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using.cloud.gov.ie/apps/eDocs/S/HLGF007/Files/HLGF007-003-2022/Budget Checks 2023/"/>
    </mc:Choice>
  </mc:AlternateContent>
  <bookViews>
    <workbookView xWindow="-105" yWindow="-105" windowWidth="23250" windowHeight="12570" tabRatio="887" firstSheet="3" activeTab="6"/>
  </bookViews>
  <sheets>
    <sheet name="_options" sheetId="30" state="hidden" r:id="rId1"/>
    <sheet name="NOTES" sheetId="58" r:id="rId2"/>
    <sheet name="Version" sheetId="80" r:id="rId3"/>
    <sheet name="_control" sheetId="57" r:id="rId4"/>
    <sheet name="Checks" sheetId="79" r:id="rId5"/>
    <sheet name="Title Page" sheetId="71" r:id="rId6"/>
    <sheet name="Exp &amp; Inc by AUTHTYPE" sheetId="66" r:id="rId7"/>
    <sheet name="Summary I&amp;E by Div" sheetId="69" r:id="rId8"/>
    <sheet name="Sources of Income Pie Chart" sheetId="68" r:id="rId9"/>
    <sheet name="Exp by Div Bar Chart" sheetId="70" r:id="rId10"/>
    <sheet name="Exp &amp; Inc by SVCDIV A&amp;B" sheetId="81" r:id="rId11"/>
    <sheet name="Exp &amp; Inc by SVCDIV C&amp;D" sheetId="77" r:id="rId12"/>
    <sheet name="Exp &amp; Inc by SVCDIV E&amp;F" sheetId="76" r:id="rId13"/>
    <sheet name="Exp &amp; Inc by SVCDIV G&amp;H" sheetId="78" r:id="rId14"/>
    <sheet name="Revenue Exp &amp; Inc &amp; ARV" sheetId="73" r:id="rId15"/>
    <sheet name="Revenue I&amp;E SVCDIV A" sheetId="52" r:id="rId16"/>
    <sheet name="Revenue I&amp;E SVCDIV B" sheetId="59" r:id="rId17"/>
    <sheet name="Revenue I&amp;E SVCDIV C" sheetId="60" r:id="rId18"/>
    <sheet name="Revenue I&amp;E SVCDIV D" sheetId="61" r:id="rId19"/>
    <sheet name="Revenue I&amp;E SVCDIV E" sheetId="62" r:id="rId20"/>
    <sheet name="Revenue I&amp;E SVCDIV F" sheetId="63" r:id="rId21"/>
    <sheet name="Revenue I&amp;E SVCDIV G" sheetId="64" r:id="rId22"/>
    <sheet name="Revenue I&amp;E SVCDIV H" sheetId="65" r:id="rId23"/>
  </sheets>
  <definedNames>
    <definedName name="_xlnm.Print_Area" localSheetId="6">'Exp &amp; Inc by AUTHTYPE'!$C$71:$G$92</definedName>
    <definedName name="_xlnm.Print_Area" localSheetId="11">'Exp &amp; Inc by SVCDIV C&amp;D'!$B$94:$J$114</definedName>
    <definedName name="_xlnm.Print_Area" localSheetId="12">'Exp &amp; Inc by SVCDIV E&amp;F'!$A$115:$J$137</definedName>
    <definedName name="_xlnm.Print_Area" localSheetId="13">'Exp &amp; Inc by SVCDIV G&amp;H'!$A$87:$J$114</definedName>
    <definedName name="_xlnm.Print_Area" localSheetId="9">'Exp by Div Bar Chart'!$B$2:$Q$40</definedName>
    <definedName name="_xlnm.Print_Area" localSheetId="14">'Revenue Exp &amp; Inc &amp; ARV'!$B$19:$L$59</definedName>
    <definedName name="_xlnm.Print_Area" localSheetId="15">'Revenue I&amp;E SVCDIV A'!$B$36:$L$163</definedName>
    <definedName name="_xlnm.Print_Area" localSheetId="16">'Revenue I&amp;E SVCDIV B'!$B$36:$L$165</definedName>
    <definedName name="_xlnm.Print_Area" localSheetId="17">'Revenue I&amp;E SVCDIV C'!$A$29:$L$116</definedName>
    <definedName name="_xlnm.Print_Area" localSheetId="18">'Revenue I&amp;E SVCDIV D'!$B$36:$L$162</definedName>
    <definedName name="_xlnm.Print_Area" localSheetId="19">'Revenue I&amp;E SVCDIV E'!$A$43:$L$208</definedName>
    <definedName name="_xlnm.Print_Area" localSheetId="20">'Revenue I&amp;E SVCDIV F'!$A$29:$L$116</definedName>
    <definedName name="_xlnm.Print_Area" localSheetId="21">'Revenue I&amp;E SVCDIV G'!$B$32:$L$119</definedName>
    <definedName name="_xlnm.Print_Area" localSheetId="22">'Revenue I&amp;E SVCDIV H'!$A$43:$L$169</definedName>
    <definedName name="_xlnm.Print_Area" localSheetId="8">'Sources of Income Pie Chart'!$B$1:$F$46</definedName>
    <definedName name="_xlnm.Print_Area" localSheetId="7">'Summary I&amp;E by Div'!$C$131:$F$156</definedName>
    <definedName name="_xlnm.Print_Area" localSheetId="5">'Title Page'!$A$1:$I$45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6" i="65" l="1"/>
  <c r="L126" i="65"/>
  <c r="K127" i="65"/>
  <c r="L127" i="65"/>
  <c r="K128" i="65"/>
  <c r="L128" i="65"/>
  <c r="K129" i="65"/>
  <c r="L129" i="65"/>
  <c r="K130" i="65"/>
  <c r="L130" i="65"/>
  <c r="K131" i="65"/>
  <c r="L131" i="65"/>
  <c r="K132" i="65"/>
  <c r="L132" i="65"/>
  <c r="K133" i="65"/>
  <c r="L133" i="65"/>
  <c r="K134" i="65"/>
  <c r="L134" i="65"/>
  <c r="K135" i="65"/>
  <c r="L135" i="65"/>
  <c r="K136" i="65"/>
  <c r="L136" i="65"/>
  <c r="K137" i="65"/>
  <c r="L137" i="65"/>
  <c r="K138" i="65"/>
  <c r="L138" i="65"/>
  <c r="K139" i="65"/>
  <c r="L139" i="65"/>
  <c r="K140" i="65"/>
  <c r="L140" i="65"/>
  <c r="K141" i="65"/>
  <c r="L141" i="65"/>
  <c r="K142" i="65"/>
  <c r="L142" i="65"/>
  <c r="K143" i="65"/>
  <c r="L143" i="65"/>
  <c r="K144" i="65"/>
  <c r="L144" i="65"/>
  <c r="K145" i="65"/>
  <c r="L145" i="65"/>
  <c r="K146" i="65"/>
  <c r="L146" i="65"/>
  <c r="K147" i="65"/>
  <c r="L147" i="65"/>
  <c r="K148" i="65"/>
  <c r="L148" i="65"/>
  <c r="K149" i="65"/>
  <c r="L149" i="65"/>
  <c r="K150" i="65"/>
  <c r="L150" i="65"/>
  <c r="K151" i="65"/>
  <c r="L151" i="65"/>
  <c r="K152" i="65"/>
  <c r="L152" i="65"/>
  <c r="K153" i="65"/>
  <c r="L153" i="65"/>
  <c r="K154" i="65"/>
  <c r="L154" i="65"/>
  <c r="K155" i="65"/>
  <c r="L155" i="65"/>
  <c r="K76" i="64"/>
  <c r="L76" i="64"/>
  <c r="K77" i="64"/>
  <c r="L77" i="64"/>
  <c r="K78" i="64"/>
  <c r="L78" i="64"/>
  <c r="K79" i="64"/>
  <c r="L79" i="64"/>
  <c r="K80" i="64"/>
  <c r="L80" i="64"/>
  <c r="K81" i="64"/>
  <c r="L81" i="64"/>
  <c r="K82" i="64"/>
  <c r="L82" i="64"/>
  <c r="K83" i="64"/>
  <c r="L83" i="64"/>
  <c r="K84" i="64"/>
  <c r="L84" i="64"/>
  <c r="K85" i="64"/>
  <c r="L85" i="64"/>
  <c r="K86" i="64"/>
  <c r="L86" i="64"/>
  <c r="K87" i="64"/>
  <c r="L87" i="64"/>
  <c r="K88" i="64"/>
  <c r="L88" i="64"/>
  <c r="K89" i="64"/>
  <c r="L89" i="64"/>
  <c r="K90" i="64"/>
  <c r="L90" i="64"/>
  <c r="K91" i="64"/>
  <c r="L91" i="64"/>
  <c r="K92" i="64"/>
  <c r="L92" i="64"/>
  <c r="K93" i="64"/>
  <c r="L93" i="64"/>
  <c r="K94" i="64"/>
  <c r="L94" i="64"/>
  <c r="K95" i="64"/>
  <c r="L95" i="64"/>
  <c r="K96" i="64"/>
  <c r="L96" i="64"/>
  <c r="K97" i="64"/>
  <c r="L97" i="64"/>
  <c r="K98" i="64"/>
  <c r="L98" i="64"/>
  <c r="K99" i="64"/>
  <c r="L99" i="64"/>
  <c r="K100" i="64"/>
  <c r="L100" i="64"/>
  <c r="K101" i="64"/>
  <c r="L101" i="64"/>
  <c r="K102" i="64"/>
  <c r="L102" i="64"/>
  <c r="K103" i="64"/>
  <c r="L103" i="64"/>
  <c r="K104" i="64"/>
  <c r="L104" i="64"/>
  <c r="K105" i="64"/>
  <c r="L105" i="64"/>
  <c r="K73" i="63"/>
  <c r="L73" i="63"/>
  <c r="K74" i="63"/>
  <c r="L74" i="63"/>
  <c r="K75" i="63"/>
  <c r="L75" i="63"/>
  <c r="K76" i="63"/>
  <c r="L76" i="63"/>
  <c r="K77" i="63"/>
  <c r="L77" i="63"/>
  <c r="K78" i="63"/>
  <c r="L78" i="63"/>
  <c r="K79" i="63"/>
  <c r="L79" i="63"/>
  <c r="K80" i="63"/>
  <c r="L80" i="63"/>
  <c r="K81" i="63"/>
  <c r="L81" i="63"/>
  <c r="K82" i="63"/>
  <c r="L82" i="63"/>
  <c r="K83" i="63"/>
  <c r="L83" i="63"/>
  <c r="K84" i="63"/>
  <c r="L84" i="63"/>
  <c r="K85" i="63"/>
  <c r="L85" i="63"/>
  <c r="K86" i="63"/>
  <c r="L86" i="63"/>
  <c r="K87" i="63"/>
  <c r="L87" i="63"/>
  <c r="K88" i="63"/>
  <c r="L88" i="63"/>
  <c r="K89" i="63"/>
  <c r="L89" i="63"/>
  <c r="K90" i="63"/>
  <c r="L90" i="63"/>
  <c r="K91" i="63"/>
  <c r="L91" i="63"/>
  <c r="K92" i="63"/>
  <c r="L92" i="63"/>
  <c r="K93" i="63"/>
  <c r="L93" i="63"/>
  <c r="K94" i="63"/>
  <c r="L94" i="63"/>
  <c r="K95" i="63"/>
  <c r="L95" i="63"/>
  <c r="K96" i="63"/>
  <c r="L96" i="63"/>
  <c r="K97" i="63"/>
  <c r="L97" i="63"/>
  <c r="K98" i="63"/>
  <c r="L98" i="63"/>
  <c r="K99" i="63"/>
  <c r="L99" i="63"/>
  <c r="K100" i="63"/>
  <c r="L100" i="63"/>
  <c r="K101" i="63"/>
  <c r="L101" i="63"/>
  <c r="K102" i="63"/>
  <c r="L102" i="63"/>
  <c r="K165" i="62"/>
  <c r="L165" i="62"/>
  <c r="K166" i="62"/>
  <c r="L166" i="62"/>
  <c r="K167" i="62"/>
  <c r="L167" i="62"/>
  <c r="K168" i="62"/>
  <c r="L168" i="62"/>
  <c r="K169" i="62"/>
  <c r="L169" i="62"/>
  <c r="K170" i="62"/>
  <c r="L170" i="62"/>
  <c r="K171" i="62"/>
  <c r="L171" i="62"/>
  <c r="K172" i="62"/>
  <c r="L172" i="62"/>
  <c r="K173" i="62"/>
  <c r="L173" i="62"/>
  <c r="K174" i="62"/>
  <c r="L174" i="62"/>
  <c r="K175" i="62"/>
  <c r="L175" i="62"/>
  <c r="K176" i="62"/>
  <c r="L176" i="62"/>
  <c r="K177" i="62"/>
  <c r="L177" i="62"/>
  <c r="K178" i="62"/>
  <c r="L178" i="62"/>
  <c r="K179" i="62"/>
  <c r="L179" i="62"/>
  <c r="K180" i="62"/>
  <c r="L180" i="62"/>
  <c r="K181" i="62"/>
  <c r="L181" i="62"/>
  <c r="K182" i="62"/>
  <c r="L182" i="62"/>
  <c r="K183" i="62"/>
  <c r="L183" i="62"/>
  <c r="K184" i="62"/>
  <c r="L184" i="62"/>
  <c r="K185" i="62"/>
  <c r="L185" i="62"/>
  <c r="K186" i="62"/>
  <c r="L186" i="62"/>
  <c r="K187" i="62"/>
  <c r="L187" i="62"/>
  <c r="K188" i="62"/>
  <c r="L188" i="62"/>
  <c r="K189" i="62"/>
  <c r="L189" i="62"/>
  <c r="K190" i="62"/>
  <c r="L190" i="62"/>
  <c r="K191" i="62"/>
  <c r="L191" i="62"/>
  <c r="K192" i="62"/>
  <c r="L192" i="62"/>
  <c r="K193" i="62"/>
  <c r="L193" i="62"/>
  <c r="K194" i="62"/>
  <c r="L194" i="62"/>
  <c r="K119" i="61"/>
  <c r="L119" i="61"/>
  <c r="K120" i="61"/>
  <c r="L120" i="61"/>
  <c r="K121" i="61"/>
  <c r="L121" i="61"/>
  <c r="K122" i="61"/>
  <c r="L122" i="61"/>
  <c r="K123" i="61"/>
  <c r="L123" i="61"/>
  <c r="K124" i="61"/>
  <c r="L124" i="61"/>
  <c r="K125" i="61"/>
  <c r="L125" i="61"/>
  <c r="K126" i="61"/>
  <c r="L126" i="61"/>
  <c r="K127" i="61"/>
  <c r="L127" i="61"/>
  <c r="K128" i="61"/>
  <c r="L128" i="61"/>
  <c r="K129" i="61"/>
  <c r="L129" i="61"/>
  <c r="K130" i="61"/>
  <c r="L130" i="61"/>
  <c r="K131" i="61"/>
  <c r="L131" i="61"/>
  <c r="K132" i="61"/>
  <c r="L132" i="61"/>
  <c r="K133" i="61"/>
  <c r="L133" i="61"/>
  <c r="K134" i="61"/>
  <c r="L134" i="61"/>
  <c r="K135" i="61"/>
  <c r="L135" i="61"/>
  <c r="K136" i="61"/>
  <c r="L136" i="61"/>
  <c r="K137" i="61"/>
  <c r="L137" i="61"/>
  <c r="K138" i="61"/>
  <c r="L138" i="61"/>
  <c r="K139" i="61"/>
  <c r="L139" i="61"/>
  <c r="K140" i="61"/>
  <c r="L140" i="61"/>
  <c r="K141" i="61"/>
  <c r="L141" i="61"/>
  <c r="K142" i="61"/>
  <c r="L142" i="61"/>
  <c r="K143" i="61"/>
  <c r="L143" i="61"/>
  <c r="K144" i="61"/>
  <c r="L144" i="61"/>
  <c r="K145" i="61"/>
  <c r="L145" i="61"/>
  <c r="K146" i="61"/>
  <c r="L146" i="61"/>
  <c r="K147" i="61"/>
  <c r="L147" i="61"/>
  <c r="K148" i="61"/>
  <c r="L148" i="61"/>
  <c r="K73" i="60"/>
  <c r="L73" i="60"/>
  <c r="K74" i="60"/>
  <c r="L74" i="60"/>
  <c r="K75" i="60"/>
  <c r="L75" i="60"/>
  <c r="K76" i="60"/>
  <c r="L76" i="60"/>
  <c r="K77" i="60"/>
  <c r="L77" i="60"/>
  <c r="K78" i="60"/>
  <c r="L78" i="60"/>
  <c r="K79" i="60"/>
  <c r="L79" i="60"/>
  <c r="K80" i="60"/>
  <c r="L80" i="60"/>
  <c r="K81" i="60"/>
  <c r="L81" i="60"/>
  <c r="K82" i="60"/>
  <c r="L82" i="60"/>
  <c r="K83" i="60"/>
  <c r="L83" i="60"/>
  <c r="K84" i="60"/>
  <c r="L84" i="60"/>
  <c r="K85" i="60"/>
  <c r="L85" i="60"/>
  <c r="K86" i="60"/>
  <c r="L86" i="60"/>
  <c r="K87" i="60"/>
  <c r="L87" i="60"/>
  <c r="K88" i="60"/>
  <c r="L88" i="60"/>
  <c r="K89" i="60"/>
  <c r="L89" i="60"/>
  <c r="K90" i="60"/>
  <c r="L90" i="60"/>
  <c r="K91" i="60"/>
  <c r="L91" i="60"/>
  <c r="K92" i="60"/>
  <c r="L92" i="60"/>
  <c r="K93" i="60"/>
  <c r="L93" i="60"/>
  <c r="K94" i="60"/>
  <c r="L94" i="60"/>
  <c r="K95" i="60"/>
  <c r="L95" i="60"/>
  <c r="K96" i="60"/>
  <c r="L96" i="60"/>
  <c r="K97" i="60"/>
  <c r="L97" i="60"/>
  <c r="K98" i="60"/>
  <c r="L98" i="60"/>
  <c r="K99" i="60"/>
  <c r="L99" i="60"/>
  <c r="K100" i="60"/>
  <c r="L100" i="60"/>
  <c r="K101" i="60"/>
  <c r="L101" i="60"/>
  <c r="K102" i="60"/>
  <c r="L102" i="60"/>
  <c r="K119" i="59"/>
  <c r="L119" i="59"/>
  <c r="K120" i="59"/>
  <c r="L120" i="59"/>
  <c r="K121" i="59"/>
  <c r="L121" i="59"/>
  <c r="K122" i="59"/>
  <c r="L122" i="59"/>
  <c r="K123" i="59"/>
  <c r="L123" i="59"/>
  <c r="K124" i="59"/>
  <c r="L124" i="59"/>
  <c r="K125" i="59"/>
  <c r="L125" i="59"/>
  <c r="K126" i="59"/>
  <c r="L126" i="59"/>
  <c r="K127" i="59"/>
  <c r="L127" i="59"/>
  <c r="K128" i="59"/>
  <c r="L128" i="59"/>
  <c r="K129" i="59"/>
  <c r="L129" i="59"/>
  <c r="K130" i="59"/>
  <c r="L130" i="59"/>
  <c r="K131" i="59"/>
  <c r="L131" i="59"/>
  <c r="K132" i="59"/>
  <c r="L132" i="59"/>
  <c r="K133" i="59"/>
  <c r="L133" i="59"/>
  <c r="K134" i="59"/>
  <c r="L134" i="59"/>
  <c r="K135" i="59"/>
  <c r="L135" i="59"/>
  <c r="K136" i="59"/>
  <c r="L136" i="59"/>
  <c r="K137" i="59"/>
  <c r="L137" i="59"/>
  <c r="K138" i="59"/>
  <c r="L138" i="59"/>
  <c r="K139" i="59"/>
  <c r="L139" i="59"/>
  <c r="K140" i="59"/>
  <c r="L140" i="59"/>
  <c r="K141" i="59"/>
  <c r="L141" i="59"/>
  <c r="K142" i="59"/>
  <c r="L142" i="59"/>
  <c r="K143" i="59"/>
  <c r="L143" i="59"/>
  <c r="K144" i="59"/>
  <c r="L144" i="59"/>
  <c r="K145" i="59"/>
  <c r="L145" i="59"/>
  <c r="K146" i="59"/>
  <c r="L146" i="59"/>
  <c r="K147" i="59"/>
  <c r="L147" i="59"/>
  <c r="K148" i="59"/>
  <c r="L148" i="59"/>
  <c r="K120" i="52"/>
  <c r="L120" i="52"/>
  <c r="K121" i="52"/>
  <c r="L121" i="52"/>
  <c r="K122" i="52"/>
  <c r="L122" i="52"/>
  <c r="K123" i="52"/>
  <c r="L123" i="52"/>
  <c r="K124" i="52"/>
  <c r="L124" i="52"/>
  <c r="K125" i="52"/>
  <c r="L125" i="52"/>
  <c r="K126" i="52"/>
  <c r="L126" i="52"/>
  <c r="K127" i="52"/>
  <c r="L127" i="52"/>
  <c r="K128" i="52"/>
  <c r="L128" i="52"/>
  <c r="K129" i="52"/>
  <c r="L129" i="52"/>
  <c r="K130" i="52"/>
  <c r="L130" i="52"/>
  <c r="K131" i="52"/>
  <c r="L131" i="52"/>
  <c r="K132" i="52"/>
  <c r="L132" i="52"/>
  <c r="K133" i="52"/>
  <c r="L133" i="52"/>
  <c r="K134" i="52"/>
  <c r="L134" i="52"/>
  <c r="K135" i="52"/>
  <c r="L135" i="52"/>
  <c r="K136" i="52"/>
  <c r="L136" i="52"/>
  <c r="K137" i="52"/>
  <c r="L137" i="52"/>
  <c r="K138" i="52"/>
  <c r="L138" i="52"/>
  <c r="K139" i="52"/>
  <c r="L139" i="52"/>
  <c r="K140" i="52"/>
  <c r="L140" i="52"/>
  <c r="K141" i="52"/>
  <c r="L141" i="52"/>
  <c r="K142" i="52"/>
  <c r="L142" i="52"/>
  <c r="K143" i="52"/>
  <c r="L143" i="52"/>
  <c r="K144" i="52"/>
  <c r="L144" i="52"/>
  <c r="K145" i="52"/>
  <c r="L145" i="52"/>
  <c r="K146" i="52"/>
  <c r="L146" i="52"/>
  <c r="K147" i="52"/>
  <c r="L147" i="52"/>
  <c r="K148" i="52"/>
  <c r="L148" i="52"/>
  <c r="K149" i="52"/>
  <c r="L149" i="52"/>
  <c r="H24" i="73"/>
  <c r="J24" i="73" s="1"/>
  <c r="L24" i="73" s="1"/>
  <c r="H25" i="73"/>
  <c r="J25" i="73" s="1"/>
  <c r="L25" i="73" s="1"/>
  <c r="H26" i="73"/>
  <c r="J26" i="73"/>
  <c r="L26" i="73" s="1"/>
  <c r="H27" i="73"/>
  <c r="J27" i="73" s="1"/>
  <c r="L27" i="73" s="1"/>
  <c r="H28" i="73"/>
  <c r="J28" i="73" s="1"/>
  <c r="L28" i="73" s="1"/>
  <c r="H29" i="73"/>
  <c r="J29" i="73" s="1"/>
  <c r="L29" i="73" s="1"/>
  <c r="H30" i="73"/>
  <c r="J30" i="73" s="1"/>
  <c r="L30" i="73" s="1"/>
  <c r="H31" i="73"/>
  <c r="J31" i="73" s="1"/>
  <c r="L31" i="73" s="1"/>
  <c r="H32" i="73"/>
  <c r="J32" i="73"/>
  <c r="L32" i="73" s="1"/>
  <c r="H33" i="73"/>
  <c r="J33" i="73" s="1"/>
  <c r="L33" i="73" s="1"/>
  <c r="H34" i="73"/>
  <c r="J34" i="73" s="1"/>
  <c r="L34" i="73" s="1"/>
  <c r="H35" i="73"/>
  <c r="J35" i="73" s="1"/>
  <c r="L35" i="73" s="1"/>
  <c r="H36" i="73"/>
  <c r="J36" i="73" s="1"/>
  <c r="L36" i="73" s="1"/>
  <c r="H37" i="73"/>
  <c r="J37" i="73" s="1"/>
  <c r="L37" i="73" s="1"/>
  <c r="H38" i="73"/>
  <c r="J38" i="73"/>
  <c r="L38" i="73" s="1"/>
  <c r="H39" i="73"/>
  <c r="J39" i="73" s="1"/>
  <c r="L39" i="73" s="1"/>
  <c r="H40" i="73"/>
  <c r="J40" i="73"/>
  <c r="L40" i="73" s="1"/>
  <c r="H41" i="73"/>
  <c r="J41" i="73" s="1"/>
  <c r="L41" i="73" s="1"/>
  <c r="H42" i="73"/>
  <c r="J42" i="73"/>
  <c r="L42" i="73" s="1"/>
  <c r="H43" i="73"/>
  <c r="J43" i="73" s="1"/>
  <c r="L43" i="73" s="1"/>
  <c r="H44" i="73"/>
  <c r="J44" i="73" s="1"/>
  <c r="L44" i="73" s="1"/>
  <c r="H45" i="73"/>
  <c r="J45" i="73" s="1"/>
  <c r="L45" i="73" s="1"/>
  <c r="H46" i="73"/>
  <c r="J46" i="73"/>
  <c r="L46" i="73" s="1"/>
  <c r="H47" i="73"/>
  <c r="J47" i="73" s="1"/>
  <c r="L47" i="73" s="1"/>
  <c r="H48" i="73"/>
  <c r="J48" i="73"/>
  <c r="L48" i="73" s="1"/>
  <c r="H49" i="73"/>
  <c r="J49" i="73" s="1"/>
  <c r="L49" i="73" s="1"/>
  <c r="H50" i="73"/>
  <c r="J50" i="73" s="1"/>
  <c r="L50" i="73" s="1"/>
  <c r="H51" i="73"/>
  <c r="J51" i="73" s="1"/>
  <c r="L51" i="73" s="1"/>
  <c r="H52" i="73"/>
  <c r="J52" i="73"/>
  <c r="L52" i="73" s="1"/>
  <c r="H53" i="73"/>
  <c r="J53" i="73" s="1"/>
  <c r="L53" i="73" s="1"/>
  <c r="C42" i="79" l="1"/>
  <c r="J81" i="81" l="1"/>
  <c r="I81" i="81"/>
  <c r="E81" i="81"/>
  <c r="D81" i="81"/>
  <c r="J137" i="76" l="1"/>
  <c r="I137" i="76"/>
  <c r="E137" i="76"/>
  <c r="D137" i="76"/>
  <c r="J106" i="81" l="1"/>
  <c r="I106" i="81"/>
  <c r="E106" i="81"/>
  <c r="D106" i="81"/>
  <c r="H197" i="62" l="1"/>
  <c r="G197" i="62"/>
  <c r="L195" i="62"/>
  <c r="K195" i="62"/>
  <c r="C44" i="79" l="1"/>
  <c r="C27" i="79"/>
  <c r="C14" i="79"/>
  <c r="L103" i="60"/>
  <c r="L105" i="60" s="1"/>
  <c r="L113" i="60" s="1"/>
  <c r="L116" i="60" s="1"/>
  <c r="K103" i="60"/>
  <c r="K105" i="60" s="1"/>
  <c r="K113" i="60" s="1"/>
  <c r="K116" i="60" s="1"/>
  <c r="J105" i="60"/>
  <c r="I105" i="60"/>
  <c r="L150" i="52"/>
  <c r="L152" i="52" s="1"/>
  <c r="L160" i="52" s="1"/>
  <c r="L163" i="52" s="1"/>
  <c r="K150" i="52"/>
  <c r="K152" i="52" s="1"/>
  <c r="K160" i="52" s="1"/>
  <c r="K163" i="52" s="1"/>
  <c r="H152" i="52"/>
  <c r="G152" i="52"/>
  <c r="H59" i="73"/>
  <c r="J59" i="73" s="1"/>
  <c r="C91" i="66"/>
  <c r="G77" i="66"/>
  <c r="D76" i="66"/>
  <c r="G85" i="66"/>
  <c r="G86" i="66" s="1"/>
  <c r="G88" i="66" s="1"/>
  <c r="G79" i="66"/>
  <c r="B32" i="79"/>
  <c r="B30" i="79"/>
  <c r="C46" i="79"/>
  <c r="B46" i="79"/>
  <c r="B38" i="79"/>
  <c r="B21" i="79"/>
  <c r="B44" i="79"/>
  <c r="B40" i="79"/>
  <c r="C40" i="79"/>
  <c r="F87" i="66"/>
  <c r="F149" i="69" s="1"/>
  <c r="F84" i="66"/>
  <c r="F83" i="66"/>
  <c r="J111" i="78" s="1"/>
  <c r="F82" i="66"/>
  <c r="F148" i="69" s="1"/>
  <c r="F81" i="66"/>
  <c r="F66" i="66"/>
  <c r="F64" i="66"/>
  <c r="C38" i="79" s="1"/>
  <c r="F63" i="66"/>
  <c r="L156" i="65"/>
  <c r="L158" i="65" s="1"/>
  <c r="L166" i="65" s="1"/>
  <c r="L169" i="65" s="1"/>
  <c r="K156" i="65"/>
  <c r="K158" i="65" s="1"/>
  <c r="K166" i="65" s="1"/>
  <c r="K169" i="65" s="1"/>
  <c r="K106" i="64"/>
  <c r="K108" i="64" s="1"/>
  <c r="K116" i="64" s="1"/>
  <c r="K119" i="64" s="1"/>
  <c r="L106" i="64"/>
  <c r="L108" i="64" s="1"/>
  <c r="L116" i="64" s="1"/>
  <c r="L119" i="64" s="1"/>
  <c r="K103" i="63"/>
  <c r="K105" i="63" s="1"/>
  <c r="K113" i="63" s="1"/>
  <c r="K116" i="63" s="1"/>
  <c r="L197" i="62"/>
  <c r="L205" i="62" s="1"/>
  <c r="L208" i="62" s="1"/>
  <c r="K197" i="62"/>
  <c r="K205" i="62" s="1"/>
  <c r="K208" i="62" s="1"/>
  <c r="L149" i="61"/>
  <c r="L151" i="61" s="1"/>
  <c r="L159" i="61" s="1"/>
  <c r="L162" i="61" s="1"/>
  <c r="K149" i="61"/>
  <c r="K151" i="61" s="1"/>
  <c r="K159" i="61" s="1"/>
  <c r="K162" i="61" s="1"/>
  <c r="K149" i="59"/>
  <c r="K151" i="59" s="1"/>
  <c r="K159" i="59" s="1"/>
  <c r="K162" i="59" s="1"/>
  <c r="J113" i="52"/>
  <c r="I113" i="52"/>
  <c r="H113" i="52"/>
  <c r="G113" i="52"/>
  <c r="F113" i="52"/>
  <c r="E113" i="52"/>
  <c r="D113" i="52"/>
  <c r="C113" i="52"/>
  <c r="C80" i="65"/>
  <c r="D80" i="65"/>
  <c r="E80" i="65"/>
  <c r="F80" i="65"/>
  <c r="G80" i="65"/>
  <c r="H80" i="65"/>
  <c r="I80" i="65"/>
  <c r="J80" i="65"/>
  <c r="C119" i="65"/>
  <c r="D119" i="65"/>
  <c r="E119" i="65"/>
  <c r="F119" i="65"/>
  <c r="G119" i="65"/>
  <c r="H119" i="65"/>
  <c r="I119" i="65"/>
  <c r="J119" i="65"/>
  <c r="C158" i="65"/>
  <c r="D158" i="65"/>
  <c r="E158" i="65"/>
  <c r="F158" i="65"/>
  <c r="G158" i="65"/>
  <c r="H158" i="65"/>
  <c r="C69" i="64"/>
  <c r="D69" i="64"/>
  <c r="E69" i="64"/>
  <c r="F69" i="64"/>
  <c r="G69" i="64"/>
  <c r="H69" i="64"/>
  <c r="I69" i="64"/>
  <c r="J69" i="64"/>
  <c r="C108" i="64"/>
  <c r="D108" i="64"/>
  <c r="E108" i="64"/>
  <c r="F108" i="64"/>
  <c r="C66" i="63"/>
  <c r="D66" i="63"/>
  <c r="E66" i="63"/>
  <c r="F66" i="63"/>
  <c r="G66" i="63"/>
  <c r="H66" i="63"/>
  <c r="I66" i="63"/>
  <c r="J66" i="63"/>
  <c r="L103" i="63"/>
  <c r="L105" i="63" s="1"/>
  <c r="L113" i="63" s="1"/>
  <c r="L116" i="63" s="1"/>
  <c r="C105" i="63"/>
  <c r="D105" i="63"/>
  <c r="E105" i="63"/>
  <c r="F105" i="63"/>
  <c r="C80" i="62"/>
  <c r="D80" i="62"/>
  <c r="E80" i="62"/>
  <c r="F80" i="62"/>
  <c r="G80" i="62"/>
  <c r="H80" i="62"/>
  <c r="I80" i="62"/>
  <c r="J80" i="62"/>
  <c r="C119" i="62"/>
  <c r="D119" i="62"/>
  <c r="E119" i="62"/>
  <c r="F119" i="62"/>
  <c r="G119" i="62"/>
  <c r="H119" i="62"/>
  <c r="I119" i="62"/>
  <c r="J119" i="62"/>
  <c r="C158" i="62"/>
  <c r="D158" i="62"/>
  <c r="E158" i="62"/>
  <c r="F158" i="62"/>
  <c r="G158" i="62"/>
  <c r="H158" i="62"/>
  <c r="I158" i="62"/>
  <c r="J158" i="62"/>
  <c r="C197" i="62"/>
  <c r="D197" i="62"/>
  <c r="E197" i="62"/>
  <c r="F197" i="62"/>
  <c r="C73" i="61"/>
  <c r="D73" i="61"/>
  <c r="E73" i="61"/>
  <c r="F73" i="61"/>
  <c r="G73" i="61"/>
  <c r="H73" i="61"/>
  <c r="I73" i="61"/>
  <c r="J73" i="61"/>
  <c r="C112" i="61"/>
  <c r="D112" i="61"/>
  <c r="E112" i="61"/>
  <c r="F112" i="61"/>
  <c r="G112" i="61"/>
  <c r="H112" i="61"/>
  <c r="I112" i="61"/>
  <c r="J112" i="61"/>
  <c r="C151" i="61"/>
  <c r="D151" i="61"/>
  <c r="E151" i="61"/>
  <c r="F151" i="61"/>
  <c r="G151" i="61"/>
  <c r="H151" i="61"/>
  <c r="I151" i="61"/>
  <c r="J151" i="61"/>
  <c r="C66" i="60"/>
  <c r="D66" i="60"/>
  <c r="E66" i="60"/>
  <c r="F66" i="60"/>
  <c r="G66" i="60"/>
  <c r="H66" i="60"/>
  <c r="I66" i="60"/>
  <c r="J66" i="60"/>
  <c r="C105" i="60"/>
  <c r="D105" i="60"/>
  <c r="E105" i="60"/>
  <c r="F105" i="60"/>
  <c r="G105" i="60"/>
  <c r="H105" i="60"/>
  <c r="C73" i="59"/>
  <c r="D73" i="59"/>
  <c r="E73" i="59"/>
  <c r="F73" i="59"/>
  <c r="G73" i="59"/>
  <c r="H73" i="59"/>
  <c r="I73" i="59"/>
  <c r="J73" i="59"/>
  <c r="C112" i="59"/>
  <c r="D112" i="59"/>
  <c r="E112" i="59"/>
  <c r="F112" i="59"/>
  <c r="G112" i="59"/>
  <c r="H112" i="59"/>
  <c r="I112" i="59"/>
  <c r="J112" i="59"/>
  <c r="L149" i="59"/>
  <c r="L151" i="59" s="1"/>
  <c r="L159" i="59" s="1"/>
  <c r="L162" i="59" s="1"/>
  <c r="C151" i="59"/>
  <c r="D151" i="59"/>
  <c r="E151" i="59"/>
  <c r="F151" i="59"/>
  <c r="G151" i="59"/>
  <c r="H151" i="59"/>
  <c r="C74" i="52"/>
  <c r="D74" i="52"/>
  <c r="E74" i="52"/>
  <c r="F74" i="52"/>
  <c r="G74" i="52"/>
  <c r="H74" i="52"/>
  <c r="I74" i="52"/>
  <c r="J74" i="52"/>
  <c r="C152" i="52"/>
  <c r="D152" i="52"/>
  <c r="E152" i="52"/>
  <c r="F152" i="52"/>
  <c r="B19" i="73"/>
  <c r="H54" i="73"/>
  <c r="H56" i="73" s="1"/>
  <c r="C56" i="73"/>
  <c r="C62" i="73" s="1"/>
  <c r="D56" i="73"/>
  <c r="D62" i="73" s="1"/>
  <c r="E56" i="73"/>
  <c r="E62" i="73" s="1"/>
  <c r="F56" i="73"/>
  <c r="F62" i="73" s="1"/>
  <c r="G56" i="73"/>
  <c r="G62" i="73" s="1"/>
  <c r="I56" i="73"/>
  <c r="I62" i="73" s="1"/>
  <c r="K56" i="73"/>
  <c r="D81" i="78"/>
  <c r="E81" i="78"/>
  <c r="I81" i="78"/>
  <c r="J81" i="78"/>
  <c r="D106" i="78"/>
  <c r="E106" i="78"/>
  <c r="I106" i="78"/>
  <c r="J106" i="78"/>
  <c r="D102" i="76"/>
  <c r="E102" i="76"/>
  <c r="I102" i="76"/>
  <c r="J102" i="76"/>
  <c r="D88" i="77"/>
  <c r="E88" i="77"/>
  <c r="I88" i="77"/>
  <c r="J88" i="77"/>
  <c r="D114" i="77"/>
  <c r="E114" i="77"/>
  <c r="I114" i="77"/>
  <c r="J114" i="77"/>
  <c r="B2" i="70"/>
  <c r="B1" i="68"/>
  <c r="E4" i="69"/>
  <c r="F4" i="69"/>
  <c r="E11" i="69"/>
  <c r="F11" i="69"/>
  <c r="E18" i="69"/>
  <c r="F18" i="69"/>
  <c r="E25" i="69"/>
  <c r="F25" i="69"/>
  <c r="E32" i="69"/>
  <c r="F32" i="69"/>
  <c r="E39" i="69"/>
  <c r="F39" i="69"/>
  <c r="E46" i="69"/>
  <c r="F46" i="69"/>
  <c r="E53" i="69"/>
  <c r="F53" i="69"/>
  <c r="E60" i="69"/>
  <c r="F60" i="69"/>
  <c r="E67" i="69"/>
  <c r="F67" i="69"/>
  <c r="E74" i="69"/>
  <c r="F74" i="69"/>
  <c r="E81" i="69"/>
  <c r="F81" i="69"/>
  <c r="E88" i="69"/>
  <c r="F88" i="69"/>
  <c r="E95" i="69"/>
  <c r="F95" i="69"/>
  <c r="E102" i="69"/>
  <c r="F102" i="69"/>
  <c r="E109" i="69"/>
  <c r="F109" i="69"/>
  <c r="C131" i="69"/>
  <c r="C133" i="69"/>
  <c r="E136" i="69"/>
  <c r="F136" i="69"/>
  <c r="E137" i="69"/>
  <c r="F137" i="69"/>
  <c r="E138" i="69"/>
  <c r="F138" i="69"/>
  <c r="E139" i="69"/>
  <c r="F139" i="69"/>
  <c r="E140" i="69"/>
  <c r="F140" i="69"/>
  <c r="E141" i="69"/>
  <c r="F141" i="69"/>
  <c r="E142" i="69"/>
  <c r="F142" i="69"/>
  <c r="E143" i="69"/>
  <c r="F143" i="69"/>
  <c r="D4" i="66"/>
  <c r="E4" i="66"/>
  <c r="G4" i="66"/>
  <c r="D11" i="66"/>
  <c r="E11" i="66"/>
  <c r="G11" i="66"/>
  <c r="D19" i="66"/>
  <c r="E19" i="66"/>
  <c r="G19" i="66"/>
  <c r="D27" i="66"/>
  <c r="E27" i="66"/>
  <c r="G27" i="66"/>
  <c r="D35" i="66"/>
  <c r="E35" i="66"/>
  <c r="G35" i="66"/>
  <c r="D43" i="66"/>
  <c r="E43" i="66"/>
  <c r="G43" i="66"/>
  <c r="D51" i="66"/>
  <c r="E51" i="66"/>
  <c r="G51" i="66"/>
  <c r="D58" i="66"/>
  <c r="E58" i="66"/>
  <c r="G58" i="66"/>
  <c r="C71" i="66"/>
  <c r="C74" i="66"/>
  <c r="F77" i="66"/>
  <c r="D79" i="66"/>
  <c r="E79" i="66"/>
  <c r="D85" i="66"/>
  <c r="D86" i="66" s="1"/>
  <c r="D88" i="66" s="1"/>
  <c r="E85" i="66"/>
  <c r="E86" i="66" s="1"/>
  <c r="E88" i="66" s="1"/>
  <c r="B15" i="71"/>
  <c r="B23" i="79"/>
  <c r="B25" i="79"/>
  <c r="B27" i="79"/>
  <c r="B34" i="79"/>
  <c r="C6" i="57"/>
  <c r="C7" i="57"/>
  <c r="C9" i="57" s="1"/>
  <c r="C8" i="57"/>
  <c r="J112" i="78"/>
  <c r="C30" i="79" l="1"/>
  <c r="J110" i="78"/>
  <c r="H62" i="73"/>
  <c r="F79" i="66"/>
  <c r="C8" i="79" s="1"/>
  <c r="D14" i="79" s="1"/>
  <c r="C10" i="57"/>
  <c r="D42" i="79"/>
  <c r="D46" i="79"/>
  <c r="D44" i="79"/>
  <c r="F145" i="69"/>
  <c r="C32" i="79" s="1"/>
  <c r="D32" i="79" s="1"/>
  <c r="F150" i="69"/>
  <c r="E145" i="69"/>
  <c r="E152" i="69" s="1"/>
  <c r="J54" i="73"/>
  <c r="J107" i="78"/>
  <c r="C34" i="79"/>
  <c r="D34" i="79" s="1"/>
  <c r="D40" i="79"/>
  <c r="F85" i="66"/>
  <c r="I107" i="78"/>
  <c r="I114" i="78" s="1"/>
  <c r="C12" i="79" s="1"/>
  <c r="C16" i="79"/>
  <c r="D12" i="79" l="1"/>
  <c r="D16" i="79"/>
  <c r="C10" i="79"/>
  <c r="D10" i="79" s="1"/>
  <c r="J56" i="73"/>
  <c r="J62" i="73" s="1"/>
  <c r="L54" i="73"/>
  <c r="F147" i="69"/>
  <c r="F152" i="69" s="1"/>
  <c r="C23" i="79" s="1"/>
  <c r="J109" i="78"/>
  <c r="J114" i="78" s="1"/>
  <c r="C25" i="79" s="1"/>
  <c r="F86" i="66"/>
  <c r="C42" i="68" s="1"/>
  <c r="C43" i="68" l="1"/>
  <c r="C41" i="68"/>
  <c r="F88" i="66"/>
  <c r="C21" i="79" s="1"/>
  <c r="D27" i="79" s="1"/>
  <c r="C40" i="68"/>
  <c r="C44" i="68" l="1"/>
  <c r="D23" i="79"/>
  <c r="D25" i="79"/>
</calcChain>
</file>

<file path=xl/sharedStrings.xml><?xml version="1.0" encoding="utf-8"?>
<sst xmlns="http://schemas.openxmlformats.org/spreadsheetml/2006/main" count="4275" uniqueCount="611">
  <si>
    <t>Provision for Debit/Credit Balances (1)</t>
  </si>
  <si>
    <t>(1) Debit Balances are shown as plus values and credit balances are shown as minus values</t>
  </si>
  <si>
    <t>Gross *Expenditure</t>
  </si>
  <si>
    <t>* Before adjustment for inter-local authority contributions</t>
  </si>
  <si>
    <t>C01</t>
  </si>
  <si>
    <t>C02</t>
  </si>
  <si>
    <t>C03</t>
  </si>
  <si>
    <t>C04</t>
  </si>
  <si>
    <t>C05</t>
  </si>
  <si>
    <t>C06</t>
  </si>
  <si>
    <t>C07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</si>
  <si>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</si>
  <si>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</si>
  <si>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</si>
  <si>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</si>
  <si>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</si>
  <si>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</si>
  <si>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</si>
  <si>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</si>
  <si>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</si>
  <si>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Maintenance of Burial Grounds</t>
  </si>
  <si>
    <t>E10</t>
  </si>
  <si>
    <t>E11</t>
  </si>
  <si>
    <t>E12</t>
  </si>
  <si>
    <t>E13</t>
  </si>
  <si>
    <t>E14</t>
  </si>
  <si>
    <t>Agency &amp; Recoupable Servicess</t>
  </si>
  <si>
    <t>F01</t>
  </si>
  <si>
    <t>F02</t>
  </si>
  <si>
    <t>F03</t>
  </si>
  <si>
    <t>F04</t>
  </si>
  <si>
    <t>F05</t>
  </si>
  <si>
    <t>F06</t>
  </si>
  <si>
    <t>G01</t>
  </si>
  <si>
    <t>G02</t>
  </si>
  <si>
    <t>G03</t>
  </si>
  <si>
    <t>G04</t>
  </si>
  <si>
    <t>G05</t>
  </si>
  <si>
    <t>G06</t>
  </si>
  <si>
    <t>H01</t>
  </si>
  <si>
    <t>H02</t>
  </si>
  <si>
    <t>H03</t>
  </si>
  <si>
    <t>Adminstration of Rates</t>
  </si>
  <si>
    <t>H04</t>
  </si>
  <si>
    <t>H05</t>
  </si>
  <si>
    <t>Operation of Morgue and Coroner Expenses</t>
  </si>
  <si>
    <t>H06</t>
  </si>
  <si>
    <t>H07</t>
  </si>
  <si>
    <t>Operation of Markets and Casual Trading</t>
  </si>
  <si>
    <t>H08</t>
  </si>
  <si>
    <t>H09</t>
  </si>
  <si>
    <t>H10</t>
  </si>
  <si>
    <t>Motor Taxation</t>
  </si>
  <si>
    <t>H11</t>
  </si>
  <si>
    <t xml:space="preserve">SQL,1 SELECT mbudrepdata.bud_code,mbudrepdata.col_amount,mbudrepdata.col_code FROM mbudrepdata WHERE mbudrepdata.rep_code = 'TA'  AND rep_seq_no = '10' AND mbudrepdata.client = '&lt;client&gt;' </t>
  </si>
  <si>
    <t>Net Effective Valuation</t>
  </si>
  <si>
    <t>SQL,2 SELECT mbudrepdata.bud_code,mbudrepdata.col_amount,mbudrepdata.col_code FROM mbudrepdata WHERE mbudrepdata.rep_code = 'TFDIVAIN'  AND rep_seq_no = '70' and mbudrepdata.client = '&lt;client&gt;'</t>
  </si>
  <si>
    <t>SQL,3 SELECT mbudrepdata.bud_code,mbudrepdata.col_amount,mbudrepdata.col_code FROM mbudrepdata WHERE mbudrepdata.rep_code = 'TA'  AND rep_seq_no = '20' AND mbudrepdata.client = '&lt;client&gt;'</t>
  </si>
  <si>
    <t>SQL,4 SELECT mbudrepdata.bud_code,mbudrepdata.col_amount,mbudrepdata.col_code FROM mbudrepdata WHERE mbudrepdata.rep_code = 'TFDIVBIN'  AND rep_seq_no = '90' and mbudrepdata.client = '&lt;client&gt;'</t>
  </si>
  <si>
    <t>SQL,5 SELECT mbudrepdata.bud_code,mbudrepdata.col_amount,mbudrepdata.col_code FROM mbudrepdata WHERE mbudrepdata.rep_code = 'TA'  AND rep_seq_no = '30' AND mbudrepdata.client = '&lt;client&gt;'</t>
  </si>
  <si>
    <t>SQL,6 SELECT mbudrepdata.bud_code,mbudrepdata.col_amount,mbudrepdata.col_code FROM mbudrepdata WHERE mbudrepdata.rep_code = 'TFDIVCIN'  AND rep_seq_no = '80' and mbudrepdata.client = '&lt;client&gt;'</t>
  </si>
  <si>
    <t>SQL,7 SELECT mbudrepdata.bud_code,mbudrepdata.col_amount,mbudrepdata.col_code FROM mbudrepdata WHERE mbudrepdata.rep_code = 'TA'  AND rep_seq_no = '40' AND mbudrepdata.client = '&lt;client&gt;'</t>
  </si>
  <si>
    <t>SQL,8 SELECT mbudrepdata.bud_code,mbudrepdata.col_amount,mbudrepdata.col_code FROM mbudrepdata WHERE mbudrepdata.rep_code = 'TFDIVDIN'  AND rep_seq_no = '80' and mbudrepdata.client = '&lt;client&gt;'</t>
  </si>
  <si>
    <t>SQL,9 SELECT mbudrepdata.bud_code,mbudrepdata.col_amount,mbudrepdata.col_code FROM mbudrepdata WHERE mbudrepdata.rep_code = 'TA'  AND rep_seq_no = '50' AND mbudrepdata.client = '&lt;client&gt;'</t>
  </si>
  <si>
    <t>SQL,10 SELECT mbudrepdata.bud_code,mbudrepdata.col_amount,mbudrepdata.col_code FROM mbudrepdata WHERE mbudrepdata.rep_code = 'TFDIVEIN'  AND rep_seq_no = '110' and mbudrepdata.client = '&lt;client&gt;'</t>
  </si>
  <si>
    <t>SQL,11 SELECT mbudrepdata.bud_code,mbudrepdata.col_amount,mbudrepdata.col_code FROM mbudrepdata WHERE mbudrepdata.rep_code = 'TA'  AND rep_seq_no = '60' AND mbudrepdata.client = '&lt;client&gt;'</t>
  </si>
  <si>
    <t>SQL,12 SELECT mbudrepdata.bud_code,mbudrepdata.col_amount,mbudrepdata.col_code FROM mbudrepdata WHERE mbudrepdata.rep_code = 'TFDIVFIN'  AND rep_seq_no = '120' and mbudrepdata.client = '&lt;client&gt;'</t>
  </si>
  <si>
    <t>SQL,13 SELECT mbudrepdata.bud_code,mbudrepdata.col_amount,mbudrepdata.col_code FROM mbudrepdata WHERE mbudrepdata.rep_code = 'TA'  AND rep_seq_no = '70' AND mbudrepdata.client = '&lt;client&gt;'</t>
  </si>
  <si>
    <t>SQL,14 SELECT mbudrepdata.bud_code,mbudrepdata.col_amount,mbudrepdata.col_code FROM mbudrepdata WHERE mbudrepdata.rep_code = 'TFDIVGIN'  AND rep_seq_no = '80' and mbudrepdata.client = '&lt;client&gt;'</t>
  </si>
  <si>
    <t>SQL,15 SELECT mbudrepdata.bud_code,mbudrepdata.col_amount,mbudrepdata.col_code FROM mbudrepdata WHERE mbudrepdata.rep_code = 'TA'  AND rep_seq_no = '80' AND mbudrepdata.client = '&lt;client&gt;'</t>
  </si>
  <si>
    <t>SQL,16 SELECT mbudrepdata.bud_code,mbudrepdata.col_amount,mbudrepdata.col_code FROM mbudrepdata WHERE mbudrepdata.rep_code = 'TFDIVHIN'  AND rep_seq_no = '90' and mbudrepdata.client = '&lt;client&gt;'</t>
  </si>
  <si>
    <t>Sub-total</t>
  </si>
  <si>
    <t>summary,2</t>
  </si>
  <si>
    <t>summary,6</t>
  </si>
  <si>
    <t>summary,7</t>
  </si>
  <si>
    <t>summary,8</t>
  </si>
  <si>
    <t>summary,9</t>
  </si>
  <si>
    <t>summary,10</t>
  </si>
  <si>
    <t>summary,11</t>
  </si>
  <si>
    <t xml:space="preserve">SQL,12 SELECT mbudrepdata.bud_code,mbudrepdata.col_amount,mbudrepdata.col_code,mbudrepdata.rep_seq_no,mbudrepdata.rep_code FROM mbudrepdata WHERE mbudrepdata.client = '&lt;client&gt;' </t>
  </si>
  <si>
    <t>crosstab,12 rep_code</t>
  </si>
  <si>
    <t>summary,12</t>
  </si>
  <si>
    <t>summary,13</t>
  </si>
  <si>
    <t>summary,14</t>
  </si>
  <si>
    <t>summary,15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</si>
  <si>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</si>
  <si>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</si>
  <si>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</si>
  <si>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</si>
  <si>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</si>
  <si>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</si>
  <si>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</si>
  <si>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</si>
  <si>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</si>
  <si>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</si>
  <si>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</si>
  <si>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</si>
  <si>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TFDIVCIN</t>
  </si>
  <si>
    <t>TFDIVDIN</t>
  </si>
  <si>
    <t>TFDIVEIN</t>
  </si>
  <si>
    <t>TFDIVFIN</t>
  </si>
  <si>
    <t>TFDIVGIN</t>
  </si>
  <si>
    <t>TFDIVHIN</t>
  </si>
  <si>
    <t>SQL,1 SELECT mbudrepdata.col_amount,mbudrepdata.col_code,mbudrepdata.rep_seq_no FROM mbudrepdata WHERE mbudrepdata.rep_code = 'TB'  AND mbudrepdata.client = '&lt;client&gt;' AND mbudrepdata.bud_code = '&lt;bud_code&gt;'</t>
  </si>
  <si>
    <t>SQL,2 SELECT mbudrepdata.col_amount,mbudrepdata.col_code,mbudrepdata.rep_seq_no FROM mbudrepdata WHERE mbudrepdata.rep_code = 'TB'  AND mbudrepdata.client = '&lt;client&gt;' AND mbudrepdata.bud_code = '&lt;bud_code&gt;'</t>
  </si>
  <si>
    <t>SQL,3 SELECT mbudrepdata.col_amount,mbudrepdata.col_code,mbudrepdata.rep_seq_no FROM mbudrepdata WHERE mbudrepdata.rep_code = 'TB'  AND mbudrepdata.client = '&lt;client&gt;' AND mbudrepdata.bud_code = '&lt;bud_code&gt;'</t>
  </si>
  <si>
    <t>SQL,4 SELECT mbudrepdata.col_amount,mbudrepdata.col_code,mbudrepdata.rep_seq_no FROM mbudrepdata WHERE mbudrepdata.rep_code = 'TB'  AND mbudrepdata.client = '&lt;client&gt;' AND mbudrepdata.bud_code = '&lt;bud_code&gt;'</t>
  </si>
  <si>
    <t>SQL,5 SELECT mbudrepdata.col_amount,mbudrepdata.col_code,mbudrepdata.rep_seq_no FROM mbudrepdata WHERE mbudrepdata.rep_code = 'TB'  AND mbudrepdata.client = '&lt;client&gt;' AND mbudrepdata.bud_code = '&lt;bud_code&gt;'</t>
  </si>
  <si>
    <t>QUERY,20</t>
  </si>
  <si>
    <t>columns,20</t>
  </si>
  <si>
    <t>crosstab,20 col_code</t>
  </si>
  <si>
    <t>crosstab,20 rep_seq_no</t>
  </si>
  <si>
    <t>columnsign,20</t>
  </si>
  <si>
    <t>SQL,6 SELECT mbudrepdata.col_amount,mbudrepdata.col_code,mbudrepdata.rep_seq_no FROM mbudrepdata WHERE mbudrepdata.rep_code = 'TB'  AND mbudrepdata.client = '&lt;client&gt;' AND mbudrepdata.bud_code = '&lt;bud_code&gt;'</t>
  </si>
  <si>
    <t>SQL,7 SELECT mbudrepdata.col_amount,mbudrepdata.col_code,mbudrepdata.rep_seq_no FROM mbudrepdata WHERE mbudrepdata.rep_code = 'TB'  AND mbudrepdata.client = '&lt;client&gt;' AND mbudrepdata.bud_code = '&lt;bud_code&gt;'</t>
  </si>
  <si>
    <t>SQL,8 SELECT mbudrepdata.col_amount,mbudrepdata.col_code,mbudrepdata.rep_seq_no FROM mbudrepdata WHERE mbudrepdata.rep_code = 'TB'  AND mbudrepdata.client = '&lt;client&gt;' AND mbudrepdata.bud_code = '&lt;bud_code&gt;'</t>
  </si>
  <si>
    <t>SQL,9 SELECT mbudrepdata.col_amount,mbudrepdata.col_code,mbudrepdata.rep_seq_no FROM mbudrepdata WHERE mbudrepdata.rep_code = 'TB'  AND mbudrepdata.client = '&lt;client&gt;' AND mbudrepdata.bud_code = '&lt;bud_code&gt;'</t>
  </si>
  <si>
    <t>SQL,10 SELECT mbudrepdata.col_amount,mbudrepdata.col_code,mbudrepdata.rep_seq_no FROM mbudrepdata WHERE mbudrepdata.rep_code = 'TB'  AND mbudrepdata.client = '&lt;client&gt;' AND mbudrepdata.bud_code = '&lt;bud_code&gt;'</t>
  </si>
  <si>
    <t>SQL,11 SELECT mbudrepdata.col_amount,mbudrepdata.col_code,mbudrepdata.rep_seq_no FROM mbudrepdata WHERE mbudrepdata.rep_code = 'TB'  AND mbudrepdata.client = '&lt;client&gt;' AND mbudrepdata.bud_code = '&lt;bud_code&gt;'</t>
  </si>
  <si>
    <t>SQL,13 SELECT mbudrepdata.col_amount,mbudrepdata.col_code,mbudrepdata.rep_seq_no FROM mbudrepdata WHERE mbudrepdata.rep_code = 'TB'  AND mbudrepdata.client = '&lt;client&gt;' AND mbudrepdata.bud_code = '&lt;bud_code&gt;'</t>
  </si>
  <si>
    <t>SQL,14 SELECT mbudrepdata.col_amount,mbudrepdata.col_code,mbudrepdata.rep_seq_no FROM mbudrepdata WHERE mbudrepdata.rep_code = 'TB'  AND mbudrepdata.client = '&lt;client&gt;' AND mbudrepdata.bud_code = '&lt;bud_code&gt;'</t>
  </si>
  <si>
    <t>SQL,12 SELECT mbudrepdata.col_amount,mbudrepdata.col_code,mbudrepdata.rep_seq_no FROM mbudrepdata WHERE mbudrepdata.rep_code = 'TB'  AND mbudrepdata.client = '&lt;client&gt;' AND mbudrepdata.bud_code = '&lt;bud_code&gt;'</t>
  </si>
  <si>
    <t xml:space="preserve">SQL,15 SELECT mbudrepdata.bud_code,mbudrepdata.col_amount,mbudrepdata.col_code,mbudrepdata.rep_seq_no,mbudrepdata.rep_code FROM mbudrepdata WHERE mbudrepdata.client = '&lt;client&gt;' </t>
  </si>
  <si>
    <t>crosstab,15 rep_code</t>
  </si>
  <si>
    <t xml:space="preserve">SQL,13 SELECT mbudrepdata.bud_code,mbudrepdata.col_amount,mbudrepdata.col_code,mbudrepdata.rep_seq_no,mbudrepdata.rep_code FROM mbudrepdata WHERE mbudrepdata.client = '&lt;client&gt;' </t>
  </si>
  <si>
    <t>crosstab,13 rep_code</t>
  </si>
  <si>
    <t>Sub-total All Service Divisions</t>
  </si>
  <si>
    <t>Grand Total</t>
  </si>
  <si>
    <t>Provision of Goods and Services</t>
  </si>
  <si>
    <t>Contributions by Other Authorities</t>
  </si>
  <si>
    <t>Estimated Dr/Cr Balances</t>
  </si>
  <si>
    <t>Commercial Rates to be levied</t>
  </si>
  <si>
    <t>Annual Rate on valuation</t>
  </si>
  <si>
    <t>Government Grants/
Subsidies</t>
  </si>
  <si>
    <t>10;20;30;40;50;60;70;80</t>
  </si>
  <si>
    <t>crosstab,1 rep_code</t>
  </si>
  <si>
    <t>TA</t>
  </si>
  <si>
    <t>TE</t>
  </si>
  <si>
    <t>TD</t>
  </si>
  <si>
    <t>crosstab,2 rep_code</t>
  </si>
  <si>
    <t>crosstab,14 bud_code</t>
  </si>
  <si>
    <t xml:space="preserve">SQL,1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(mbudrepdata.rep_code='TA') AND (mbudrepdata.rep_seq_no In ('10','20','30','40','50','60','70','80')) AND (mbudrepdata.client = '&lt;client&gt;') </t>
  </si>
  <si>
    <t>sheet</t>
  </si>
  <si>
    <t>Exp &amp; Inc by SVCDIV A&amp;B</t>
  </si>
  <si>
    <t>Regional Road – Maintenance and Improvement</t>
  </si>
  <si>
    <t>SQL,4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'110') AND (mbudrepdata.client = '&lt;client&gt;')</t>
  </si>
  <si>
    <t xml:space="preserve">    Total For Service Division</t>
  </si>
  <si>
    <t xml:space="preserve">   Total For Service Division</t>
  </si>
  <si>
    <t>SQL,5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and mbudrepdata.rep_code = 'TB'</t>
  </si>
  <si>
    <t>As Per Tables</t>
  </si>
  <si>
    <t>Difference</t>
  </si>
  <si>
    <t xml:space="preserve"> EXPENDITURE</t>
  </si>
  <si>
    <t xml:space="preserve">             €</t>
  </si>
  <si>
    <t>Exp &amp; Inc by Authority Type</t>
  </si>
  <si>
    <t>Summary I&amp;E by Div</t>
  </si>
  <si>
    <t>Exp &amp; Inc by SVCDIV G&amp;H</t>
  </si>
  <si>
    <t xml:space="preserve"> </t>
  </si>
  <si>
    <t>INCOME</t>
  </si>
  <si>
    <t>10;20;30;40;50;60;100;70;80;90;110</t>
  </si>
  <si>
    <t xml:space="preserve">summary,5 </t>
  </si>
  <si>
    <t>Divisional Total</t>
  </si>
  <si>
    <t>Less Inter Local Authority Contributions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</si>
  <si>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'TFDIVAIN'</t>
  </si>
  <si>
    <t xml:space="preserve">summary,15 </t>
  </si>
  <si>
    <t>120;130;140;150;160;170;180;190;200;210;220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</si>
  <si>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'TFDIVBIN'</t>
  </si>
  <si>
    <t>230;240;250;260;270;280;290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</si>
  <si>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'TFDIVCIN'</t>
  </si>
  <si>
    <t>300;310;320;330;340;350;360;370;380;390;400;410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</si>
  <si>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'TFDIVDIN'</t>
  </si>
  <si>
    <t>420;430;440;450;460;470;480;490;500;510;520;530;540;550</t>
  </si>
  <si>
    <t>summary,20</t>
  </si>
  <si>
    <t>SQL,20 SELECT mbudrepdata.bud_code,mbudrepdata.col_amount,mbudrepdata.col_code,mbudrepdata.rep_seq_no,mbudrepdata.rep_code FROM mbudrepdata WHERE mbudrepdata.client = '&lt;client&gt;' and mbudrepdata.bud_code = '&lt;bud_code&gt;' and mbudrepdata.rep_code = 'TFDIVEIN'</t>
  </si>
  <si>
    <t>560;570;580;590;600;610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</si>
  <si>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'TFDIVFIN'</t>
  </si>
  <si>
    <t>620;630;640;650;660;670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</si>
  <si>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'TFDIVGIN'</t>
  </si>
  <si>
    <t>680;690;700;710;720;730;740;750;760;770;780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</si>
  <si>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'TFDIVHIN'</t>
  </si>
  <si>
    <t>Rev Inc &amp; Exp &amp; ARV</t>
  </si>
  <si>
    <t>ESTBAL</t>
  </si>
  <si>
    <t>RATEVAL</t>
  </si>
  <si>
    <t>crosstab,9 rel_value</t>
  </si>
  <si>
    <t xml:space="preserve">SQL,9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='ESTBAL') AND (mbudrepdata.rep_seq_no = '10') AND (mbudrepdata.client = '&lt;client&gt;') </t>
  </si>
  <si>
    <t>Version Control</t>
  </si>
  <si>
    <t>Version</t>
  </si>
  <si>
    <t>Sheet</t>
  </si>
  <si>
    <t>Change made</t>
  </si>
  <si>
    <t>Date</t>
  </si>
  <si>
    <t>Revenue Exp &amp; Inc &amp; ARV</t>
  </si>
  <si>
    <t>Revenue I&amp;E SVCDIV A</t>
  </si>
  <si>
    <t>Revenue I&amp;E SVCDIV B</t>
  </si>
  <si>
    <t>Revenue I&amp;E SVCDIV C</t>
  </si>
  <si>
    <t>Revenue I&amp;E SVCDIV D</t>
  </si>
  <si>
    <t>Revenue I&amp;E SVCDIV E</t>
  </si>
  <si>
    <t>Revenue I&amp;E SVCDIV F</t>
  </si>
  <si>
    <t>Revenue I&amp;E SVCDIV G</t>
  </si>
  <si>
    <t>Revenue I&amp;E SVCDIV H</t>
  </si>
  <si>
    <t>Pension Related Deductions</t>
  </si>
  <si>
    <t>crosstab,10 rel_value</t>
  </si>
  <si>
    <t>SQL,10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'120') AND (mbudrepdata.client = '&lt;client&gt;')</t>
  </si>
  <si>
    <t>Exp &amp; Inc by AUTHTYPE</t>
  </si>
  <si>
    <t>Exp &amp; Inc by SVCDIV C&amp;D</t>
  </si>
  <si>
    <t>Exp &amp; Inc by SVCDIV E&amp;F</t>
  </si>
  <si>
    <t>SQL,6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In ('10','20','30','40','50','60','70','80','90','100','110','120')) AND (mbudrepdata.client = '&lt;client&gt;')</t>
  </si>
  <si>
    <t>SQL,2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= '160') AND (mbudrepdata.client = '&lt;client&gt;')</t>
  </si>
  <si>
    <t>crosstab,8 bud_code</t>
  </si>
  <si>
    <t>crosstab,7 bud_code</t>
  </si>
  <si>
    <t>crosstab,6 bud_code</t>
  </si>
  <si>
    <t>crosstab,5 bud_code</t>
  </si>
  <si>
    <t>crosstab,4 bud_code</t>
  </si>
  <si>
    <t>crosstab,3 bud_code</t>
  </si>
  <si>
    <t>crosstab,2 bud_code</t>
  </si>
  <si>
    <t>%</t>
  </si>
  <si>
    <t>Government Grants/Subsidies</t>
  </si>
  <si>
    <t>TOTAL</t>
  </si>
  <si>
    <t>crosstab,4 rel_value</t>
  </si>
  <si>
    <t>crosstab,5 rel_value</t>
  </si>
  <si>
    <t>crosstab,6 rel_value</t>
  </si>
  <si>
    <t>Total Income</t>
  </si>
  <si>
    <t>Provision for Debit/Credit Balances</t>
  </si>
  <si>
    <t>crosstab,5 rep_seq_no</t>
  </si>
  <si>
    <t>crosstab,6 rep_seq_no</t>
  </si>
  <si>
    <t>crosstab,7 rep_seq_no</t>
  </si>
  <si>
    <t>crosstab,8 rep_seq_no</t>
  </si>
  <si>
    <t>Total</t>
  </si>
  <si>
    <t>col_amount</t>
  </si>
  <si>
    <t>crosstab,1 col_code</t>
  </si>
  <si>
    <t>crosstab,2 col_code</t>
  </si>
  <si>
    <t>crosstab,3 col_code</t>
  </si>
  <si>
    <t>crosstab,4 col_code</t>
  </si>
  <si>
    <t>crosstab,5 col_code</t>
  </si>
  <si>
    <t>crosstab,6 col_code</t>
  </si>
  <si>
    <t>QUERY,2</t>
  </si>
  <si>
    <t>QUERY,3</t>
  </si>
  <si>
    <t>QUERY,4</t>
  </si>
  <si>
    <t>QUERY,5</t>
  </si>
  <si>
    <t>QUERY,6</t>
  </si>
  <si>
    <t>QUERY,1</t>
  </si>
  <si>
    <t>QUERY,7</t>
  </si>
  <si>
    <t>columns,7</t>
  </si>
  <si>
    <t>crosstab,7 col_code</t>
  </si>
  <si>
    <t>QUERY,8</t>
  </si>
  <si>
    <t>columns,8</t>
  </si>
  <si>
    <t>crosstab,8 col_code</t>
  </si>
  <si>
    <t>columns,1</t>
  </si>
  <si>
    <t>columns,2</t>
  </si>
  <si>
    <t>columns,3</t>
  </si>
  <si>
    <t>columns,4</t>
  </si>
  <si>
    <t>columns,5</t>
  </si>
  <si>
    <t>columns,6</t>
  </si>
  <si>
    <t>Expenditure</t>
  </si>
  <si>
    <t>Income</t>
  </si>
  <si>
    <t>€</t>
  </si>
  <si>
    <t>crosstab,1 rep_seq_no</t>
  </si>
  <si>
    <t>crosstab,2 rep_seq_no</t>
  </si>
  <si>
    <t>crosstab,3 rep_seq_no</t>
  </si>
  <si>
    <t>crosstab,4 rep_seq_no</t>
  </si>
  <si>
    <t>REVENUE EXPENDITURE AND INCOME</t>
  </si>
  <si>
    <t>* This sheet is manipulated by the 'Options...' dialog and should not be changed by hand</t>
  </si>
  <si>
    <t>description</t>
  </si>
  <si>
    <t>group,1 description</t>
  </si>
  <si>
    <t>Client</t>
  </si>
  <si>
    <t>Budget Publication</t>
  </si>
  <si>
    <t>Budget Year</t>
  </si>
  <si>
    <t>*</t>
  </si>
  <si>
    <t>Control Worksheet (NB any row with a '*' as the first character in column A is ignored)</t>
  </si>
  <si>
    <t>Global Parameters</t>
  </si>
  <si>
    <t>Parameter</t>
  </si>
  <si>
    <t>Value</t>
  </si>
  <si>
    <t>set</t>
  </si>
  <si>
    <t>client</t>
  </si>
  <si>
    <t>period00</t>
  </si>
  <si>
    <t>period13</t>
  </si>
  <si>
    <t>setnum allows use of arithmetic expressions on parameters</t>
  </si>
  <si>
    <t>*setnum</t>
  </si>
  <si>
    <t>year</t>
  </si>
  <si>
    <t>&lt;period&gt; \ 100</t>
  </si>
  <si>
    <t>pyear</t>
  </si>
  <si>
    <t>&lt;year&gt; - 1</t>
  </si>
  <si>
    <t>Maintenance/Improvement of LA Housing Units</t>
  </si>
  <si>
    <t>Housing Assessment, Allocation and Transfer</t>
  </si>
  <si>
    <t>Housing Rent and Tenant Purchase Administration</t>
  </si>
  <si>
    <t>Housing Community Development Support</t>
  </si>
  <si>
    <t>Administration of Homeless Service</t>
  </si>
  <si>
    <t>Support to Housing Capital Prog.</t>
  </si>
  <si>
    <t>RAS Programme</t>
  </si>
  <si>
    <t xml:space="preserve">Housing Loans </t>
  </si>
  <si>
    <t>Housing Grants</t>
  </si>
  <si>
    <t>Agency &amp; Recoupable Services</t>
  </si>
  <si>
    <t>Total For Service Division</t>
  </si>
  <si>
    <t>National Primary Road – Maintenance and Improvement</t>
  </si>
  <si>
    <t>National Secondary Road – Maintenance and Improvement</t>
  </si>
  <si>
    <t>Local Road - Maintenance and Improvement</t>
  </si>
  <si>
    <t>Public Lighting</t>
  </si>
  <si>
    <t>Traffic Management Improvement</t>
  </si>
  <si>
    <t>Road Safety Engineering Improvements</t>
  </si>
  <si>
    <t>Road Safety Promotion/Education</t>
  </si>
  <si>
    <t>Car Parking</t>
  </si>
  <si>
    <t>Support to Roads Capital Programme</t>
  </si>
  <si>
    <t>Water Supply</t>
  </si>
  <si>
    <t>Waste Water Treatment</t>
  </si>
  <si>
    <t>Collection of Water and Waste Water Charges</t>
  </si>
  <si>
    <t>Public Conveniences</t>
  </si>
  <si>
    <t>Admin of Group and Private Installations</t>
  </si>
  <si>
    <t>Support to Water Capital Programme</t>
  </si>
  <si>
    <t>Forward Planning</t>
  </si>
  <si>
    <t>Development Management</t>
  </si>
  <si>
    <t>Enforcement</t>
  </si>
  <si>
    <t>Industrial and Commercial Facilities</t>
  </si>
  <si>
    <t>Tourism Development and Promotion</t>
  </si>
  <si>
    <t>Community and Enterprise Function</t>
  </si>
  <si>
    <t>Unfinished Housing Estates</t>
  </si>
  <si>
    <t>Building Control</t>
  </si>
  <si>
    <t>Economic Development and Promotion</t>
  </si>
  <si>
    <t>Property Management</t>
  </si>
  <si>
    <t>Heritage and Conservation Services</t>
  </si>
  <si>
    <t>Landfill Operation and Aftercare</t>
  </si>
  <si>
    <t>Recovery &amp; Recycling Facilities Operations</t>
  </si>
  <si>
    <t>Waste to Energy Facilities Operations</t>
  </si>
  <si>
    <t>Provision of Waste to Collection Services</t>
  </si>
  <si>
    <t>Litter Management</t>
  </si>
  <si>
    <t>Street Cleaning</t>
  </si>
  <si>
    <t>Waste Regulations, Monitoring and Enforcement</t>
  </si>
  <si>
    <t>Waste Management Planning</t>
  </si>
  <si>
    <t>Maintenance and Upkeep of Burial Grounds</t>
  </si>
  <si>
    <t>Safety of Structures and Places</t>
  </si>
  <si>
    <t>Operation of Fire Service</t>
  </si>
  <si>
    <t>Fire Prevention</t>
  </si>
  <si>
    <t>Water Quality, Air and Noise Pollution</t>
  </si>
  <si>
    <t>Leisure Facilities Operations</t>
  </si>
  <si>
    <t>Operation of Library and Archival Service</t>
  </si>
  <si>
    <t>Outdoor Leisure Areas Operations</t>
  </si>
  <si>
    <t>Community Sport and Recreational Development</t>
  </si>
  <si>
    <t>Operation of Arts Programme</t>
  </si>
  <si>
    <t>Land Drainage Costs</t>
  </si>
  <si>
    <t>Operation and Maintenance of Piers and Harbours</t>
  </si>
  <si>
    <t>Coastal Protection</t>
  </si>
  <si>
    <t>Veterinary Service</t>
  </si>
  <si>
    <t>Educational Support Services</t>
  </si>
  <si>
    <t>Profit/Loss Machinery Account</t>
  </si>
  <si>
    <t>Profit/Loss Stores Account</t>
  </si>
  <si>
    <t>Administration of Rates</t>
  </si>
  <si>
    <t>Franchise Costs</t>
  </si>
  <si>
    <t>Operation and Morgue and Coroner Expenses</t>
  </si>
  <si>
    <t>Weighbridges</t>
  </si>
  <si>
    <t>Operation of  Markets and Casual Trading</t>
  </si>
  <si>
    <t>Malicious Damage</t>
  </si>
  <si>
    <t>Local Representation/Civic Leadership</t>
  </si>
  <si>
    <t>Motor  Taxation</t>
  </si>
  <si>
    <t>budyear</t>
  </si>
  <si>
    <t>bud_code</t>
  </si>
  <si>
    <t>*set</t>
  </si>
  <si>
    <t>columnsign,1</t>
  </si>
  <si>
    <t>n</t>
  </si>
  <si>
    <t>y</t>
  </si>
  <si>
    <t>columnsign,2</t>
  </si>
  <si>
    <t>columnsign,3</t>
  </si>
  <si>
    <t>columnsign,4</t>
  </si>
  <si>
    <t>group,6 description</t>
  </si>
  <si>
    <t>group,11 description</t>
  </si>
  <si>
    <t>columnsign,5</t>
  </si>
  <si>
    <t>QUERY,9</t>
  </si>
  <si>
    <t>columns,9</t>
  </si>
  <si>
    <t>crosstab,9 col_code</t>
  </si>
  <si>
    <t>crosstab,9 rep_seq_no</t>
  </si>
  <si>
    <t>columnsign,9</t>
  </si>
  <si>
    <t>60;100</t>
  </si>
  <si>
    <t>columnsign,6</t>
  </si>
  <si>
    <t>columnsign,7</t>
  </si>
  <si>
    <t>columnsign,8</t>
  </si>
  <si>
    <t>QUERY,10</t>
  </si>
  <si>
    <t>columns,10</t>
  </si>
  <si>
    <t>crosstab,10 col_code</t>
  </si>
  <si>
    <t>crosstab,10 rep_seq_no</t>
  </si>
  <si>
    <t>columnsign,10</t>
  </si>
  <si>
    <t>QUERY,11</t>
  </si>
  <si>
    <t>columns,11</t>
  </si>
  <si>
    <t>crosstab,11 col_code</t>
  </si>
  <si>
    <t>crosstab,11 rep_seq_no</t>
  </si>
  <si>
    <t>columnsign,11</t>
  </si>
  <si>
    <t>QUERY,12</t>
  </si>
  <si>
    <t>columns,12</t>
  </si>
  <si>
    <t>crosstab,12 col_code</t>
  </si>
  <si>
    <t>crosstab,12 rep_seq_no</t>
  </si>
  <si>
    <t>columnsign,12</t>
  </si>
  <si>
    <t>group,16 description</t>
  </si>
  <si>
    <t>QUERY,13</t>
  </si>
  <si>
    <t>columns,13</t>
  </si>
  <si>
    <t>crosstab,13 col_code</t>
  </si>
  <si>
    <t>crosstab,13 rep_seq_no</t>
  </si>
  <si>
    <t>columnsign,13</t>
  </si>
  <si>
    <t>QUERY,14</t>
  </si>
  <si>
    <t>columns,14</t>
  </si>
  <si>
    <t>crosstab,14 col_code</t>
  </si>
  <si>
    <t>crosstab,14 rep_seq_no</t>
  </si>
  <si>
    <t>columnsign,14</t>
  </si>
  <si>
    <t>QUERY,15</t>
  </si>
  <si>
    <t>columns,15</t>
  </si>
  <si>
    <t>crosstab,15 col_code</t>
  </si>
  <si>
    <t>crosstab,15 rep_seq_no</t>
  </si>
  <si>
    <t>columnsign,15</t>
  </si>
  <si>
    <t>QUERY,16</t>
  </si>
  <si>
    <t>columns,16</t>
  </si>
  <si>
    <t>crosstab,16 col_code</t>
  </si>
  <si>
    <t>crosstab,16 rep_seq_no</t>
  </si>
  <si>
    <t>columnsign,16</t>
  </si>
  <si>
    <t>Expenditure and Income</t>
  </si>
  <si>
    <t>summary,3</t>
  </si>
  <si>
    <t>summary,4</t>
  </si>
  <si>
    <t>summary,5</t>
  </si>
  <si>
    <t>Goods/Services</t>
  </si>
  <si>
    <t>Commercial Rates</t>
  </si>
  <si>
    <t>Total Expenditure</t>
  </si>
  <si>
    <t xml:space="preserve"> Government Grants/Subsidies</t>
  </si>
  <si>
    <t>Expenditure Financed by</t>
  </si>
  <si>
    <t>crosstab,1 rel_value</t>
  </si>
  <si>
    <t>NR</t>
  </si>
  <si>
    <t>summary,1, hidden</t>
  </si>
  <si>
    <t>summary,2, hidden</t>
  </si>
  <si>
    <t>Less: Contributions from Other Local Authorities</t>
  </si>
  <si>
    <t>crosstab,2 rel_value</t>
  </si>
  <si>
    <t>crosstab,3 rel_value</t>
  </si>
  <si>
    <t>10;20</t>
  </si>
  <si>
    <t>summary,1,hidden</t>
  </si>
  <si>
    <t>summary,2,hidden</t>
  </si>
  <si>
    <t>Less:  Contributions from Other Local Authorities</t>
  </si>
  <si>
    <t>summary,3,hidden</t>
  </si>
  <si>
    <t>summary,4,hidden</t>
  </si>
  <si>
    <t>summary,5,hidden</t>
  </si>
  <si>
    <t>summary,6,hidden</t>
  </si>
  <si>
    <t>summary,7,hidden</t>
  </si>
  <si>
    <t>summary,8,hidden</t>
  </si>
  <si>
    <t>summary,9,hidden</t>
  </si>
  <si>
    <t>summary,10,hidden</t>
  </si>
  <si>
    <t>summary,11,hidden</t>
  </si>
  <si>
    <t>summary,12,hidden</t>
  </si>
  <si>
    <t>summary,13,hidden</t>
  </si>
  <si>
    <t>summary,14,hidden</t>
  </si>
  <si>
    <t>summary,15,hidden</t>
  </si>
  <si>
    <t>summary,16,hidden</t>
  </si>
  <si>
    <t>Division</t>
  </si>
  <si>
    <t>General Purpose Grants</t>
  </si>
  <si>
    <t>crosstab,1 bud_code</t>
  </si>
  <si>
    <t>crosstab,9 bud_code</t>
  </si>
  <si>
    <t>crosstab,10 bud_code</t>
  </si>
  <si>
    <t>crosstab,11 bud_code</t>
  </si>
  <si>
    <t>crosstab,12 bud_code</t>
  </si>
  <si>
    <t>crosstab,13 bud_code</t>
  </si>
  <si>
    <t>crosstab,15 bud_code</t>
  </si>
  <si>
    <t>crosstab,16 bud_code</t>
  </si>
  <si>
    <t xml:space="preserve">Division A - Housing and Building </t>
  </si>
  <si>
    <t xml:space="preserve">Division B - Road Transportation &amp; Safety </t>
  </si>
  <si>
    <t>Division C - Water Services</t>
  </si>
  <si>
    <t>Division D - Development Management</t>
  </si>
  <si>
    <t>Division E - Environmental Services</t>
  </si>
  <si>
    <t>Division F - Recreation and Amenity</t>
  </si>
  <si>
    <t>Division H - Miscellaneous Services</t>
  </si>
  <si>
    <t>summary,6, hidden</t>
  </si>
  <si>
    <t>Rates</t>
  </si>
  <si>
    <t>Service Division A</t>
  </si>
  <si>
    <t>Service Division B</t>
  </si>
  <si>
    <t>Service Division C</t>
  </si>
  <si>
    <t>Service Division D</t>
  </si>
  <si>
    <t>Service Division E</t>
  </si>
  <si>
    <t>Service Division F</t>
  </si>
  <si>
    <t>Service Division G</t>
  </si>
  <si>
    <t>Service Division H</t>
  </si>
  <si>
    <t xml:space="preserve"> - Housing and Building </t>
  </si>
  <si>
    <t xml:space="preserve"> - Road Transportation &amp; Safety </t>
  </si>
  <si>
    <t xml:space="preserve"> - Water Services</t>
  </si>
  <si>
    <t xml:space="preserve"> - Development Management</t>
  </si>
  <si>
    <t xml:space="preserve"> - Environmental Services</t>
  </si>
  <si>
    <t xml:space="preserve"> - Recreation and Amenity</t>
  </si>
  <si>
    <t xml:space="preserve"> - Miscellaneous Services</t>
  </si>
  <si>
    <t>Sub-Total</t>
  </si>
  <si>
    <t>summary,1</t>
  </si>
  <si>
    <t>Less:</t>
  </si>
  <si>
    <t>Inter-Authority Contributions</t>
  </si>
  <si>
    <t>RECREATION AND AMENITY</t>
  </si>
  <si>
    <t>MISCELLANEOUS SERVICES</t>
  </si>
  <si>
    <t>ALL AUTHORITIES INCOME AND EXPENDITURE CLASSIFIED BY SERVICE DIVISION</t>
  </si>
  <si>
    <t>Service Division and Services</t>
  </si>
  <si>
    <t>WATER SERVICES</t>
  </si>
  <si>
    <t>DEVELOPMENT MANAGEMENT</t>
  </si>
  <si>
    <t>ENVIRONMENTAL SERVICES</t>
  </si>
  <si>
    <t>C</t>
  </si>
  <si>
    <t>D</t>
  </si>
  <si>
    <t>F</t>
  </si>
  <si>
    <t>E</t>
  </si>
  <si>
    <t>G</t>
  </si>
  <si>
    <t>H</t>
  </si>
  <si>
    <t>L1</t>
  </si>
  <si>
    <t>Less: Inter Local Authority Contributions</t>
  </si>
  <si>
    <t>Overall Total</t>
  </si>
  <si>
    <t>LA Contributions</t>
  </si>
  <si>
    <t>Exp &amp; Inc by SVCDIV A&amp;B - G&amp;H</t>
  </si>
  <si>
    <t>Revenue I&amp;E SVC A-H</t>
  </si>
  <si>
    <t>INCOME
- Goods &amp; Svcs + Grants &amp; Subs ONLY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</si>
  <si>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'TC')) AND mbudrepdata.client = '&lt;client&gt;' and mbudrepdata.bud_code = '&lt;bud_code&gt;' and mbudrepdata.rep_code = 'TB' AND mbudrepdata.authority in ('71','72','73','74','75','76','77','78','79','80','81','82','83','84','85','86','87','88') ORDER BY description</t>
  </si>
  <si>
    <t>(1)</t>
  </si>
  <si>
    <t>(2)</t>
  </si>
  <si>
    <t>(3)</t>
  </si>
  <si>
    <t>Debit Balances are shown as plus values and credit balances are shown as minus values</t>
  </si>
  <si>
    <t>SQL,5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In ('10','20','30','40','50','60','70','80','90','100','110','120','130','140','150','170','180','190','200')) AND (mbudrepdata.client = '&lt;client&gt;')</t>
  </si>
  <si>
    <t>10;20;30;40;50;60;70;80;90;100;110;120;130;140;150;170;180;190;200</t>
  </si>
  <si>
    <t>City &amp; County Councils</t>
  </si>
  <si>
    <t>Regional Assemblies</t>
  </si>
  <si>
    <r>
      <t>General Purpose Grant/Local Property Tax Allocations</t>
    </r>
    <r>
      <rPr>
        <vertAlign val="superscript"/>
        <sz val="10"/>
        <rFont val="Times New Roman"/>
        <family val="1"/>
      </rPr>
      <t>(1)</t>
    </r>
  </si>
  <si>
    <r>
      <t xml:space="preserve">Provision for Debit/ Credit Balances </t>
    </r>
    <r>
      <rPr>
        <vertAlign val="superscript"/>
        <sz val="10"/>
        <rFont val="Times New Roman"/>
        <family val="1"/>
      </rPr>
      <t>(3)</t>
    </r>
  </si>
  <si>
    <t>CO;CI</t>
  </si>
  <si>
    <t>Local Property Tax</t>
  </si>
  <si>
    <t>HAP Programme</t>
  </si>
  <si>
    <t>C08</t>
  </si>
  <si>
    <t>Local Authority Water &amp; Sanitary Services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</si>
  <si>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ORDER BY agldimvalue.description</t>
  </si>
  <si>
    <t>SQL,2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ORDER BY agldimvalue.description</t>
  </si>
  <si>
    <t>Calculation is based on total income excluding Debit/Credit Balances</t>
  </si>
  <si>
    <t>Miscellaneous Bodies</t>
  </si>
  <si>
    <t>CO;CI;NR</t>
  </si>
  <si>
    <t>See Introduction for detailed explanation</t>
  </si>
  <si>
    <t>Climate Change and Flooding</t>
  </si>
  <si>
    <t>E15</t>
  </si>
  <si>
    <t>summary,16</t>
  </si>
  <si>
    <t>SQL,16 SELECT mbudrepdata.col_amount,mbudrepdata.col_code,mbudrepdata.rep_seq_no FROM mbudrepdata WHERE mbudrepdata.rep_code = 'TB'  AND mbudrepdata.client = '&lt;client&gt;' AND mbudrepdata.bud_code = '&lt;bud_code&gt;'</t>
  </si>
  <si>
    <t>TFDIVAIN</t>
  </si>
  <si>
    <t>TFDIVBIN</t>
  </si>
  <si>
    <t>A</t>
  </si>
  <si>
    <t>HOUSING AND BUILDING</t>
  </si>
  <si>
    <t>B</t>
  </si>
  <si>
    <t>ROAD TRANSPORTATION &amp; SAFETY</t>
  </si>
  <si>
    <t>A01</t>
  </si>
  <si>
    <t>B01</t>
  </si>
  <si>
    <t>NP Road - Maintenance and Improvement</t>
  </si>
  <si>
    <t>A02</t>
  </si>
  <si>
    <t>B02</t>
  </si>
  <si>
    <t>NS Road - Maintenance and Improvement</t>
  </si>
  <si>
    <t>A03</t>
  </si>
  <si>
    <t>B03</t>
  </si>
  <si>
    <t>Regional Road - Maintenance and Improvement</t>
  </si>
  <si>
    <t>A04</t>
  </si>
  <si>
    <t>B04</t>
  </si>
  <si>
    <t>A05</t>
  </si>
  <si>
    <t>B05</t>
  </si>
  <si>
    <t xml:space="preserve">Public Lighting </t>
  </si>
  <si>
    <t>A06</t>
  </si>
  <si>
    <t>B06</t>
  </si>
  <si>
    <t>A07</t>
  </si>
  <si>
    <t>B07</t>
  </si>
  <si>
    <t>Road Safety Engineering Improvement</t>
  </si>
  <si>
    <t>A08</t>
  </si>
  <si>
    <t>Housing Loans</t>
  </si>
  <si>
    <t>B08</t>
  </si>
  <si>
    <t>A09</t>
  </si>
  <si>
    <t>B09</t>
  </si>
  <si>
    <t>A11</t>
  </si>
  <si>
    <t>B10</t>
  </si>
  <si>
    <t>Support to Roads Capital Prog.</t>
  </si>
  <si>
    <t>A12</t>
  </si>
  <si>
    <t>B11</t>
  </si>
  <si>
    <t>NOTES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</si>
  <si>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</si>
  <si>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</si>
  <si>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</si>
  <si>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</si>
  <si>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SQL,3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='TE') AND (mbudrepdata.rep_seq_no In ('10','20','30','40','50','60','70','80','90','100','110','120','130','140','150','160','170','180','190','200','210','220','230','240','250')) AND (mbudrepdata.client = '&lt;client&gt;')</t>
  </si>
  <si>
    <t>10;20;30;40;50;60;70;80;90;100;110;120;130;140;150;160;170;180;190;200;210;220;230;240;250</t>
  </si>
  <si>
    <t>BUD2021</t>
  </si>
  <si>
    <t>Made by</t>
  </si>
  <si>
    <t>Change Budget Year to 2021</t>
  </si>
  <si>
    <t>Hennessy ITC</t>
  </si>
  <si>
    <t>BUD2022</t>
  </si>
  <si>
    <t>Change Budget Year to 2022</t>
  </si>
  <si>
    <t>BUD2023</t>
  </si>
  <si>
    <t>Change Budget Year to 2023</t>
  </si>
  <si>
    <t>Division G - Agriculture, Food and the Marine</t>
  </si>
  <si>
    <t xml:space="preserve"> - Agriculture, Food and the Marine</t>
  </si>
  <si>
    <t>Dept name change: Agriculture,Education,Health &amp; Welfare changed to Agriculture, Food and the Marine</t>
  </si>
  <si>
    <t>AGRICULTURE, FOOD AND THE MARINE</t>
  </si>
  <si>
    <t>INSERTED GROUP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</si>
  <si>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</si>
  <si>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</si>
  <si>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</si>
  <si>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</si>
  <si>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</si>
  <si>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</si>
  <si>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</si>
  <si>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Dun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</si>
  <si>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</si>
  <si>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</si>
  <si>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</si>
  <si>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</si>
  <si>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</si>
  <si>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</si>
  <si>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</si>
  <si>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</si>
  <si>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City and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</si>
  <si>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</si>
  <si>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</si>
  <si>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</si>
  <si>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</si>
  <si>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</si>
  <si>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</si>
  <si>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</si>
  <si>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</si>
  <si>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</si>
  <si>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</si>
  <si>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and County Council</t>
  </si>
  <si>
    <t>Westmeath County Council</t>
  </si>
  <si>
    <t>Wexford County Council</t>
  </si>
  <si>
    <t>Wicklow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</si>
</sst>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_);_(* \(#,##0\);_(* &quot;-&quot;_);_(@_)"/>
    <numFmt numFmtId="165" formatCode="0.0%"/>
    <numFmt numFmtId="166" formatCode="0.0"/>
    <numFmt numFmtId="167" formatCode="_-* #,##0_-;\-* #,##0_-;_-* &quot;-&quot;??_-;_-@_-"/>
    <numFmt numFmtId="168" formatCode="&quot;€&quot;#,##0"/>
    <numFmt numFmtId="169" formatCode="#,##0_ ;\-#,##0\ "/>
  </numFmts>
  <fonts count="17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vertAlign val="superscript"/>
      <sz val="10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Border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244">
    <xf numFmtId="0" fontId="0" fillId="0" borderId="0" xfId="0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 vertical="top"/>
    </xf>
    <xf numFmtId="3" fontId="2" fillId="0" borderId="0" xfId="0" applyNumberFormat="1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/>
    <xf numFmtId="0" fontId="0" fillId="2" borderId="0" xfId="0" applyFill="1"/>
    <xf numFmtId="0" fontId="5" fillId="2" borderId="0" xfId="0" applyFont="1" applyFill="1"/>
    <xf numFmtId="0" fontId="5" fillId="3" borderId="2" xfId="0" applyFont="1" applyFill="1" applyBorder="1"/>
    <xf numFmtId="0" fontId="5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0" fontId="6" fillId="0" borderId="0" xfId="0" applyFont="1"/>
    <xf numFmtId="0" fontId="6" fillId="0" borderId="0" xfId="0" applyFont="1" applyAlignment="1">
      <alignment horizontal="right" vertical="top"/>
    </xf>
    <xf numFmtId="3" fontId="4" fillId="0" borderId="1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Border="1"/>
    <xf numFmtId="0" fontId="2" fillId="0" borderId="0" xfId="0" applyFont="1" applyFill="1"/>
    <xf numFmtId="0" fontId="2" fillId="0" borderId="0" xfId="0" quotePrefix="1" applyFont="1" applyFill="1"/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0" fillId="0" borderId="0" xfId="0" applyFill="1"/>
    <xf numFmtId="4" fontId="2" fillId="0" borderId="5" xfId="0" applyNumberFormat="1" applyFont="1" applyBorder="1"/>
    <xf numFmtId="0" fontId="4" fillId="0" borderId="6" xfId="0" applyFont="1" applyBorder="1"/>
    <xf numFmtId="4" fontId="2" fillId="0" borderId="0" xfId="0" applyNumberFormat="1" applyFont="1"/>
    <xf numFmtId="0" fontId="7" fillId="0" borderId="0" xfId="0" applyFont="1" applyBorder="1" applyAlignment="1">
      <alignment horizontal="left"/>
    </xf>
    <xf numFmtId="0" fontId="2" fillId="0" borderId="0" xfId="0" applyFont="1" applyAlignment="1">
      <alignment horizontal="right" vertical="top"/>
    </xf>
    <xf numFmtId="0" fontId="2" fillId="0" borderId="0" xfId="0" quotePrefix="1" applyFont="1" applyFill="1" applyAlignment="1">
      <alignment horizontal="right" vertical="top"/>
    </xf>
    <xf numFmtId="0" fontId="2" fillId="4" borderId="0" xfId="0" applyFont="1" applyFill="1"/>
    <xf numFmtId="0" fontId="2" fillId="4" borderId="7" xfId="0" applyFont="1" applyFill="1" applyBorder="1"/>
    <xf numFmtId="4" fontId="2" fillId="4" borderId="8" xfId="0" applyNumberFormat="1" applyFont="1" applyFill="1" applyBorder="1"/>
    <xf numFmtId="4" fontId="2" fillId="4" borderId="9" xfId="0" applyNumberFormat="1" applyFont="1" applyFill="1" applyBorder="1"/>
    <xf numFmtId="4" fontId="2" fillId="0" borderId="10" xfId="0" applyNumberFormat="1" applyFont="1" applyBorder="1"/>
    <xf numFmtId="0" fontId="2" fillId="4" borderId="11" xfId="0" applyFont="1" applyFill="1" applyBorder="1"/>
    <xf numFmtId="4" fontId="2" fillId="4" borderId="12" xfId="0" applyNumberFormat="1" applyFont="1" applyFill="1" applyBorder="1"/>
    <xf numFmtId="3" fontId="2" fillId="0" borderId="6" xfId="0" applyNumberFormat="1" applyFont="1" applyBorder="1"/>
    <xf numFmtId="3" fontId="2" fillId="0" borderId="5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0" fontId="0" fillId="0" borderId="0" xfId="0" applyFill="1" applyBorder="1"/>
    <xf numFmtId="0" fontId="2" fillId="0" borderId="0" xfId="0" applyFont="1" applyFill="1" applyBorder="1"/>
    <xf numFmtId="4" fontId="2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2" fillId="5" borderId="0" xfId="0" applyFont="1" applyFill="1"/>
    <xf numFmtId="165" fontId="2" fillId="0" borderId="4" xfId="0" applyNumberFormat="1" applyFont="1" applyBorder="1" applyAlignment="1">
      <alignment horizontal="right"/>
    </xf>
    <xf numFmtId="0" fontId="2" fillId="0" borderId="13" xfId="0" applyFont="1" applyBorder="1"/>
    <xf numFmtId="164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4" borderId="0" xfId="0" applyFont="1" applyFill="1" applyBorder="1"/>
    <xf numFmtId="4" fontId="2" fillId="4" borderId="14" xfId="0" applyNumberFormat="1" applyFont="1" applyFill="1" applyBorder="1"/>
    <xf numFmtId="0" fontId="2" fillId="4" borderId="3" xfId="0" applyFont="1" applyFill="1" applyBorder="1"/>
    <xf numFmtId="4" fontId="2" fillId="4" borderId="3" xfId="0" applyNumberFormat="1" applyFont="1" applyFill="1" applyBorder="1"/>
    <xf numFmtId="4" fontId="2" fillId="4" borderId="4" xfId="0" applyNumberFormat="1" applyFont="1" applyFill="1" applyBorder="1"/>
    <xf numFmtId="0" fontId="2" fillId="4" borderId="15" xfId="0" applyFont="1" applyFill="1" applyBorder="1"/>
    <xf numFmtId="4" fontId="2" fillId="4" borderId="15" xfId="0" applyNumberFormat="1" applyFont="1" applyFill="1" applyBorder="1"/>
    <xf numFmtId="4" fontId="2" fillId="4" borderId="13" xfId="0" applyNumberFormat="1" applyFont="1" applyFill="1" applyBorder="1"/>
    <xf numFmtId="0" fontId="4" fillId="0" borderId="5" xfId="0" applyFont="1" applyBorder="1" applyAlignment="1">
      <alignment horizontal="center" wrapText="1"/>
    </xf>
    <xf numFmtId="0" fontId="8" fillId="0" borderId="6" xfId="0" applyFont="1" applyBorder="1"/>
    <xf numFmtId="0" fontId="0" fillId="0" borderId="15" xfId="0" applyBorder="1"/>
    <xf numFmtId="165" fontId="4" fillId="0" borderId="13" xfId="0" applyNumberFormat="1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0" fontId="3" fillId="0" borderId="0" xfId="0" applyFont="1" applyFill="1" applyAlignment="1"/>
    <xf numFmtId="4" fontId="2" fillId="0" borderId="16" xfId="0" applyNumberFormat="1" applyFont="1" applyBorder="1"/>
    <xf numFmtId="0" fontId="3" fillId="5" borderId="0" xfId="0" applyFont="1" applyFill="1" applyAlignment="1">
      <alignment horizontal="center"/>
    </xf>
    <xf numFmtId="0" fontId="3" fillId="5" borderId="0" xfId="0" applyFont="1" applyFill="1" applyAlignment="1"/>
    <xf numFmtId="0" fontId="2" fillId="4" borderId="17" xfId="0" applyFont="1" applyFill="1" applyBorder="1"/>
    <xf numFmtId="4" fontId="2" fillId="4" borderId="18" xfId="0" applyNumberFormat="1" applyFont="1" applyFill="1" applyBorder="1"/>
    <xf numFmtId="0" fontId="2" fillId="0" borderId="15" xfId="0" applyFont="1" applyBorder="1"/>
    <xf numFmtId="0" fontId="2" fillId="0" borderId="19" xfId="0" applyFont="1" applyBorder="1"/>
    <xf numFmtId="0" fontId="2" fillId="0" borderId="20" xfId="0" applyFont="1" applyBorder="1"/>
    <xf numFmtId="3" fontId="2" fillId="0" borderId="21" xfId="0" applyNumberFormat="1" applyFont="1" applyBorder="1"/>
    <xf numFmtId="0" fontId="8" fillId="0" borderId="20" xfId="0" applyFont="1" applyBorder="1"/>
    <xf numFmtId="0" fontId="2" fillId="0" borderId="22" xfId="0" applyFont="1" applyBorder="1"/>
    <xf numFmtId="3" fontId="2" fillId="0" borderId="23" xfId="0" applyNumberFormat="1" applyFont="1" applyBorder="1"/>
    <xf numFmtId="0" fontId="2" fillId="0" borderId="24" xfId="0" applyFont="1" applyBorder="1"/>
    <xf numFmtId="0" fontId="2" fillId="0" borderId="17" xfId="0" applyFont="1" applyBorder="1"/>
    <xf numFmtId="3" fontId="2" fillId="0" borderId="15" xfId="0" applyNumberFormat="1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 wrapText="1"/>
    </xf>
    <xf numFmtId="0" fontId="2" fillId="0" borderId="25" xfId="0" applyFont="1" applyBorder="1"/>
    <xf numFmtId="0" fontId="2" fillId="0" borderId="25" xfId="0" applyFont="1" applyBorder="1" applyAlignment="1">
      <alignment horizontal="center"/>
    </xf>
    <xf numFmtId="0" fontId="8" fillId="0" borderId="10" xfId="0" applyFont="1" applyBorder="1"/>
    <xf numFmtId="0" fontId="0" fillId="0" borderId="26" xfId="0" applyBorder="1"/>
    <xf numFmtId="0" fontId="2" fillId="0" borderId="27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/>
    <xf numFmtId="3" fontId="4" fillId="0" borderId="1" xfId="0" applyNumberFormat="1" applyFont="1" applyBorder="1"/>
    <xf numFmtId="0" fontId="4" fillId="0" borderId="0" xfId="0" applyFont="1" applyAlignment="1">
      <alignment wrapText="1"/>
    </xf>
    <xf numFmtId="0" fontId="7" fillId="0" borderId="1" xfId="0" applyFont="1" applyBorder="1"/>
    <xf numFmtId="168" fontId="2" fillId="0" borderId="0" xfId="0" applyNumberFormat="1" applyFont="1" applyBorder="1"/>
    <xf numFmtId="0" fontId="0" fillId="0" borderId="28" xfId="0" applyBorder="1"/>
    <xf numFmtId="3" fontId="4" fillId="0" borderId="29" xfId="0" applyNumberFormat="1" applyFont="1" applyBorder="1" applyAlignment="1">
      <alignment vertical="top"/>
    </xf>
    <xf numFmtId="3" fontId="4" fillId="0" borderId="29" xfId="0" applyNumberFormat="1" applyFont="1" applyBorder="1" applyAlignment="1">
      <alignment horizontal="center" wrapText="1"/>
    </xf>
    <xf numFmtId="3" fontId="4" fillId="0" borderId="30" xfId="0" applyNumberFormat="1" applyFont="1" applyBorder="1" applyAlignment="1">
      <alignment horizontal="center" wrapText="1"/>
    </xf>
    <xf numFmtId="0" fontId="0" fillId="0" borderId="31" xfId="0" applyBorder="1"/>
    <xf numFmtId="3" fontId="2" fillId="0" borderId="32" xfId="0" applyNumberFormat="1" applyFont="1" applyBorder="1"/>
    <xf numFmtId="3" fontId="2" fillId="0" borderId="31" xfId="0" applyNumberFormat="1" applyFont="1" applyBorder="1"/>
    <xf numFmtId="0" fontId="4" fillId="0" borderId="10" xfId="0" applyFont="1" applyBorder="1"/>
    <xf numFmtId="0" fontId="12" fillId="0" borderId="0" xfId="0" applyFont="1"/>
    <xf numFmtId="0" fontId="4" fillId="0" borderId="24" xfId="0" applyFont="1" applyBorder="1"/>
    <xf numFmtId="3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3" fontId="4" fillId="0" borderId="21" xfId="0" applyNumberFormat="1" applyFont="1" applyBorder="1"/>
    <xf numFmtId="0" fontId="13" fillId="0" borderId="0" xfId="0" applyFont="1" applyFill="1"/>
    <xf numFmtId="0" fontId="6" fillId="0" borderId="0" xfId="0" applyFont="1" applyFill="1"/>
    <xf numFmtId="0" fontId="7" fillId="0" borderId="33" xfId="0" applyFont="1" applyBorder="1"/>
    <xf numFmtId="3" fontId="7" fillId="0" borderId="15" xfId="0" applyNumberFormat="1" applyFont="1" applyBorder="1"/>
    <xf numFmtId="0" fontId="13" fillId="0" borderId="0" xfId="0" applyFont="1"/>
    <xf numFmtId="0" fontId="7" fillId="0" borderId="0" xfId="0" applyFont="1"/>
    <xf numFmtId="0" fontId="7" fillId="0" borderId="34" xfId="0" applyFont="1" applyBorder="1"/>
    <xf numFmtId="3" fontId="7" fillId="0" borderId="12" xfId="0" applyNumberFormat="1" applyFont="1" applyBorder="1"/>
    <xf numFmtId="3" fontId="7" fillId="0" borderId="35" xfId="0" applyNumberFormat="1" applyFont="1" applyBorder="1"/>
    <xf numFmtId="0" fontId="14" fillId="0" borderId="0" xfId="0" applyFont="1"/>
    <xf numFmtId="3" fontId="2" fillId="0" borderId="13" xfId="0" applyNumberFormat="1" applyFont="1" applyBorder="1"/>
    <xf numFmtId="0" fontId="4" fillId="0" borderId="0" xfId="0" applyFont="1" applyBorder="1"/>
    <xf numFmtId="3" fontId="2" fillId="0" borderId="14" xfId="0" applyNumberFormat="1" applyFont="1" applyBorder="1"/>
    <xf numFmtId="0" fontId="4" fillId="0" borderId="3" xfId="0" applyFont="1" applyBorder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3" fontId="0" fillId="0" borderId="5" xfId="0" applyNumberFormat="1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2" fillId="0" borderId="19" xfId="0" applyNumberFormat="1" applyFont="1" applyBorder="1"/>
    <xf numFmtId="3" fontId="2" fillId="0" borderId="36" xfId="0" applyNumberFormat="1" applyFont="1" applyBorder="1"/>
    <xf numFmtId="3" fontId="2" fillId="0" borderId="37" xfId="0" applyNumberFormat="1" applyFont="1" applyBorder="1"/>
    <xf numFmtId="3" fontId="4" fillId="0" borderId="36" xfId="0" applyNumberFormat="1" applyFont="1" applyBorder="1"/>
    <xf numFmtId="3" fontId="4" fillId="0" borderId="37" xfId="0" applyNumberFormat="1" applyFont="1" applyBorder="1"/>
    <xf numFmtId="0" fontId="11" fillId="0" borderId="5" xfId="0" applyFont="1" applyBorder="1"/>
    <xf numFmtId="3" fontId="0" fillId="0" borderId="5" xfId="1" applyNumberFormat="1" applyFont="1" applyBorder="1"/>
    <xf numFmtId="4" fontId="2" fillId="0" borderId="0" xfId="0" applyNumberFormat="1" applyFont="1" applyAlignment="1">
      <alignment horizontal="center"/>
    </xf>
    <xf numFmtId="0" fontId="11" fillId="0" borderId="0" xfId="0" applyFont="1" applyAlignment="1">
      <alignment vertical="top"/>
    </xf>
    <xf numFmtId="3" fontId="2" fillId="0" borderId="10" xfId="0" applyNumberFormat="1" applyFont="1" applyBorder="1"/>
    <xf numFmtId="3" fontId="4" fillId="0" borderId="19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vertical="center"/>
    </xf>
    <xf numFmtId="169" fontId="2" fillId="0" borderId="38" xfId="1" applyNumberFormat="1" applyFont="1" applyFill="1" applyBorder="1"/>
    <xf numFmtId="169" fontId="2" fillId="0" borderId="27" xfId="1" applyNumberFormat="1" applyFont="1" applyFill="1" applyBorder="1"/>
    <xf numFmtId="169" fontId="2" fillId="0" borderId="0" xfId="1" applyNumberFormat="1" applyFont="1" applyFill="1" applyBorder="1"/>
    <xf numFmtId="169" fontId="2" fillId="0" borderId="19" xfId="1" applyNumberFormat="1" applyFont="1" applyFill="1" applyBorder="1"/>
    <xf numFmtId="0" fontId="4" fillId="0" borderId="6" xfId="0" applyFont="1" applyBorder="1" applyAlignment="1">
      <alignment vertical="center"/>
    </xf>
    <xf numFmtId="0" fontId="2" fillId="0" borderId="10" xfId="0" applyFont="1" applyBorder="1"/>
    <xf numFmtId="3" fontId="4" fillId="0" borderId="38" xfId="0" applyNumberFormat="1" applyFont="1" applyBorder="1" applyAlignment="1">
      <alignment horizontal="center"/>
    </xf>
    <xf numFmtId="3" fontId="0" fillId="0" borderId="25" xfId="0" applyNumberFormat="1" applyBorder="1"/>
    <xf numFmtId="3" fontId="4" fillId="0" borderId="3" xfId="0" applyNumberFormat="1" applyFont="1" applyBorder="1" applyAlignment="1">
      <alignment vertical="center"/>
    </xf>
    <xf numFmtId="3" fontId="2" fillId="0" borderId="0" xfId="0" applyNumberFormat="1" applyFont="1" applyFill="1"/>
    <xf numFmtId="3" fontId="2" fillId="0" borderId="0" xfId="0" applyNumberFormat="1" applyFont="1" applyFill="1" applyAlignment="1">
      <alignment horizontal="left"/>
    </xf>
    <xf numFmtId="166" fontId="2" fillId="0" borderId="0" xfId="0" applyNumberFormat="1" applyFont="1" applyBorder="1"/>
    <xf numFmtId="166" fontId="0" fillId="0" borderId="0" xfId="0" applyNumberFormat="1" applyBorder="1"/>
    <xf numFmtId="167" fontId="4" fillId="0" borderId="0" xfId="1" applyNumberFormat="1" applyFont="1"/>
    <xf numFmtId="3" fontId="4" fillId="0" borderId="39" xfId="0" applyNumberFormat="1" applyFont="1" applyBorder="1" applyAlignment="1"/>
    <xf numFmtId="0" fontId="2" fillId="0" borderId="39" xfId="0" applyFont="1" applyBorder="1"/>
    <xf numFmtId="0" fontId="0" fillId="0" borderId="38" xfId="0" applyBorder="1"/>
    <xf numFmtId="167" fontId="6" fillId="0" borderId="0" xfId="1" applyNumberFormat="1" applyFont="1"/>
    <xf numFmtId="0" fontId="0" fillId="0" borderId="0" xfId="0" applyAlignment="1"/>
    <xf numFmtId="0" fontId="2" fillId="0" borderId="0" xfId="0" applyFont="1" applyBorder="1" applyAlignment="1"/>
    <xf numFmtId="3" fontId="4" fillId="0" borderId="0" xfId="0" applyNumberFormat="1" applyFont="1" applyBorder="1" applyAlignment="1">
      <alignment horizontal="center" vertical="center" wrapText="1"/>
    </xf>
    <xf numFmtId="3" fontId="4" fillId="0" borderId="39" xfId="0" applyNumberFormat="1" applyFont="1" applyBorder="1"/>
    <xf numFmtId="3" fontId="4" fillId="0" borderId="40" xfId="0" applyNumberFormat="1" applyFont="1" applyBorder="1" applyAlignment="1">
      <alignment vertical="center"/>
    </xf>
    <xf numFmtId="3" fontId="2" fillId="0" borderId="41" xfId="0" applyNumberFormat="1" applyFont="1" applyBorder="1"/>
    <xf numFmtId="0" fontId="11" fillId="0" borderId="5" xfId="0" applyFont="1" applyBorder="1" applyAlignment="1">
      <alignment wrapText="1"/>
    </xf>
    <xf numFmtId="3" fontId="0" fillId="0" borderId="0" xfId="1" applyNumberFormat="1" applyFont="1" applyBorder="1"/>
    <xf numFmtId="3" fontId="0" fillId="0" borderId="0" xfId="0" applyNumberFormat="1" applyBorder="1" applyAlignment="1">
      <alignment horizontal="center"/>
    </xf>
    <xf numFmtId="0" fontId="12" fillId="0" borderId="0" xfId="0" applyFont="1" applyAlignment="1">
      <alignment wrapText="1"/>
    </xf>
    <xf numFmtId="3" fontId="7" fillId="0" borderId="9" xfId="0" applyNumberFormat="1" applyFont="1" applyBorder="1"/>
    <xf numFmtId="49" fontId="9" fillId="0" borderId="0" xfId="0" quotePrefix="1" applyNumberFormat="1" applyFont="1" applyAlignment="1">
      <alignment horizontal="right"/>
    </xf>
    <xf numFmtId="0" fontId="7" fillId="0" borderId="4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0" xfId="0" applyFont="1" applyFill="1" applyBorder="1" applyAlignment="1"/>
    <xf numFmtId="3" fontId="4" fillId="0" borderId="32" xfId="0" applyNumberFormat="1" applyFont="1" applyBorder="1"/>
    <xf numFmtId="3" fontId="4" fillId="0" borderId="0" xfId="0" applyNumberFormat="1" applyFont="1" applyFill="1"/>
    <xf numFmtId="167" fontId="15" fillId="0" borderId="1" xfId="2" applyNumberFormat="1" applyFont="1" applyBorder="1"/>
    <xf numFmtId="169" fontId="15" fillId="0" borderId="1" xfId="2" applyNumberFormat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/>
    </xf>
    <xf numFmtId="166" fontId="0" fillId="0" borderId="0" xfId="0" applyNumberFormat="1" applyAlignment="1">
      <alignment vertical="top"/>
    </xf>
    <xf numFmtId="0" fontId="11" fillId="0" borderId="0" xfId="0" applyFont="1" applyAlignment="1">
      <alignment vertical="top" wrapText="1"/>
    </xf>
    <xf numFmtId="14" fontId="0" fillId="0" borderId="0" xfId="0" applyNumberFormat="1" applyAlignment="1">
      <alignment horizontal="left" vertical="top"/>
    </xf>
    <xf numFmtId="0" fontId="11" fillId="0" borderId="0" xfId="0" applyFont="1"/>
    <xf numFmtId="166" fontId="0" fillId="0" borderId="0" xfId="0" applyNumberFormat="1"/>
    <xf numFmtId="0" fontId="11" fillId="0" borderId="0" xfId="0" applyFont="1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5" fillId="6" borderId="17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3" fontId="4" fillId="0" borderId="36" xfId="0" applyNumberFormat="1" applyFont="1" applyBorder="1" applyAlignment="1"/>
    <xf numFmtId="0" fontId="2" fillId="0" borderId="0" xfId="0" applyFont="1" applyFill="1" applyBorder="1" applyAlignment="1"/>
    <xf numFmtId="0" fontId="2" fillId="0" borderId="38" xfId="0" applyFont="1" applyFill="1" applyBorder="1" applyAlignment="1"/>
    <xf numFmtId="0" fontId="0" fillId="0" borderId="10" xfId="0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5447991761071062E-2"/>
          <c:y val="3.3707902154913705E-2"/>
          <c:w val="0.81153450051493303"/>
          <c:h val="0.93483248642960681"/>
        </c:manualLayout>
      </c:layout>
      <c:barChart>
        <c:barDir val="col"/>
        <c:grouping val="percentStacked"/>
        <c:varyColors val="0"/>
        <c:ser>
          <c:idx val="0"/>
          <c:order val="0"/>
          <c:tx>
            <c:v>Grants</c:v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37E-4BEC-8F16-2A032D056D52}"/>
            </c:ext>
          </c:extLst>
        </c:ser>
        <c:ser>
          <c:idx val="1"/>
          <c:order val="1"/>
          <c:tx>
            <c:v>General Fund</c:v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37E-4BEC-8F16-2A032D056D52}"/>
            </c:ext>
          </c:extLst>
        </c:ser>
        <c:ser>
          <c:idx val="2"/>
          <c:order val="2"/>
          <c:tx>
            <c:v>Goods/Services</c:v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37E-4BEC-8F16-2A032D056D52}"/>
            </c:ext>
          </c:extLst>
        </c:ser>
        <c:ser>
          <c:idx val="3"/>
          <c:order val="3"/>
          <c:tx>
            <c:v>Rates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37E-4BEC-8F16-2A032D056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043648"/>
        <c:axId val="126045184"/>
      </c:barChart>
      <c:catAx>
        <c:axId val="12604364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26045184"/>
        <c:crosses val="autoZero"/>
        <c:auto val="1"/>
        <c:lblAlgn val="ctr"/>
        <c:lblOffset val="100"/>
        <c:noMultiLvlLbl val="0"/>
      </c:catAx>
      <c:valAx>
        <c:axId val="1260451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26043648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3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744348011083476"/>
          <c:y val="0.17959795314457774"/>
          <c:w val="0.54614261221058602"/>
          <c:h val="0.51867888868154055"/>
        </c:manualLayout>
      </c:layout>
      <c:pieChart>
        <c:varyColors val="1"/>
        <c:ser>
          <c:idx val="0"/>
          <c:order val="0"/>
          <c:tx>
            <c:strRef>
              <c:f>'Sources of Income Pie Chart'!$C$36:$C$36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808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50-4CB3-97C4-72ACB116B6C6}"/>
              </c:ext>
            </c:extLst>
          </c:dPt>
          <c:dPt>
            <c:idx val="1"/>
            <c:bubble3D val="0"/>
            <c:spPr>
              <a:solidFill>
                <a:srgbClr val="8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050-4CB3-97C4-72ACB116B6C6}"/>
              </c:ext>
            </c:extLst>
          </c:dPt>
          <c:dPt>
            <c:idx val="2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50-4CB3-97C4-72ACB116B6C6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050-4CB3-97C4-72ACB116B6C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'Sources of Income Pie Chart'!$B$40:$B$43</c:f>
              <c:strCache>
                <c:ptCount val="4"/>
                <c:pt idx="0">
                  <c:v>Government Grants/Subsidies</c:v>
                </c:pt>
                <c:pt idx="1">
                  <c:v>Goods/Services</c:v>
                </c:pt>
                <c:pt idx="2">
                  <c:v>Commercial Rates</c:v>
                </c:pt>
                <c:pt idx="3">
                  <c:v>Local Property Tax</c:v>
                </c:pt>
              </c:strCache>
            </c:strRef>
          </c:cat>
          <c:val>
            <c:numRef>
              <c:f>'Sources of Income Pie Chart'!$C$40:$C$43</c:f>
              <c:numCache>
                <c:formatCode>0.0%</c:formatCode>
                <c:ptCount val="4"/>
                <c:pt idx="0">
                  <c:v>0.42184571890517886</c:v>
                </c:pt>
                <c:pt idx="1">
                  <c:v>0.24326919712833434</c:v>
                </c:pt>
                <c:pt idx="2">
                  <c:v>0.26991231534495813</c:v>
                </c:pt>
                <c:pt idx="3">
                  <c:v>6.4972768621528773E-2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50-4CB3-97C4-72ACB116B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877474279406449"/>
          <c:y val="0.91954158747397952"/>
          <c:w val="0.65658141446388796"/>
          <c:h val="7.04024496937882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706384767935391E-2"/>
          <c:y val="3.4768240027615402E-2"/>
          <c:w val="0.92956439263663415"/>
          <c:h val="0.836093391140275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'Summary I&amp;E by Div'!$E$134</c:f>
              <c:strCache>
                <c:ptCount val="1"/>
                <c:pt idx="0">
                  <c:v>Expenditure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I&amp;E by Div'!$C$136:$C$143</c:f>
              <c:strCache>
                <c:ptCount val="8"/>
                <c:pt idx="0">
                  <c:v>Service Division A</c:v>
                </c:pt>
                <c:pt idx="1">
                  <c:v>Service Division B</c:v>
                </c:pt>
                <c:pt idx="2">
                  <c:v>Service Division C</c:v>
                </c:pt>
                <c:pt idx="3">
                  <c:v>Service Division D</c:v>
                </c:pt>
                <c:pt idx="4">
                  <c:v>Service Division E</c:v>
                </c:pt>
                <c:pt idx="5">
                  <c:v>Service Division F</c:v>
                </c:pt>
                <c:pt idx="6">
                  <c:v>Service Division G</c:v>
                </c:pt>
                <c:pt idx="7">
                  <c:v>Service Division H</c:v>
                </c:pt>
              </c:strCache>
            </c:strRef>
          </c:cat>
          <c:val>
            <c:numRef>
              <c:f>'Summary I&amp;E by Div'!$E$136:$E$143</c:f>
              <c:numCache>
                <c:formatCode>#,##0</c:formatCode>
                <c:ptCount val="8"/>
                <c:pt idx="0">
                  <c:v>2403326435.1300006</c:v>
                </c:pt>
                <c:pt idx="1">
                  <c:v>1282175433.4400001</c:v>
                </c:pt>
                <c:pt idx="2">
                  <c:v>428169235.54000008</c:v>
                </c:pt>
                <c:pt idx="3">
                  <c:v>602342750.68999994</c:v>
                </c:pt>
                <c:pt idx="4">
                  <c:v>781049637.64999998</c:v>
                </c:pt>
                <c:pt idx="5">
                  <c:v>596040091.83000004</c:v>
                </c:pt>
                <c:pt idx="6">
                  <c:v>50697989.529999994</c:v>
                </c:pt>
                <c:pt idx="7">
                  <c:v>459598639.59999996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B-411B-98E4-9E1BCDE3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28449536"/>
        <c:axId val="128647936"/>
      </c:barChart>
      <c:catAx>
        <c:axId val="12844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647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8647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€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449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0</xdr:rowOff>
    </xdr:from>
    <xdr:to>
      <xdr:col>7</xdr:col>
      <xdr:colOff>981075</xdr:colOff>
      <xdr:row>32</xdr:row>
      <xdr:rowOff>28575</xdr:rowOff>
    </xdr:to>
    <xdr:graphicFrame macro="">
      <xdr:nvGraphicFramePr>
        <xdr:cNvPr id="3911" name="Chart 1">
          <a:extLst>
            <a:ext uri="{FF2B5EF4-FFF2-40B4-BE49-F238E27FC236}">
              <a16:creationId xmlns:a16="http://schemas.microsoft.com/office/drawing/2014/main" id="{00000000-0008-0000-0800-000047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0</xdr:row>
      <xdr:rowOff>342900</xdr:rowOff>
    </xdr:from>
    <xdr:to>
      <xdr:col>5</xdr:col>
      <xdr:colOff>571500</xdr:colOff>
      <xdr:row>35</xdr:row>
      <xdr:rowOff>104775</xdr:rowOff>
    </xdr:to>
    <xdr:graphicFrame macro="">
      <xdr:nvGraphicFramePr>
        <xdr:cNvPr id="3912" name="Chart 2">
          <a:extLst>
            <a:ext uri="{FF2B5EF4-FFF2-40B4-BE49-F238E27FC236}">
              <a16:creationId xmlns:a16="http://schemas.microsoft.com/office/drawing/2014/main" id="{00000000-0008-0000-0800-00004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16</xdr:col>
      <xdr:colOff>457200</xdr:colOff>
      <xdr:row>38</xdr:row>
      <xdr:rowOff>85725</xdr:rowOff>
    </xdr:to>
    <xdr:graphicFrame macro="">
      <xdr:nvGraphicFramePr>
        <xdr:cNvPr id="5540" name="Chart 1">
          <a:extLst>
            <a:ext uri="{FF2B5EF4-FFF2-40B4-BE49-F238E27FC236}">
              <a16:creationId xmlns:a16="http://schemas.microsoft.com/office/drawing/2014/main" id="{00000000-0008-0000-0900-0000A4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 x14ac:dyDescent="0.2"/>
  <sheetData>
    <row r="1" spans="1:1" x14ac:dyDescent="0.2">
      <c r="A1" t="s">
        <v>259</v>
      </c>
    </row>
    <row r="2" spans="1:1" x14ac:dyDescent="0.2">
      <c r="A2" t="b">
        <v>0</v>
      </c>
    </row>
    <row r="3" spans="1:1" x14ac:dyDescent="0.2">
      <c r="A3" t="b">
        <v>0</v>
      </c>
    </row>
    <row r="5" spans="1:1" x14ac:dyDescent="0.2">
      <c r="A5" t="b">
        <v>0</v>
      </c>
    </row>
    <row r="6" spans="1:1" x14ac:dyDescent="0.2">
      <c r="A6">
        <v>500000</v>
      </c>
    </row>
    <row r="7" spans="1:1" x14ac:dyDescent="0.2">
      <c r="A7">
        <v>60</v>
      </c>
    </row>
    <row r="9" spans="1:1" x14ac:dyDescent="0.2">
      <c r="A9" t="b">
        <v>0</v>
      </c>
    </row>
    <row r="10" spans="1:1" x14ac:dyDescent="0.2">
      <c r="A10">
        <v>1000000</v>
      </c>
    </row>
    <row r="11" spans="1:1" x14ac:dyDescent="0.2">
      <c r="A11" t="b">
        <v>0</v>
      </c>
    </row>
    <row r="12" spans="1:1" x14ac:dyDescent="0.2">
      <c r="A12" t="b">
        <v>0</v>
      </c>
    </row>
    <row r="13" spans="1:1" x14ac:dyDescent="0.2">
      <c r="A13" t="b">
        <v>0</v>
      </c>
    </row>
    <row r="15" spans="1:1" x14ac:dyDescent="0.2">
      <c r="A15" t="b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"/>
  <sheetViews>
    <sheetView topLeftCell="B1" workbookViewId="0">
      <selection activeCell="B2" sqref="B2:Q2"/>
    </sheetView>
  </sheetViews>
  <sheetFormatPr defaultRowHeight="12.75" x14ac:dyDescent="0.2"/>
  <cols>
    <col min="1" max="1" width="0" hidden="1" customWidth="1"/>
  </cols>
  <sheetData>
    <row r="2" spans="2:17" ht="18.75" x14ac:dyDescent="0.3">
      <c r="B2" s="219" t="str">
        <f>CONCATENATE("Expenditure by Division ",NOTES!$D$4)</f>
        <v>Expenditure by Division 2023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</row>
  </sheetData>
  <mergeCells count="1">
    <mergeCell ref="B2:Q2"/>
  </mergeCells>
  <phoneticPr fontId="0" type="noConversion"/>
  <pageMargins left="0.75" right="0.75" top="1" bottom="1" header="0.5" footer="0.5"/>
  <pageSetup paperSize="9" scale="8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opLeftCell="B7" workbookViewId="0">
      <selection activeCell="B7" sqref="B7"/>
    </sheetView>
  </sheetViews>
  <sheetFormatPr defaultRowHeight="12.75" x14ac:dyDescent="0.2"/>
  <cols>
    <col min="1" max="1" width="8.7109375" hidden="1" customWidth="1"/>
    <col min="3" max="3" width="39.42578125" customWidth="1"/>
    <col min="4" max="4" width="11.28515625" bestFit="1" customWidth="1"/>
    <col min="5" max="5" width="12.7109375" customWidth="1"/>
    <col min="8" max="8" width="39.42578125" customWidth="1"/>
    <col min="9" max="9" width="14.28515625" customWidth="1"/>
    <col min="10" max="10" width="12.7109375" customWidth="1"/>
  </cols>
  <sheetData>
    <row r="1" spans="1:10" hidden="1" x14ac:dyDescent="0.2">
      <c r="A1" s="1" t="s">
        <v>103</v>
      </c>
    </row>
    <row r="2" spans="1:10" s="1" customFormat="1" hidden="1" x14ac:dyDescent="0.2">
      <c r="A2" s="1" t="s">
        <v>238</v>
      </c>
    </row>
    <row r="3" spans="1:10" s="1" customFormat="1" hidden="1" x14ac:dyDescent="0.2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idden="1" x14ac:dyDescent="0.2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254</v>
      </c>
      <c r="D5" s="7">
        <v>10</v>
      </c>
      <c r="E5" s="1">
        <v>10</v>
      </c>
      <c r="I5" s="7">
        <v>120</v>
      </c>
      <c r="J5" s="7">
        <v>120</v>
      </c>
    </row>
    <row r="6" spans="1:10" s="1" customFormat="1" hidden="1" x14ac:dyDescent="0.2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8" spans="1:10" hidden="1" x14ac:dyDescent="0.2">
      <c r="A8" s="1" t="s">
        <v>104</v>
      </c>
    </row>
    <row r="9" spans="1:10" s="1" customFormat="1" hidden="1" x14ac:dyDescent="0.2">
      <c r="A9" s="1" t="s">
        <v>233</v>
      </c>
    </row>
    <row r="10" spans="1:10" s="1" customFormat="1" hidden="1" x14ac:dyDescent="0.2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idden="1" x14ac:dyDescent="0.2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255</v>
      </c>
      <c r="D12" s="7">
        <v>20</v>
      </c>
      <c r="E12" s="7">
        <v>20</v>
      </c>
      <c r="I12" s="7">
        <v>130</v>
      </c>
      <c r="J12" s="7">
        <v>130</v>
      </c>
    </row>
    <row r="13" spans="1:10" s="1" customFormat="1" hidden="1" x14ac:dyDescent="0.2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5" spans="1:10" hidden="1" x14ac:dyDescent="0.2">
      <c r="A15" s="1" t="s">
        <v>105</v>
      </c>
    </row>
    <row r="16" spans="1:10" s="1" customFormat="1" hidden="1" x14ac:dyDescent="0.2">
      <c r="A16" s="1" t="s">
        <v>234</v>
      </c>
    </row>
    <row r="17" spans="1:10" s="1" customFormat="1" hidden="1" x14ac:dyDescent="0.2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idden="1" x14ac:dyDescent="0.2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256</v>
      </c>
      <c r="D19" s="7">
        <v>30</v>
      </c>
      <c r="E19" s="1">
        <v>30</v>
      </c>
      <c r="I19" s="7">
        <v>140</v>
      </c>
      <c r="J19" s="7">
        <v>140</v>
      </c>
    </row>
    <row r="20" spans="1:10" s="1" customFormat="1" hidden="1" x14ac:dyDescent="0.2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2" spans="1:10" hidden="1" x14ac:dyDescent="0.2">
      <c r="A22" s="1" t="s">
        <v>106</v>
      </c>
    </row>
    <row r="23" spans="1:10" s="1" customFormat="1" hidden="1" x14ac:dyDescent="0.2">
      <c r="A23" s="1" t="s">
        <v>235</v>
      </c>
    </row>
    <row r="24" spans="1:10" s="1" customFormat="1" hidden="1" x14ac:dyDescent="0.2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idden="1" x14ac:dyDescent="0.2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257</v>
      </c>
      <c r="D26" s="7">
        <v>40</v>
      </c>
      <c r="E26" s="1">
        <v>40</v>
      </c>
      <c r="I26" s="7">
        <v>150</v>
      </c>
      <c r="J26" s="7">
        <v>150</v>
      </c>
    </row>
    <row r="27" spans="1:10" s="1" customFormat="1" hidden="1" x14ac:dyDescent="0.2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9" spans="1:10" hidden="1" x14ac:dyDescent="0.2">
      <c r="A29" s="1" t="s">
        <v>107</v>
      </c>
    </row>
    <row r="30" spans="1:10" s="1" customFormat="1" hidden="1" x14ac:dyDescent="0.2">
      <c r="A30" s="1" t="s">
        <v>236</v>
      </c>
    </row>
    <row r="31" spans="1:10" s="1" customFormat="1" hidden="1" x14ac:dyDescent="0.2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idden="1" x14ac:dyDescent="0.2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221</v>
      </c>
      <c r="D33" s="7">
        <v>50</v>
      </c>
      <c r="E33" s="1">
        <v>50</v>
      </c>
      <c r="I33" s="7">
        <v>160</v>
      </c>
      <c r="J33" s="7">
        <v>160</v>
      </c>
    </row>
    <row r="34" spans="1:10" s="1" customFormat="1" hidden="1" x14ac:dyDescent="0.2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6" spans="1:10" hidden="1" x14ac:dyDescent="0.2">
      <c r="A36" s="1" t="s">
        <v>113</v>
      </c>
    </row>
    <row r="37" spans="1:10" s="1" customFormat="1" hidden="1" x14ac:dyDescent="0.2">
      <c r="A37" s="1" t="s">
        <v>237</v>
      </c>
    </row>
    <row r="38" spans="1:10" s="1" customFormat="1" hidden="1" x14ac:dyDescent="0.2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idden="1" x14ac:dyDescent="0.2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222</v>
      </c>
      <c r="D40" s="7">
        <v>60</v>
      </c>
      <c r="E40" s="1">
        <v>60</v>
      </c>
      <c r="I40" s="7">
        <v>170</v>
      </c>
      <c r="J40" s="7">
        <v>170</v>
      </c>
    </row>
    <row r="41" spans="1:10" s="1" customFormat="1" hidden="1" x14ac:dyDescent="0.2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3" spans="1:10" hidden="1" x14ac:dyDescent="0.2">
      <c r="A43" s="1" t="s">
        <v>114</v>
      </c>
    </row>
    <row r="44" spans="1:10" s="1" customFormat="1" hidden="1" x14ac:dyDescent="0.2">
      <c r="A44" s="1" t="s">
        <v>239</v>
      </c>
    </row>
    <row r="45" spans="1:10" s="1" customFormat="1" hidden="1" x14ac:dyDescent="0.2">
      <c r="A45" s="1" t="s">
        <v>240</v>
      </c>
      <c r="D45" s="1" t="s">
        <v>226</v>
      </c>
      <c r="E45" s="1" t="s">
        <v>226</v>
      </c>
      <c r="I45" s="1" t="s">
        <v>226</v>
      </c>
      <c r="J45" s="1" t="s">
        <v>226</v>
      </c>
    </row>
    <row r="46" spans="1:10" s="1" customFormat="1" hidden="1" x14ac:dyDescent="0.2">
      <c r="A46" s="1" t="s">
        <v>241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idden="1" x14ac:dyDescent="0.2">
      <c r="A47" s="1" t="s">
        <v>223</v>
      </c>
      <c r="D47" s="7">
        <v>70</v>
      </c>
      <c r="E47" s="1">
        <v>70</v>
      </c>
      <c r="I47" s="7">
        <v>180</v>
      </c>
      <c r="J47" s="7">
        <v>180</v>
      </c>
    </row>
    <row r="48" spans="1:10" s="1" customFormat="1" hidden="1" x14ac:dyDescent="0.2">
      <c r="A48" s="1" t="s">
        <v>369</v>
      </c>
      <c r="D48" s="7" t="s">
        <v>354</v>
      </c>
      <c r="E48" s="1" t="s">
        <v>355</v>
      </c>
      <c r="I48" s="7" t="s">
        <v>354</v>
      </c>
      <c r="J48" s="1" t="s">
        <v>355</v>
      </c>
    </row>
    <row r="50" spans="1:10" hidden="1" x14ac:dyDescent="0.2">
      <c r="A50" s="1" t="s">
        <v>115</v>
      </c>
    </row>
    <row r="51" spans="1:10" s="1" customFormat="1" hidden="1" x14ac:dyDescent="0.2">
      <c r="A51" s="1" t="s">
        <v>242</v>
      </c>
    </row>
    <row r="52" spans="1:10" s="1" customFormat="1" hidden="1" x14ac:dyDescent="0.2">
      <c r="A52" s="1" t="s">
        <v>243</v>
      </c>
      <c r="D52" s="1" t="s">
        <v>226</v>
      </c>
      <c r="E52" s="1" t="s">
        <v>226</v>
      </c>
      <c r="I52" s="1" t="s">
        <v>226</v>
      </c>
      <c r="J52" s="1" t="s">
        <v>226</v>
      </c>
    </row>
    <row r="53" spans="1:10" s="1" customFormat="1" hidden="1" x14ac:dyDescent="0.2">
      <c r="A53" s="1" t="s">
        <v>244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idden="1" x14ac:dyDescent="0.2">
      <c r="A54" s="1" t="s">
        <v>224</v>
      </c>
      <c r="D54" s="7">
        <v>80</v>
      </c>
      <c r="E54" s="1">
        <v>80</v>
      </c>
      <c r="I54" s="7">
        <v>190</v>
      </c>
      <c r="J54" s="7">
        <v>190</v>
      </c>
    </row>
    <row r="55" spans="1:10" s="1" customFormat="1" hidden="1" x14ac:dyDescent="0.2">
      <c r="A55" s="1" t="s">
        <v>370</v>
      </c>
      <c r="D55" s="7" t="s">
        <v>354</v>
      </c>
      <c r="E55" s="1" t="s">
        <v>355</v>
      </c>
      <c r="I55" s="7" t="s">
        <v>354</v>
      </c>
      <c r="J55" s="1" t="s">
        <v>355</v>
      </c>
    </row>
    <row r="57" spans="1:10" hidden="1" x14ac:dyDescent="0.2">
      <c r="A57" s="1" t="s">
        <v>116</v>
      </c>
    </row>
    <row r="58" spans="1:10" s="1" customFormat="1" hidden="1" x14ac:dyDescent="0.2">
      <c r="A58" s="1" t="s">
        <v>362</v>
      </c>
    </row>
    <row r="59" spans="1:10" s="1" customFormat="1" hidden="1" x14ac:dyDescent="0.2">
      <c r="A59" s="1" t="s">
        <v>363</v>
      </c>
      <c r="D59" s="1" t="s">
        <v>226</v>
      </c>
      <c r="E59" s="1" t="s">
        <v>226</v>
      </c>
      <c r="I59" s="1" t="s">
        <v>226</v>
      </c>
      <c r="J59" s="1" t="s">
        <v>226</v>
      </c>
    </row>
    <row r="60" spans="1:10" s="1" customFormat="1" hidden="1" x14ac:dyDescent="0.2">
      <c r="A60" s="1" t="s">
        <v>364</v>
      </c>
      <c r="D60" s="7">
        <v>10</v>
      </c>
      <c r="E60" s="1">
        <v>30</v>
      </c>
      <c r="I60" s="7">
        <v>10</v>
      </c>
      <c r="J60" s="1">
        <v>30</v>
      </c>
    </row>
    <row r="61" spans="1:10" s="1" customFormat="1" hidden="1" x14ac:dyDescent="0.2">
      <c r="A61" s="1" t="s">
        <v>365</v>
      </c>
      <c r="D61" s="7">
        <v>90</v>
      </c>
      <c r="E61" s="1">
        <v>90</v>
      </c>
      <c r="I61" s="7">
        <v>200</v>
      </c>
      <c r="J61" s="7">
        <v>200</v>
      </c>
    </row>
    <row r="62" spans="1:10" s="1" customFormat="1" hidden="1" x14ac:dyDescent="0.2">
      <c r="A62" s="1" t="s">
        <v>366</v>
      </c>
      <c r="D62" s="7" t="s">
        <v>354</v>
      </c>
      <c r="E62" s="1" t="s">
        <v>355</v>
      </c>
      <c r="I62" s="7" t="s">
        <v>354</v>
      </c>
      <c r="J62" s="1" t="s">
        <v>355</v>
      </c>
    </row>
    <row r="64" spans="1:10" hidden="1" x14ac:dyDescent="0.2">
      <c r="A64" s="1" t="s">
        <v>117</v>
      </c>
    </row>
    <row r="65" spans="1:10" s="1" customFormat="1" hidden="1" x14ac:dyDescent="0.2">
      <c r="A65" s="1" t="s">
        <v>371</v>
      </c>
    </row>
    <row r="66" spans="1:10" s="1" customFormat="1" hidden="1" x14ac:dyDescent="0.2">
      <c r="A66" s="1" t="s">
        <v>372</v>
      </c>
      <c r="D66" s="1" t="s">
        <v>226</v>
      </c>
      <c r="E66" s="1" t="s">
        <v>226</v>
      </c>
      <c r="I66" s="1" t="s">
        <v>226</v>
      </c>
      <c r="J66" s="1" t="s">
        <v>226</v>
      </c>
    </row>
    <row r="67" spans="1:10" s="1" customFormat="1" hidden="1" x14ac:dyDescent="0.2">
      <c r="A67" s="1" t="s">
        <v>373</v>
      </c>
      <c r="D67" s="7">
        <v>10</v>
      </c>
      <c r="E67" s="1">
        <v>30</v>
      </c>
      <c r="I67" s="7">
        <v>10</v>
      </c>
      <c r="J67" s="1">
        <v>30</v>
      </c>
    </row>
    <row r="68" spans="1:10" s="1" customFormat="1" hidden="1" x14ac:dyDescent="0.2">
      <c r="A68" s="1" t="s">
        <v>374</v>
      </c>
      <c r="D68" s="7">
        <v>110</v>
      </c>
      <c r="E68" s="1">
        <v>110</v>
      </c>
      <c r="I68" s="7">
        <v>210</v>
      </c>
      <c r="J68" s="7">
        <v>210</v>
      </c>
    </row>
    <row r="69" spans="1:10" s="1" customFormat="1" hidden="1" x14ac:dyDescent="0.2">
      <c r="A69" s="1" t="s">
        <v>375</v>
      </c>
      <c r="D69" s="7" t="s">
        <v>354</v>
      </c>
      <c r="E69" s="1" t="s">
        <v>355</v>
      </c>
      <c r="I69" s="7" t="s">
        <v>354</v>
      </c>
      <c r="J69" s="1" t="s">
        <v>355</v>
      </c>
    </row>
    <row r="71" spans="1:10" hidden="1" x14ac:dyDescent="0.2">
      <c r="A71" s="1" t="s">
        <v>118</v>
      </c>
    </row>
    <row r="72" spans="1:10" s="1" customFormat="1" hidden="1" x14ac:dyDescent="0.2">
      <c r="A72" s="1" t="s">
        <v>376</v>
      </c>
    </row>
    <row r="73" spans="1:10" s="1" customFormat="1" hidden="1" x14ac:dyDescent="0.2">
      <c r="A73" s="1" t="s">
        <v>377</v>
      </c>
      <c r="D73" s="1" t="s">
        <v>226</v>
      </c>
      <c r="E73" s="1" t="s">
        <v>226</v>
      </c>
      <c r="I73" s="1" t="s">
        <v>226</v>
      </c>
      <c r="J73" s="1" t="s">
        <v>226</v>
      </c>
    </row>
    <row r="74" spans="1:10" s="1" customFormat="1" hidden="1" x14ac:dyDescent="0.2">
      <c r="A74" s="1" t="s">
        <v>378</v>
      </c>
      <c r="D74" s="7">
        <v>10</v>
      </c>
      <c r="E74" s="1">
        <v>30</v>
      </c>
      <c r="I74" s="7">
        <v>10</v>
      </c>
      <c r="J74" s="1">
        <v>30</v>
      </c>
    </row>
    <row r="75" spans="1:10" s="1" customFormat="1" hidden="1" x14ac:dyDescent="0.2">
      <c r="A75" s="1" t="s">
        <v>379</v>
      </c>
      <c r="D75" s="7">
        <v>790</v>
      </c>
      <c r="E75" s="1">
        <v>790</v>
      </c>
      <c r="I75" s="7">
        <v>220</v>
      </c>
      <c r="J75" s="7">
        <v>220</v>
      </c>
    </row>
    <row r="76" spans="1:10" s="1" customFormat="1" hidden="1" x14ac:dyDescent="0.2">
      <c r="A76" s="1" t="s">
        <v>380</v>
      </c>
      <c r="D76" s="7" t="s">
        <v>354</v>
      </c>
      <c r="E76" s="1" t="s">
        <v>355</v>
      </c>
      <c r="I76" s="7" t="s">
        <v>354</v>
      </c>
      <c r="J76" s="1" t="s">
        <v>355</v>
      </c>
    </row>
    <row r="78" spans="1:10" hidden="1" x14ac:dyDescent="0.2">
      <c r="A78" s="1" t="s">
        <v>79</v>
      </c>
    </row>
    <row r="79" spans="1:10" hidden="1" x14ac:dyDescent="0.2">
      <c r="A79" s="1" t="s">
        <v>381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idden="1" x14ac:dyDescent="0.2">
      <c r="A80" s="1" t="s">
        <v>382</v>
      </c>
      <c r="B80" s="1"/>
      <c r="C80" s="1"/>
      <c r="D80" s="1" t="s">
        <v>226</v>
      </c>
      <c r="E80" s="1" t="s">
        <v>226</v>
      </c>
      <c r="F80" s="1"/>
      <c r="G80" s="1"/>
      <c r="H80" s="1"/>
      <c r="I80" s="1" t="s">
        <v>226</v>
      </c>
      <c r="J80" s="1" t="s">
        <v>226</v>
      </c>
    </row>
    <row r="81" spans="1:10" hidden="1" x14ac:dyDescent="0.2">
      <c r="A81" s="1" t="s">
        <v>447</v>
      </c>
      <c r="B81" s="1"/>
      <c r="C81" s="1"/>
      <c r="D81" s="42" t="str">
        <f>CONCATENATE("BUD",NOTES!$D$4)</f>
        <v>BUD2023</v>
      </c>
      <c r="E81" s="42" t="str">
        <f>CONCATENATE("BUD",NOTES!$D$4)</f>
        <v>BUD2023</v>
      </c>
      <c r="F81" s="42"/>
      <c r="G81" s="42"/>
      <c r="H81" s="42"/>
      <c r="I81" s="42" t="str">
        <f>CONCATENATE("BUD",NOTES!$D$4)</f>
        <v>BUD2023</v>
      </c>
      <c r="J81" s="42" t="str">
        <f>CONCATENATE("BUD",NOTES!$D$4)</f>
        <v>BUD2023</v>
      </c>
    </row>
    <row r="82" spans="1:10" hidden="1" x14ac:dyDescent="0.2">
      <c r="A82" s="1" t="s">
        <v>383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idden="1" x14ac:dyDescent="0.2">
      <c r="A83" s="1" t="s">
        <v>384</v>
      </c>
      <c r="B83" s="1"/>
      <c r="C83" s="1"/>
      <c r="D83" s="7">
        <v>70</v>
      </c>
      <c r="E83" s="1">
        <v>70</v>
      </c>
      <c r="F83" s="1"/>
      <c r="G83" s="1"/>
      <c r="H83" s="1"/>
      <c r="I83" s="7">
        <v>90</v>
      </c>
      <c r="J83" s="7">
        <v>90</v>
      </c>
    </row>
    <row r="84" spans="1:10" hidden="1" x14ac:dyDescent="0.2">
      <c r="A84" s="1" t="s">
        <v>80</v>
      </c>
      <c r="B84" s="1"/>
      <c r="C84" s="1"/>
      <c r="D84" s="7" t="s">
        <v>525</v>
      </c>
      <c r="E84" s="7" t="s">
        <v>525</v>
      </c>
      <c r="F84" s="1"/>
      <c r="G84" s="1"/>
      <c r="H84" s="1"/>
      <c r="I84" s="7" t="s">
        <v>526</v>
      </c>
      <c r="J84" s="7" t="s">
        <v>526</v>
      </c>
    </row>
    <row r="85" spans="1:10" hidden="1" x14ac:dyDescent="0.2">
      <c r="A85" s="1" t="s">
        <v>385</v>
      </c>
      <c r="B85" s="1"/>
      <c r="C85" s="1"/>
      <c r="D85" s="7" t="s">
        <v>355</v>
      </c>
      <c r="E85" s="1" t="s">
        <v>355</v>
      </c>
      <c r="F85" s="1"/>
      <c r="G85" s="1"/>
      <c r="H85" s="1"/>
      <c r="I85" s="7" t="s">
        <v>355</v>
      </c>
      <c r="J85" s="1" t="s">
        <v>355</v>
      </c>
    </row>
    <row r="87" spans="1:10" s="1" customFormat="1" ht="18.75" x14ac:dyDescent="0.3">
      <c r="A87" s="197"/>
      <c r="B87" s="219" t="s">
        <v>481</v>
      </c>
      <c r="C87" s="219"/>
      <c r="D87" s="219"/>
      <c r="E87" s="219"/>
      <c r="F87" s="219"/>
      <c r="G87" s="219"/>
      <c r="H87" s="219"/>
      <c r="I87" s="219"/>
      <c r="J87" s="219"/>
    </row>
    <row r="89" spans="1:10" ht="21.75" customHeight="1" x14ac:dyDescent="0.2">
      <c r="B89" s="105" t="s">
        <v>482</v>
      </c>
      <c r="C89" s="5"/>
      <c r="D89" s="106" t="s">
        <v>251</v>
      </c>
      <c r="E89" s="106" t="s">
        <v>252</v>
      </c>
      <c r="F89" s="5"/>
      <c r="G89" s="105" t="s">
        <v>482</v>
      </c>
      <c r="H89" s="5"/>
      <c r="I89" s="106" t="s">
        <v>251</v>
      </c>
      <c r="J89" s="106" t="s">
        <v>252</v>
      </c>
    </row>
    <row r="90" spans="1:10" x14ac:dyDescent="0.2"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">
      <c r="B91" s="107" t="s">
        <v>527</v>
      </c>
      <c r="C91" s="8" t="s">
        <v>528</v>
      </c>
      <c r="D91" s="9" t="s">
        <v>253</v>
      </c>
      <c r="E91" s="9" t="s">
        <v>253</v>
      </c>
      <c r="F91" s="1"/>
      <c r="G91" s="107" t="s">
        <v>529</v>
      </c>
      <c r="H91" s="8" t="s">
        <v>530</v>
      </c>
      <c r="I91" s="9" t="s">
        <v>253</v>
      </c>
      <c r="J91" s="9" t="s">
        <v>253</v>
      </c>
    </row>
    <row r="93" spans="1:10" ht="24" customHeight="1" x14ac:dyDescent="0.2">
      <c r="A93" s="1" t="s">
        <v>476</v>
      </c>
      <c r="B93" s="108" t="s">
        <v>531</v>
      </c>
      <c r="C93" s="56" t="s">
        <v>280</v>
      </c>
      <c r="D93" s="10">
        <v>342020178.31999993</v>
      </c>
      <c r="E93" s="10">
        <v>437606829.04999995</v>
      </c>
      <c r="F93" s="1"/>
      <c r="G93" s="56" t="s">
        <v>532</v>
      </c>
      <c r="H93" s="56" t="s">
        <v>533</v>
      </c>
      <c r="I93" s="10">
        <v>34471972.319999993</v>
      </c>
      <c r="J93" s="10">
        <v>25077662.009999998</v>
      </c>
    </row>
    <row r="94" spans="1:10" ht="24" customHeight="1" x14ac:dyDescent="0.2">
      <c r="A94" s="1" t="s">
        <v>72</v>
      </c>
      <c r="B94" s="56" t="s">
        <v>534</v>
      </c>
      <c r="C94" s="56" t="s">
        <v>281</v>
      </c>
      <c r="D94" s="10">
        <v>39564964.480000004</v>
      </c>
      <c r="E94" s="10">
        <v>3304220.5700000003</v>
      </c>
      <c r="F94" s="1"/>
      <c r="G94" s="56" t="s">
        <v>535</v>
      </c>
      <c r="H94" s="56" t="s">
        <v>536</v>
      </c>
      <c r="I94" s="10">
        <v>34215952.730000004</v>
      </c>
      <c r="J94" s="10">
        <v>25348711.210000001</v>
      </c>
    </row>
    <row r="95" spans="1:10" ht="24" customHeight="1" x14ac:dyDescent="0.2">
      <c r="A95" s="1" t="s">
        <v>408</v>
      </c>
      <c r="B95" s="56" t="s">
        <v>537</v>
      </c>
      <c r="C95" s="56" t="s">
        <v>282</v>
      </c>
      <c r="D95" s="10">
        <v>42746853.43</v>
      </c>
      <c r="E95" s="10">
        <v>74984652.349999979</v>
      </c>
      <c r="F95" s="1"/>
      <c r="G95" s="56" t="s">
        <v>538</v>
      </c>
      <c r="H95" s="56" t="s">
        <v>539</v>
      </c>
      <c r="I95" s="10">
        <v>241341017.99999997</v>
      </c>
      <c r="J95" s="10">
        <v>158000048.80000004</v>
      </c>
    </row>
    <row r="96" spans="1:10" ht="24" customHeight="1" x14ac:dyDescent="0.2">
      <c r="A96" s="1" t="s">
        <v>409</v>
      </c>
      <c r="B96" s="56" t="s">
        <v>540</v>
      </c>
      <c r="C96" s="56" t="s">
        <v>283</v>
      </c>
      <c r="D96" s="10">
        <v>59112229.390000001</v>
      </c>
      <c r="E96" s="10">
        <v>991613.41999999981</v>
      </c>
      <c r="F96" s="1"/>
      <c r="G96" s="56" t="s">
        <v>541</v>
      </c>
      <c r="H96" s="56" t="s">
        <v>293</v>
      </c>
      <c r="I96" s="10">
        <v>637780447.06000006</v>
      </c>
      <c r="J96" s="10">
        <v>394192635.09999996</v>
      </c>
    </row>
    <row r="97" spans="1:10" ht="24" customHeight="1" x14ac:dyDescent="0.2">
      <c r="A97" s="1" t="s">
        <v>410</v>
      </c>
      <c r="B97" s="56" t="s">
        <v>542</v>
      </c>
      <c r="C97" s="56" t="s">
        <v>284</v>
      </c>
      <c r="D97" s="10">
        <v>347099987.21000004</v>
      </c>
      <c r="E97" s="10">
        <v>302918374.25</v>
      </c>
      <c r="F97" s="1"/>
      <c r="G97" s="56" t="s">
        <v>543</v>
      </c>
      <c r="H97" s="56" t="s">
        <v>544</v>
      </c>
      <c r="I97" s="10">
        <v>95406717.929999992</v>
      </c>
      <c r="J97" s="10">
        <v>5583643.2899999991</v>
      </c>
    </row>
    <row r="98" spans="1:10" ht="24" customHeight="1" x14ac:dyDescent="0.2">
      <c r="A98" s="1" t="s">
        <v>73</v>
      </c>
      <c r="B98" s="56" t="s">
        <v>545</v>
      </c>
      <c r="C98" s="6" t="s">
        <v>285</v>
      </c>
      <c r="D98" s="10">
        <v>164580424.41000003</v>
      </c>
      <c r="E98" s="10">
        <v>83968602.989999995</v>
      </c>
      <c r="F98" s="1"/>
      <c r="G98" s="56" t="s">
        <v>546</v>
      </c>
      <c r="H98" s="56" t="s">
        <v>295</v>
      </c>
      <c r="I98" s="10">
        <v>68159875.219999999</v>
      </c>
      <c r="J98" s="10">
        <v>16513657.17</v>
      </c>
    </row>
    <row r="99" spans="1:10" ht="24" customHeight="1" x14ac:dyDescent="0.2">
      <c r="A99" s="1" t="s">
        <v>74</v>
      </c>
      <c r="B99" s="56" t="s">
        <v>547</v>
      </c>
      <c r="C99" s="56" t="s">
        <v>286</v>
      </c>
      <c r="D99" s="10">
        <v>574035368.94000006</v>
      </c>
      <c r="E99" s="10">
        <v>569066274.98000002</v>
      </c>
      <c r="F99" s="1"/>
      <c r="G99" s="56" t="s">
        <v>548</v>
      </c>
      <c r="H99" s="56" t="s">
        <v>549</v>
      </c>
      <c r="I99" s="10">
        <v>20366957.449999999</v>
      </c>
      <c r="J99" s="10">
        <v>13566953.919999998</v>
      </c>
    </row>
    <row r="100" spans="1:10" ht="24" customHeight="1" x14ac:dyDescent="0.2">
      <c r="A100" s="1" t="s">
        <v>75</v>
      </c>
      <c r="B100" s="56" t="s">
        <v>550</v>
      </c>
      <c r="C100" s="56" t="s">
        <v>551</v>
      </c>
      <c r="D100" s="10">
        <v>62173374.269999988</v>
      </c>
      <c r="E100" s="10">
        <v>39527020.409999989</v>
      </c>
      <c r="F100" s="1"/>
      <c r="G100" s="56" t="s">
        <v>552</v>
      </c>
      <c r="H100" s="56" t="s">
        <v>297</v>
      </c>
      <c r="I100" s="10">
        <v>20493337.02</v>
      </c>
      <c r="J100" s="10">
        <v>754475.02999999991</v>
      </c>
    </row>
    <row r="101" spans="1:10" ht="24" customHeight="1" x14ac:dyDescent="0.2">
      <c r="A101" s="1" t="s">
        <v>76</v>
      </c>
      <c r="B101" s="56" t="s">
        <v>553</v>
      </c>
      <c r="C101" s="56" t="s">
        <v>288</v>
      </c>
      <c r="D101" s="10">
        <v>85295262.830000013</v>
      </c>
      <c r="E101" s="10">
        <v>57228434.149999991</v>
      </c>
      <c r="F101" s="1"/>
      <c r="G101" s="56" t="s">
        <v>554</v>
      </c>
      <c r="H101" s="56" t="s">
        <v>298</v>
      </c>
      <c r="I101" s="10">
        <v>55696196.509999998</v>
      </c>
      <c r="J101" s="10">
        <v>96566373.659999996</v>
      </c>
    </row>
    <row r="102" spans="1:10" ht="24" customHeight="1" x14ac:dyDescent="0.2">
      <c r="A102" s="1" t="s">
        <v>77</v>
      </c>
      <c r="B102" s="56" t="s">
        <v>555</v>
      </c>
      <c r="C102" s="56" t="s">
        <v>289</v>
      </c>
      <c r="D102" s="10">
        <v>9138813.1900000013</v>
      </c>
      <c r="E102" s="10">
        <v>7880390.4100000011</v>
      </c>
      <c r="F102" s="1"/>
      <c r="G102" s="56" t="s">
        <v>556</v>
      </c>
      <c r="H102" s="56" t="s">
        <v>557</v>
      </c>
      <c r="I102" s="10">
        <v>47895281.980000004</v>
      </c>
      <c r="J102" s="10">
        <v>5260286.5999999987</v>
      </c>
    </row>
    <row r="103" spans="1:10" ht="24" customHeight="1" x14ac:dyDescent="0.2">
      <c r="A103" s="1" t="s">
        <v>78</v>
      </c>
      <c r="B103" s="108" t="s">
        <v>558</v>
      </c>
      <c r="C103" s="56" t="s">
        <v>512</v>
      </c>
      <c r="D103" s="10">
        <v>696979213.67000008</v>
      </c>
      <c r="E103" s="10">
        <v>692349813.78000021</v>
      </c>
      <c r="F103" s="1"/>
      <c r="G103" s="56" t="s">
        <v>559</v>
      </c>
      <c r="H103" s="56" t="s">
        <v>289</v>
      </c>
      <c r="I103" s="10">
        <v>28654534.220000003</v>
      </c>
      <c r="J103" s="10">
        <v>23119592.07</v>
      </c>
    </row>
    <row r="104" spans="1:10" ht="24" customHeight="1" x14ac:dyDescent="0.2">
      <c r="A104" s="1" t="s">
        <v>81</v>
      </c>
      <c r="B104" s="1" t="s">
        <v>477</v>
      </c>
      <c r="C104" s="1" t="s">
        <v>478</v>
      </c>
      <c r="D104" s="10">
        <v>19420235</v>
      </c>
      <c r="E104" s="10">
        <v>19420235</v>
      </c>
      <c r="F104" s="1"/>
      <c r="G104" s="1" t="s">
        <v>477</v>
      </c>
      <c r="H104" s="1" t="s">
        <v>478</v>
      </c>
      <c r="I104" s="10">
        <v>2306856</v>
      </c>
      <c r="J104" s="10">
        <v>2306856</v>
      </c>
    </row>
    <row r="105" spans="1:10" ht="24" customHeight="1" x14ac:dyDescent="0.2">
      <c r="A105" s="1"/>
      <c r="B105" s="1"/>
      <c r="C105" s="1"/>
      <c r="D105" s="10"/>
      <c r="E105" s="10"/>
      <c r="F105" s="1"/>
      <c r="G105" s="1"/>
      <c r="H105" s="1"/>
      <c r="I105" s="10"/>
      <c r="J105" s="10"/>
    </row>
    <row r="106" spans="1:10" ht="24" customHeight="1" x14ac:dyDescent="0.2">
      <c r="A106" s="1"/>
      <c r="B106" s="105" t="s">
        <v>215</v>
      </c>
      <c r="C106" s="5"/>
      <c r="D106" s="110">
        <f>SUM(D93:D103)-D104</f>
        <v>2403326435.1400003</v>
      </c>
      <c r="E106" s="110">
        <f>SUM(E93:E103)-E104</f>
        <v>2250405991.3600006</v>
      </c>
      <c r="F106" s="5"/>
      <c r="G106" s="105" t="s">
        <v>215</v>
      </c>
      <c r="H106" s="5"/>
      <c r="I106" s="110">
        <f>SUM(I93:I103)-I104</f>
        <v>1282175434.4400001</v>
      </c>
      <c r="J106" s="110">
        <f>SUM(J93:J103)-J104</f>
        <v>761677182.8599999</v>
      </c>
    </row>
  </sheetData>
  <mergeCells count="1">
    <mergeCell ref="B87:J8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7" workbookViewId="0">
      <selection activeCell="B7" sqref="B7"/>
    </sheetView>
  </sheetViews>
  <sheetFormatPr defaultRowHeight="12.75" x14ac:dyDescent="0.2"/>
  <cols>
    <col min="1" max="1" width="9.28515625" hidden="1" customWidth="1"/>
    <col min="3" max="3" width="37.28515625" bestFit="1" customWidth="1"/>
    <col min="4" max="4" width="10.7109375" bestFit="1" customWidth="1"/>
    <col min="5" max="5" width="13.28515625" customWidth="1"/>
    <col min="6" max="6" width="7" customWidth="1"/>
    <col min="8" max="8" width="31.28515625" bestFit="1" customWidth="1"/>
    <col min="9" max="9" width="12.28515625" customWidth="1"/>
    <col min="10" max="10" width="10" bestFit="1" customWidth="1"/>
  </cols>
  <sheetData>
    <row r="1" spans="1:10" hidden="1" x14ac:dyDescent="0.2">
      <c r="A1" s="1" t="s">
        <v>103</v>
      </c>
    </row>
    <row r="2" spans="1:10" s="1" customFormat="1" hidden="1" x14ac:dyDescent="0.2">
      <c r="A2" s="1" t="s">
        <v>238</v>
      </c>
    </row>
    <row r="3" spans="1:10" s="1" customFormat="1" hidden="1" x14ac:dyDescent="0.2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idden="1" x14ac:dyDescent="0.2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254</v>
      </c>
      <c r="D5" s="7">
        <v>230</v>
      </c>
      <c r="E5" s="1">
        <v>230</v>
      </c>
      <c r="I5" s="7">
        <v>300</v>
      </c>
      <c r="J5" s="7">
        <v>300</v>
      </c>
    </row>
    <row r="6" spans="1:10" s="1" customFormat="1" hidden="1" x14ac:dyDescent="0.2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8" spans="1:10" hidden="1" x14ac:dyDescent="0.2">
      <c r="A8" s="1" t="s">
        <v>104</v>
      </c>
    </row>
    <row r="9" spans="1:10" s="1" customFormat="1" hidden="1" x14ac:dyDescent="0.2">
      <c r="A9" s="1" t="s">
        <v>233</v>
      </c>
    </row>
    <row r="10" spans="1:10" s="1" customFormat="1" hidden="1" x14ac:dyDescent="0.2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idden="1" x14ac:dyDescent="0.2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255</v>
      </c>
      <c r="D12" s="7">
        <v>240</v>
      </c>
      <c r="E12" s="7">
        <v>240</v>
      </c>
      <c r="I12" s="7">
        <v>310</v>
      </c>
      <c r="J12" s="7">
        <v>310</v>
      </c>
    </row>
    <row r="13" spans="1:10" s="1" customFormat="1" hidden="1" x14ac:dyDescent="0.2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5" spans="1:10" hidden="1" x14ac:dyDescent="0.2">
      <c r="A15" s="1" t="s">
        <v>105</v>
      </c>
    </row>
    <row r="16" spans="1:10" s="1" customFormat="1" hidden="1" x14ac:dyDescent="0.2">
      <c r="A16" s="1" t="s">
        <v>234</v>
      </c>
    </row>
    <row r="17" spans="1:10" s="1" customFormat="1" hidden="1" x14ac:dyDescent="0.2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idden="1" x14ac:dyDescent="0.2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256</v>
      </c>
      <c r="D19" s="7">
        <v>250</v>
      </c>
      <c r="E19" s="1">
        <v>250</v>
      </c>
      <c r="I19" s="7">
        <v>320</v>
      </c>
      <c r="J19" s="7">
        <v>320</v>
      </c>
    </row>
    <row r="20" spans="1:10" s="1" customFormat="1" hidden="1" x14ac:dyDescent="0.2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2" spans="1:10" hidden="1" x14ac:dyDescent="0.2">
      <c r="A22" s="1" t="s">
        <v>106</v>
      </c>
    </row>
    <row r="23" spans="1:10" s="1" customFormat="1" hidden="1" x14ac:dyDescent="0.2">
      <c r="A23" s="1" t="s">
        <v>235</v>
      </c>
    </row>
    <row r="24" spans="1:10" s="1" customFormat="1" hidden="1" x14ac:dyDescent="0.2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idden="1" x14ac:dyDescent="0.2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257</v>
      </c>
      <c r="D26" s="7">
        <v>260</v>
      </c>
      <c r="E26" s="7">
        <v>260</v>
      </c>
      <c r="I26" s="7">
        <v>330</v>
      </c>
      <c r="J26" s="7">
        <v>330</v>
      </c>
    </row>
    <row r="27" spans="1:10" s="1" customFormat="1" hidden="1" x14ac:dyDescent="0.2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9" spans="1:10" hidden="1" x14ac:dyDescent="0.2">
      <c r="A29" s="1" t="s">
        <v>107</v>
      </c>
    </row>
    <row r="30" spans="1:10" s="1" customFormat="1" hidden="1" x14ac:dyDescent="0.2">
      <c r="A30" s="1" t="s">
        <v>236</v>
      </c>
    </row>
    <row r="31" spans="1:10" s="1" customFormat="1" hidden="1" x14ac:dyDescent="0.2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idden="1" x14ac:dyDescent="0.2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221</v>
      </c>
      <c r="D33" s="7">
        <v>270</v>
      </c>
      <c r="E33" s="1">
        <v>270</v>
      </c>
      <c r="I33" s="7">
        <v>340</v>
      </c>
      <c r="J33" s="7">
        <v>340</v>
      </c>
    </row>
    <row r="34" spans="1:10" s="1" customFormat="1" hidden="1" x14ac:dyDescent="0.2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6" spans="1:10" hidden="1" x14ac:dyDescent="0.2">
      <c r="A36" s="1" t="s">
        <v>113</v>
      </c>
    </row>
    <row r="37" spans="1:10" s="1" customFormat="1" hidden="1" x14ac:dyDescent="0.2">
      <c r="A37" s="1" t="s">
        <v>237</v>
      </c>
    </row>
    <row r="38" spans="1:10" s="1" customFormat="1" hidden="1" x14ac:dyDescent="0.2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idden="1" x14ac:dyDescent="0.2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222</v>
      </c>
      <c r="D40" s="7">
        <v>280</v>
      </c>
      <c r="E40" s="1">
        <v>280</v>
      </c>
      <c r="I40" s="7">
        <v>350</v>
      </c>
      <c r="J40" s="7">
        <v>350</v>
      </c>
    </row>
    <row r="41" spans="1:10" s="1" customFormat="1" hidden="1" x14ac:dyDescent="0.2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3" spans="1:10" hidden="1" x14ac:dyDescent="0.2">
      <c r="A43" s="1" t="s">
        <v>114</v>
      </c>
    </row>
    <row r="44" spans="1:10" s="1" customFormat="1" hidden="1" x14ac:dyDescent="0.2">
      <c r="A44" s="1" t="s">
        <v>239</v>
      </c>
    </row>
    <row r="45" spans="1:10" s="1" customFormat="1" hidden="1" x14ac:dyDescent="0.2">
      <c r="A45" s="1" t="s">
        <v>240</v>
      </c>
      <c r="D45" s="1" t="s">
        <v>226</v>
      </c>
      <c r="E45" s="1" t="s">
        <v>226</v>
      </c>
      <c r="I45" s="1" t="s">
        <v>226</v>
      </c>
      <c r="J45" s="1" t="s">
        <v>226</v>
      </c>
    </row>
    <row r="46" spans="1:10" s="1" customFormat="1" hidden="1" x14ac:dyDescent="0.2">
      <c r="A46" s="1" t="s">
        <v>241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idden="1" x14ac:dyDescent="0.2">
      <c r="A47" s="1" t="s">
        <v>223</v>
      </c>
      <c r="D47" s="7">
        <v>290</v>
      </c>
      <c r="E47" s="1">
        <v>290</v>
      </c>
      <c r="I47" s="7">
        <v>360</v>
      </c>
      <c r="J47" s="7">
        <v>360</v>
      </c>
    </row>
    <row r="48" spans="1:10" s="1" customFormat="1" hidden="1" x14ac:dyDescent="0.2">
      <c r="A48" s="1" t="s">
        <v>369</v>
      </c>
      <c r="D48" s="7" t="s">
        <v>354</v>
      </c>
      <c r="E48" s="1" t="s">
        <v>355</v>
      </c>
      <c r="I48" s="7" t="s">
        <v>354</v>
      </c>
      <c r="J48" s="1" t="s">
        <v>355</v>
      </c>
    </row>
    <row r="50" spans="1:10" hidden="1" x14ac:dyDescent="0.2">
      <c r="A50" s="1" t="s">
        <v>115</v>
      </c>
    </row>
    <row r="51" spans="1:10" s="1" customFormat="1" hidden="1" x14ac:dyDescent="0.2">
      <c r="A51" s="1" t="s">
        <v>242</v>
      </c>
    </row>
    <row r="52" spans="1:10" s="1" customFormat="1" hidden="1" x14ac:dyDescent="0.2">
      <c r="A52" s="1" t="s">
        <v>243</v>
      </c>
      <c r="D52" s="1" t="s">
        <v>226</v>
      </c>
      <c r="E52" s="1" t="s">
        <v>226</v>
      </c>
      <c r="I52" s="1" t="s">
        <v>226</v>
      </c>
      <c r="J52" s="1" t="s">
        <v>226</v>
      </c>
    </row>
    <row r="53" spans="1:10" s="1" customFormat="1" hidden="1" x14ac:dyDescent="0.2">
      <c r="A53" s="1" t="s">
        <v>244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idden="1" x14ac:dyDescent="0.2">
      <c r="A54" s="1" t="s">
        <v>224</v>
      </c>
      <c r="D54" s="7">
        <v>800</v>
      </c>
      <c r="E54" s="1">
        <v>800</v>
      </c>
      <c r="I54" s="7">
        <v>370</v>
      </c>
      <c r="J54" s="7">
        <v>370</v>
      </c>
    </row>
    <row r="55" spans="1:10" s="1" customFormat="1" hidden="1" x14ac:dyDescent="0.2">
      <c r="A55" s="1" t="s">
        <v>370</v>
      </c>
      <c r="D55" s="7" t="s">
        <v>354</v>
      </c>
      <c r="E55" s="1" t="s">
        <v>355</v>
      </c>
      <c r="I55" s="7" t="s">
        <v>354</v>
      </c>
      <c r="J55" s="1" t="s">
        <v>355</v>
      </c>
    </row>
    <row r="57" spans="1:10" hidden="1" x14ac:dyDescent="0.2">
      <c r="A57" s="1" t="s">
        <v>116</v>
      </c>
    </row>
    <row r="58" spans="1:10" s="1" customFormat="1" hidden="1" x14ac:dyDescent="0.2">
      <c r="A58" s="1" t="s">
        <v>362</v>
      </c>
    </row>
    <row r="59" spans="1:10" s="1" customFormat="1" hidden="1" x14ac:dyDescent="0.2">
      <c r="A59" s="1" t="s">
        <v>363</v>
      </c>
      <c r="I59" s="1" t="s">
        <v>226</v>
      </c>
      <c r="J59" s="1" t="s">
        <v>226</v>
      </c>
    </row>
    <row r="60" spans="1:10" s="1" customFormat="1" hidden="1" x14ac:dyDescent="0.2">
      <c r="A60" s="1" t="s">
        <v>364</v>
      </c>
      <c r="D60" s="7"/>
      <c r="I60" s="7">
        <v>10</v>
      </c>
      <c r="J60" s="1">
        <v>30</v>
      </c>
    </row>
    <row r="61" spans="1:10" s="1" customFormat="1" hidden="1" x14ac:dyDescent="0.2">
      <c r="A61" s="1" t="s">
        <v>365</v>
      </c>
      <c r="D61" s="7"/>
      <c r="I61" s="7">
        <v>380</v>
      </c>
      <c r="J61" s="7">
        <v>380</v>
      </c>
    </row>
    <row r="62" spans="1:10" s="1" customFormat="1" hidden="1" x14ac:dyDescent="0.2">
      <c r="A62" s="1" t="s">
        <v>366</v>
      </c>
      <c r="D62" s="7"/>
      <c r="I62" s="7" t="s">
        <v>354</v>
      </c>
      <c r="J62" s="1" t="s">
        <v>355</v>
      </c>
    </row>
    <row r="64" spans="1:10" hidden="1" x14ac:dyDescent="0.2">
      <c r="A64" s="1" t="s">
        <v>117</v>
      </c>
    </row>
    <row r="65" spans="1:10" s="1" customFormat="1" hidden="1" x14ac:dyDescent="0.2">
      <c r="A65" s="1" t="s">
        <v>371</v>
      </c>
    </row>
    <row r="66" spans="1:10" s="1" customFormat="1" hidden="1" x14ac:dyDescent="0.2">
      <c r="A66" s="1" t="s">
        <v>372</v>
      </c>
      <c r="I66" s="1" t="s">
        <v>226</v>
      </c>
      <c r="J66" s="1" t="s">
        <v>226</v>
      </c>
    </row>
    <row r="67" spans="1:10" s="1" customFormat="1" hidden="1" x14ac:dyDescent="0.2">
      <c r="A67" s="1" t="s">
        <v>373</v>
      </c>
      <c r="D67" s="7"/>
      <c r="I67" s="7">
        <v>10</v>
      </c>
      <c r="J67" s="1">
        <v>30</v>
      </c>
    </row>
    <row r="68" spans="1:10" s="1" customFormat="1" hidden="1" x14ac:dyDescent="0.2">
      <c r="A68" s="1" t="s">
        <v>374</v>
      </c>
      <c r="D68" s="7"/>
      <c r="I68" s="7">
        <v>390</v>
      </c>
      <c r="J68" s="7">
        <v>390</v>
      </c>
    </row>
    <row r="69" spans="1:10" s="1" customFormat="1" hidden="1" x14ac:dyDescent="0.2">
      <c r="A69" s="1" t="s">
        <v>375</v>
      </c>
      <c r="D69" s="7"/>
      <c r="I69" s="7" t="s">
        <v>354</v>
      </c>
      <c r="J69" s="1" t="s">
        <v>355</v>
      </c>
    </row>
    <row r="71" spans="1:10" hidden="1" x14ac:dyDescent="0.2">
      <c r="A71" s="1" t="s">
        <v>118</v>
      </c>
    </row>
    <row r="72" spans="1:10" s="1" customFormat="1" hidden="1" x14ac:dyDescent="0.2">
      <c r="A72" s="1" t="s">
        <v>376</v>
      </c>
    </row>
    <row r="73" spans="1:10" s="1" customFormat="1" hidden="1" x14ac:dyDescent="0.2">
      <c r="A73" s="1" t="s">
        <v>377</v>
      </c>
      <c r="I73" s="1" t="s">
        <v>226</v>
      </c>
      <c r="J73" s="1" t="s">
        <v>226</v>
      </c>
    </row>
    <row r="74" spans="1:10" s="1" customFormat="1" hidden="1" x14ac:dyDescent="0.2">
      <c r="A74" s="1" t="s">
        <v>378</v>
      </c>
      <c r="D74" s="7"/>
      <c r="I74" s="7">
        <v>10</v>
      </c>
      <c r="J74" s="1">
        <v>30</v>
      </c>
    </row>
    <row r="75" spans="1:10" s="1" customFormat="1" hidden="1" x14ac:dyDescent="0.2">
      <c r="A75" s="1" t="s">
        <v>379</v>
      </c>
      <c r="D75" s="7"/>
      <c r="I75" s="7">
        <v>400</v>
      </c>
      <c r="J75" s="7">
        <v>400</v>
      </c>
    </row>
    <row r="76" spans="1:10" s="1" customFormat="1" hidden="1" x14ac:dyDescent="0.2">
      <c r="A76" s="1" t="s">
        <v>380</v>
      </c>
      <c r="D76" s="7"/>
      <c r="I76" s="7" t="s">
        <v>354</v>
      </c>
      <c r="J76" s="1" t="s">
        <v>355</v>
      </c>
    </row>
    <row r="78" spans="1:10" hidden="1" x14ac:dyDescent="0.2">
      <c r="A78" s="1" t="s">
        <v>121</v>
      </c>
    </row>
    <row r="79" spans="1:10" s="1" customFormat="1" hidden="1" x14ac:dyDescent="0.2">
      <c r="A79" s="1" t="s">
        <v>381</v>
      </c>
    </row>
    <row r="80" spans="1:10" s="1" customFormat="1" hidden="1" x14ac:dyDescent="0.2">
      <c r="A80" s="1" t="s">
        <v>382</v>
      </c>
      <c r="I80" s="1" t="s">
        <v>226</v>
      </c>
      <c r="J80" s="1" t="s">
        <v>226</v>
      </c>
    </row>
    <row r="81" spans="1:10" s="1" customFormat="1" hidden="1" x14ac:dyDescent="0.2">
      <c r="A81" s="1" t="s">
        <v>383</v>
      </c>
      <c r="D81" s="7"/>
      <c r="I81" s="7">
        <v>10</v>
      </c>
      <c r="J81" s="1">
        <v>30</v>
      </c>
    </row>
    <row r="82" spans="1:10" s="1" customFormat="1" hidden="1" x14ac:dyDescent="0.2">
      <c r="A82" s="1" t="s">
        <v>384</v>
      </c>
      <c r="D82" s="7"/>
      <c r="I82" s="7">
        <v>410</v>
      </c>
      <c r="J82" s="7">
        <v>410</v>
      </c>
    </row>
    <row r="83" spans="1:10" s="1" customFormat="1" hidden="1" x14ac:dyDescent="0.2">
      <c r="A83" s="1" t="s">
        <v>385</v>
      </c>
      <c r="D83" s="7"/>
      <c r="I83" s="7" t="s">
        <v>354</v>
      </c>
      <c r="J83" s="1" t="s">
        <v>355</v>
      </c>
    </row>
    <row r="85" spans="1:10" hidden="1" x14ac:dyDescent="0.2">
      <c r="A85" s="1" t="s">
        <v>124</v>
      </c>
    </row>
    <row r="86" spans="1:10" hidden="1" x14ac:dyDescent="0.2">
      <c r="A86" s="1" t="s">
        <v>387</v>
      </c>
      <c r="B86" s="1"/>
      <c r="C86" s="1"/>
      <c r="D86" s="1"/>
      <c r="E86" s="1"/>
      <c r="F86" s="1"/>
      <c r="G86" s="1"/>
      <c r="H86" s="1"/>
      <c r="I86" s="1"/>
      <c r="J86" s="1"/>
    </row>
    <row r="87" spans="1:10" hidden="1" x14ac:dyDescent="0.2">
      <c r="A87" s="1" t="s">
        <v>388</v>
      </c>
      <c r="B87" s="1"/>
      <c r="C87" s="1"/>
      <c r="D87" s="1" t="s">
        <v>226</v>
      </c>
      <c r="E87" s="1" t="s">
        <v>226</v>
      </c>
      <c r="F87" s="1"/>
      <c r="G87" s="1"/>
      <c r="H87" s="1"/>
      <c r="I87" s="1" t="s">
        <v>226</v>
      </c>
      <c r="J87" s="1" t="s">
        <v>226</v>
      </c>
    </row>
    <row r="88" spans="1:10" hidden="1" x14ac:dyDescent="0.2">
      <c r="A88" s="1" t="s">
        <v>448</v>
      </c>
      <c r="B88" s="1"/>
      <c r="C88" s="1"/>
      <c r="D88" s="42" t="str">
        <f>CONCATENATE("BUD",NOTES!$D$4)</f>
        <v>BUD2023</v>
      </c>
      <c r="E88" s="42" t="str">
        <f>CONCATENATE("BUD",NOTES!$D$4)</f>
        <v>BUD2023</v>
      </c>
      <c r="F88" s="42"/>
      <c r="G88" s="42"/>
      <c r="H88" s="42"/>
      <c r="I88" s="42" t="str">
        <f>CONCATENATE("BUD",NOTES!$D$4)</f>
        <v>BUD2023</v>
      </c>
      <c r="J88" s="42" t="str">
        <f>CONCATENATE("BUD",NOTES!$D$4)</f>
        <v>BUD2023</v>
      </c>
    </row>
    <row r="89" spans="1:10" hidden="1" x14ac:dyDescent="0.2">
      <c r="A89" s="1" t="s">
        <v>389</v>
      </c>
      <c r="B89" s="1"/>
      <c r="C89" s="1"/>
      <c r="D89" s="7">
        <v>10</v>
      </c>
      <c r="E89" s="1">
        <v>10</v>
      </c>
      <c r="F89" s="1"/>
      <c r="G89" s="1"/>
      <c r="H89" s="1"/>
      <c r="I89" s="7">
        <v>10</v>
      </c>
      <c r="J89" s="1">
        <v>10</v>
      </c>
    </row>
    <row r="90" spans="1:10" hidden="1" x14ac:dyDescent="0.2">
      <c r="A90" s="1" t="s">
        <v>390</v>
      </c>
      <c r="B90" s="1"/>
      <c r="C90" s="1"/>
      <c r="D90" s="7">
        <v>80</v>
      </c>
      <c r="E90" s="1">
        <v>80</v>
      </c>
      <c r="F90" s="1"/>
      <c r="G90" s="1"/>
      <c r="H90" s="1"/>
      <c r="I90" s="7">
        <v>80</v>
      </c>
      <c r="J90" s="1">
        <v>80</v>
      </c>
    </row>
    <row r="91" spans="1:10" hidden="1" x14ac:dyDescent="0.2">
      <c r="A91" s="1" t="s">
        <v>125</v>
      </c>
      <c r="B91" s="1"/>
      <c r="C91" s="1"/>
      <c r="D91" s="7" t="s">
        <v>97</v>
      </c>
      <c r="E91" s="7" t="s">
        <v>97</v>
      </c>
      <c r="F91" s="1"/>
      <c r="G91" s="1"/>
      <c r="H91" s="1"/>
      <c r="I91" s="7" t="s">
        <v>98</v>
      </c>
      <c r="J91" s="7" t="s">
        <v>98</v>
      </c>
    </row>
    <row r="92" spans="1:10" hidden="1" x14ac:dyDescent="0.2">
      <c r="A92" s="1" t="s">
        <v>391</v>
      </c>
      <c r="B92" s="1"/>
      <c r="C92" s="1"/>
      <c r="D92" s="7" t="s">
        <v>355</v>
      </c>
      <c r="E92" s="1" t="s">
        <v>355</v>
      </c>
      <c r="F92" s="1"/>
      <c r="G92" s="1"/>
      <c r="H92" s="1"/>
      <c r="I92" s="7" t="s">
        <v>355</v>
      </c>
      <c r="J92" s="1" t="s">
        <v>355</v>
      </c>
    </row>
    <row r="94" spans="1:10" s="1" customFormat="1" ht="18.75" x14ac:dyDescent="0.3">
      <c r="B94" s="219" t="s">
        <v>481</v>
      </c>
      <c r="C94" s="219"/>
      <c r="D94" s="219"/>
      <c r="E94" s="219"/>
      <c r="F94" s="219"/>
      <c r="G94" s="219"/>
      <c r="H94" s="219"/>
      <c r="I94" s="219"/>
      <c r="J94" s="219"/>
    </row>
    <row r="95" spans="1:10" s="1" customFormat="1" x14ac:dyDescent="0.2"/>
    <row r="96" spans="1:10" s="1" customFormat="1" ht="21.75" customHeight="1" x14ac:dyDescent="0.2">
      <c r="B96" s="105" t="s">
        <v>482</v>
      </c>
      <c r="C96" s="5"/>
      <c r="D96" s="106" t="s">
        <v>251</v>
      </c>
      <c r="E96" s="106" t="s">
        <v>252</v>
      </c>
      <c r="F96" s="5"/>
      <c r="G96" s="105" t="s">
        <v>482</v>
      </c>
      <c r="H96" s="5"/>
      <c r="I96" s="106" t="s">
        <v>251</v>
      </c>
      <c r="J96" s="106" t="s">
        <v>252</v>
      </c>
    </row>
    <row r="97" spans="1:10" s="1" customFormat="1" x14ac:dyDescent="0.2"/>
    <row r="98" spans="1:10" s="1" customFormat="1" x14ac:dyDescent="0.2">
      <c r="B98" s="107" t="s">
        <v>486</v>
      </c>
      <c r="C98" s="8" t="s">
        <v>483</v>
      </c>
      <c r="D98" s="9" t="s">
        <v>253</v>
      </c>
      <c r="E98" s="9" t="s">
        <v>253</v>
      </c>
      <c r="G98" s="107" t="s">
        <v>487</v>
      </c>
      <c r="H98" s="8" t="s">
        <v>484</v>
      </c>
      <c r="I98" s="9" t="s">
        <v>253</v>
      </c>
      <c r="J98" s="9" t="s">
        <v>253</v>
      </c>
    </row>
    <row r="99" spans="1:10" s="1" customFormat="1" x14ac:dyDescent="0.2"/>
    <row r="100" spans="1:10" s="1" customFormat="1" ht="18" customHeight="1" x14ac:dyDescent="0.2">
      <c r="A100" s="1" t="s">
        <v>476</v>
      </c>
      <c r="B100" s="56" t="s">
        <v>4</v>
      </c>
      <c r="C100" s="56" t="s">
        <v>300</v>
      </c>
      <c r="D100" s="10">
        <v>209784357.97</v>
      </c>
      <c r="E100" s="10">
        <v>167237183.92000002</v>
      </c>
      <c r="G100" s="56" t="s">
        <v>85</v>
      </c>
      <c r="H100" s="56" t="s">
        <v>306</v>
      </c>
      <c r="I100" s="10">
        <v>51417901.469999999</v>
      </c>
      <c r="J100" s="10">
        <v>2350139.7600000002</v>
      </c>
    </row>
    <row r="101" spans="1:10" s="1" customFormat="1" ht="18" customHeight="1" x14ac:dyDescent="0.2">
      <c r="A101" s="1" t="s">
        <v>72</v>
      </c>
      <c r="B101" s="56" t="s">
        <v>5</v>
      </c>
      <c r="C101" s="56" t="s">
        <v>301</v>
      </c>
      <c r="D101" s="10">
        <v>99081013.859999985</v>
      </c>
      <c r="E101" s="10">
        <v>72708978.830000013</v>
      </c>
      <c r="G101" s="56" t="s">
        <v>86</v>
      </c>
      <c r="H101" s="56" t="s">
        <v>307</v>
      </c>
      <c r="I101" s="10">
        <v>114281068.01000001</v>
      </c>
      <c r="J101" s="10">
        <v>26767878.870000005</v>
      </c>
    </row>
    <row r="102" spans="1:10" s="1" customFormat="1" ht="18" customHeight="1" x14ac:dyDescent="0.2">
      <c r="A102" s="1" t="s">
        <v>408</v>
      </c>
      <c r="B102" s="56" t="s">
        <v>6</v>
      </c>
      <c r="C102" s="56" t="s">
        <v>302</v>
      </c>
      <c r="D102" s="10">
        <v>3556857.7899999996</v>
      </c>
      <c r="E102" s="10">
        <v>1903625.5999999999</v>
      </c>
      <c r="G102" s="56" t="s">
        <v>87</v>
      </c>
      <c r="H102" s="56" t="s">
        <v>308</v>
      </c>
      <c r="I102" s="10">
        <v>28527501.879999995</v>
      </c>
      <c r="J102" s="10">
        <v>3220105.18</v>
      </c>
    </row>
    <row r="103" spans="1:10" s="1" customFormat="1" ht="18" customHeight="1" x14ac:dyDescent="0.2">
      <c r="A103" s="1" t="s">
        <v>409</v>
      </c>
      <c r="B103" s="56" t="s">
        <v>7</v>
      </c>
      <c r="C103" s="56" t="s">
        <v>303</v>
      </c>
      <c r="D103" s="10">
        <v>9698693.7000000011</v>
      </c>
      <c r="E103" s="10">
        <v>310749.82</v>
      </c>
      <c r="G103" s="56" t="s">
        <v>88</v>
      </c>
      <c r="H103" s="6" t="s">
        <v>309</v>
      </c>
      <c r="I103" s="10">
        <v>20614923.220000003</v>
      </c>
      <c r="J103" s="10">
        <v>8297387.4300000006</v>
      </c>
    </row>
    <row r="104" spans="1:10" s="1" customFormat="1" ht="18" customHeight="1" x14ac:dyDescent="0.2">
      <c r="A104" s="1" t="s">
        <v>410</v>
      </c>
      <c r="B104" s="56" t="s">
        <v>8</v>
      </c>
      <c r="C104" s="56" t="s">
        <v>304</v>
      </c>
      <c r="D104" s="10">
        <v>40583483.690000005</v>
      </c>
      <c r="E104" s="10">
        <v>37036766.209999993</v>
      </c>
      <c r="G104" s="56" t="s">
        <v>89</v>
      </c>
      <c r="H104" s="56" t="s">
        <v>310</v>
      </c>
      <c r="I104" s="10">
        <v>36547732.810000002</v>
      </c>
      <c r="J104" s="10">
        <v>12334777.090000002</v>
      </c>
    </row>
    <row r="105" spans="1:10" s="1" customFormat="1" ht="18" customHeight="1" x14ac:dyDescent="0.2">
      <c r="A105" s="1" t="s">
        <v>73</v>
      </c>
      <c r="B105" s="56" t="s">
        <v>9</v>
      </c>
      <c r="C105" s="56" t="s">
        <v>305</v>
      </c>
      <c r="D105" s="10">
        <v>23565311.520000007</v>
      </c>
      <c r="E105" s="10">
        <v>13827387.279999999</v>
      </c>
      <c r="G105" s="56" t="s">
        <v>90</v>
      </c>
      <c r="H105" s="56" t="s">
        <v>311</v>
      </c>
      <c r="I105" s="10">
        <v>133343817.14999999</v>
      </c>
      <c r="J105" s="10">
        <v>84521575.799999997</v>
      </c>
    </row>
    <row r="106" spans="1:10" s="1" customFormat="1" ht="18" customHeight="1" x14ac:dyDescent="0.2">
      <c r="A106" s="1" t="s">
        <v>74</v>
      </c>
      <c r="B106" s="56" t="s">
        <v>10</v>
      </c>
      <c r="C106" s="56" t="s">
        <v>289</v>
      </c>
      <c r="D106" s="10">
        <v>7728571.8499999996</v>
      </c>
      <c r="E106" s="10">
        <v>63358687.899999999</v>
      </c>
      <c r="G106" s="56" t="s">
        <v>91</v>
      </c>
      <c r="H106" s="56" t="s">
        <v>312</v>
      </c>
      <c r="I106" s="10">
        <v>6316391.2299999986</v>
      </c>
      <c r="J106" s="10">
        <v>535315.41</v>
      </c>
    </row>
    <row r="107" spans="1:10" s="1" customFormat="1" ht="18" customHeight="1" x14ac:dyDescent="0.2">
      <c r="A107" s="1" t="s">
        <v>75</v>
      </c>
      <c r="B107" s="56" t="s">
        <v>513</v>
      </c>
      <c r="C107" s="56" t="s">
        <v>514</v>
      </c>
      <c r="D107" s="10">
        <v>34390943.159999996</v>
      </c>
      <c r="E107" s="10">
        <v>23747471.34</v>
      </c>
      <c r="G107" s="56" t="s">
        <v>92</v>
      </c>
      <c r="H107" s="56" t="s">
        <v>313</v>
      </c>
      <c r="I107" s="10">
        <v>19700202.800000001</v>
      </c>
      <c r="J107" s="10">
        <v>5061722.1000000006</v>
      </c>
    </row>
    <row r="108" spans="1:10" s="1" customFormat="1" ht="18" customHeight="1" x14ac:dyDescent="0.2">
      <c r="A108" s="1" t="s">
        <v>76</v>
      </c>
      <c r="B108" s="56"/>
      <c r="C108" s="56"/>
      <c r="D108" s="10"/>
      <c r="E108" s="10"/>
      <c r="G108" s="56" t="s">
        <v>93</v>
      </c>
      <c r="H108" s="56" t="s">
        <v>314</v>
      </c>
      <c r="I108" s="10">
        <v>153252335.20000002</v>
      </c>
      <c r="J108" s="10">
        <v>71167161.610000014</v>
      </c>
    </row>
    <row r="109" spans="1:10" s="1" customFormat="1" ht="18" customHeight="1" x14ac:dyDescent="0.2">
      <c r="A109" s="1" t="s">
        <v>77</v>
      </c>
      <c r="B109" s="56"/>
      <c r="C109" s="56"/>
      <c r="D109" s="10"/>
      <c r="E109" s="10"/>
      <c r="G109" s="56" t="s">
        <v>94</v>
      </c>
      <c r="H109" s="56" t="s">
        <v>315</v>
      </c>
      <c r="I109" s="10">
        <v>13452426.699999997</v>
      </c>
      <c r="J109" s="10">
        <v>6169481.5800000001</v>
      </c>
    </row>
    <row r="110" spans="1:10" s="1" customFormat="1" ht="18" customHeight="1" x14ac:dyDescent="0.2">
      <c r="A110" s="1" t="s">
        <v>78</v>
      </c>
      <c r="B110" s="56"/>
      <c r="C110" s="56"/>
      <c r="D110" s="10"/>
      <c r="E110" s="10"/>
      <c r="G110" s="56" t="s">
        <v>95</v>
      </c>
      <c r="H110" s="56" t="s">
        <v>316</v>
      </c>
      <c r="I110" s="10">
        <v>21924754.329999998</v>
      </c>
      <c r="J110" s="10">
        <v>8678874.5599999987</v>
      </c>
    </row>
    <row r="111" spans="1:10" s="1" customFormat="1" ht="18" customHeight="1" x14ac:dyDescent="0.2">
      <c r="A111" s="1" t="s">
        <v>81</v>
      </c>
      <c r="B111" s="56"/>
      <c r="C111" s="56"/>
      <c r="D111" s="10"/>
      <c r="E111" s="10"/>
      <c r="G111" s="56" t="s">
        <v>96</v>
      </c>
      <c r="H111" s="56" t="s">
        <v>289</v>
      </c>
      <c r="I111" s="10">
        <v>8201702.8899999997</v>
      </c>
      <c r="J111" s="10">
        <v>7180294.4900000002</v>
      </c>
    </row>
    <row r="112" spans="1:10" s="1" customFormat="1" ht="18" customHeight="1" x14ac:dyDescent="0.2">
      <c r="A112" s="1" t="s">
        <v>82</v>
      </c>
      <c r="B112" s="1" t="s">
        <v>477</v>
      </c>
      <c r="C112" s="1" t="s">
        <v>478</v>
      </c>
      <c r="D112" s="10">
        <v>220000</v>
      </c>
      <c r="E112" s="10">
        <v>220000</v>
      </c>
      <c r="G112" s="1" t="s">
        <v>477</v>
      </c>
      <c r="H112" s="1" t="s">
        <v>478</v>
      </c>
      <c r="I112" s="10">
        <v>5238004</v>
      </c>
      <c r="J112" s="10">
        <v>5238004</v>
      </c>
    </row>
    <row r="113" spans="2:10" s="1" customFormat="1" x14ac:dyDescent="0.2">
      <c r="D113" s="10"/>
      <c r="E113" s="10"/>
      <c r="I113" s="10"/>
      <c r="J113" s="10"/>
    </row>
    <row r="114" spans="2:10" s="1" customFormat="1" ht="20.25" customHeight="1" x14ac:dyDescent="0.2">
      <c r="B114" s="105" t="s">
        <v>215</v>
      </c>
      <c r="C114" s="5"/>
      <c r="D114" s="110">
        <f>SUM(D100:D111)-D112</f>
        <v>428169233.53999996</v>
      </c>
      <c r="E114" s="110">
        <f>SUM(E100:E111)-E112</f>
        <v>379910850.89999992</v>
      </c>
      <c r="F114" s="5"/>
      <c r="G114" s="105" t="s">
        <v>215</v>
      </c>
      <c r="H114" s="5"/>
      <c r="I114" s="110">
        <f>SUM(I100:I111)-I112</f>
        <v>602342753.69000018</v>
      </c>
      <c r="J114" s="110">
        <f>SUM(J100:J111)-J112</f>
        <v>231046709.88000003</v>
      </c>
    </row>
  </sheetData>
  <mergeCells count="1">
    <mergeCell ref="B94:J94"/>
  </mergeCells>
  <phoneticPr fontId="0" type="noConversion"/>
  <pageMargins left="0.75" right="0.75" top="1" bottom="1" header="0.5" footer="0.5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topLeftCell="B7" workbookViewId="0">
      <selection activeCell="B7" sqref="B7"/>
    </sheetView>
  </sheetViews>
  <sheetFormatPr defaultRowHeight="12.75" x14ac:dyDescent="0.2"/>
  <cols>
    <col min="1" max="1" width="9.28515625" hidden="1" customWidth="1"/>
    <col min="3" max="3" width="37.28515625" bestFit="1" customWidth="1"/>
    <col min="4" max="5" width="10.7109375" bestFit="1" customWidth="1"/>
    <col min="6" max="6" width="6.7109375" customWidth="1"/>
    <col min="8" max="8" width="41.7109375" customWidth="1"/>
    <col min="9" max="9" width="10.7109375" bestFit="1" customWidth="1"/>
    <col min="10" max="10" width="10" bestFit="1" customWidth="1"/>
  </cols>
  <sheetData>
    <row r="1" spans="1:10" hidden="1" x14ac:dyDescent="0.2">
      <c r="A1" s="1" t="s">
        <v>103</v>
      </c>
    </row>
    <row r="2" spans="1:10" s="1" customFormat="1" hidden="1" x14ac:dyDescent="0.2">
      <c r="A2" s="1" t="s">
        <v>238</v>
      </c>
    </row>
    <row r="3" spans="1:10" s="1" customFormat="1" hidden="1" x14ac:dyDescent="0.2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idden="1" x14ac:dyDescent="0.2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254</v>
      </c>
      <c r="D5" s="7">
        <v>420</v>
      </c>
      <c r="E5" s="7">
        <v>420</v>
      </c>
      <c r="I5" s="7">
        <v>560</v>
      </c>
      <c r="J5" s="7">
        <v>560</v>
      </c>
    </row>
    <row r="6" spans="1:10" s="1" customFormat="1" hidden="1" x14ac:dyDescent="0.2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7" spans="1:10" x14ac:dyDescent="0.2">
      <c r="A7" s="1"/>
      <c r="B7" s="1"/>
      <c r="C7" s="1"/>
      <c r="D7" s="7"/>
      <c r="E7" s="1"/>
      <c r="F7" s="1"/>
      <c r="G7" s="1"/>
      <c r="H7" s="1"/>
      <c r="I7" s="7"/>
      <c r="J7" s="1"/>
    </row>
    <row r="8" spans="1:10" hidden="1" x14ac:dyDescent="0.2">
      <c r="A8" s="1" t="s">
        <v>104</v>
      </c>
    </row>
    <row r="9" spans="1:10" s="1" customFormat="1" hidden="1" x14ac:dyDescent="0.2">
      <c r="A9" s="1" t="s">
        <v>233</v>
      </c>
    </row>
    <row r="10" spans="1:10" s="1" customFormat="1" hidden="1" x14ac:dyDescent="0.2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idden="1" x14ac:dyDescent="0.2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255</v>
      </c>
      <c r="D12" s="7">
        <v>430</v>
      </c>
      <c r="E12" s="1">
        <v>430</v>
      </c>
      <c r="I12" s="7">
        <v>570</v>
      </c>
      <c r="J12" s="7">
        <v>570</v>
      </c>
    </row>
    <row r="13" spans="1:10" s="1" customFormat="1" hidden="1" x14ac:dyDescent="0.2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4" spans="1:10" x14ac:dyDescent="0.2">
      <c r="A14" s="1"/>
      <c r="B14" s="1"/>
      <c r="C14" s="1"/>
      <c r="D14" s="7"/>
      <c r="E14" s="1"/>
      <c r="F14" s="1"/>
      <c r="G14" s="1"/>
      <c r="H14" s="1"/>
      <c r="I14" s="7"/>
      <c r="J14" s="1"/>
    </row>
    <row r="15" spans="1:10" hidden="1" x14ac:dyDescent="0.2">
      <c r="A15" s="1" t="s">
        <v>105</v>
      </c>
    </row>
    <row r="16" spans="1:10" s="1" customFormat="1" hidden="1" x14ac:dyDescent="0.2">
      <c r="A16" s="1" t="s">
        <v>234</v>
      </c>
    </row>
    <row r="17" spans="1:10" s="1" customFormat="1" hidden="1" x14ac:dyDescent="0.2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idden="1" x14ac:dyDescent="0.2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256</v>
      </c>
      <c r="D19" s="7">
        <v>440</v>
      </c>
      <c r="E19" s="1">
        <v>440</v>
      </c>
      <c r="I19" s="7">
        <v>580</v>
      </c>
      <c r="J19" s="7">
        <v>580</v>
      </c>
    </row>
    <row r="20" spans="1:10" s="1" customFormat="1" hidden="1" x14ac:dyDescent="0.2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1" spans="1:10" x14ac:dyDescent="0.2">
      <c r="A21" s="1"/>
      <c r="B21" s="1"/>
      <c r="C21" s="1"/>
      <c r="D21" s="7"/>
      <c r="E21" s="1"/>
      <c r="F21" s="1"/>
      <c r="G21" s="1"/>
      <c r="H21" s="1"/>
      <c r="I21" s="7"/>
      <c r="J21" s="1"/>
    </row>
    <row r="22" spans="1:10" hidden="1" x14ac:dyDescent="0.2">
      <c r="A22" s="1" t="s">
        <v>106</v>
      </c>
    </row>
    <row r="23" spans="1:10" s="1" customFormat="1" hidden="1" x14ac:dyDescent="0.2">
      <c r="A23" s="1" t="s">
        <v>235</v>
      </c>
    </row>
    <row r="24" spans="1:10" s="1" customFormat="1" hidden="1" x14ac:dyDescent="0.2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idden="1" x14ac:dyDescent="0.2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257</v>
      </c>
      <c r="D26" s="7">
        <v>450</v>
      </c>
      <c r="E26" s="1">
        <v>450</v>
      </c>
      <c r="I26" s="7">
        <v>590</v>
      </c>
      <c r="J26" s="7">
        <v>590</v>
      </c>
    </row>
    <row r="27" spans="1:10" s="1" customFormat="1" hidden="1" x14ac:dyDescent="0.2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8" spans="1:10" x14ac:dyDescent="0.2">
      <c r="A28" s="1"/>
      <c r="B28" s="1"/>
      <c r="C28" s="1"/>
      <c r="D28" s="7"/>
      <c r="E28" s="1"/>
      <c r="F28" s="1"/>
      <c r="G28" s="1"/>
      <c r="H28" s="1"/>
      <c r="I28" s="7"/>
      <c r="J28" s="1"/>
    </row>
    <row r="29" spans="1:10" hidden="1" x14ac:dyDescent="0.2">
      <c r="A29" s="1" t="s">
        <v>107</v>
      </c>
    </row>
    <row r="30" spans="1:10" s="1" customFormat="1" hidden="1" x14ac:dyDescent="0.2">
      <c r="A30" s="1" t="s">
        <v>236</v>
      </c>
    </row>
    <row r="31" spans="1:10" s="1" customFormat="1" hidden="1" x14ac:dyDescent="0.2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idden="1" x14ac:dyDescent="0.2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221</v>
      </c>
      <c r="D33" s="7">
        <v>460</v>
      </c>
      <c r="E33" s="1">
        <v>460</v>
      </c>
      <c r="I33" s="7">
        <v>600</v>
      </c>
      <c r="J33" s="7">
        <v>600</v>
      </c>
    </row>
    <row r="34" spans="1:10" s="1" customFormat="1" hidden="1" x14ac:dyDescent="0.2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5" spans="1:10" x14ac:dyDescent="0.2">
      <c r="A35" s="1"/>
      <c r="B35" s="1"/>
      <c r="C35" s="1"/>
      <c r="D35" s="7"/>
      <c r="E35" s="1"/>
      <c r="F35" s="1"/>
      <c r="G35" s="1"/>
      <c r="H35" s="1"/>
      <c r="I35" s="7"/>
      <c r="J35" s="1"/>
    </row>
    <row r="36" spans="1:10" hidden="1" x14ac:dyDescent="0.2">
      <c r="A36" s="1" t="s">
        <v>113</v>
      </c>
    </row>
    <row r="37" spans="1:10" s="1" customFormat="1" hidden="1" x14ac:dyDescent="0.2">
      <c r="A37" s="1" t="s">
        <v>237</v>
      </c>
    </row>
    <row r="38" spans="1:10" s="1" customFormat="1" hidden="1" x14ac:dyDescent="0.2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idden="1" x14ac:dyDescent="0.2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222</v>
      </c>
      <c r="D40" s="7">
        <v>470</v>
      </c>
      <c r="E40" s="1">
        <v>470</v>
      </c>
      <c r="I40" s="7">
        <v>610</v>
      </c>
      <c r="J40" s="7">
        <v>610</v>
      </c>
    </row>
    <row r="41" spans="1:10" s="1" customFormat="1" hidden="1" x14ac:dyDescent="0.2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2" spans="1:10" x14ac:dyDescent="0.2">
      <c r="A42" s="1"/>
      <c r="B42" s="1"/>
      <c r="C42" s="1"/>
      <c r="D42" s="7"/>
      <c r="E42" s="1"/>
      <c r="F42" s="1"/>
      <c r="G42" s="1"/>
      <c r="H42" s="1"/>
      <c r="I42" s="7"/>
      <c r="J42" s="1"/>
    </row>
    <row r="43" spans="1:10" hidden="1" x14ac:dyDescent="0.2">
      <c r="A43" s="1" t="s">
        <v>114</v>
      </c>
    </row>
    <row r="44" spans="1:10" s="1" customFormat="1" hidden="1" x14ac:dyDescent="0.2">
      <c r="A44" s="1" t="s">
        <v>239</v>
      </c>
    </row>
    <row r="45" spans="1:10" s="1" customFormat="1" hidden="1" x14ac:dyDescent="0.2">
      <c r="A45" s="1" t="s">
        <v>240</v>
      </c>
      <c r="D45" s="1" t="s">
        <v>226</v>
      </c>
      <c r="E45" s="1" t="s">
        <v>226</v>
      </c>
    </row>
    <row r="46" spans="1:10" s="1" customFormat="1" hidden="1" x14ac:dyDescent="0.2">
      <c r="A46" s="1" t="s">
        <v>241</v>
      </c>
      <c r="D46" s="7">
        <v>10</v>
      </c>
      <c r="E46" s="1">
        <v>30</v>
      </c>
      <c r="I46" s="7"/>
    </row>
    <row r="47" spans="1:10" s="1" customFormat="1" hidden="1" x14ac:dyDescent="0.2">
      <c r="A47" s="1" t="s">
        <v>223</v>
      </c>
      <c r="D47" s="7">
        <v>480</v>
      </c>
      <c r="E47" s="1">
        <v>480</v>
      </c>
      <c r="I47" s="7"/>
      <c r="J47" s="7"/>
    </row>
    <row r="48" spans="1:10" s="1" customFormat="1" hidden="1" x14ac:dyDescent="0.2">
      <c r="A48" s="1" t="s">
        <v>369</v>
      </c>
      <c r="D48" s="7" t="s">
        <v>354</v>
      </c>
      <c r="E48" s="1" t="s">
        <v>355</v>
      </c>
      <c r="I48" s="7"/>
    </row>
    <row r="49" spans="1:10" x14ac:dyDescent="0.2">
      <c r="A49" s="1"/>
      <c r="B49" s="1"/>
      <c r="C49" s="1"/>
      <c r="D49" s="7"/>
      <c r="E49" s="1"/>
      <c r="F49" s="1"/>
      <c r="G49" s="1"/>
      <c r="H49" s="1"/>
      <c r="I49" s="7"/>
      <c r="J49" s="1"/>
    </row>
    <row r="50" spans="1:10" hidden="1" x14ac:dyDescent="0.2">
      <c r="A50" s="1" t="s">
        <v>115</v>
      </c>
    </row>
    <row r="51" spans="1:10" s="1" customFormat="1" hidden="1" x14ac:dyDescent="0.2">
      <c r="A51" s="1" t="s">
        <v>242</v>
      </c>
    </row>
    <row r="52" spans="1:10" s="1" customFormat="1" hidden="1" x14ac:dyDescent="0.2">
      <c r="A52" s="1" t="s">
        <v>243</v>
      </c>
      <c r="D52" s="1" t="s">
        <v>226</v>
      </c>
      <c r="E52" s="1" t="s">
        <v>226</v>
      </c>
    </row>
    <row r="53" spans="1:10" s="1" customFormat="1" hidden="1" x14ac:dyDescent="0.2">
      <c r="A53" s="1" t="s">
        <v>244</v>
      </c>
      <c r="D53" s="7">
        <v>10</v>
      </c>
      <c r="E53" s="1">
        <v>30</v>
      </c>
      <c r="I53" s="7"/>
    </row>
    <row r="54" spans="1:10" s="1" customFormat="1" hidden="1" x14ac:dyDescent="0.2">
      <c r="A54" s="1" t="s">
        <v>224</v>
      </c>
      <c r="D54" s="7">
        <v>490</v>
      </c>
      <c r="E54" s="1">
        <v>490</v>
      </c>
      <c r="I54" s="7"/>
      <c r="J54" s="7"/>
    </row>
    <row r="55" spans="1:10" s="1" customFormat="1" hidden="1" x14ac:dyDescent="0.2">
      <c r="A55" s="1" t="s">
        <v>370</v>
      </c>
      <c r="D55" s="7" t="s">
        <v>354</v>
      </c>
      <c r="E55" s="1" t="s">
        <v>355</v>
      </c>
      <c r="I55" s="7"/>
    </row>
    <row r="56" spans="1:10" x14ac:dyDescent="0.2">
      <c r="A56" s="1"/>
      <c r="B56" s="1"/>
      <c r="C56" s="1"/>
      <c r="D56" s="7"/>
      <c r="E56" s="1"/>
      <c r="F56" s="1"/>
      <c r="G56" s="1"/>
      <c r="H56" s="1"/>
      <c r="I56" s="7"/>
      <c r="J56" s="1"/>
    </row>
    <row r="57" spans="1:10" hidden="1" x14ac:dyDescent="0.2">
      <c r="A57" s="1" t="s">
        <v>116</v>
      </c>
    </row>
    <row r="58" spans="1:10" s="1" customFormat="1" hidden="1" x14ac:dyDescent="0.2">
      <c r="A58" s="1" t="s">
        <v>362</v>
      </c>
    </row>
    <row r="59" spans="1:10" s="1" customFormat="1" hidden="1" x14ac:dyDescent="0.2">
      <c r="A59" s="1" t="s">
        <v>363</v>
      </c>
      <c r="D59" s="1" t="s">
        <v>226</v>
      </c>
      <c r="E59" s="1" t="s">
        <v>226</v>
      </c>
    </row>
    <row r="60" spans="1:10" s="1" customFormat="1" hidden="1" x14ac:dyDescent="0.2">
      <c r="A60" s="1" t="s">
        <v>364</v>
      </c>
      <c r="D60" s="7">
        <v>10</v>
      </c>
      <c r="E60" s="1">
        <v>30</v>
      </c>
      <c r="I60" s="7"/>
    </row>
    <row r="61" spans="1:10" s="1" customFormat="1" hidden="1" x14ac:dyDescent="0.2">
      <c r="A61" s="1" t="s">
        <v>365</v>
      </c>
      <c r="D61" s="7">
        <v>500</v>
      </c>
      <c r="E61" s="1">
        <v>500</v>
      </c>
      <c r="I61" s="7"/>
      <c r="J61" s="7"/>
    </row>
    <row r="62" spans="1:10" s="1" customFormat="1" hidden="1" x14ac:dyDescent="0.2">
      <c r="A62" s="1" t="s">
        <v>366</v>
      </c>
      <c r="D62" s="7" t="s">
        <v>354</v>
      </c>
      <c r="E62" s="1" t="s">
        <v>355</v>
      </c>
      <c r="I62" s="7"/>
    </row>
    <row r="63" spans="1:10" x14ac:dyDescent="0.2">
      <c r="A63" s="1"/>
      <c r="B63" s="1"/>
      <c r="C63" s="1"/>
      <c r="D63" s="7"/>
      <c r="E63" s="1"/>
      <c r="F63" s="1"/>
      <c r="G63" s="1"/>
      <c r="H63" s="1"/>
      <c r="I63" s="7"/>
      <c r="J63" s="1"/>
    </row>
    <row r="64" spans="1:10" hidden="1" x14ac:dyDescent="0.2">
      <c r="A64" s="1" t="s">
        <v>117</v>
      </c>
    </row>
    <row r="65" spans="1:10" s="1" customFormat="1" hidden="1" x14ac:dyDescent="0.2">
      <c r="A65" s="1" t="s">
        <v>371</v>
      </c>
    </row>
    <row r="66" spans="1:10" s="1" customFormat="1" hidden="1" x14ac:dyDescent="0.2">
      <c r="A66" s="1" t="s">
        <v>372</v>
      </c>
      <c r="D66" s="1" t="s">
        <v>226</v>
      </c>
      <c r="E66" s="1" t="s">
        <v>226</v>
      </c>
    </row>
    <row r="67" spans="1:10" s="1" customFormat="1" hidden="1" x14ac:dyDescent="0.2">
      <c r="A67" s="1" t="s">
        <v>373</v>
      </c>
      <c r="D67" s="7">
        <v>10</v>
      </c>
      <c r="E67" s="1">
        <v>30</v>
      </c>
      <c r="I67" s="7"/>
    </row>
    <row r="68" spans="1:10" s="1" customFormat="1" hidden="1" x14ac:dyDescent="0.2">
      <c r="A68" s="1" t="s">
        <v>374</v>
      </c>
      <c r="D68" s="7">
        <v>510</v>
      </c>
      <c r="E68" s="1">
        <v>510</v>
      </c>
      <c r="I68" s="7"/>
      <c r="J68" s="7"/>
    </row>
    <row r="69" spans="1:10" s="1" customFormat="1" hidden="1" x14ac:dyDescent="0.2">
      <c r="A69" s="1" t="s">
        <v>375</v>
      </c>
      <c r="D69" s="7" t="s">
        <v>354</v>
      </c>
      <c r="E69" s="1" t="s">
        <v>355</v>
      </c>
      <c r="I69" s="7"/>
    </row>
    <row r="70" spans="1:10" x14ac:dyDescent="0.2">
      <c r="A70" s="1"/>
      <c r="B70" s="1"/>
      <c r="C70" s="1"/>
      <c r="D70" s="7"/>
      <c r="E70" s="1"/>
      <c r="F70" s="1"/>
      <c r="G70" s="1"/>
      <c r="H70" s="1"/>
      <c r="I70" s="7"/>
      <c r="J70" s="1"/>
    </row>
    <row r="71" spans="1:10" hidden="1" x14ac:dyDescent="0.2">
      <c r="A71" s="1" t="s">
        <v>118</v>
      </c>
    </row>
    <row r="72" spans="1:10" s="1" customFormat="1" hidden="1" x14ac:dyDescent="0.2">
      <c r="A72" s="1" t="s">
        <v>376</v>
      </c>
    </row>
    <row r="73" spans="1:10" s="1" customFormat="1" hidden="1" x14ac:dyDescent="0.2">
      <c r="A73" s="1" t="s">
        <v>377</v>
      </c>
      <c r="D73" s="1" t="s">
        <v>226</v>
      </c>
      <c r="E73" s="1" t="s">
        <v>226</v>
      </c>
    </row>
    <row r="74" spans="1:10" s="1" customFormat="1" hidden="1" x14ac:dyDescent="0.2">
      <c r="A74" s="1" t="s">
        <v>378</v>
      </c>
      <c r="D74" s="7">
        <v>10</v>
      </c>
      <c r="E74" s="1">
        <v>30</v>
      </c>
      <c r="I74" s="7"/>
    </row>
    <row r="75" spans="1:10" s="1" customFormat="1" hidden="1" x14ac:dyDescent="0.2">
      <c r="A75" s="1" t="s">
        <v>379</v>
      </c>
      <c r="D75" s="7">
        <v>520</v>
      </c>
      <c r="E75" s="1">
        <v>520</v>
      </c>
      <c r="I75" s="7"/>
      <c r="J75" s="7"/>
    </row>
    <row r="76" spans="1:10" s="1" customFormat="1" hidden="1" x14ac:dyDescent="0.2">
      <c r="A76" s="1" t="s">
        <v>380</v>
      </c>
      <c r="D76" s="7" t="s">
        <v>354</v>
      </c>
      <c r="E76" s="1" t="s">
        <v>355</v>
      </c>
      <c r="I76" s="7"/>
    </row>
    <row r="77" spans="1:10" x14ac:dyDescent="0.2">
      <c r="A77" s="1"/>
      <c r="B77" s="1"/>
      <c r="C77" s="1"/>
      <c r="D77" s="7"/>
      <c r="E77" s="1"/>
      <c r="F77" s="1"/>
      <c r="G77" s="1"/>
      <c r="H77" s="1"/>
      <c r="I77" s="7"/>
      <c r="J77" s="1"/>
    </row>
    <row r="78" spans="1:10" hidden="1" x14ac:dyDescent="0.2">
      <c r="A78" s="1" t="s">
        <v>121</v>
      </c>
    </row>
    <row r="79" spans="1:10" s="1" customFormat="1" hidden="1" x14ac:dyDescent="0.2">
      <c r="A79" s="1" t="s">
        <v>381</v>
      </c>
    </row>
    <row r="80" spans="1:10" s="1" customFormat="1" hidden="1" x14ac:dyDescent="0.2">
      <c r="A80" s="1" t="s">
        <v>382</v>
      </c>
      <c r="D80" s="1" t="s">
        <v>226</v>
      </c>
      <c r="E80" s="1" t="s">
        <v>226</v>
      </c>
    </row>
    <row r="81" spans="1:10" s="1" customFormat="1" hidden="1" x14ac:dyDescent="0.2">
      <c r="A81" s="1" t="s">
        <v>383</v>
      </c>
      <c r="D81" s="7">
        <v>10</v>
      </c>
      <c r="E81" s="1">
        <v>30</v>
      </c>
      <c r="I81" s="7"/>
    </row>
    <row r="82" spans="1:10" s="1" customFormat="1" hidden="1" x14ac:dyDescent="0.2">
      <c r="A82" s="1" t="s">
        <v>384</v>
      </c>
      <c r="D82" s="7">
        <v>530</v>
      </c>
      <c r="E82" s="1">
        <v>530</v>
      </c>
      <c r="I82" s="7"/>
      <c r="J82" s="7"/>
    </row>
    <row r="83" spans="1:10" s="1" customFormat="1" hidden="1" x14ac:dyDescent="0.2">
      <c r="A83" s="1" t="s">
        <v>385</v>
      </c>
      <c r="D83" s="7" t="s">
        <v>354</v>
      </c>
      <c r="E83" s="1" t="s">
        <v>355</v>
      </c>
      <c r="I83" s="7"/>
    </row>
    <row r="84" spans="1:10" s="1" customFormat="1" x14ac:dyDescent="0.2">
      <c r="D84" s="7"/>
      <c r="I84" s="7"/>
    </row>
    <row r="85" spans="1:10" hidden="1" x14ac:dyDescent="0.2">
      <c r="A85" s="1" t="s">
        <v>119</v>
      </c>
    </row>
    <row r="86" spans="1:10" s="1" customFormat="1" hidden="1" x14ac:dyDescent="0.2">
      <c r="A86" s="1" t="s">
        <v>387</v>
      </c>
    </row>
    <row r="87" spans="1:10" s="1" customFormat="1" hidden="1" x14ac:dyDescent="0.2">
      <c r="A87" s="1" t="s">
        <v>388</v>
      </c>
      <c r="D87" s="1" t="s">
        <v>226</v>
      </c>
      <c r="E87" s="1" t="s">
        <v>226</v>
      </c>
    </row>
    <row r="88" spans="1:10" s="1" customFormat="1" hidden="1" x14ac:dyDescent="0.2">
      <c r="A88" s="1" t="s">
        <v>389</v>
      </c>
      <c r="D88" s="7">
        <v>10</v>
      </c>
      <c r="E88" s="1">
        <v>30</v>
      </c>
      <c r="I88" s="7"/>
    </row>
    <row r="89" spans="1:10" s="1" customFormat="1" hidden="1" x14ac:dyDescent="0.2">
      <c r="A89" s="1" t="s">
        <v>390</v>
      </c>
      <c r="D89" s="7">
        <v>540</v>
      </c>
      <c r="E89" s="1">
        <v>540</v>
      </c>
      <c r="I89" s="7"/>
      <c r="J89" s="7"/>
    </row>
    <row r="90" spans="1:10" s="1" customFormat="1" hidden="1" x14ac:dyDescent="0.2">
      <c r="A90" s="1" t="s">
        <v>391</v>
      </c>
      <c r="D90" s="7" t="s">
        <v>354</v>
      </c>
      <c r="E90" s="1" t="s">
        <v>355</v>
      </c>
      <c r="I90" s="7"/>
    </row>
    <row r="91" spans="1:10" s="1" customFormat="1" x14ac:dyDescent="0.2">
      <c r="D91" s="7"/>
      <c r="I91" s="7"/>
    </row>
    <row r="92" spans="1:10" hidden="1" x14ac:dyDescent="0.2">
      <c r="A92" s="1" t="s">
        <v>120</v>
      </c>
    </row>
    <row r="93" spans="1:10" s="1" customFormat="1" hidden="1" x14ac:dyDescent="0.2">
      <c r="A93" s="1" t="s">
        <v>392</v>
      </c>
    </row>
    <row r="94" spans="1:10" s="1" customFormat="1" hidden="1" x14ac:dyDescent="0.2">
      <c r="A94" s="1" t="s">
        <v>393</v>
      </c>
      <c r="D94" s="1" t="s">
        <v>226</v>
      </c>
      <c r="E94" s="1" t="s">
        <v>226</v>
      </c>
    </row>
    <row r="95" spans="1:10" s="1" customFormat="1" hidden="1" x14ac:dyDescent="0.2">
      <c r="A95" s="1" t="s">
        <v>394</v>
      </c>
      <c r="D95" s="7">
        <v>10</v>
      </c>
      <c r="E95" s="1">
        <v>30</v>
      </c>
      <c r="I95" s="7"/>
    </row>
    <row r="96" spans="1:10" s="1" customFormat="1" hidden="1" x14ac:dyDescent="0.2">
      <c r="A96" s="1" t="s">
        <v>395</v>
      </c>
      <c r="D96" s="7">
        <v>550</v>
      </c>
      <c r="E96" s="1">
        <v>550</v>
      </c>
      <c r="I96" s="7"/>
      <c r="J96" s="7"/>
    </row>
    <row r="97" spans="1:10" s="1" customFormat="1" hidden="1" x14ac:dyDescent="0.2">
      <c r="A97" s="1" t="s">
        <v>396</v>
      </c>
      <c r="D97" s="7" t="s">
        <v>354</v>
      </c>
      <c r="E97" s="1" t="s">
        <v>355</v>
      </c>
      <c r="I97" s="7"/>
    </row>
    <row r="98" spans="1:10" s="1" customFormat="1" x14ac:dyDescent="0.2">
      <c r="D98" s="7"/>
      <c r="I98" s="7"/>
    </row>
    <row r="99" spans="1:10" hidden="1" x14ac:dyDescent="0.2">
      <c r="A99" s="1" t="s">
        <v>122</v>
      </c>
    </row>
    <row r="100" spans="1:10" hidden="1" x14ac:dyDescent="0.2">
      <c r="A100" s="1" t="s">
        <v>397</v>
      </c>
      <c r="B100" s="1"/>
      <c r="C100" s="1"/>
      <c r="D100" s="1"/>
      <c r="E100" s="1"/>
      <c r="F100" s="1"/>
      <c r="G100" s="1"/>
      <c r="H100" s="1"/>
      <c r="I100" s="1"/>
      <c r="J100" s="1"/>
    </row>
    <row r="101" spans="1:10" hidden="1" x14ac:dyDescent="0.2">
      <c r="A101" s="1" t="s">
        <v>398</v>
      </c>
      <c r="B101" s="1"/>
      <c r="C101" s="1"/>
      <c r="D101" s="1" t="s">
        <v>226</v>
      </c>
      <c r="E101" s="1" t="s">
        <v>226</v>
      </c>
      <c r="F101" s="1"/>
      <c r="G101" s="1"/>
      <c r="H101" s="1"/>
      <c r="I101" s="1" t="s">
        <v>226</v>
      </c>
      <c r="J101" s="1" t="s">
        <v>226</v>
      </c>
    </row>
    <row r="102" spans="1:10" hidden="1" x14ac:dyDescent="0.2">
      <c r="A102" s="1" t="s">
        <v>449</v>
      </c>
      <c r="B102" s="1"/>
      <c r="C102" s="1"/>
      <c r="D102" s="42" t="str">
        <f>CONCATENATE("BUD",NOTES!$D$4)</f>
        <v>BUD2023</v>
      </c>
      <c r="E102" s="42" t="str">
        <f>CONCATENATE("BUD",NOTES!$D$4)</f>
        <v>BUD2023</v>
      </c>
      <c r="F102" s="42"/>
      <c r="G102" s="42"/>
      <c r="H102" s="42"/>
      <c r="I102" s="42" t="str">
        <f>CONCATENATE("BUD",NOTES!$D$4)</f>
        <v>BUD2023</v>
      </c>
      <c r="J102" s="42" t="str">
        <f>CONCATENATE("BUD",NOTES!$D$4)</f>
        <v>BUD2023</v>
      </c>
    </row>
    <row r="103" spans="1:10" hidden="1" x14ac:dyDescent="0.2">
      <c r="A103" s="1" t="s">
        <v>399</v>
      </c>
      <c r="B103" s="1"/>
      <c r="C103" s="1"/>
      <c r="D103" s="7">
        <v>10</v>
      </c>
      <c r="E103" s="1">
        <v>10</v>
      </c>
      <c r="F103" s="1"/>
      <c r="G103" s="1"/>
      <c r="H103" s="1"/>
      <c r="I103" s="7">
        <v>10</v>
      </c>
      <c r="J103" s="1">
        <v>10</v>
      </c>
    </row>
    <row r="104" spans="1:10" hidden="1" x14ac:dyDescent="0.2">
      <c r="A104" s="1" t="s">
        <v>400</v>
      </c>
      <c r="B104" s="1"/>
      <c r="C104" s="1"/>
      <c r="D104" s="7">
        <v>110</v>
      </c>
      <c r="E104" s="1">
        <v>110</v>
      </c>
      <c r="F104" s="1"/>
      <c r="G104" s="1"/>
      <c r="H104" s="1"/>
      <c r="I104" s="7">
        <v>120</v>
      </c>
      <c r="J104" s="1">
        <v>120</v>
      </c>
    </row>
    <row r="105" spans="1:10" hidden="1" x14ac:dyDescent="0.2">
      <c r="A105" s="1" t="s">
        <v>123</v>
      </c>
      <c r="B105" s="1"/>
      <c r="C105" s="1"/>
      <c r="D105" s="7" t="s">
        <v>99</v>
      </c>
      <c r="E105" s="7" t="s">
        <v>99</v>
      </c>
      <c r="F105" s="1"/>
      <c r="G105" s="1"/>
      <c r="H105" s="1"/>
      <c r="I105" s="7" t="s">
        <v>100</v>
      </c>
      <c r="J105" s="7" t="s">
        <v>100</v>
      </c>
    </row>
    <row r="106" spans="1:10" hidden="1" x14ac:dyDescent="0.2">
      <c r="A106" s="1" t="s">
        <v>401</v>
      </c>
      <c r="B106" s="1"/>
      <c r="C106" s="1"/>
      <c r="D106" s="7" t="s">
        <v>355</v>
      </c>
      <c r="E106" s="1" t="s">
        <v>355</v>
      </c>
      <c r="F106" s="1"/>
      <c r="G106" s="1"/>
      <c r="H106" s="1"/>
      <c r="I106" s="7" t="s">
        <v>355</v>
      </c>
      <c r="J106" s="1" t="s">
        <v>355</v>
      </c>
    </row>
    <row r="108" spans="1:10" hidden="1" x14ac:dyDescent="0.2">
      <c r="A108" s="1" t="s">
        <v>524</v>
      </c>
    </row>
    <row r="109" spans="1:10" s="1" customFormat="1" hidden="1" x14ac:dyDescent="0.2">
      <c r="A109" s="1" t="s">
        <v>402</v>
      </c>
    </row>
    <row r="110" spans="1:10" s="1" customFormat="1" hidden="1" x14ac:dyDescent="0.2">
      <c r="A110" s="1" t="s">
        <v>403</v>
      </c>
      <c r="D110" s="1" t="s">
        <v>226</v>
      </c>
      <c r="E110" s="1" t="s">
        <v>226</v>
      </c>
    </row>
    <row r="111" spans="1:10" s="1" customFormat="1" hidden="1" x14ac:dyDescent="0.2">
      <c r="A111" s="1" t="s">
        <v>404</v>
      </c>
      <c r="D111" s="7">
        <v>10</v>
      </c>
      <c r="E111" s="1">
        <v>30</v>
      </c>
      <c r="I111" s="7"/>
    </row>
    <row r="112" spans="1:10" s="1" customFormat="1" hidden="1" x14ac:dyDescent="0.2">
      <c r="A112" s="1" t="s">
        <v>405</v>
      </c>
      <c r="D112" s="7">
        <v>810</v>
      </c>
      <c r="E112" s="1">
        <v>810</v>
      </c>
      <c r="I112" s="7"/>
      <c r="J112" s="7"/>
    </row>
    <row r="113" spans="1:10" s="1" customFormat="1" hidden="1" x14ac:dyDescent="0.2">
      <c r="A113" s="1" t="s">
        <v>406</v>
      </c>
      <c r="D113" s="7" t="s">
        <v>354</v>
      </c>
      <c r="E113" s="1" t="s">
        <v>355</v>
      </c>
      <c r="I113" s="7"/>
    </row>
    <row r="115" spans="1:10" s="1" customFormat="1" ht="18.75" x14ac:dyDescent="0.3">
      <c r="B115" s="219" t="s">
        <v>481</v>
      </c>
      <c r="C115" s="219"/>
      <c r="D115" s="219"/>
      <c r="E115" s="219"/>
      <c r="F115" s="219"/>
      <c r="G115" s="219"/>
      <c r="H115" s="219"/>
      <c r="I115" s="219"/>
      <c r="J115" s="219"/>
    </row>
    <row r="116" spans="1:10" s="1" customFormat="1" x14ac:dyDescent="0.2"/>
    <row r="117" spans="1:10" s="1" customFormat="1" ht="21.75" customHeight="1" x14ac:dyDescent="0.2">
      <c r="B117" s="105" t="s">
        <v>482</v>
      </c>
      <c r="C117" s="5"/>
      <c r="D117" s="106" t="s">
        <v>251</v>
      </c>
      <c r="E117" s="106" t="s">
        <v>252</v>
      </c>
      <c r="F117" s="5"/>
      <c r="G117" s="105" t="s">
        <v>482</v>
      </c>
      <c r="H117" s="5"/>
      <c r="I117" s="106" t="s">
        <v>251</v>
      </c>
      <c r="J117" s="106" t="s">
        <v>252</v>
      </c>
    </row>
    <row r="118" spans="1:10" s="1" customFormat="1" x14ac:dyDescent="0.2"/>
    <row r="119" spans="1:10" s="1" customFormat="1" x14ac:dyDescent="0.2">
      <c r="B119" s="107" t="s">
        <v>489</v>
      </c>
      <c r="C119" s="8" t="s">
        <v>485</v>
      </c>
      <c r="D119" s="9" t="s">
        <v>253</v>
      </c>
      <c r="E119" s="9" t="s">
        <v>253</v>
      </c>
      <c r="G119" s="107" t="s">
        <v>488</v>
      </c>
      <c r="H119" s="8" t="s">
        <v>479</v>
      </c>
      <c r="I119" s="9" t="s">
        <v>253</v>
      </c>
      <c r="J119" s="9" t="s">
        <v>253</v>
      </c>
    </row>
    <row r="120" spans="1:10" s="1" customFormat="1" x14ac:dyDescent="0.2"/>
    <row r="121" spans="1:10" s="1" customFormat="1" ht="18" customHeight="1" x14ac:dyDescent="0.2">
      <c r="A121" s="1" t="s">
        <v>476</v>
      </c>
      <c r="B121" s="56" t="s">
        <v>11</v>
      </c>
      <c r="C121" s="6" t="s">
        <v>317</v>
      </c>
      <c r="D121" s="10">
        <v>37491581.670000002</v>
      </c>
      <c r="E121" s="10">
        <v>10314979.800000001</v>
      </c>
      <c r="G121" s="56" t="s">
        <v>27</v>
      </c>
      <c r="H121" s="6" t="s">
        <v>330</v>
      </c>
      <c r="I121" s="10">
        <v>46318875.430000007</v>
      </c>
      <c r="J121" s="10">
        <v>13668408.24</v>
      </c>
    </row>
    <row r="122" spans="1:10" s="1" customFormat="1" ht="18" customHeight="1" x14ac:dyDescent="0.2">
      <c r="A122" s="1" t="s">
        <v>72</v>
      </c>
      <c r="B122" s="56" t="s">
        <v>12</v>
      </c>
      <c r="C122" s="6" t="s">
        <v>318</v>
      </c>
      <c r="D122" s="10">
        <v>43896571.049999997</v>
      </c>
      <c r="E122" s="10">
        <v>16543182.199999999</v>
      </c>
      <c r="G122" s="56" t="s">
        <v>28</v>
      </c>
      <c r="H122" s="56" t="s">
        <v>331</v>
      </c>
      <c r="I122" s="10">
        <v>202104786.50000003</v>
      </c>
      <c r="J122" s="10">
        <v>8280279.6200000001</v>
      </c>
    </row>
    <row r="123" spans="1:10" s="1" customFormat="1" ht="18" customHeight="1" x14ac:dyDescent="0.2">
      <c r="A123" s="1" t="s">
        <v>408</v>
      </c>
      <c r="B123" s="56" t="s">
        <v>13</v>
      </c>
      <c r="C123" s="6" t="s">
        <v>319</v>
      </c>
      <c r="D123" s="10">
        <v>3539511.97</v>
      </c>
      <c r="E123" s="10">
        <v>10940559.620000001</v>
      </c>
      <c r="G123" s="56" t="s">
        <v>29</v>
      </c>
      <c r="H123" s="6" t="s">
        <v>332</v>
      </c>
      <c r="I123" s="10">
        <v>169383130.48000005</v>
      </c>
      <c r="J123" s="10">
        <v>7716454.8599999994</v>
      </c>
    </row>
    <row r="124" spans="1:10" s="1" customFormat="1" ht="18" customHeight="1" x14ac:dyDescent="0.2">
      <c r="A124" s="1" t="s">
        <v>409</v>
      </c>
      <c r="B124" s="56" t="s">
        <v>14</v>
      </c>
      <c r="C124" s="56" t="s">
        <v>320</v>
      </c>
      <c r="D124" s="10">
        <v>6184873.2200000007</v>
      </c>
      <c r="E124" s="10">
        <v>3122837.01</v>
      </c>
      <c r="G124" s="56" t="s">
        <v>30</v>
      </c>
      <c r="H124" s="56" t="s">
        <v>333</v>
      </c>
      <c r="I124" s="10">
        <v>82546633.360000014</v>
      </c>
      <c r="J124" s="10">
        <v>20658447.920000002</v>
      </c>
    </row>
    <row r="125" spans="1:10" s="1" customFormat="1" ht="18" customHeight="1" x14ac:dyDescent="0.2">
      <c r="A125" s="1" t="s">
        <v>410</v>
      </c>
      <c r="B125" s="56" t="s">
        <v>15</v>
      </c>
      <c r="C125" s="56" t="s">
        <v>321</v>
      </c>
      <c r="D125" s="10">
        <v>36794694.010000005</v>
      </c>
      <c r="E125" s="10">
        <v>4027090.81</v>
      </c>
      <c r="G125" s="56" t="s">
        <v>31</v>
      </c>
      <c r="H125" s="56" t="s">
        <v>334</v>
      </c>
      <c r="I125" s="10">
        <v>92257806.340000004</v>
      </c>
      <c r="J125" s="10">
        <v>14098256.73</v>
      </c>
    </row>
    <row r="126" spans="1:10" s="1" customFormat="1" ht="18" customHeight="1" x14ac:dyDescent="0.2">
      <c r="A126" s="1" t="s">
        <v>73</v>
      </c>
      <c r="B126" s="56" t="s">
        <v>16</v>
      </c>
      <c r="C126" s="56" t="s">
        <v>322</v>
      </c>
      <c r="D126" s="10">
        <v>138172040.35999998</v>
      </c>
      <c r="E126" s="10">
        <v>2173304.4699999997</v>
      </c>
      <c r="G126" s="56" t="s">
        <v>32</v>
      </c>
      <c r="H126" s="56" t="s">
        <v>289</v>
      </c>
      <c r="I126" s="10">
        <v>5638287.7300000004</v>
      </c>
      <c r="J126" s="10">
        <v>6277898.5899999999</v>
      </c>
    </row>
    <row r="127" spans="1:10" s="1" customFormat="1" ht="18" customHeight="1" x14ac:dyDescent="0.2">
      <c r="A127" s="1" t="s">
        <v>74</v>
      </c>
      <c r="B127" s="56" t="s">
        <v>17</v>
      </c>
      <c r="C127" s="56" t="s">
        <v>323</v>
      </c>
      <c r="D127" s="10">
        <v>37810261.089999996</v>
      </c>
      <c r="E127" s="10">
        <v>21395898.680000003</v>
      </c>
      <c r="G127" s="108"/>
      <c r="H127" s="109"/>
      <c r="I127" s="10"/>
      <c r="J127" s="10"/>
    </row>
    <row r="128" spans="1:10" s="1" customFormat="1" ht="18" customHeight="1" x14ac:dyDescent="0.2">
      <c r="A128" s="1" t="s">
        <v>75</v>
      </c>
      <c r="B128" s="56" t="s">
        <v>18</v>
      </c>
      <c r="C128" s="56" t="s">
        <v>324</v>
      </c>
      <c r="D128" s="10">
        <v>9838213.3000000007</v>
      </c>
      <c r="E128" s="10">
        <v>5136245.3499999996</v>
      </c>
      <c r="G128" s="108"/>
      <c r="H128" s="109"/>
      <c r="I128" s="10"/>
      <c r="J128" s="10"/>
    </row>
    <row r="129" spans="1:10" s="1" customFormat="1" ht="18" customHeight="1" x14ac:dyDescent="0.2">
      <c r="A129" s="1" t="s">
        <v>76</v>
      </c>
      <c r="B129" s="56" t="s">
        <v>19</v>
      </c>
      <c r="C129" s="56" t="s">
        <v>20</v>
      </c>
      <c r="D129" s="10">
        <v>27765842.129999999</v>
      </c>
      <c r="E129" s="10">
        <v>9728779.2599999998</v>
      </c>
      <c r="G129" s="108"/>
      <c r="H129" s="109"/>
      <c r="I129" s="10"/>
      <c r="J129" s="10"/>
    </row>
    <row r="130" spans="1:10" s="1" customFormat="1" ht="18" customHeight="1" x14ac:dyDescent="0.2">
      <c r="A130" s="1" t="s">
        <v>77</v>
      </c>
      <c r="B130" s="56" t="s">
        <v>21</v>
      </c>
      <c r="C130" s="56" t="s">
        <v>326</v>
      </c>
      <c r="D130" s="10">
        <v>31546068.800000004</v>
      </c>
      <c r="E130" s="10">
        <v>10493796.829999998</v>
      </c>
      <c r="G130" s="108"/>
      <c r="H130" s="109"/>
      <c r="I130" s="10"/>
      <c r="J130" s="10"/>
    </row>
    <row r="131" spans="1:10" s="1" customFormat="1" ht="18" customHeight="1" x14ac:dyDescent="0.2">
      <c r="A131" s="1" t="s">
        <v>78</v>
      </c>
      <c r="B131" s="56" t="s">
        <v>22</v>
      </c>
      <c r="C131" s="56" t="s">
        <v>327</v>
      </c>
      <c r="D131" s="10">
        <v>411187939.61000001</v>
      </c>
      <c r="E131" s="10">
        <v>118209432.04000001</v>
      </c>
      <c r="G131" s="108"/>
      <c r="H131" s="109"/>
      <c r="I131" s="10"/>
      <c r="J131" s="10"/>
    </row>
    <row r="132" spans="1:10" s="1" customFormat="1" ht="18" customHeight="1" x14ac:dyDescent="0.2">
      <c r="A132" s="1" t="s">
        <v>81</v>
      </c>
      <c r="B132" s="56" t="s">
        <v>23</v>
      </c>
      <c r="C132" s="56" t="s">
        <v>328</v>
      </c>
      <c r="D132" s="10">
        <v>18421422.369999997</v>
      </c>
      <c r="E132" s="10">
        <v>9651165.0600000005</v>
      </c>
      <c r="G132" s="108"/>
      <c r="H132" s="109"/>
      <c r="I132" s="10"/>
      <c r="J132" s="10"/>
    </row>
    <row r="133" spans="1:10" s="1" customFormat="1" ht="18" customHeight="1" x14ac:dyDescent="0.2">
      <c r="A133" s="1" t="s">
        <v>82</v>
      </c>
      <c r="B133" s="56" t="s">
        <v>24</v>
      </c>
      <c r="C133" s="56" t="s">
        <v>329</v>
      </c>
      <c r="D133" s="10">
        <v>27100479.399999999</v>
      </c>
      <c r="E133" s="10">
        <v>5796293.0599999977</v>
      </c>
      <c r="G133" s="108"/>
      <c r="H133" s="109"/>
      <c r="I133" s="10"/>
      <c r="J133" s="10"/>
    </row>
    <row r="134" spans="1:10" s="1" customFormat="1" ht="18" customHeight="1" x14ac:dyDescent="0.2">
      <c r="A134" s="1" t="s">
        <v>83</v>
      </c>
      <c r="B134" s="56" t="s">
        <v>25</v>
      </c>
      <c r="C134" s="56" t="s">
        <v>26</v>
      </c>
      <c r="D134" s="10">
        <v>22377036.099999994</v>
      </c>
      <c r="E134" s="10">
        <v>19432028.310000002</v>
      </c>
      <c r="G134" s="108"/>
      <c r="H134" s="109"/>
      <c r="I134" s="10"/>
      <c r="J134" s="10"/>
    </row>
    <row r="135" spans="1:10" s="1" customFormat="1" ht="18" customHeight="1" x14ac:dyDescent="0.2">
      <c r="A135" s="1" t="s">
        <v>523</v>
      </c>
      <c r="B135" s="56" t="s">
        <v>522</v>
      </c>
      <c r="C135" s="56" t="s">
        <v>521</v>
      </c>
      <c r="D135" s="10">
        <v>20513578.829999998</v>
      </c>
      <c r="E135" s="10">
        <v>8121189.7200000007</v>
      </c>
      <c r="G135" s="108"/>
      <c r="H135" s="109"/>
      <c r="I135" s="10"/>
      <c r="J135" s="10"/>
    </row>
    <row r="136" spans="1:10" s="1" customFormat="1" ht="19.5" customHeight="1" x14ac:dyDescent="0.2">
      <c r="A136" s="1" t="s">
        <v>84</v>
      </c>
      <c r="B136" s="1" t="s">
        <v>477</v>
      </c>
      <c r="C136" s="1" t="s">
        <v>478</v>
      </c>
      <c r="D136" s="10">
        <v>91590476.239999995</v>
      </c>
      <c r="E136" s="10">
        <v>91590476.239999995</v>
      </c>
      <c r="G136" s="1" t="s">
        <v>477</v>
      </c>
      <c r="H136" s="1" t="s">
        <v>478</v>
      </c>
      <c r="I136" s="10">
        <v>2209427</v>
      </c>
      <c r="J136" s="10">
        <v>2209427</v>
      </c>
    </row>
    <row r="137" spans="1:10" s="1" customFormat="1" ht="20.25" customHeight="1" x14ac:dyDescent="0.2">
      <c r="B137" s="105" t="s">
        <v>215</v>
      </c>
      <c r="C137" s="5"/>
      <c r="D137" s="110">
        <f>SUM(D121:D135)-D136</f>
        <v>781049637.67000008</v>
      </c>
      <c r="E137" s="110">
        <f>SUM(E121:E135)-E136</f>
        <v>163496305.98000002</v>
      </c>
      <c r="F137" s="5"/>
      <c r="G137" s="105" t="s">
        <v>215</v>
      </c>
      <c r="H137" s="5"/>
      <c r="I137" s="110">
        <f>SUM(I121:I135)-I136</f>
        <v>596040092.84000015</v>
      </c>
      <c r="J137" s="110">
        <f>SUM(J121:J135)-J136</f>
        <v>68490318.960000008</v>
      </c>
    </row>
  </sheetData>
  <mergeCells count="1">
    <mergeCell ref="B115:J115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opLeftCell="B87" workbookViewId="0">
      <selection activeCell="B87" sqref="B87:J87"/>
    </sheetView>
  </sheetViews>
  <sheetFormatPr defaultRowHeight="12.75" x14ac:dyDescent="0.2"/>
  <cols>
    <col min="1" max="1" width="9.28515625" hidden="1" customWidth="1"/>
    <col min="3" max="3" width="40.28515625" bestFit="1" customWidth="1"/>
    <col min="4" max="5" width="10.7109375" bestFit="1" customWidth="1"/>
    <col min="6" max="6" width="6.7109375" customWidth="1"/>
    <col min="8" max="8" width="35.42578125" bestFit="1" customWidth="1"/>
    <col min="9" max="9" width="12.28515625" bestFit="1" customWidth="1"/>
    <col min="10" max="10" width="13.28515625" customWidth="1"/>
  </cols>
  <sheetData>
    <row r="1" spans="1:10" hidden="1" x14ac:dyDescent="0.2">
      <c r="A1" s="1" t="s">
        <v>103</v>
      </c>
    </row>
    <row r="2" spans="1:10" s="1" customFormat="1" hidden="1" x14ac:dyDescent="0.2">
      <c r="A2" s="1" t="s">
        <v>238</v>
      </c>
    </row>
    <row r="3" spans="1:10" s="1" customFormat="1" hidden="1" x14ac:dyDescent="0.2">
      <c r="A3" s="1" t="s">
        <v>245</v>
      </c>
      <c r="D3" s="1" t="s">
        <v>226</v>
      </c>
      <c r="E3" s="1" t="s">
        <v>226</v>
      </c>
      <c r="I3" s="1" t="s">
        <v>226</v>
      </c>
      <c r="J3" s="1" t="s">
        <v>226</v>
      </c>
    </row>
    <row r="4" spans="1:10" s="1" customFormat="1" hidden="1" x14ac:dyDescent="0.2">
      <c r="A4" s="1" t="s">
        <v>227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254</v>
      </c>
      <c r="D5" s="7">
        <v>620</v>
      </c>
      <c r="E5" s="1">
        <v>620</v>
      </c>
      <c r="I5" s="7">
        <v>680</v>
      </c>
      <c r="J5" s="7">
        <v>680</v>
      </c>
    </row>
    <row r="6" spans="1:10" s="1" customFormat="1" hidden="1" x14ac:dyDescent="0.2">
      <c r="A6" s="1" t="s">
        <v>353</v>
      </c>
      <c r="D6" s="7" t="s">
        <v>354</v>
      </c>
      <c r="E6" s="1" t="s">
        <v>355</v>
      </c>
      <c r="I6" s="7" t="s">
        <v>354</v>
      </c>
      <c r="J6" s="1" t="s">
        <v>355</v>
      </c>
    </row>
    <row r="7" spans="1:10" s="1" customFormat="1" hidden="1" x14ac:dyDescent="0.2">
      <c r="D7" s="7"/>
      <c r="I7" s="7"/>
    </row>
    <row r="8" spans="1:10" hidden="1" x14ac:dyDescent="0.2">
      <c r="A8" s="1" t="s">
        <v>104</v>
      </c>
    </row>
    <row r="9" spans="1:10" s="1" customFormat="1" hidden="1" x14ac:dyDescent="0.2">
      <c r="A9" s="1" t="s">
        <v>233</v>
      </c>
    </row>
    <row r="10" spans="1:10" s="1" customFormat="1" hidden="1" x14ac:dyDescent="0.2">
      <c r="A10" s="1" t="s">
        <v>246</v>
      </c>
      <c r="D10" s="1" t="s">
        <v>226</v>
      </c>
      <c r="E10" s="1" t="s">
        <v>226</v>
      </c>
      <c r="I10" s="1" t="s">
        <v>226</v>
      </c>
      <c r="J10" s="1" t="s">
        <v>226</v>
      </c>
    </row>
    <row r="11" spans="1:10" s="1" customFormat="1" hidden="1" x14ac:dyDescent="0.2">
      <c r="A11" s="1" t="s">
        <v>228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255</v>
      </c>
      <c r="D12" s="7">
        <v>630</v>
      </c>
      <c r="E12" s="1">
        <v>630</v>
      </c>
      <c r="I12" s="7">
        <v>690</v>
      </c>
      <c r="J12" s="7">
        <v>690</v>
      </c>
    </row>
    <row r="13" spans="1:10" s="1" customFormat="1" hidden="1" x14ac:dyDescent="0.2">
      <c r="A13" s="1" t="s">
        <v>356</v>
      </c>
      <c r="D13" s="7" t="s">
        <v>354</v>
      </c>
      <c r="E13" s="1" t="s">
        <v>355</v>
      </c>
      <c r="I13" s="7" t="s">
        <v>354</v>
      </c>
      <c r="J13" s="1" t="s">
        <v>355</v>
      </c>
    </row>
    <row r="14" spans="1:10" s="1" customFormat="1" hidden="1" x14ac:dyDescent="0.2">
      <c r="D14" s="7"/>
      <c r="I14" s="7"/>
    </row>
    <row r="15" spans="1:10" hidden="1" x14ac:dyDescent="0.2">
      <c r="A15" s="1" t="s">
        <v>105</v>
      </c>
    </row>
    <row r="16" spans="1:10" s="1" customFormat="1" hidden="1" x14ac:dyDescent="0.2">
      <c r="A16" s="1" t="s">
        <v>234</v>
      </c>
    </row>
    <row r="17" spans="1:10" s="1" customFormat="1" hidden="1" x14ac:dyDescent="0.2">
      <c r="A17" s="1" t="s">
        <v>247</v>
      </c>
      <c r="D17" s="1" t="s">
        <v>226</v>
      </c>
      <c r="E17" s="1" t="s">
        <v>226</v>
      </c>
      <c r="I17" s="1" t="s">
        <v>226</v>
      </c>
      <c r="J17" s="1" t="s">
        <v>226</v>
      </c>
    </row>
    <row r="18" spans="1:10" s="1" customFormat="1" hidden="1" x14ac:dyDescent="0.2">
      <c r="A18" s="1" t="s">
        <v>229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256</v>
      </c>
      <c r="D19" s="7">
        <v>640</v>
      </c>
      <c r="E19" s="1">
        <v>640</v>
      </c>
      <c r="I19" s="7">
        <v>700</v>
      </c>
      <c r="J19" s="7">
        <v>700</v>
      </c>
    </row>
    <row r="20" spans="1:10" s="1" customFormat="1" hidden="1" x14ac:dyDescent="0.2">
      <c r="A20" s="1" t="s">
        <v>357</v>
      </c>
      <c r="D20" s="7" t="s">
        <v>354</v>
      </c>
      <c r="E20" s="1" t="s">
        <v>355</v>
      </c>
      <c r="I20" s="7" t="s">
        <v>354</v>
      </c>
      <c r="J20" s="1" t="s">
        <v>355</v>
      </c>
    </row>
    <row r="21" spans="1:10" s="1" customFormat="1" hidden="1" x14ac:dyDescent="0.2">
      <c r="D21" s="7"/>
      <c r="I21" s="7"/>
    </row>
    <row r="22" spans="1:10" hidden="1" x14ac:dyDescent="0.2">
      <c r="A22" s="1" t="s">
        <v>106</v>
      </c>
    </row>
    <row r="23" spans="1:10" s="1" customFormat="1" hidden="1" x14ac:dyDescent="0.2">
      <c r="A23" s="1" t="s">
        <v>235</v>
      </c>
    </row>
    <row r="24" spans="1:10" s="1" customFormat="1" hidden="1" x14ac:dyDescent="0.2">
      <c r="A24" s="1" t="s">
        <v>248</v>
      </c>
      <c r="D24" s="1" t="s">
        <v>226</v>
      </c>
      <c r="E24" s="1" t="s">
        <v>226</v>
      </c>
      <c r="I24" s="1" t="s">
        <v>226</v>
      </c>
      <c r="J24" s="1" t="s">
        <v>226</v>
      </c>
    </row>
    <row r="25" spans="1:10" s="1" customFormat="1" hidden="1" x14ac:dyDescent="0.2">
      <c r="A25" s="1" t="s">
        <v>230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257</v>
      </c>
      <c r="D26" s="7">
        <v>650</v>
      </c>
      <c r="E26" s="1">
        <v>650</v>
      </c>
      <c r="I26" s="7">
        <v>710</v>
      </c>
      <c r="J26" s="7">
        <v>710</v>
      </c>
    </row>
    <row r="27" spans="1:10" s="1" customFormat="1" hidden="1" x14ac:dyDescent="0.2">
      <c r="A27" s="1" t="s">
        <v>358</v>
      </c>
      <c r="D27" s="7" t="s">
        <v>354</v>
      </c>
      <c r="E27" s="1" t="s">
        <v>355</v>
      </c>
      <c r="I27" s="7" t="s">
        <v>354</v>
      </c>
      <c r="J27" s="1" t="s">
        <v>355</v>
      </c>
    </row>
    <row r="28" spans="1:10" s="1" customFormat="1" hidden="1" x14ac:dyDescent="0.2">
      <c r="D28" s="7"/>
      <c r="I28" s="7"/>
    </row>
    <row r="29" spans="1:10" hidden="1" x14ac:dyDescent="0.2">
      <c r="A29" s="1" t="s">
        <v>107</v>
      </c>
    </row>
    <row r="30" spans="1:10" s="1" customFormat="1" hidden="1" x14ac:dyDescent="0.2">
      <c r="A30" s="1" t="s">
        <v>236</v>
      </c>
    </row>
    <row r="31" spans="1:10" s="1" customFormat="1" hidden="1" x14ac:dyDescent="0.2">
      <c r="A31" s="1" t="s">
        <v>249</v>
      </c>
      <c r="D31" s="1" t="s">
        <v>226</v>
      </c>
      <c r="E31" s="1" t="s">
        <v>226</v>
      </c>
      <c r="I31" s="1" t="s">
        <v>226</v>
      </c>
      <c r="J31" s="1" t="s">
        <v>226</v>
      </c>
    </row>
    <row r="32" spans="1:10" s="1" customFormat="1" hidden="1" x14ac:dyDescent="0.2">
      <c r="A32" s="1" t="s">
        <v>231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221</v>
      </c>
      <c r="D33" s="7">
        <v>660</v>
      </c>
      <c r="E33" s="1">
        <v>660</v>
      </c>
      <c r="I33" s="7">
        <v>720</v>
      </c>
      <c r="J33" s="7">
        <v>720</v>
      </c>
    </row>
    <row r="34" spans="1:10" s="1" customFormat="1" hidden="1" x14ac:dyDescent="0.2">
      <c r="A34" s="1" t="s">
        <v>361</v>
      </c>
      <c r="D34" s="7" t="s">
        <v>354</v>
      </c>
      <c r="E34" s="1" t="s">
        <v>355</v>
      </c>
      <c r="I34" s="7" t="s">
        <v>354</v>
      </c>
      <c r="J34" s="1" t="s">
        <v>355</v>
      </c>
    </row>
    <row r="35" spans="1:10" s="1" customFormat="1" hidden="1" x14ac:dyDescent="0.2">
      <c r="D35" s="7"/>
      <c r="I35" s="7"/>
    </row>
    <row r="36" spans="1:10" hidden="1" x14ac:dyDescent="0.2">
      <c r="A36" s="1" t="s">
        <v>113</v>
      </c>
    </row>
    <row r="37" spans="1:10" s="1" customFormat="1" hidden="1" x14ac:dyDescent="0.2">
      <c r="A37" s="1" t="s">
        <v>237</v>
      </c>
    </row>
    <row r="38" spans="1:10" s="1" customFormat="1" hidden="1" x14ac:dyDescent="0.2">
      <c r="A38" s="1" t="s">
        <v>250</v>
      </c>
      <c r="D38" s="1" t="s">
        <v>226</v>
      </c>
      <c r="E38" s="1" t="s">
        <v>226</v>
      </c>
      <c r="I38" s="1" t="s">
        <v>226</v>
      </c>
      <c r="J38" s="1" t="s">
        <v>226</v>
      </c>
    </row>
    <row r="39" spans="1:10" s="1" customFormat="1" hidden="1" x14ac:dyDescent="0.2">
      <c r="A39" s="1" t="s">
        <v>232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222</v>
      </c>
      <c r="D40" s="7">
        <v>670</v>
      </c>
      <c r="E40" s="1">
        <v>670</v>
      </c>
      <c r="I40" s="7">
        <v>730</v>
      </c>
      <c r="J40" s="7">
        <v>730</v>
      </c>
    </row>
    <row r="41" spans="1:10" s="1" customFormat="1" hidden="1" x14ac:dyDescent="0.2">
      <c r="A41" s="1" t="s">
        <v>368</v>
      </c>
      <c r="D41" s="7" t="s">
        <v>354</v>
      </c>
      <c r="E41" s="1" t="s">
        <v>355</v>
      </c>
      <c r="I41" s="7" t="s">
        <v>354</v>
      </c>
      <c r="J41" s="1" t="s">
        <v>355</v>
      </c>
    </row>
    <row r="42" spans="1:10" s="1" customFormat="1" hidden="1" x14ac:dyDescent="0.2">
      <c r="D42" s="7"/>
      <c r="I42" s="7"/>
    </row>
    <row r="43" spans="1:10" hidden="1" x14ac:dyDescent="0.2">
      <c r="A43" s="1" t="s">
        <v>114</v>
      </c>
    </row>
    <row r="44" spans="1:10" s="1" customFormat="1" hidden="1" x14ac:dyDescent="0.2">
      <c r="A44" s="1" t="s">
        <v>239</v>
      </c>
    </row>
    <row r="45" spans="1:10" s="1" customFormat="1" hidden="1" x14ac:dyDescent="0.2">
      <c r="A45" s="1" t="s">
        <v>240</v>
      </c>
      <c r="I45" s="1" t="s">
        <v>226</v>
      </c>
      <c r="J45" s="1" t="s">
        <v>226</v>
      </c>
    </row>
    <row r="46" spans="1:10" s="1" customFormat="1" hidden="1" x14ac:dyDescent="0.2">
      <c r="A46" s="1" t="s">
        <v>241</v>
      </c>
      <c r="D46" s="7"/>
      <c r="I46" s="7">
        <v>10</v>
      </c>
      <c r="J46" s="1">
        <v>30</v>
      </c>
    </row>
    <row r="47" spans="1:10" s="1" customFormat="1" hidden="1" x14ac:dyDescent="0.2">
      <c r="A47" s="1" t="s">
        <v>223</v>
      </c>
      <c r="D47" s="7"/>
      <c r="I47" s="7">
        <v>740</v>
      </c>
      <c r="J47" s="7">
        <v>740</v>
      </c>
    </row>
    <row r="48" spans="1:10" s="1" customFormat="1" hidden="1" x14ac:dyDescent="0.2">
      <c r="A48" s="1" t="s">
        <v>369</v>
      </c>
      <c r="D48" s="7"/>
      <c r="I48" s="7" t="s">
        <v>354</v>
      </c>
      <c r="J48" s="1" t="s">
        <v>355</v>
      </c>
    </row>
    <row r="49" spans="1:10" s="1" customFormat="1" hidden="1" x14ac:dyDescent="0.2">
      <c r="D49" s="7"/>
      <c r="I49" s="7"/>
    </row>
    <row r="50" spans="1:10" hidden="1" x14ac:dyDescent="0.2">
      <c r="A50" s="1" t="s">
        <v>115</v>
      </c>
    </row>
    <row r="51" spans="1:10" s="1" customFormat="1" hidden="1" x14ac:dyDescent="0.2">
      <c r="A51" s="1" t="s">
        <v>242</v>
      </c>
    </row>
    <row r="52" spans="1:10" s="1" customFormat="1" hidden="1" x14ac:dyDescent="0.2">
      <c r="A52" s="1" t="s">
        <v>243</v>
      </c>
      <c r="I52" s="1" t="s">
        <v>226</v>
      </c>
      <c r="J52" s="1" t="s">
        <v>226</v>
      </c>
    </row>
    <row r="53" spans="1:10" s="1" customFormat="1" hidden="1" x14ac:dyDescent="0.2">
      <c r="A53" s="1" t="s">
        <v>244</v>
      </c>
      <c r="D53" s="7"/>
      <c r="I53" s="7">
        <v>10</v>
      </c>
      <c r="J53" s="1">
        <v>30</v>
      </c>
    </row>
    <row r="54" spans="1:10" s="1" customFormat="1" hidden="1" x14ac:dyDescent="0.2">
      <c r="A54" s="1" t="s">
        <v>224</v>
      </c>
      <c r="D54" s="7"/>
      <c r="I54" s="7">
        <v>750</v>
      </c>
      <c r="J54" s="7">
        <v>750</v>
      </c>
    </row>
    <row r="55" spans="1:10" s="1" customFormat="1" hidden="1" x14ac:dyDescent="0.2">
      <c r="A55" s="1" t="s">
        <v>370</v>
      </c>
      <c r="D55" s="7"/>
      <c r="I55" s="7" t="s">
        <v>354</v>
      </c>
      <c r="J55" s="1" t="s">
        <v>355</v>
      </c>
    </row>
    <row r="56" spans="1:10" s="1" customFormat="1" hidden="1" x14ac:dyDescent="0.2">
      <c r="D56" s="7"/>
      <c r="I56" s="7"/>
    </row>
    <row r="57" spans="1:10" hidden="1" x14ac:dyDescent="0.2">
      <c r="A57" s="1" t="s">
        <v>116</v>
      </c>
    </row>
    <row r="58" spans="1:10" s="1" customFormat="1" hidden="1" x14ac:dyDescent="0.2">
      <c r="A58" s="1" t="s">
        <v>362</v>
      </c>
    </row>
    <row r="59" spans="1:10" s="1" customFormat="1" hidden="1" x14ac:dyDescent="0.2">
      <c r="A59" s="1" t="s">
        <v>363</v>
      </c>
      <c r="I59" s="1" t="s">
        <v>226</v>
      </c>
      <c r="J59" s="1" t="s">
        <v>226</v>
      </c>
    </row>
    <row r="60" spans="1:10" s="1" customFormat="1" hidden="1" x14ac:dyDescent="0.2">
      <c r="A60" s="1" t="s">
        <v>364</v>
      </c>
      <c r="D60" s="7"/>
      <c r="I60" s="7">
        <v>10</v>
      </c>
      <c r="J60" s="1">
        <v>30</v>
      </c>
    </row>
    <row r="61" spans="1:10" s="1" customFormat="1" hidden="1" x14ac:dyDescent="0.2">
      <c r="A61" s="1" t="s">
        <v>365</v>
      </c>
      <c r="D61" s="7"/>
      <c r="I61" s="7">
        <v>760</v>
      </c>
      <c r="J61" s="7">
        <v>760</v>
      </c>
    </row>
    <row r="62" spans="1:10" s="1" customFormat="1" hidden="1" x14ac:dyDescent="0.2">
      <c r="A62" s="1" t="s">
        <v>366</v>
      </c>
      <c r="D62" s="7"/>
      <c r="I62" s="7" t="s">
        <v>354</v>
      </c>
      <c r="J62" s="1" t="s">
        <v>355</v>
      </c>
    </row>
    <row r="63" spans="1:10" s="1" customFormat="1" hidden="1" x14ac:dyDescent="0.2">
      <c r="D63" s="7"/>
      <c r="I63" s="7"/>
    </row>
    <row r="64" spans="1:10" hidden="1" x14ac:dyDescent="0.2">
      <c r="A64" s="1" t="s">
        <v>117</v>
      </c>
    </row>
    <row r="65" spans="1:10" s="1" customFormat="1" hidden="1" x14ac:dyDescent="0.2">
      <c r="A65" s="1" t="s">
        <v>371</v>
      </c>
    </row>
    <row r="66" spans="1:10" s="1" customFormat="1" hidden="1" x14ac:dyDescent="0.2">
      <c r="A66" s="1" t="s">
        <v>372</v>
      </c>
      <c r="I66" s="1" t="s">
        <v>226</v>
      </c>
      <c r="J66" s="1" t="s">
        <v>226</v>
      </c>
    </row>
    <row r="67" spans="1:10" s="1" customFormat="1" hidden="1" x14ac:dyDescent="0.2">
      <c r="A67" s="1" t="s">
        <v>373</v>
      </c>
      <c r="D67" s="7"/>
      <c r="I67" s="7">
        <v>10</v>
      </c>
      <c r="J67" s="1">
        <v>30</v>
      </c>
    </row>
    <row r="68" spans="1:10" s="1" customFormat="1" hidden="1" x14ac:dyDescent="0.2">
      <c r="A68" s="1" t="s">
        <v>374</v>
      </c>
      <c r="D68" s="7"/>
      <c r="I68" s="7">
        <v>770</v>
      </c>
      <c r="J68" s="7">
        <v>770</v>
      </c>
    </row>
    <row r="69" spans="1:10" s="1" customFormat="1" hidden="1" x14ac:dyDescent="0.2">
      <c r="A69" s="1" t="s">
        <v>375</v>
      </c>
      <c r="D69" s="7"/>
      <c r="I69" s="7" t="s">
        <v>354</v>
      </c>
      <c r="J69" s="1" t="s">
        <v>355</v>
      </c>
    </row>
    <row r="70" spans="1:10" s="1" customFormat="1" hidden="1" x14ac:dyDescent="0.2">
      <c r="D70" s="7"/>
      <c r="I70" s="7"/>
    </row>
    <row r="71" spans="1:10" hidden="1" x14ac:dyDescent="0.2">
      <c r="A71" s="1" t="s">
        <v>118</v>
      </c>
    </row>
    <row r="72" spans="1:10" s="1" customFormat="1" hidden="1" x14ac:dyDescent="0.2">
      <c r="A72" s="1" t="s">
        <v>376</v>
      </c>
    </row>
    <row r="73" spans="1:10" s="1" customFormat="1" hidden="1" x14ac:dyDescent="0.2">
      <c r="A73" s="1" t="s">
        <v>377</v>
      </c>
      <c r="I73" s="1" t="s">
        <v>226</v>
      </c>
      <c r="J73" s="1" t="s">
        <v>226</v>
      </c>
    </row>
    <row r="74" spans="1:10" s="1" customFormat="1" hidden="1" x14ac:dyDescent="0.2">
      <c r="A74" s="1" t="s">
        <v>378</v>
      </c>
      <c r="D74" s="7"/>
      <c r="I74" s="7">
        <v>10</v>
      </c>
      <c r="J74" s="1">
        <v>30</v>
      </c>
    </row>
    <row r="75" spans="1:10" s="1" customFormat="1" hidden="1" x14ac:dyDescent="0.2">
      <c r="A75" s="1" t="s">
        <v>379</v>
      </c>
      <c r="D75" s="7"/>
      <c r="I75" s="7">
        <v>780</v>
      </c>
      <c r="J75" s="7">
        <v>780</v>
      </c>
    </row>
    <row r="76" spans="1:10" s="1" customFormat="1" hidden="1" x14ac:dyDescent="0.2">
      <c r="A76" s="1" t="s">
        <v>380</v>
      </c>
      <c r="D76" s="7"/>
      <c r="I76" s="7" t="s">
        <v>354</v>
      </c>
      <c r="J76" s="1" t="s">
        <v>355</v>
      </c>
    </row>
    <row r="77" spans="1:10" s="1" customFormat="1" hidden="1" x14ac:dyDescent="0.2">
      <c r="D77" s="7"/>
      <c r="I77" s="7"/>
    </row>
    <row r="78" spans="1:10" hidden="1" x14ac:dyDescent="0.2">
      <c r="A78" s="1" t="s">
        <v>79</v>
      </c>
    </row>
    <row r="79" spans="1:10" hidden="1" x14ac:dyDescent="0.2">
      <c r="A79" s="1" t="s">
        <v>381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idden="1" x14ac:dyDescent="0.2">
      <c r="A80" s="1" t="s">
        <v>382</v>
      </c>
      <c r="B80" s="1"/>
      <c r="C80" s="1"/>
      <c r="D80" s="1" t="s">
        <v>226</v>
      </c>
      <c r="E80" s="1" t="s">
        <v>226</v>
      </c>
      <c r="F80" s="1"/>
      <c r="G80" s="1"/>
      <c r="H80" s="1"/>
      <c r="I80" s="1" t="s">
        <v>226</v>
      </c>
      <c r="J80" s="1" t="s">
        <v>226</v>
      </c>
    </row>
    <row r="81" spans="1:10" hidden="1" x14ac:dyDescent="0.2">
      <c r="A81" s="1" t="s">
        <v>447</v>
      </c>
      <c r="B81" s="1"/>
      <c r="C81" s="1"/>
      <c r="D81" s="42" t="str">
        <f>CONCATENATE("BUD",NOTES!$D$4)</f>
        <v>BUD2023</v>
      </c>
      <c r="E81" s="42" t="str">
        <f>CONCATENATE("BUD",NOTES!$D$4)</f>
        <v>BUD2023</v>
      </c>
      <c r="F81" s="42"/>
      <c r="G81" s="42"/>
      <c r="H81" s="42"/>
      <c r="I81" s="42" t="str">
        <f>CONCATENATE("BUD",NOTES!$D$4)</f>
        <v>BUD2023</v>
      </c>
      <c r="J81" s="42" t="str">
        <f>CONCATENATE("BUD",NOTES!$D$4)</f>
        <v>BUD2023</v>
      </c>
    </row>
    <row r="82" spans="1:10" hidden="1" x14ac:dyDescent="0.2">
      <c r="A82" s="1" t="s">
        <v>383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idden="1" x14ac:dyDescent="0.2">
      <c r="A83" s="1" t="s">
        <v>384</v>
      </c>
      <c r="B83" s="1"/>
      <c r="C83" s="1"/>
      <c r="D83" s="7">
        <v>80</v>
      </c>
      <c r="E83" s="7">
        <v>80</v>
      </c>
      <c r="F83" s="1"/>
      <c r="G83" s="1"/>
      <c r="H83" s="1"/>
      <c r="I83" s="7">
        <v>90</v>
      </c>
      <c r="J83" s="1">
        <v>90</v>
      </c>
    </row>
    <row r="84" spans="1:10" hidden="1" x14ac:dyDescent="0.2">
      <c r="A84" s="1" t="s">
        <v>80</v>
      </c>
      <c r="B84" s="1"/>
      <c r="C84" s="1"/>
      <c r="D84" s="7" t="s">
        <v>101</v>
      </c>
      <c r="E84" s="7" t="s">
        <v>101</v>
      </c>
      <c r="F84" s="1"/>
      <c r="G84" s="1"/>
      <c r="H84" s="1"/>
      <c r="I84" s="7" t="s">
        <v>102</v>
      </c>
      <c r="J84" s="7" t="s">
        <v>102</v>
      </c>
    </row>
    <row r="85" spans="1:10" hidden="1" x14ac:dyDescent="0.2">
      <c r="A85" s="1" t="s">
        <v>385</v>
      </c>
      <c r="B85" s="1"/>
      <c r="C85" s="1"/>
      <c r="D85" s="7" t="s">
        <v>355</v>
      </c>
      <c r="E85" s="1" t="s">
        <v>355</v>
      </c>
      <c r="F85" s="1"/>
      <c r="G85" s="1"/>
      <c r="H85" s="1"/>
      <c r="I85" s="7" t="s">
        <v>355</v>
      </c>
      <c r="J85" s="1" t="s">
        <v>355</v>
      </c>
    </row>
    <row r="86" spans="1:10" hidden="1" x14ac:dyDescent="0.2">
      <c r="A86" s="1"/>
      <c r="B86" s="1"/>
      <c r="C86" s="1"/>
      <c r="D86" s="7"/>
      <c r="E86" s="1"/>
      <c r="F86" s="1"/>
      <c r="G86" s="1"/>
      <c r="H86" s="1"/>
      <c r="I86" s="7"/>
      <c r="J86" s="1"/>
    </row>
    <row r="87" spans="1:10" s="1" customFormat="1" ht="18.75" x14ac:dyDescent="0.3">
      <c r="B87" s="219" t="s">
        <v>481</v>
      </c>
      <c r="C87" s="219"/>
      <c r="D87" s="219"/>
      <c r="E87" s="219"/>
      <c r="F87" s="219"/>
      <c r="G87" s="219"/>
      <c r="H87" s="219"/>
      <c r="I87" s="219"/>
      <c r="J87" s="219"/>
    </row>
    <row r="88" spans="1:10" s="1" customFormat="1" x14ac:dyDescent="0.2"/>
    <row r="89" spans="1:10" s="1" customFormat="1" ht="21.75" customHeight="1" x14ac:dyDescent="0.2">
      <c r="B89" s="105" t="s">
        <v>482</v>
      </c>
      <c r="C89" s="5"/>
      <c r="D89" s="106" t="s">
        <v>251</v>
      </c>
      <c r="E89" s="106" t="s">
        <v>252</v>
      </c>
      <c r="F89" s="5"/>
      <c r="G89" s="105" t="s">
        <v>482</v>
      </c>
      <c r="H89" s="5"/>
      <c r="I89" s="106" t="s">
        <v>251</v>
      </c>
      <c r="J89" s="106" t="s">
        <v>252</v>
      </c>
    </row>
    <row r="90" spans="1:10" s="1" customFormat="1" x14ac:dyDescent="0.2"/>
    <row r="91" spans="1:10" s="1" customFormat="1" x14ac:dyDescent="0.2">
      <c r="B91" s="107" t="s">
        <v>490</v>
      </c>
      <c r="C91" s="111" t="s">
        <v>578</v>
      </c>
      <c r="D91" s="9" t="s">
        <v>253</v>
      </c>
      <c r="E91" s="9" t="s">
        <v>253</v>
      </c>
      <c r="G91" s="107" t="s">
        <v>491</v>
      </c>
      <c r="H91" s="8" t="s">
        <v>480</v>
      </c>
      <c r="I91" s="9" t="s">
        <v>253</v>
      </c>
      <c r="J91" s="9" t="s">
        <v>253</v>
      </c>
    </row>
    <row r="92" spans="1:10" s="1" customFormat="1" x14ac:dyDescent="0.2"/>
    <row r="93" spans="1:10" s="1" customFormat="1" ht="18" customHeight="1" x14ac:dyDescent="0.2">
      <c r="A93" s="1" t="s">
        <v>476</v>
      </c>
      <c r="B93" s="56" t="s">
        <v>33</v>
      </c>
      <c r="C93" s="56" t="s">
        <v>335</v>
      </c>
      <c r="D93" s="10">
        <v>3663507.1300000004</v>
      </c>
      <c r="E93" s="10">
        <v>618491.37999999989</v>
      </c>
      <c r="G93" s="56" t="s">
        <v>39</v>
      </c>
      <c r="H93" s="56" t="s">
        <v>340</v>
      </c>
      <c r="I93" s="10">
        <v>42631694.620000005</v>
      </c>
      <c r="J93" s="10">
        <v>36750652.520000003</v>
      </c>
    </row>
    <row r="94" spans="1:10" s="1" customFormat="1" ht="18" customHeight="1" x14ac:dyDescent="0.2">
      <c r="A94" s="1" t="s">
        <v>72</v>
      </c>
      <c r="B94" s="56" t="s">
        <v>34</v>
      </c>
      <c r="C94" s="56" t="s">
        <v>336</v>
      </c>
      <c r="D94" s="10">
        <v>16707727.449999999</v>
      </c>
      <c r="E94" s="10">
        <v>6820771.4500000002</v>
      </c>
      <c r="G94" s="56" t="s">
        <v>40</v>
      </c>
      <c r="H94" s="56" t="s">
        <v>341</v>
      </c>
      <c r="I94" s="10">
        <v>2547975.36</v>
      </c>
      <c r="J94" s="10">
        <v>1489157.3900000001</v>
      </c>
    </row>
    <row r="95" spans="1:10" s="1" customFormat="1" ht="18" customHeight="1" x14ac:dyDescent="0.2">
      <c r="A95" s="1" t="s">
        <v>408</v>
      </c>
      <c r="B95" s="56" t="s">
        <v>35</v>
      </c>
      <c r="C95" s="56" t="s">
        <v>337</v>
      </c>
      <c r="D95" s="10">
        <v>2220980.3600000003</v>
      </c>
      <c r="E95" s="10">
        <v>198883.04</v>
      </c>
      <c r="G95" s="56" t="s">
        <v>41</v>
      </c>
      <c r="H95" s="56" t="s">
        <v>42</v>
      </c>
      <c r="I95" s="10">
        <v>207868945.50999999</v>
      </c>
      <c r="J95" s="10">
        <v>10756707.179999998</v>
      </c>
    </row>
    <row r="96" spans="1:10" s="1" customFormat="1" ht="18" customHeight="1" x14ac:dyDescent="0.2">
      <c r="A96" s="1" t="s">
        <v>409</v>
      </c>
      <c r="B96" s="56" t="s">
        <v>36</v>
      </c>
      <c r="C96" s="56" t="s">
        <v>338</v>
      </c>
      <c r="D96" s="10">
        <v>24378839.639999993</v>
      </c>
      <c r="E96" s="10">
        <v>13012634.740000002</v>
      </c>
      <c r="G96" s="56" t="s">
        <v>43</v>
      </c>
      <c r="H96" s="56" t="s">
        <v>343</v>
      </c>
      <c r="I96" s="10">
        <v>8623307.9399999995</v>
      </c>
      <c r="J96" s="10">
        <v>376035.99999999988</v>
      </c>
    </row>
    <row r="97" spans="1:10" s="1" customFormat="1" ht="18" customHeight="1" x14ac:dyDescent="0.2">
      <c r="A97" s="1" t="s">
        <v>410</v>
      </c>
      <c r="B97" s="56" t="s">
        <v>37</v>
      </c>
      <c r="C97" s="56" t="s">
        <v>339</v>
      </c>
      <c r="D97" s="10">
        <v>2736427.8699999996</v>
      </c>
      <c r="E97" s="10">
        <v>1045824.7000000001</v>
      </c>
      <c r="G97" s="56" t="s">
        <v>44</v>
      </c>
      <c r="H97" s="56" t="s">
        <v>45</v>
      </c>
      <c r="I97" s="10">
        <v>7797611.54</v>
      </c>
      <c r="J97" s="10">
        <v>242589.22</v>
      </c>
    </row>
    <row r="98" spans="1:10" s="1" customFormat="1" ht="18" customHeight="1" x14ac:dyDescent="0.2">
      <c r="A98" s="1" t="s">
        <v>73</v>
      </c>
      <c r="B98" s="56" t="s">
        <v>38</v>
      </c>
      <c r="C98" s="56" t="s">
        <v>289</v>
      </c>
      <c r="D98" s="10">
        <v>990507.08</v>
      </c>
      <c r="E98" s="10">
        <v>801962.05</v>
      </c>
      <c r="G98" s="56" t="s">
        <v>46</v>
      </c>
      <c r="H98" s="56" t="s">
        <v>345</v>
      </c>
      <c r="I98" s="10">
        <v>290015.15000000002</v>
      </c>
      <c r="J98" s="10">
        <v>71027.3</v>
      </c>
    </row>
    <row r="99" spans="1:10" s="1" customFormat="1" ht="18" customHeight="1" x14ac:dyDescent="0.2">
      <c r="A99" s="1" t="s">
        <v>74</v>
      </c>
      <c r="G99" s="56" t="s">
        <v>47</v>
      </c>
      <c r="H99" s="56" t="s">
        <v>48</v>
      </c>
      <c r="I99" s="10">
        <v>2821923.25</v>
      </c>
      <c r="J99" s="10">
        <v>1567380.69</v>
      </c>
    </row>
    <row r="100" spans="1:10" s="1" customFormat="1" ht="18" customHeight="1" x14ac:dyDescent="0.2">
      <c r="A100" s="1" t="s">
        <v>75</v>
      </c>
      <c r="D100" s="10"/>
      <c r="E100" s="10"/>
      <c r="G100" s="56" t="s">
        <v>49</v>
      </c>
      <c r="H100" s="56" t="s">
        <v>347</v>
      </c>
      <c r="I100" s="10">
        <v>318358.51</v>
      </c>
      <c r="J100" s="10">
        <v>200487</v>
      </c>
    </row>
    <row r="101" spans="1:10" s="1" customFormat="1" ht="18" customHeight="1" x14ac:dyDescent="0.2">
      <c r="A101" s="1" t="s">
        <v>76</v>
      </c>
      <c r="G101" s="56" t="s">
        <v>50</v>
      </c>
      <c r="H101" s="56" t="s">
        <v>348</v>
      </c>
      <c r="I101" s="10">
        <v>81189216.519999981</v>
      </c>
      <c r="J101" s="10">
        <v>1290737.3900000004</v>
      </c>
    </row>
    <row r="102" spans="1:10" s="1" customFormat="1" ht="18" customHeight="1" x14ac:dyDescent="0.2">
      <c r="A102" s="1" t="s">
        <v>77</v>
      </c>
      <c r="B102" s="108"/>
      <c r="C102" s="109"/>
      <c r="D102" s="10"/>
      <c r="E102" s="10"/>
      <c r="G102" s="56" t="s">
        <v>51</v>
      </c>
      <c r="H102" s="56" t="s">
        <v>52</v>
      </c>
      <c r="I102" s="10">
        <v>32808903.119999994</v>
      </c>
      <c r="J102" s="10">
        <v>1249359.9199999997</v>
      </c>
    </row>
    <row r="103" spans="1:10" s="1" customFormat="1" ht="18" customHeight="1" x14ac:dyDescent="0.2">
      <c r="A103" s="1" t="s">
        <v>78</v>
      </c>
      <c r="B103" s="108"/>
      <c r="C103" s="109"/>
      <c r="G103" s="56" t="s">
        <v>53</v>
      </c>
      <c r="H103" s="56" t="s">
        <v>289</v>
      </c>
      <c r="I103" s="10">
        <v>90020743.090000004</v>
      </c>
      <c r="J103" s="10">
        <v>447362536.14000005</v>
      </c>
    </row>
    <row r="104" spans="1:10" s="1" customFormat="1" ht="19.5" customHeight="1" x14ac:dyDescent="0.2">
      <c r="A104" s="1" t="s">
        <v>81</v>
      </c>
      <c r="B104" s="1" t="s">
        <v>477</v>
      </c>
      <c r="C104" s="1" t="s">
        <v>478</v>
      </c>
      <c r="D104" s="10">
        <v>0</v>
      </c>
      <c r="E104" s="10">
        <v>0</v>
      </c>
      <c r="G104" s="1" t="s">
        <v>477</v>
      </c>
      <c r="H104" s="1" t="s">
        <v>478</v>
      </c>
      <c r="I104" s="10">
        <v>17320055</v>
      </c>
      <c r="J104" s="10">
        <v>17320055</v>
      </c>
    </row>
    <row r="105" spans="1:10" s="1" customFormat="1" x14ac:dyDescent="0.2">
      <c r="D105" s="10"/>
      <c r="E105" s="10"/>
      <c r="I105" s="10"/>
      <c r="J105" s="10"/>
    </row>
    <row r="106" spans="1:10" s="1" customFormat="1" ht="20.25" customHeight="1" x14ac:dyDescent="0.2">
      <c r="B106" s="105" t="s">
        <v>215</v>
      </c>
      <c r="C106" s="5"/>
      <c r="D106" s="110">
        <f>SUM(D93:D103)-D104</f>
        <v>50697989.529999986</v>
      </c>
      <c r="E106" s="110">
        <f>SUM(E93:E103)-E104</f>
        <v>22498567.360000003</v>
      </c>
      <c r="F106" s="5"/>
      <c r="G106" s="105" t="s">
        <v>215</v>
      </c>
      <c r="H106" s="5"/>
      <c r="I106" s="110">
        <f>SUM(I93:I103)-I104</f>
        <v>459598639.61000001</v>
      </c>
      <c r="J106" s="110">
        <f>SUM(J93:J103)-J104</f>
        <v>484036615.75000006</v>
      </c>
    </row>
    <row r="107" spans="1:10" s="1" customFormat="1" ht="15.75" x14ac:dyDescent="0.25">
      <c r="B107" s="112"/>
      <c r="C107" s="112"/>
      <c r="D107" s="5"/>
      <c r="E107" s="5"/>
      <c r="F107" s="5"/>
      <c r="G107" s="105" t="s">
        <v>126</v>
      </c>
      <c r="H107" s="5"/>
      <c r="I107" s="110">
        <f>'Exp &amp; Inc by SVCDIV A&amp;B'!D106+'Exp &amp; Inc by SVCDIV A&amp;B'!I106+'Exp &amp; Inc by SVCDIV C&amp;D'!D114+'Exp &amp; Inc by SVCDIV C&amp;D'!I114+'Exp &amp; Inc by SVCDIV E&amp;F'!D137+'Exp &amp; Inc by SVCDIV E&amp;F'!I137+'Exp &amp; Inc by SVCDIV G&amp;H'!D106+'Exp &amp; Inc by SVCDIV G&amp;H'!I106</f>
        <v>6603400216.46</v>
      </c>
      <c r="J107" s="110">
        <f>'Exp &amp; Inc by SVCDIV A&amp;B'!E106+'Exp &amp; Inc by SVCDIV A&amp;B'!J106+'Exp &amp; Inc by SVCDIV C&amp;D'!E114+'Exp &amp; Inc by SVCDIV C&amp;D'!J114+'Exp &amp; Inc by SVCDIV E&amp;F'!E137+'Exp &amp; Inc by SVCDIV E&amp;F'!J137+'Exp &amp; Inc by SVCDIV G&amp;H'!E106+'Exp &amp; Inc by SVCDIV G&amp;H'!J106</f>
        <v>4361562543.0500011</v>
      </c>
    </row>
    <row r="108" spans="1:10" s="1" customFormat="1" x14ac:dyDescent="0.2"/>
    <row r="109" spans="1:10" s="1" customFormat="1" x14ac:dyDescent="0.2">
      <c r="F109" s="6"/>
      <c r="G109" s="6" t="s">
        <v>412</v>
      </c>
      <c r="H109" s="6"/>
      <c r="I109" s="113"/>
      <c r="J109" s="113">
        <f>'Exp &amp; Inc by AUTHTYPE'!$F$85</f>
        <v>1768344373.3100016</v>
      </c>
    </row>
    <row r="110" spans="1:10" s="1" customFormat="1" x14ac:dyDescent="0.2">
      <c r="F110" s="6"/>
      <c r="G110" s="6" t="s">
        <v>442</v>
      </c>
      <c r="H110" s="6"/>
      <c r="I110" s="113"/>
      <c r="J110" s="113">
        <f>'Exp &amp; Inc by AUTHTYPE'!$F$82</f>
        <v>425672425</v>
      </c>
    </row>
    <row r="111" spans="1:10" s="1" customFormat="1" x14ac:dyDescent="0.2">
      <c r="F111" s="6"/>
      <c r="G111" s="56" t="s">
        <v>198</v>
      </c>
      <c r="H111" s="6"/>
      <c r="I111" s="113"/>
      <c r="J111" s="113">
        <f>'Exp &amp; Inc by AUTHTYPE'!F83</f>
        <v>0</v>
      </c>
    </row>
    <row r="112" spans="1:10" s="1" customFormat="1" x14ac:dyDescent="0.2">
      <c r="F112" s="6"/>
      <c r="G112" s="6" t="s">
        <v>220</v>
      </c>
      <c r="H112" s="6"/>
      <c r="I112" s="113"/>
      <c r="J112" s="113">
        <f>'Exp &amp; Inc by AUTHTYPE'!$F$87</f>
        <v>-47820878</v>
      </c>
    </row>
    <row r="113" spans="6:10" s="1" customFormat="1" x14ac:dyDescent="0.2">
      <c r="F113" s="6"/>
      <c r="G113" s="6"/>
      <c r="I113" s="4"/>
      <c r="J113" s="6"/>
    </row>
    <row r="114" spans="6:10" s="1" customFormat="1" x14ac:dyDescent="0.2">
      <c r="F114" s="6"/>
      <c r="G114" s="105" t="s">
        <v>127</v>
      </c>
      <c r="H114" s="5"/>
      <c r="I114" s="110">
        <f>SUM(I107:I113)</f>
        <v>6603400216.46</v>
      </c>
      <c r="J114" s="110">
        <f>J107+J109+J111-J112+J110</f>
        <v>6603400219.3600025</v>
      </c>
    </row>
  </sheetData>
  <mergeCells count="1">
    <mergeCell ref="B87:J87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topLeftCell="B8" zoomScaleNormal="100" workbookViewId="0">
      <selection activeCell="B8" sqref="B8"/>
    </sheetView>
  </sheetViews>
  <sheetFormatPr defaultRowHeight="12.75" x14ac:dyDescent="0.2"/>
  <cols>
    <col min="1" max="1" width="11.7109375" hidden="1" customWidth="1"/>
    <col min="2" max="2" width="21.7109375" customWidth="1"/>
    <col min="3" max="3" width="12.7109375" customWidth="1"/>
    <col min="4" max="4" width="11.7109375" customWidth="1"/>
    <col min="5" max="6" width="12.42578125" customWidth="1"/>
    <col min="7" max="7" width="11.28515625" customWidth="1"/>
    <col min="8" max="8" width="14.7109375" customWidth="1"/>
    <col min="9" max="9" width="13.28515625" customWidth="1"/>
    <col min="10" max="10" width="13.5703125" customWidth="1"/>
    <col min="11" max="11" width="12.28515625" customWidth="1"/>
    <col min="12" max="12" width="11.7109375" customWidth="1"/>
    <col min="14" max="14" width="15.7109375" customWidth="1"/>
    <col min="15" max="15" width="16" customWidth="1"/>
    <col min="16" max="16" width="13.7109375" customWidth="1"/>
    <col min="17" max="17" width="12.28515625" customWidth="1"/>
    <col min="18" max="18" width="15.5703125" customWidth="1"/>
    <col min="19" max="19" width="12" bestFit="1" customWidth="1"/>
  </cols>
  <sheetData>
    <row r="1" spans="1:23" s="1" customFormat="1" hidden="1" x14ac:dyDescent="0.2">
      <c r="A1" s="1" t="s">
        <v>515</v>
      </c>
      <c r="N1"/>
      <c r="O1"/>
      <c r="P1"/>
      <c r="Q1"/>
      <c r="R1"/>
      <c r="S1"/>
      <c r="T1"/>
      <c r="U1"/>
      <c r="V1"/>
      <c r="W1"/>
    </row>
    <row r="2" spans="1:23" s="1" customFormat="1" hidden="1" x14ac:dyDescent="0.2">
      <c r="A2" s="1" t="s">
        <v>238</v>
      </c>
      <c r="N2"/>
      <c r="O2"/>
      <c r="P2"/>
      <c r="Q2"/>
      <c r="R2"/>
      <c r="S2"/>
      <c r="T2"/>
      <c r="U2"/>
      <c r="V2"/>
      <c r="W2"/>
    </row>
    <row r="3" spans="1:23" s="1" customFormat="1" hidden="1" x14ac:dyDescent="0.2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I3" s="1" t="s">
        <v>226</v>
      </c>
      <c r="K3" s="1" t="s">
        <v>226</v>
      </c>
      <c r="N3"/>
      <c r="O3"/>
      <c r="P3"/>
      <c r="Q3"/>
      <c r="R3"/>
      <c r="S3"/>
      <c r="T3"/>
      <c r="U3"/>
      <c r="V3"/>
      <c r="W3"/>
    </row>
    <row r="4" spans="1:23" s="1" customFormat="1" hidden="1" x14ac:dyDescent="0.2">
      <c r="A4" s="1" t="s">
        <v>227</v>
      </c>
      <c r="C4" s="7">
        <v>10</v>
      </c>
      <c r="D4" s="1">
        <v>10</v>
      </c>
      <c r="E4" s="1">
        <v>10</v>
      </c>
      <c r="F4" s="1">
        <v>10</v>
      </c>
      <c r="G4" s="1">
        <v>20</v>
      </c>
      <c r="I4" s="1">
        <v>10</v>
      </c>
      <c r="J4" s="7"/>
      <c r="K4" s="1">
        <v>10</v>
      </c>
      <c r="N4"/>
      <c r="O4"/>
      <c r="P4"/>
      <c r="Q4"/>
      <c r="R4"/>
      <c r="S4"/>
      <c r="T4"/>
      <c r="U4"/>
      <c r="V4"/>
      <c r="W4"/>
    </row>
    <row r="5" spans="1:23" s="1" customFormat="1" hidden="1" x14ac:dyDescent="0.2">
      <c r="A5" s="1" t="s">
        <v>135</v>
      </c>
      <c r="C5" s="7" t="s">
        <v>136</v>
      </c>
      <c r="D5" s="1" t="s">
        <v>137</v>
      </c>
      <c r="E5" s="1" t="s">
        <v>138</v>
      </c>
      <c r="F5" s="1" t="s">
        <v>138</v>
      </c>
      <c r="G5" s="1" t="s">
        <v>136</v>
      </c>
      <c r="I5" s="1" t="s">
        <v>180</v>
      </c>
      <c r="J5" s="7"/>
      <c r="K5" s="1" t="s">
        <v>181</v>
      </c>
      <c r="N5"/>
      <c r="O5"/>
      <c r="P5"/>
      <c r="Q5"/>
      <c r="R5"/>
      <c r="S5"/>
      <c r="T5"/>
      <c r="U5"/>
      <c r="V5"/>
      <c r="W5"/>
    </row>
    <row r="6" spans="1:23" s="1" customFormat="1" hidden="1" x14ac:dyDescent="0.2">
      <c r="A6" s="1" t="s">
        <v>254</v>
      </c>
      <c r="C6" s="1" t="s">
        <v>134</v>
      </c>
      <c r="D6" s="1" t="s">
        <v>566</v>
      </c>
      <c r="E6" s="1" t="s">
        <v>505</v>
      </c>
      <c r="F6" s="1">
        <v>160</v>
      </c>
      <c r="G6" s="1">
        <v>110</v>
      </c>
      <c r="I6" s="1">
        <v>10</v>
      </c>
      <c r="K6" s="1">
        <v>10</v>
      </c>
      <c r="N6"/>
      <c r="O6"/>
      <c r="P6"/>
      <c r="Q6"/>
      <c r="R6"/>
      <c r="S6"/>
      <c r="T6"/>
      <c r="U6"/>
      <c r="V6"/>
      <c r="W6"/>
    </row>
    <row r="7" spans="1:23" s="22" customFormat="1" ht="12.75" hidden="1" customHeight="1" x14ac:dyDescent="0.25">
      <c r="A7" s="1" t="s">
        <v>353</v>
      </c>
      <c r="C7" s="1" t="s">
        <v>354</v>
      </c>
      <c r="D7" s="1" t="s">
        <v>355</v>
      </c>
      <c r="E7" s="1" t="s">
        <v>355</v>
      </c>
      <c r="F7" s="1" t="s">
        <v>355</v>
      </c>
      <c r="G7" s="1" t="s">
        <v>355</v>
      </c>
      <c r="H7" s="1"/>
      <c r="I7" s="1" t="s">
        <v>354</v>
      </c>
      <c r="J7" s="1"/>
      <c r="K7" s="1" t="s">
        <v>354</v>
      </c>
      <c r="N7"/>
      <c r="O7"/>
      <c r="P7"/>
      <c r="Q7"/>
      <c r="R7"/>
      <c r="S7"/>
      <c r="T7"/>
      <c r="U7"/>
      <c r="V7"/>
      <c r="W7"/>
    </row>
    <row r="11" spans="1:23" s="1" customFormat="1" hidden="1" x14ac:dyDescent="0.2">
      <c r="A11" s="1" t="s">
        <v>516</v>
      </c>
      <c r="N11"/>
      <c r="O11"/>
      <c r="P11"/>
      <c r="Q11"/>
      <c r="R11"/>
      <c r="S11"/>
      <c r="T11"/>
      <c r="U11"/>
      <c r="V11"/>
      <c r="W11"/>
    </row>
    <row r="12" spans="1:23" s="1" customFormat="1" hidden="1" x14ac:dyDescent="0.2">
      <c r="A12" s="1" t="s">
        <v>233</v>
      </c>
      <c r="N12"/>
      <c r="O12"/>
      <c r="P12"/>
      <c r="Q12"/>
      <c r="R12"/>
      <c r="S12"/>
      <c r="T12"/>
      <c r="U12"/>
      <c r="V12"/>
      <c r="W12"/>
    </row>
    <row r="13" spans="1:23" s="1" customFormat="1" hidden="1" x14ac:dyDescent="0.2">
      <c r="A13" s="1" t="s">
        <v>246</v>
      </c>
      <c r="B13" s="8"/>
      <c r="C13" s="1" t="s">
        <v>226</v>
      </c>
      <c r="D13" s="1" t="s">
        <v>226</v>
      </c>
      <c r="E13" s="1" t="s">
        <v>226</v>
      </c>
      <c r="F13" s="1" t="s">
        <v>226</v>
      </c>
      <c r="G13" s="1" t="s">
        <v>226</v>
      </c>
      <c r="I13" s="1" t="s">
        <v>226</v>
      </c>
      <c r="K13" s="1" t="s">
        <v>226</v>
      </c>
      <c r="N13"/>
      <c r="O13"/>
      <c r="P13"/>
      <c r="Q13"/>
      <c r="R13"/>
      <c r="S13"/>
      <c r="T13"/>
      <c r="U13"/>
      <c r="V13"/>
      <c r="W13"/>
    </row>
    <row r="14" spans="1:23" s="1" customFormat="1" hidden="1" x14ac:dyDescent="0.2">
      <c r="A14" s="1" t="s">
        <v>228</v>
      </c>
      <c r="C14" s="7">
        <v>10</v>
      </c>
      <c r="D14" s="1">
        <v>10</v>
      </c>
      <c r="E14" s="1">
        <v>10</v>
      </c>
      <c r="F14" s="1">
        <v>10</v>
      </c>
      <c r="G14" s="1">
        <v>20</v>
      </c>
      <c r="I14" s="1">
        <v>10</v>
      </c>
      <c r="J14" s="7"/>
      <c r="K14" s="1">
        <v>10</v>
      </c>
      <c r="N14"/>
      <c r="O14"/>
      <c r="P14"/>
      <c r="Q14"/>
      <c r="R14"/>
      <c r="S14"/>
      <c r="T14"/>
      <c r="U14"/>
      <c r="V14"/>
      <c r="W14"/>
    </row>
    <row r="15" spans="1:23" s="1" customFormat="1" hidden="1" x14ac:dyDescent="0.2">
      <c r="A15" s="1" t="s">
        <v>139</v>
      </c>
      <c r="C15" s="7" t="s">
        <v>136</v>
      </c>
      <c r="D15" s="1" t="s">
        <v>137</v>
      </c>
      <c r="E15" s="1" t="s">
        <v>138</v>
      </c>
      <c r="F15" s="1" t="s">
        <v>138</v>
      </c>
      <c r="G15" s="1" t="s">
        <v>136</v>
      </c>
      <c r="I15" s="1" t="s">
        <v>180</v>
      </c>
      <c r="J15" s="7"/>
      <c r="K15" s="1" t="s">
        <v>181</v>
      </c>
      <c r="N15"/>
      <c r="O15"/>
      <c r="P15"/>
      <c r="Q15"/>
      <c r="R15"/>
      <c r="S15"/>
      <c r="T15"/>
      <c r="U15"/>
      <c r="V15"/>
      <c r="W15"/>
    </row>
    <row r="16" spans="1:23" s="1" customFormat="1" hidden="1" x14ac:dyDescent="0.2">
      <c r="A16" s="1" t="s">
        <v>255</v>
      </c>
      <c r="C16" s="1" t="s">
        <v>134</v>
      </c>
      <c r="D16" s="1" t="s">
        <v>566</v>
      </c>
      <c r="E16" s="1" t="s">
        <v>505</v>
      </c>
      <c r="F16" s="1">
        <v>160</v>
      </c>
      <c r="G16" s="1">
        <v>110</v>
      </c>
      <c r="I16" s="1">
        <v>10</v>
      </c>
      <c r="K16" s="1">
        <v>10</v>
      </c>
      <c r="N16"/>
      <c r="O16"/>
      <c r="P16"/>
      <c r="Q16"/>
      <c r="R16"/>
      <c r="S16"/>
      <c r="T16"/>
      <c r="U16"/>
      <c r="V16"/>
      <c r="W16"/>
    </row>
    <row r="17" spans="1:23" s="22" customFormat="1" ht="12.75" hidden="1" customHeight="1" x14ac:dyDescent="0.25">
      <c r="A17" s="1" t="s">
        <v>356</v>
      </c>
      <c r="C17" s="1" t="s">
        <v>354</v>
      </c>
      <c r="D17" s="1" t="s">
        <v>355</v>
      </c>
      <c r="E17" s="1" t="s">
        <v>355</v>
      </c>
      <c r="F17" s="1" t="s">
        <v>355</v>
      </c>
      <c r="G17" s="1" t="s">
        <v>355</v>
      </c>
      <c r="H17" s="1"/>
      <c r="I17" s="1" t="s">
        <v>354</v>
      </c>
      <c r="J17" s="1"/>
      <c r="K17" s="1" t="s">
        <v>354</v>
      </c>
      <c r="N17"/>
      <c r="O17"/>
      <c r="P17"/>
      <c r="Q17"/>
      <c r="R17"/>
      <c r="S17"/>
      <c r="T17"/>
      <c r="U17"/>
      <c r="V17"/>
      <c r="W17"/>
    </row>
    <row r="19" spans="1:23" ht="15.75" x14ac:dyDescent="0.25">
      <c r="B19" s="222" t="str">
        <f>"REVENUE EXPENDITURE AND INCOME AND ANNUAL RATE ON VALUATION FOR GENERAL CHARGES FOR "&amp;NOTES!$D$4</f>
        <v>REVENUE EXPENDITURE AND INCOME AND ANNUAL RATE ON VALUATION FOR GENERAL CHARGES FOR 2023</v>
      </c>
      <c r="C19" s="222"/>
      <c r="D19" s="222"/>
      <c r="E19" s="222"/>
      <c r="F19" s="222"/>
      <c r="G19" s="222"/>
      <c r="H19" s="222"/>
      <c r="I19" s="222"/>
      <c r="J19" s="222"/>
      <c r="K19" s="222"/>
      <c r="L19" s="222"/>
    </row>
    <row r="20" spans="1:23" ht="13.5" thickBot="1" x14ac:dyDescent="0.25"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</row>
    <row r="21" spans="1:23" x14ac:dyDescent="0.2">
      <c r="B21" s="63" t="s">
        <v>156</v>
      </c>
      <c r="C21" s="220" t="s">
        <v>2</v>
      </c>
      <c r="D21" s="223" t="s">
        <v>252</v>
      </c>
      <c r="E21" s="224"/>
      <c r="F21" s="224"/>
      <c r="G21" s="224"/>
      <c r="H21" s="224"/>
      <c r="I21" s="224"/>
      <c r="J21" s="224"/>
      <c r="K21" s="224"/>
      <c r="L21" s="224"/>
    </row>
    <row r="22" spans="1:23" ht="51" customHeight="1" thickBot="1" x14ac:dyDescent="0.25">
      <c r="B22" s="115" t="s">
        <v>506</v>
      </c>
      <c r="C22" s="221"/>
      <c r="D22" s="116" t="s">
        <v>133</v>
      </c>
      <c r="E22" s="116" t="s">
        <v>128</v>
      </c>
      <c r="F22" s="116" t="s">
        <v>129</v>
      </c>
      <c r="G22" s="116" t="s">
        <v>511</v>
      </c>
      <c r="H22" s="117" t="s">
        <v>225</v>
      </c>
      <c r="I22" s="116" t="s">
        <v>130</v>
      </c>
      <c r="J22" s="116" t="s">
        <v>131</v>
      </c>
      <c r="K22" s="116" t="s">
        <v>55</v>
      </c>
      <c r="L22" s="116" t="s">
        <v>132</v>
      </c>
    </row>
    <row r="23" spans="1:23" x14ac:dyDescent="0.2">
      <c r="C23" s="143" t="s">
        <v>253</v>
      </c>
      <c r="D23" s="143" t="s">
        <v>253</v>
      </c>
      <c r="E23" s="143" t="s">
        <v>253</v>
      </c>
      <c r="F23" s="143" t="s">
        <v>253</v>
      </c>
      <c r="G23" s="143" t="s">
        <v>253</v>
      </c>
      <c r="H23" s="143" t="s">
        <v>253</v>
      </c>
      <c r="I23" s="143" t="s">
        <v>253</v>
      </c>
      <c r="J23" s="143" t="s">
        <v>253</v>
      </c>
      <c r="K23" s="143" t="s">
        <v>253</v>
      </c>
      <c r="L23" s="143" t="s">
        <v>253</v>
      </c>
    </row>
    <row r="24" spans="1:23" x14ac:dyDescent="0.2">
      <c r="A24" s="1" t="s">
        <v>579</v>
      </c>
      <c r="B24" s="26" t="s">
        <v>580</v>
      </c>
      <c r="C24" s="10">
        <v>67180351</v>
      </c>
      <c r="D24" s="10">
        <v>27939950</v>
      </c>
      <c r="E24" s="10">
        <v>16949600</v>
      </c>
      <c r="F24" s="10">
        <v>240000</v>
      </c>
      <c r="G24" s="10">
        <v>6322800</v>
      </c>
      <c r="H24" s="120">
        <f t="shared" ref="H24:H52" si="0">SUM(D24:G24)</f>
        <v>51452350</v>
      </c>
      <c r="I24" s="4">
        <v>0</v>
      </c>
      <c r="J24" s="10">
        <f t="shared" ref="J24:J52" si="1">C24-H24+I24</f>
        <v>15728001</v>
      </c>
      <c r="K24" s="4">
        <v>58262936</v>
      </c>
      <c r="L24" s="155">
        <f t="shared" ref="L24:L52" si="2">IF(K24=0,"0",(J24/K24))</f>
        <v>0.26994865140335528</v>
      </c>
    </row>
    <row r="25" spans="1:23" x14ac:dyDescent="0.2">
      <c r="A25" s="1" t="s">
        <v>579</v>
      </c>
      <c r="B25" s="26" t="s">
        <v>581</v>
      </c>
      <c r="C25" s="10">
        <v>83182824.960000008</v>
      </c>
      <c r="D25" s="10">
        <v>37346939</v>
      </c>
      <c r="E25" s="10">
        <v>16999036.98</v>
      </c>
      <c r="F25" s="10">
        <v>387500</v>
      </c>
      <c r="G25" s="10">
        <v>10043051</v>
      </c>
      <c r="H25" s="120">
        <f t="shared" si="0"/>
        <v>64776526.980000004</v>
      </c>
      <c r="I25" s="4">
        <v>0</v>
      </c>
      <c r="J25" s="10">
        <f t="shared" si="1"/>
        <v>18406297.980000004</v>
      </c>
      <c r="K25" s="4">
        <v>83251144</v>
      </c>
      <c r="L25" s="155">
        <f t="shared" si="2"/>
        <v>0.22109363422081027</v>
      </c>
    </row>
    <row r="26" spans="1:23" x14ac:dyDescent="0.2">
      <c r="A26" s="1" t="s">
        <v>579</v>
      </c>
      <c r="B26" s="26" t="s">
        <v>582</v>
      </c>
      <c r="C26" s="10">
        <v>151865355.40000001</v>
      </c>
      <c r="D26" s="10">
        <v>60562323</v>
      </c>
      <c r="E26" s="10">
        <v>38839781.75</v>
      </c>
      <c r="F26" s="10">
        <v>84000</v>
      </c>
      <c r="G26" s="10">
        <v>7861963</v>
      </c>
      <c r="H26" s="120">
        <f t="shared" si="0"/>
        <v>107348067.75</v>
      </c>
      <c r="I26" s="4">
        <v>0</v>
      </c>
      <c r="J26" s="10">
        <f t="shared" si="1"/>
        <v>44517287.650000006</v>
      </c>
      <c r="K26" s="4">
        <v>587581.31000000006</v>
      </c>
      <c r="L26" s="155">
        <f t="shared" si="2"/>
        <v>75.763620953157954</v>
      </c>
    </row>
    <row r="27" spans="1:23" x14ac:dyDescent="0.2">
      <c r="A27" s="1" t="s">
        <v>579</v>
      </c>
      <c r="B27" s="26" t="s">
        <v>583</v>
      </c>
      <c r="C27" s="10">
        <v>268220000</v>
      </c>
      <c r="D27" s="10">
        <v>74628000</v>
      </c>
      <c r="E27" s="10">
        <v>74284500</v>
      </c>
      <c r="F27" s="10">
        <v>1274100</v>
      </c>
      <c r="G27" s="10">
        <v>16363900</v>
      </c>
      <c r="H27" s="120">
        <f t="shared" si="0"/>
        <v>166550500</v>
      </c>
      <c r="I27" s="4">
        <v>0</v>
      </c>
      <c r="J27" s="10">
        <f t="shared" si="1"/>
        <v>101669500</v>
      </c>
      <c r="K27" s="4">
        <v>1310336</v>
      </c>
      <c r="L27" s="155">
        <f t="shared" si="2"/>
        <v>77.590404293249975</v>
      </c>
    </row>
    <row r="28" spans="1:23" x14ac:dyDescent="0.2">
      <c r="A28" s="1" t="s">
        <v>579</v>
      </c>
      <c r="B28" s="26" t="s">
        <v>584</v>
      </c>
      <c r="C28" s="10">
        <v>403453858</v>
      </c>
      <c r="D28" s="10">
        <v>140049587</v>
      </c>
      <c r="E28" s="10">
        <v>114385801</v>
      </c>
      <c r="F28" s="10">
        <v>1162536</v>
      </c>
      <c r="G28" s="10">
        <v>17761186</v>
      </c>
      <c r="H28" s="120">
        <f t="shared" si="0"/>
        <v>273359110</v>
      </c>
      <c r="I28" s="4">
        <v>-4143772</v>
      </c>
      <c r="J28" s="10">
        <f t="shared" si="1"/>
        <v>125950976</v>
      </c>
      <c r="K28" s="4">
        <v>1580710</v>
      </c>
      <c r="L28" s="155">
        <f t="shared" si="2"/>
        <v>79.680002024406747</v>
      </c>
    </row>
    <row r="29" spans="1:23" x14ac:dyDescent="0.2">
      <c r="A29" s="1" t="s">
        <v>579</v>
      </c>
      <c r="B29" s="26" t="s">
        <v>585</v>
      </c>
      <c r="C29" s="10">
        <v>175555907</v>
      </c>
      <c r="D29" s="10">
        <v>55175078</v>
      </c>
      <c r="E29" s="10">
        <v>54952136</v>
      </c>
      <c r="F29" s="10">
        <v>211789</v>
      </c>
      <c r="G29" s="10">
        <v>26379846</v>
      </c>
      <c r="H29" s="120">
        <f t="shared" si="0"/>
        <v>136718849</v>
      </c>
      <c r="I29" s="4">
        <v>0</v>
      </c>
      <c r="J29" s="10">
        <f t="shared" si="1"/>
        <v>38837058</v>
      </c>
      <c r="K29" s="4">
        <v>543779</v>
      </c>
      <c r="L29" s="155">
        <f t="shared" si="2"/>
        <v>71.420665380604987</v>
      </c>
    </row>
    <row r="30" spans="1:23" x14ac:dyDescent="0.2">
      <c r="A30" s="1" t="s">
        <v>579</v>
      </c>
      <c r="B30" s="26" t="s">
        <v>586</v>
      </c>
      <c r="C30" s="10">
        <v>1241448909</v>
      </c>
      <c r="D30" s="10">
        <v>442462217</v>
      </c>
      <c r="E30" s="10">
        <v>268154427</v>
      </c>
      <c r="F30" s="10">
        <v>80981296</v>
      </c>
      <c r="G30" s="10">
        <v>26187355</v>
      </c>
      <c r="H30" s="120">
        <f t="shared" si="0"/>
        <v>817785295</v>
      </c>
      <c r="I30" s="4">
        <v>-42876834</v>
      </c>
      <c r="J30" s="10">
        <f t="shared" si="1"/>
        <v>380786780</v>
      </c>
      <c r="K30" s="4">
        <v>1394823370</v>
      </c>
      <c r="L30" s="155">
        <f t="shared" si="2"/>
        <v>0.27299999999283064</v>
      </c>
    </row>
    <row r="31" spans="1:23" x14ac:dyDescent="0.2">
      <c r="A31" s="1" t="s">
        <v>579</v>
      </c>
      <c r="B31" s="26" t="s">
        <v>587</v>
      </c>
      <c r="C31" s="10">
        <v>236515300</v>
      </c>
      <c r="D31" s="10">
        <v>67990200</v>
      </c>
      <c r="E31" s="10">
        <v>54450100</v>
      </c>
      <c r="F31" s="10">
        <v>3509500</v>
      </c>
      <c r="G31" s="10">
        <v>12566600</v>
      </c>
      <c r="H31" s="120">
        <f t="shared" si="0"/>
        <v>138516400</v>
      </c>
      <c r="I31" s="4">
        <v>0</v>
      </c>
      <c r="J31" s="10">
        <f t="shared" si="1"/>
        <v>97998900</v>
      </c>
      <c r="K31" s="4">
        <v>544135480</v>
      </c>
      <c r="L31" s="155">
        <f t="shared" si="2"/>
        <v>0.18010018387332508</v>
      </c>
    </row>
    <row r="32" spans="1:23" x14ac:dyDescent="0.2">
      <c r="A32" s="1" t="s">
        <v>579</v>
      </c>
      <c r="B32" s="26" t="s">
        <v>588</v>
      </c>
      <c r="C32" s="10">
        <v>333748800</v>
      </c>
      <c r="D32" s="10">
        <v>88492600</v>
      </c>
      <c r="E32" s="10">
        <v>75730000</v>
      </c>
      <c r="F32" s="10">
        <v>4415800</v>
      </c>
      <c r="G32" s="10">
        <v>9779300</v>
      </c>
      <c r="H32" s="120">
        <f t="shared" si="0"/>
        <v>178417700</v>
      </c>
      <c r="I32" s="4">
        <v>0</v>
      </c>
      <c r="J32" s="10">
        <f t="shared" si="1"/>
        <v>155331100</v>
      </c>
      <c r="K32" s="4">
        <v>864870300</v>
      </c>
      <c r="L32" s="155">
        <f t="shared" si="2"/>
        <v>0.17960045569838623</v>
      </c>
    </row>
    <row r="33" spans="1:12" x14ac:dyDescent="0.2">
      <c r="A33" s="1" t="s">
        <v>579</v>
      </c>
      <c r="B33" s="26" t="s">
        <v>589</v>
      </c>
      <c r="C33" s="10">
        <v>113321539.64</v>
      </c>
      <c r="D33" s="10">
        <v>38565041</v>
      </c>
      <c r="E33" s="10">
        <v>31305364.640000001</v>
      </c>
      <c r="F33" s="10">
        <v>188487</v>
      </c>
      <c r="G33" s="10">
        <v>4518431</v>
      </c>
      <c r="H33" s="120">
        <f t="shared" si="0"/>
        <v>74577323.640000001</v>
      </c>
      <c r="I33" s="4">
        <v>0</v>
      </c>
      <c r="J33" s="10">
        <f t="shared" si="1"/>
        <v>38744216</v>
      </c>
      <c r="K33" s="4">
        <v>574840</v>
      </c>
      <c r="L33" s="155">
        <f t="shared" si="2"/>
        <v>67.400000000000006</v>
      </c>
    </row>
    <row r="34" spans="1:12" x14ac:dyDescent="0.2">
      <c r="A34" s="1" t="s">
        <v>579</v>
      </c>
      <c r="B34" s="26" t="s">
        <v>590</v>
      </c>
      <c r="C34" s="10">
        <v>158084698.82000002</v>
      </c>
      <c r="D34" s="10">
        <v>67518291</v>
      </c>
      <c r="E34" s="10">
        <v>34691888.82</v>
      </c>
      <c r="F34" s="10">
        <v>8596014</v>
      </c>
      <c r="G34" s="10">
        <v>14517890</v>
      </c>
      <c r="H34" s="120">
        <f t="shared" si="0"/>
        <v>125324083.81999999</v>
      </c>
      <c r="I34" s="4">
        <v>0</v>
      </c>
      <c r="J34" s="10">
        <f t="shared" si="1"/>
        <v>32760615.00000003</v>
      </c>
      <c r="K34" s="4">
        <v>464097</v>
      </c>
      <c r="L34" s="155">
        <f t="shared" si="2"/>
        <v>70.590016742189732</v>
      </c>
    </row>
    <row r="35" spans="1:12" x14ac:dyDescent="0.2">
      <c r="A35" s="1" t="s">
        <v>579</v>
      </c>
      <c r="B35" s="26" t="s">
        <v>591</v>
      </c>
      <c r="C35" s="10">
        <v>192646144.19</v>
      </c>
      <c r="D35" s="10">
        <v>75594906</v>
      </c>
      <c r="E35" s="10">
        <v>48300789.629999995</v>
      </c>
      <c r="F35" s="10">
        <v>5197682</v>
      </c>
      <c r="G35" s="10">
        <v>15041981</v>
      </c>
      <c r="H35" s="120">
        <f t="shared" si="0"/>
        <v>144135358.63</v>
      </c>
      <c r="I35" s="4">
        <v>0</v>
      </c>
      <c r="J35" s="10">
        <f t="shared" si="1"/>
        <v>48510785.560000002</v>
      </c>
      <c r="K35" s="4">
        <v>612124</v>
      </c>
      <c r="L35" s="155">
        <f t="shared" si="2"/>
        <v>79.249932301298429</v>
      </c>
    </row>
    <row r="36" spans="1:12" x14ac:dyDescent="0.2">
      <c r="A36" s="1" t="s">
        <v>579</v>
      </c>
      <c r="B36" s="26" t="s">
        <v>592</v>
      </c>
      <c r="C36" s="10">
        <v>199043790.24999997</v>
      </c>
      <c r="D36" s="10">
        <v>76904297</v>
      </c>
      <c r="E36" s="10">
        <v>39868116.25</v>
      </c>
      <c r="F36" s="10">
        <v>0</v>
      </c>
      <c r="G36" s="10">
        <v>19283322</v>
      </c>
      <c r="H36" s="120">
        <f t="shared" si="0"/>
        <v>136055735.25</v>
      </c>
      <c r="I36" s="4">
        <v>0</v>
      </c>
      <c r="J36" s="10">
        <f t="shared" si="1"/>
        <v>62988054.99999997</v>
      </c>
      <c r="K36" s="4">
        <v>277668785</v>
      </c>
      <c r="L36" s="155">
        <f t="shared" si="2"/>
        <v>0.22684600647494449</v>
      </c>
    </row>
    <row r="37" spans="1:12" x14ac:dyDescent="0.2">
      <c r="A37" s="1" t="s">
        <v>579</v>
      </c>
      <c r="B37" s="26" t="s">
        <v>593</v>
      </c>
      <c r="C37" s="10">
        <v>98748770.670000002</v>
      </c>
      <c r="D37" s="10">
        <v>39319800</v>
      </c>
      <c r="E37" s="10">
        <v>26255000.670000002</v>
      </c>
      <c r="F37" s="10">
        <v>54000</v>
      </c>
      <c r="G37" s="10">
        <v>11744898</v>
      </c>
      <c r="H37" s="120">
        <f t="shared" si="0"/>
        <v>77373698.670000002</v>
      </c>
      <c r="I37" s="4">
        <v>0</v>
      </c>
      <c r="J37" s="10">
        <f t="shared" si="1"/>
        <v>21375072</v>
      </c>
      <c r="K37" s="4">
        <v>103700639</v>
      </c>
      <c r="L37" s="155">
        <f t="shared" si="2"/>
        <v>0.20612285716002193</v>
      </c>
    </row>
    <row r="38" spans="1:12" x14ac:dyDescent="0.2">
      <c r="A38" s="1" t="s">
        <v>579</v>
      </c>
      <c r="B38" s="26" t="s">
        <v>594</v>
      </c>
      <c r="C38" s="10">
        <v>95809000.140000015</v>
      </c>
      <c r="D38" s="10">
        <v>47088015</v>
      </c>
      <c r="E38" s="10">
        <v>20317047.140000001</v>
      </c>
      <c r="F38" s="10">
        <v>4291000</v>
      </c>
      <c r="G38" s="10">
        <v>9033703</v>
      </c>
      <c r="H38" s="120">
        <f t="shared" si="0"/>
        <v>80729765.140000001</v>
      </c>
      <c r="I38" s="4">
        <v>-500272</v>
      </c>
      <c r="J38" s="10">
        <f t="shared" si="1"/>
        <v>14578963.000000015</v>
      </c>
      <c r="K38" s="4">
        <v>65759871</v>
      </c>
      <c r="L38" s="155">
        <f t="shared" si="2"/>
        <v>0.22169999390661843</v>
      </c>
    </row>
    <row r="39" spans="1:12" x14ac:dyDescent="0.2">
      <c r="A39" s="1" t="s">
        <v>579</v>
      </c>
      <c r="B39" s="26" t="s">
        <v>595</v>
      </c>
      <c r="C39" s="10">
        <v>48903616.019999996</v>
      </c>
      <c r="D39" s="10">
        <v>21833805</v>
      </c>
      <c r="E39" s="10">
        <v>10864133.02</v>
      </c>
      <c r="F39" s="10">
        <v>162500</v>
      </c>
      <c r="G39" s="10">
        <v>9222888</v>
      </c>
      <c r="H39" s="120">
        <f t="shared" si="0"/>
        <v>42083326.019999996</v>
      </c>
      <c r="I39" s="4">
        <v>0</v>
      </c>
      <c r="J39" s="10">
        <f t="shared" si="1"/>
        <v>6820290</v>
      </c>
      <c r="K39" s="4">
        <v>28973195</v>
      </c>
      <c r="L39" s="155">
        <f t="shared" si="2"/>
        <v>0.23539999644498993</v>
      </c>
    </row>
    <row r="40" spans="1:12" x14ac:dyDescent="0.2">
      <c r="A40" s="1" t="s">
        <v>579</v>
      </c>
      <c r="B40" s="26" t="s">
        <v>596</v>
      </c>
      <c r="C40" s="10">
        <v>905620441.08000004</v>
      </c>
      <c r="D40" s="10">
        <v>612463561.83999991</v>
      </c>
      <c r="E40" s="10">
        <v>206512196.33000001</v>
      </c>
      <c r="F40" s="10">
        <v>3620554.24</v>
      </c>
      <c r="G40" s="10">
        <v>19691079</v>
      </c>
      <c r="H40" s="120">
        <f t="shared" si="0"/>
        <v>842287391.40999997</v>
      </c>
      <c r="I40" s="4">
        <v>0</v>
      </c>
      <c r="J40" s="10">
        <f t="shared" si="1"/>
        <v>63333049.670000076</v>
      </c>
      <c r="K40" s="4">
        <v>226432070</v>
      </c>
      <c r="L40" s="155">
        <f t="shared" si="2"/>
        <v>0.27969999863535266</v>
      </c>
    </row>
    <row r="41" spans="1:12" x14ac:dyDescent="0.2">
      <c r="A41" s="1" t="s">
        <v>579</v>
      </c>
      <c r="B41" s="26" t="s">
        <v>597</v>
      </c>
      <c r="C41" s="10">
        <v>64448368.279999994</v>
      </c>
      <c r="D41" s="10">
        <v>28208818</v>
      </c>
      <c r="E41" s="10">
        <v>16959442.280000001</v>
      </c>
      <c r="F41" s="10">
        <v>744754</v>
      </c>
      <c r="G41" s="10">
        <v>9206051</v>
      </c>
      <c r="H41" s="120">
        <f t="shared" si="0"/>
        <v>55119065.280000001</v>
      </c>
      <c r="I41" s="4">
        <v>0</v>
      </c>
      <c r="J41" s="10">
        <f t="shared" si="1"/>
        <v>9329302.9999999925</v>
      </c>
      <c r="K41" s="4">
        <v>37006380</v>
      </c>
      <c r="L41" s="155">
        <f t="shared" si="2"/>
        <v>0.25209985413326008</v>
      </c>
    </row>
    <row r="42" spans="1:12" x14ac:dyDescent="0.2">
      <c r="A42" s="1" t="s">
        <v>579</v>
      </c>
      <c r="B42" s="26" t="s">
        <v>598</v>
      </c>
      <c r="C42" s="10">
        <v>158479530.91</v>
      </c>
      <c r="D42" s="10">
        <v>74360321</v>
      </c>
      <c r="E42" s="10">
        <v>38909071.909999996</v>
      </c>
      <c r="F42" s="10">
        <v>135280</v>
      </c>
      <c r="G42" s="10">
        <v>9866198</v>
      </c>
      <c r="H42" s="120">
        <f t="shared" si="0"/>
        <v>123270870.91</v>
      </c>
      <c r="I42" s="4">
        <v>-500000</v>
      </c>
      <c r="J42" s="10">
        <f t="shared" si="1"/>
        <v>34708660</v>
      </c>
      <c r="K42" s="4">
        <v>158384378</v>
      </c>
      <c r="L42" s="155">
        <f t="shared" si="2"/>
        <v>0.2191419408800532</v>
      </c>
    </row>
    <row r="43" spans="1:12" x14ac:dyDescent="0.2">
      <c r="A43" s="1" t="s">
        <v>579</v>
      </c>
      <c r="B43" s="26" t="s">
        <v>599</v>
      </c>
      <c r="C43" s="10">
        <v>176551681</v>
      </c>
      <c r="D43" s="10">
        <v>78469924</v>
      </c>
      <c r="E43" s="10">
        <v>38863141</v>
      </c>
      <c r="F43" s="10">
        <v>801600</v>
      </c>
      <c r="G43" s="10">
        <v>20675346</v>
      </c>
      <c r="H43" s="120">
        <f t="shared" si="0"/>
        <v>138810011</v>
      </c>
      <c r="I43" s="4">
        <v>0</v>
      </c>
      <c r="J43" s="10">
        <f t="shared" si="1"/>
        <v>37741670</v>
      </c>
      <c r="K43" s="4">
        <v>481276</v>
      </c>
      <c r="L43" s="155">
        <f t="shared" si="2"/>
        <v>78.420012633083715</v>
      </c>
    </row>
    <row r="44" spans="1:12" x14ac:dyDescent="0.2">
      <c r="A44" s="1" t="s">
        <v>579</v>
      </c>
      <c r="B44" s="26" t="s">
        <v>600</v>
      </c>
      <c r="C44" s="10">
        <v>186349111.25000003</v>
      </c>
      <c r="D44" s="10">
        <v>70479757</v>
      </c>
      <c r="E44" s="10">
        <v>42729097.25</v>
      </c>
      <c r="F44" s="10">
        <v>7098811</v>
      </c>
      <c r="G44" s="10">
        <v>14732497</v>
      </c>
      <c r="H44" s="120">
        <f t="shared" si="0"/>
        <v>135040162.25</v>
      </c>
      <c r="I44" s="4">
        <v>0</v>
      </c>
      <c r="J44" s="10">
        <f t="shared" si="1"/>
        <v>51308949.00000003</v>
      </c>
      <c r="K44" s="4">
        <v>264752059</v>
      </c>
      <c r="L44" s="155">
        <f t="shared" si="2"/>
        <v>0.19379999987082264</v>
      </c>
    </row>
    <row r="45" spans="1:12" x14ac:dyDescent="0.2">
      <c r="A45" s="1" t="s">
        <v>579</v>
      </c>
      <c r="B45" s="26" t="s">
        <v>601</v>
      </c>
      <c r="C45" s="10">
        <v>80008366.940000013</v>
      </c>
      <c r="D45" s="10">
        <v>37738519</v>
      </c>
      <c r="E45" s="10">
        <v>15430701.24</v>
      </c>
      <c r="F45" s="10">
        <v>291135</v>
      </c>
      <c r="G45" s="10">
        <v>11692672</v>
      </c>
      <c r="H45" s="120">
        <f t="shared" si="0"/>
        <v>65153027.240000002</v>
      </c>
      <c r="I45" s="4">
        <v>0</v>
      </c>
      <c r="J45" s="10">
        <f t="shared" si="1"/>
        <v>14855339.70000001</v>
      </c>
      <c r="K45" s="4">
        <v>62575153</v>
      </c>
      <c r="L45" s="155">
        <f t="shared" si="2"/>
        <v>0.23739997407597246</v>
      </c>
    </row>
    <row r="46" spans="1:12" x14ac:dyDescent="0.2">
      <c r="A46" s="1" t="s">
        <v>579</v>
      </c>
      <c r="B46" s="26" t="s">
        <v>602</v>
      </c>
      <c r="C46" s="10">
        <v>76198486</v>
      </c>
      <c r="D46" s="10">
        <v>32481839</v>
      </c>
      <c r="E46" s="10">
        <v>17780428</v>
      </c>
      <c r="F46" s="10">
        <v>813992</v>
      </c>
      <c r="G46" s="10">
        <v>8317793</v>
      </c>
      <c r="H46" s="120">
        <f t="shared" si="0"/>
        <v>59394052</v>
      </c>
      <c r="I46" s="4">
        <v>50000</v>
      </c>
      <c r="J46" s="10">
        <f t="shared" si="1"/>
        <v>16854434</v>
      </c>
      <c r="K46" s="4">
        <v>76692035</v>
      </c>
      <c r="L46" s="155">
        <f t="shared" si="2"/>
        <v>0.21976772424933044</v>
      </c>
    </row>
    <row r="47" spans="1:12" x14ac:dyDescent="0.2">
      <c r="A47" s="1" t="s">
        <v>579</v>
      </c>
      <c r="B47" s="26" t="s">
        <v>603</v>
      </c>
      <c r="C47" s="10">
        <v>72058865.620000005</v>
      </c>
      <c r="D47" s="10">
        <v>28046728</v>
      </c>
      <c r="E47" s="10">
        <v>20516675.620000001</v>
      </c>
      <c r="F47" s="10">
        <v>15000</v>
      </c>
      <c r="G47" s="10">
        <v>10756600</v>
      </c>
      <c r="H47" s="120">
        <f t="shared" si="0"/>
        <v>59335003.620000005</v>
      </c>
      <c r="I47" s="4">
        <v>0</v>
      </c>
      <c r="J47" s="10">
        <f t="shared" si="1"/>
        <v>12723862</v>
      </c>
      <c r="K47" s="4">
        <v>56550720</v>
      </c>
      <c r="L47" s="155">
        <f t="shared" si="2"/>
        <v>0.22499911583795926</v>
      </c>
    </row>
    <row r="48" spans="1:12" x14ac:dyDescent="0.2">
      <c r="A48" s="1" t="s">
        <v>579</v>
      </c>
      <c r="B48" s="26" t="s">
        <v>604</v>
      </c>
      <c r="C48" s="10">
        <v>73748748.049999997</v>
      </c>
      <c r="D48" s="10">
        <v>30030467.709999997</v>
      </c>
      <c r="E48" s="10">
        <v>17984950.280000001</v>
      </c>
      <c r="F48" s="10">
        <v>0</v>
      </c>
      <c r="G48" s="10">
        <v>10875829</v>
      </c>
      <c r="H48" s="120">
        <f t="shared" si="0"/>
        <v>58891246.989999995</v>
      </c>
      <c r="I48" s="4">
        <v>0</v>
      </c>
      <c r="J48" s="10">
        <f t="shared" si="1"/>
        <v>14857501.060000002</v>
      </c>
      <c r="K48" s="4">
        <v>61522000</v>
      </c>
      <c r="L48" s="155">
        <f t="shared" si="2"/>
        <v>0.24149899320568255</v>
      </c>
    </row>
    <row r="49" spans="1:13" x14ac:dyDescent="0.2">
      <c r="A49" s="1" t="s">
        <v>579</v>
      </c>
      <c r="B49" s="26" t="s">
        <v>605</v>
      </c>
      <c r="C49" s="10">
        <v>306070600</v>
      </c>
      <c r="D49" s="10">
        <v>94007200</v>
      </c>
      <c r="E49" s="10">
        <v>57852800</v>
      </c>
      <c r="F49" s="10">
        <v>4649200</v>
      </c>
      <c r="G49" s="10">
        <v>6276000</v>
      </c>
      <c r="H49" s="120">
        <f t="shared" si="0"/>
        <v>162785200</v>
      </c>
      <c r="I49" s="4">
        <v>0</v>
      </c>
      <c r="J49" s="10">
        <f t="shared" si="1"/>
        <v>143285400</v>
      </c>
      <c r="K49" s="4">
        <v>519149936</v>
      </c>
      <c r="L49" s="155">
        <f t="shared" si="2"/>
        <v>0.27600003402485251</v>
      </c>
    </row>
    <row r="50" spans="1:13" x14ac:dyDescent="0.2">
      <c r="A50" s="1" t="s">
        <v>579</v>
      </c>
      <c r="B50" s="26" t="s">
        <v>606</v>
      </c>
      <c r="C50" s="10">
        <v>204971312.12</v>
      </c>
      <c r="D50" s="10">
        <v>87905337.689999998</v>
      </c>
      <c r="E50" s="10">
        <v>51385692.829999998</v>
      </c>
      <c r="F50" s="10">
        <v>1757646</v>
      </c>
      <c r="G50" s="10">
        <v>26986309</v>
      </c>
      <c r="H50" s="120">
        <f t="shared" si="0"/>
        <v>168034985.51999998</v>
      </c>
      <c r="I50" s="4">
        <v>0</v>
      </c>
      <c r="J50" s="10">
        <f t="shared" si="1"/>
        <v>36936326.600000024</v>
      </c>
      <c r="K50" s="4">
        <v>183306834</v>
      </c>
      <c r="L50" s="155">
        <f t="shared" si="2"/>
        <v>0.20149999753964451</v>
      </c>
    </row>
    <row r="51" spans="1:13" x14ac:dyDescent="0.2">
      <c r="A51" s="1" t="s">
        <v>579</v>
      </c>
      <c r="B51" s="26" t="s">
        <v>607</v>
      </c>
      <c r="C51" s="10">
        <v>166382494.27000001</v>
      </c>
      <c r="D51" s="10">
        <v>69073761</v>
      </c>
      <c r="E51" s="10">
        <v>40171360.269999996</v>
      </c>
      <c r="F51" s="10">
        <v>794987</v>
      </c>
      <c r="G51" s="10">
        <v>19667628</v>
      </c>
      <c r="H51" s="120">
        <f t="shared" si="0"/>
        <v>129707736.27</v>
      </c>
      <c r="I51" s="4">
        <v>0</v>
      </c>
      <c r="J51" s="10">
        <f t="shared" si="1"/>
        <v>36674758.000000015</v>
      </c>
      <c r="K51" s="4">
        <v>128099050</v>
      </c>
      <c r="L51" s="155">
        <f t="shared" si="2"/>
        <v>0.28629999988290322</v>
      </c>
    </row>
    <row r="52" spans="1:13" x14ac:dyDescent="0.2">
      <c r="A52" s="1" t="s">
        <v>579</v>
      </c>
      <c r="B52" s="26" t="s">
        <v>608</v>
      </c>
      <c r="C52" s="10">
        <v>100581235.99999999</v>
      </c>
      <c r="D52" s="10">
        <v>45870893.640000001</v>
      </c>
      <c r="E52" s="10">
        <v>25489674.280000001</v>
      </c>
      <c r="F52" s="10">
        <v>204254</v>
      </c>
      <c r="G52" s="10">
        <v>11205507</v>
      </c>
      <c r="H52" s="120">
        <f t="shared" si="0"/>
        <v>82770328.920000002</v>
      </c>
      <c r="I52" s="4">
        <v>0</v>
      </c>
      <c r="J52" s="10">
        <f t="shared" si="1"/>
        <v>17810907.079999983</v>
      </c>
      <c r="K52" s="4">
        <v>91808799</v>
      </c>
      <c r="L52" s="155">
        <f t="shared" si="2"/>
        <v>0.19400000080602278</v>
      </c>
    </row>
    <row r="53" spans="1:13" x14ac:dyDescent="0.2">
      <c r="A53" s="1" t="s">
        <v>579</v>
      </c>
      <c r="B53" s="26" t="s">
        <v>609</v>
      </c>
      <c r="C53" s="10">
        <v>151250856</v>
      </c>
      <c r="D53" s="10">
        <v>55485747</v>
      </c>
      <c r="E53" s="10">
        <v>38977510</v>
      </c>
      <c r="F53" s="10">
        <v>0</v>
      </c>
      <c r="G53" s="10">
        <v>15272231</v>
      </c>
      <c r="H53" s="120">
        <f>SUM(D53:G53)</f>
        <v>109735488</v>
      </c>
      <c r="I53" s="4">
        <v>0</v>
      </c>
      <c r="J53" s="10">
        <f>C53-H53+I53</f>
        <v>41515368</v>
      </c>
      <c r="K53" s="4">
        <v>164092360</v>
      </c>
      <c r="L53" s="155">
        <f>IF(K53=0,"0",(J53/K53))</f>
        <v>0.25300000560659863</v>
      </c>
    </row>
    <row r="54" spans="1:13" x14ac:dyDescent="0.2">
      <c r="A54" s="1" t="s">
        <v>261</v>
      </c>
      <c r="B54" s="26" t="s">
        <v>610</v>
      </c>
      <c r="C54" s="10">
        <v>142628762.04000002</v>
      </c>
      <c r="D54" s="10">
        <v>57649933</v>
      </c>
      <c r="E54" s="10">
        <v>37880154.039999999</v>
      </c>
      <c r="F54" s="10">
        <v>2022058</v>
      </c>
      <c r="G54" s="10">
        <v>13821571</v>
      </c>
      <c r="H54" s="120">
        <f>SUM(D54:G54)</f>
        <v>111373716.03999999</v>
      </c>
      <c r="I54" s="4">
        <v>150000</v>
      </c>
      <c r="J54" s="10">
        <f>C54-H54+I54</f>
        <v>31405046.00000003</v>
      </c>
      <c r="K54" s="4">
        <v>144723712</v>
      </c>
      <c r="L54" s="155">
        <f>IF(K54=0,"0",(J54/K54))</f>
        <v>0.2170000034272202</v>
      </c>
    </row>
    <row r="55" spans="1:13" x14ac:dyDescent="0.2">
      <c r="A55" s="1"/>
      <c r="B55" s="26"/>
      <c r="C55" s="29"/>
      <c r="D55" s="29"/>
      <c r="E55" s="29"/>
      <c r="F55" s="29"/>
      <c r="G55" s="29"/>
      <c r="H55" s="118"/>
    </row>
    <row r="56" spans="1:13" x14ac:dyDescent="0.2">
      <c r="A56" s="1"/>
      <c r="B56" s="26" t="s">
        <v>225</v>
      </c>
      <c r="C56" s="11">
        <f t="shared" ref="C56:K56" si="3">SUBTOTAL(9,C23:C55)</f>
        <v>6733077724.6499996</v>
      </c>
      <c r="D56" s="11">
        <f t="shared" si="3"/>
        <v>2763743856.8800001</v>
      </c>
      <c r="E56" s="11">
        <f t="shared" si="3"/>
        <v>1593790618.2299998</v>
      </c>
      <c r="F56" s="11">
        <f t="shared" si="3"/>
        <v>133705475.23999999</v>
      </c>
      <c r="G56" s="11">
        <f t="shared" si="3"/>
        <v>425672425</v>
      </c>
      <c r="H56" s="119">
        <f t="shared" si="3"/>
        <v>4916912375.3499994</v>
      </c>
      <c r="I56" s="11">
        <f t="shared" si="3"/>
        <v>-47820878</v>
      </c>
      <c r="J56" s="11">
        <f t="shared" si="3"/>
        <v>1768344471.3000002</v>
      </c>
      <c r="K56" s="11">
        <f t="shared" si="3"/>
        <v>5602695949.3099995</v>
      </c>
      <c r="L56" s="4" t="s">
        <v>156</v>
      </c>
      <c r="M56" s="4" t="s">
        <v>156</v>
      </c>
    </row>
    <row r="57" spans="1:13" x14ac:dyDescent="0.2">
      <c r="H57" s="176"/>
    </row>
    <row r="59" spans="1:13" x14ac:dyDescent="0.2">
      <c r="A59" s="1" t="s">
        <v>72</v>
      </c>
      <c r="B59" s="194" t="s">
        <v>518</v>
      </c>
      <c r="C59" s="10">
        <v>8627542</v>
      </c>
      <c r="D59" s="10">
        <v>0</v>
      </c>
      <c r="E59" s="10">
        <v>4027964</v>
      </c>
      <c r="F59" s="10">
        <v>4599578</v>
      </c>
      <c r="G59" s="10">
        <v>0</v>
      </c>
      <c r="H59" s="120">
        <f>SUM(D59:G59)</f>
        <v>8627542</v>
      </c>
      <c r="I59" s="10">
        <v>0</v>
      </c>
      <c r="J59" s="10">
        <f>C59-H59+I59</f>
        <v>0</v>
      </c>
      <c r="K59" s="10">
        <v>0</v>
      </c>
      <c r="L59" s="155" t="s">
        <v>156</v>
      </c>
    </row>
    <row r="60" spans="1:13" x14ac:dyDescent="0.2">
      <c r="B60" s="194"/>
      <c r="C60" s="10"/>
      <c r="D60" s="10"/>
      <c r="E60" s="10"/>
      <c r="F60" s="10"/>
      <c r="G60" s="10"/>
      <c r="H60" s="120"/>
      <c r="I60" s="10"/>
      <c r="J60" s="10"/>
      <c r="K60" s="10"/>
      <c r="L60" s="155"/>
    </row>
    <row r="61" spans="1:13" x14ac:dyDescent="0.2">
      <c r="B61" s="26"/>
      <c r="C61" s="29"/>
      <c r="D61" s="29"/>
      <c r="E61" s="29"/>
      <c r="F61" s="29"/>
      <c r="G61" s="29"/>
      <c r="H61" s="118"/>
      <c r="I61" s="29"/>
      <c r="J61" s="29"/>
      <c r="K61" s="29"/>
    </row>
    <row r="62" spans="1:13" x14ac:dyDescent="0.2">
      <c r="B62" s="195" t="s">
        <v>494</v>
      </c>
      <c r="C62" s="196">
        <f t="shared" ref="C62:J62" si="4">C56+C59</f>
        <v>6741705266.6499996</v>
      </c>
      <c r="D62" s="196">
        <f t="shared" si="4"/>
        <v>2763743856.8800001</v>
      </c>
      <c r="E62" s="196">
        <f t="shared" si="4"/>
        <v>1597818582.2299998</v>
      </c>
      <c r="F62" s="196">
        <f t="shared" si="4"/>
        <v>138305053.24000001</v>
      </c>
      <c r="G62" s="196">
        <f t="shared" si="4"/>
        <v>425672425</v>
      </c>
      <c r="H62" s="193">
        <f t="shared" si="4"/>
        <v>4925539917.3499994</v>
      </c>
      <c r="I62" s="196">
        <f t="shared" si="4"/>
        <v>-47820878</v>
      </c>
      <c r="J62" s="196">
        <f t="shared" si="4"/>
        <v>1768344471.3000002</v>
      </c>
    </row>
    <row r="65" spans="3:3" x14ac:dyDescent="0.2">
      <c r="C65" s="173" t="s">
        <v>3</v>
      </c>
    </row>
  </sheetData>
  <mergeCells count="3">
    <mergeCell ref="C21:C22"/>
    <mergeCell ref="B19:L19"/>
    <mergeCell ref="D21:L21"/>
  </mergeCells>
  <phoneticPr fontId="0" type="noConversion"/>
  <pageMargins left="0.74803149606299213" right="0.74803149606299213" top="0.98425196850393704" bottom="0.51181102362204722" header="0.51181102362204722" footer="0.51181102362204722"/>
  <pageSetup paperSize="9" scale="72" fitToHeight="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7" zoomScaleNormal="100" zoomScaleSheetLayoutView="75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13" width="13" style="1" customWidth="1"/>
    <col min="14" max="16384" width="9.28515625" style="1"/>
  </cols>
  <sheetData>
    <row r="1" spans="1:12" hidden="1" x14ac:dyDescent="0.2">
      <c r="A1" s="1" t="s">
        <v>561</v>
      </c>
    </row>
    <row r="2" spans="1:12" hidden="1" x14ac:dyDescent="0.2">
      <c r="A2" s="1" t="s">
        <v>238</v>
      </c>
    </row>
    <row r="3" spans="1:12" hidden="1" x14ac:dyDescent="0.2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2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</row>
    <row r="5" spans="1:12" hidden="1" x14ac:dyDescent="0.2">
      <c r="A5" s="1" t="s">
        <v>254</v>
      </c>
      <c r="C5" s="1">
        <v>10</v>
      </c>
      <c r="D5" s="1">
        <v>10</v>
      </c>
      <c r="E5" s="1">
        <v>20</v>
      </c>
      <c r="F5" s="1">
        <v>20</v>
      </c>
      <c r="G5" s="1">
        <v>30</v>
      </c>
      <c r="H5" s="1">
        <v>30</v>
      </c>
      <c r="I5" s="1">
        <v>40</v>
      </c>
      <c r="J5" s="1">
        <v>40</v>
      </c>
      <c r="K5" s="2"/>
    </row>
    <row r="6" spans="1:12" s="22" customFormat="1" ht="12.75" hidden="1" customHeight="1" x14ac:dyDescent="0.2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x14ac:dyDescent="0.2"/>
    <row r="8" spans="1:12" hidden="1" x14ac:dyDescent="0.2">
      <c r="A8" s="1" t="s">
        <v>148</v>
      </c>
    </row>
    <row r="9" spans="1:12" hidden="1" x14ac:dyDescent="0.2">
      <c r="A9" s="1" t="s">
        <v>236</v>
      </c>
    </row>
    <row r="10" spans="1:12" hidden="1" x14ac:dyDescent="0.2">
      <c r="A10" s="1" t="s">
        <v>249</v>
      </c>
      <c r="B10" s="8"/>
      <c r="K10" s="31" t="s">
        <v>226</v>
      </c>
      <c r="L10" s="31" t="s">
        <v>226</v>
      </c>
    </row>
    <row r="11" spans="1:12" hidden="1" x14ac:dyDescent="0.2">
      <c r="A11" s="1" t="s">
        <v>231</v>
      </c>
      <c r="C11" s="7"/>
      <c r="E11" s="7"/>
      <c r="G11" s="7"/>
      <c r="I11" s="7"/>
      <c r="K11" s="32">
        <v>10</v>
      </c>
      <c r="L11" s="32">
        <v>30</v>
      </c>
    </row>
    <row r="12" spans="1:12" hidden="1" x14ac:dyDescent="0.2">
      <c r="A12" s="1" t="s">
        <v>221</v>
      </c>
      <c r="K12" s="31" t="s">
        <v>158</v>
      </c>
      <c r="L12" s="31" t="s">
        <v>158</v>
      </c>
    </row>
    <row r="13" spans="1:12" s="22" customFormat="1" ht="12.75" hidden="1" customHeight="1" x14ac:dyDescent="0.25">
      <c r="A13" s="1" t="s">
        <v>361</v>
      </c>
      <c r="C13" s="1"/>
      <c r="D13" s="1"/>
      <c r="E13" s="1"/>
      <c r="F13" s="1"/>
      <c r="G13" s="1"/>
      <c r="H13" s="1"/>
      <c r="I13" s="1"/>
      <c r="K13" s="129" t="s">
        <v>354</v>
      </c>
      <c r="L13" s="129" t="s">
        <v>355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562</v>
      </c>
    </row>
    <row r="16" spans="1:12" hidden="1" x14ac:dyDescent="0.2">
      <c r="A16" s="1" t="s">
        <v>237</v>
      </c>
    </row>
    <row r="17" spans="1:12" hidden="1" x14ac:dyDescent="0.2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2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</row>
    <row r="19" spans="1:12" hidden="1" x14ac:dyDescent="0.2">
      <c r="A19" s="1" t="s">
        <v>222</v>
      </c>
      <c r="C19" s="1">
        <v>50</v>
      </c>
      <c r="D19" s="1">
        <v>50</v>
      </c>
      <c r="E19" s="1" t="s">
        <v>367</v>
      </c>
      <c r="F19" s="1" t="s">
        <v>367</v>
      </c>
      <c r="G19" s="1">
        <v>70</v>
      </c>
      <c r="H19" s="1">
        <v>70</v>
      </c>
      <c r="I19" s="1">
        <v>80</v>
      </c>
      <c r="J19" s="1">
        <v>80</v>
      </c>
      <c r="K19" s="2"/>
    </row>
    <row r="20" spans="1:12" s="22" customFormat="1" ht="12.75" hidden="1" customHeight="1" x14ac:dyDescent="0.2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x14ac:dyDescent="0.2"/>
    <row r="22" spans="1:12" hidden="1" x14ac:dyDescent="0.2">
      <c r="A22" s="1" t="s">
        <v>563</v>
      </c>
    </row>
    <row r="23" spans="1:12" hidden="1" x14ac:dyDescent="0.2">
      <c r="A23" s="1" t="s">
        <v>376</v>
      </c>
    </row>
    <row r="24" spans="1:12" hidden="1" x14ac:dyDescent="0.2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2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</row>
    <row r="26" spans="1:12" hidden="1" x14ac:dyDescent="0.2">
      <c r="A26" s="1" t="s">
        <v>379</v>
      </c>
      <c r="C26" s="1">
        <v>90</v>
      </c>
      <c r="D26" s="1">
        <v>90</v>
      </c>
      <c r="E26" s="1">
        <v>110</v>
      </c>
      <c r="F26" s="1">
        <v>110</v>
      </c>
      <c r="G26" s="1">
        <v>790</v>
      </c>
      <c r="H26" s="1">
        <v>790</v>
      </c>
      <c r="K26" s="2"/>
    </row>
    <row r="27" spans="1:12" s="22" customFormat="1" ht="12.75" hidden="1" customHeight="1" x14ac:dyDescent="0.2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2">
      <c r="K28" s="2"/>
    </row>
    <row r="29" spans="1:12" ht="15.75" hidden="1" x14ac:dyDescent="0.25">
      <c r="A29" s="1" t="s">
        <v>162</v>
      </c>
      <c r="B29" s="22"/>
      <c r="K29" s="2"/>
    </row>
    <row r="30" spans="1:12" hidden="1" x14ac:dyDescent="0.2">
      <c r="A30" s="1" t="s">
        <v>397</v>
      </c>
      <c r="K30" s="2"/>
    </row>
    <row r="31" spans="1:12" hidden="1" x14ac:dyDescent="0.2">
      <c r="A31" s="1" t="s">
        <v>398</v>
      </c>
      <c r="K31" s="1" t="s">
        <v>226</v>
      </c>
      <c r="L31" s="1" t="s">
        <v>226</v>
      </c>
    </row>
    <row r="32" spans="1:12" hidden="1" x14ac:dyDescent="0.2">
      <c r="A32" s="1" t="s">
        <v>399</v>
      </c>
      <c r="K32" s="7">
        <v>10</v>
      </c>
      <c r="L32" s="7">
        <v>10</v>
      </c>
    </row>
    <row r="33" spans="1:12" hidden="1" x14ac:dyDescent="0.2">
      <c r="A33" s="1" t="s">
        <v>400</v>
      </c>
      <c r="K33" s="7">
        <v>70</v>
      </c>
      <c r="L33" s="7">
        <v>70</v>
      </c>
    </row>
    <row r="34" spans="1:12" hidden="1" x14ac:dyDescent="0.2">
      <c r="A34" s="1" t="s">
        <v>401</v>
      </c>
      <c r="K34" s="7" t="s">
        <v>355</v>
      </c>
      <c r="L34" s="7" t="s">
        <v>355</v>
      </c>
    </row>
    <row r="35" spans="1:12" x14ac:dyDescent="0.2">
      <c r="K35" s="7"/>
    </row>
    <row r="36" spans="1:12" x14ac:dyDescent="0.2">
      <c r="K36" s="2"/>
    </row>
    <row r="37" spans="1:12" ht="18.75" x14ac:dyDescent="0.3">
      <c r="B37" s="219" t="s">
        <v>258</v>
      </c>
      <c r="C37" s="219"/>
      <c r="D37" s="219"/>
      <c r="E37" s="219"/>
      <c r="F37" s="219"/>
      <c r="G37" s="219"/>
      <c r="H37" s="219"/>
      <c r="I37" s="219"/>
      <c r="J37" s="219"/>
      <c r="K37" s="219"/>
    </row>
    <row r="38" spans="1:12" ht="25.5" customHeight="1" x14ac:dyDescent="0.2">
      <c r="B38" s="24" t="s">
        <v>506</v>
      </c>
      <c r="C38" s="226" t="s">
        <v>280</v>
      </c>
      <c r="D38" s="227"/>
      <c r="E38" s="228" t="s">
        <v>281</v>
      </c>
      <c r="F38" s="227"/>
      <c r="G38" s="226" t="s">
        <v>282</v>
      </c>
      <c r="H38" s="227"/>
      <c r="I38" s="226" t="s">
        <v>283</v>
      </c>
      <c r="J38" s="227"/>
      <c r="K38" s="28"/>
      <c r="L38" s="6"/>
    </row>
    <row r="39" spans="1:12" x14ac:dyDescent="0.2">
      <c r="B39" s="26"/>
      <c r="C39" s="166" t="s">
        <v>251</v>
      </c>
      <c r="D39" s="166" t="s">
        <v>252</v>
      </c>
      <c r="E39" s="166" t="s">
        <v>251</v>
      </c>
      <c r="F39" s="166" t="s">
        <v>252</v>
      </c>
      <c r="G39" s="166" t="s">
        <v>251</v>
      </c>
      <c r="H39" s="166" t="s">
        <v>252</v>
      </c>
      <c r="I39" s="166" t="s">
        <v>251</v>
      </c>
      <c r="J39" s="166" t="s">
        <v>252</v>
      </c>
      <c r="K39" s="28"/>
    </row>
    <row r="40" spans="1:12" x14ac:dyDescent="0.2">
      <c r="B40" s="26"/>
      <c r="C40" s="28" t="s">
        <v>253</v>
      </c>
      <c r="D40" s="28" t="s">
        <v>253</v>
      </c>
      <c r="E40" s="28" t="s">
        <v>253</v>
      </c>
      <c r="F40" s="28" t="s">
        <v>253</v>
      </c>
      <c r="G40" s="28" t="s">
        <v>253</v>
      </c>
      <c r="H40" s="28" t="s">
        <v>253</v>
      </c>
      <c r="I40" s="28" t="s">
        <v>253</v>
      </c>
      <c r="J40" s="28" t="s">
        <v>253</v>
      </c>
      <c r="K40" s="28"/>
    </row>
    <row r="41" spans="1:12" x14ac:dyDescent="0.2">
      <c r="B41" s="26"/>
      <c r="C41" s="4"/>
      <c r="D41" s="4"/>
      <c r="E41" s="4"/>
      <c r="F41" s="4"/>
      <c r="G41" s="4"/>
      <c r="H41" s="4"/>
      <c r="I41" s="4"/>
      <c r="J41" s="4"/>
      <c r="K41" s="4"/>
    </row>
    <row r="42" spans="1:12" x14ac:dyDescent="0.2">
      <c r="A42" s="1" t="s">
        <v>579</v>
      </c>
      <c r="B42" s="26" t="s">
        <v>580</v>
      </c>
      <c r="C42" s="4">
        <v>3375892</v>
      </c>
      <c r="D42" s="4">
        <v>7552810</v>
      </c>
      <c r="E42" s="4">
        <v>329654</v>
      </c>
      <c r="F42" s="4">
        <v>4299</v>
      </c>
      <c r="G42" s="4">
        <v>321086</v>
      </c>
      <c r="H42" s="4">
        <v>3810</v>
      </c>
      <c r="I42" s="4">
        <v>324573</v>
      </c>
      <c r="J42" s="4">
        <v>69797</v>
      </c>
      <c r="K42" s="4"/>
    </row>
    <row r="43" spans="1:12" x14ac:dyDescent="0.2">
      <c r="A43" s="1" t="s">
        <v>579</v>
      </c>
      <c r="B43" s="26" t="s">
        <v>581</v>
      </c>
      <c r="C43" s="4">
        <v>3590512.72</v>
      </c>
      <c r="D43" s="4">
        <v>161535.5</v>
      </c>
      <c r="E43" s="4">
        <v>449667.1</v>
      </c>
      <c r="F43" s="4">
        <v>5786</v>
      </c>
      <c r="G43" s="4">
        <v>600158.81999999995</v>
      </c>
      <c r="H43" s="4">
        <v>6323201.1100000003</v>
      </c>
      <c r="I43" s="4">
        <v>178474.91</v>
      </c>
      <c r="J43" s="4">
        <v>3766.44</v>
      </c>
      <c r="K43" s="4"/>
    </row>
    <row r="44" spans="1:12" x14ac:dyDescent="0.2">
      <c r="A44" s="1" t="s">
        <v>579</v>
      </c>
      <c r="B44" s="26" t="s">
        <v>582</v>
      </c>
      <c r="C44" s="4">
        <v>4758358.34</v>
      </c>
      <c r="D44" s="4">
        <v>8097240.5099999998</v>
      </c>
      <c r="E44" s="4">
        <v>752682.59</v>
      </c>
      <c r="F44" s="4">
        <v>12199.36</v>
      </c>
      <c r="G44" s="4">
        <v>881408.31</v>
      </c>
      <c r="H44" s="4">
        <v>12023.1</v>
      </c>
      <c r="I44" s="4">
        <v>1272472.95</v>
      </c>
      <c r="J44" s="4">
        <v>49803.88</v>
      </c>
      <c r="K44" s="4"/>
    </row>
    <row r="45" spans="1:12" x14ac:dyDescent="0.2">
      <c r="A45" s="1" t="s">
        <v>579</v>
      </c>
      <c r="B45" s="26" t="s">
        <v>583</v>
      </c>
      <c r="C45" s="4">
        <v>19481100</v>
      </c>
      <c r="D45" s="4">
        <v>32441900</v>
      </c>
      <c r="E45" s="4">
        <v>1106800</v>
      </c>
      <c r="F45" s="4">
        <v>0</v>
      </c>
      <c r="G45" s="4">
        <v>1295400</v>
      </c>
      <c r="H45" s="4">
        <v>8900</v>
      </c>
      <c r="I45" s="4">
        <v>7088900</v>
      </c>
      <c r="J45" s="4">
        <v>131400</v>
      </c>
      <c r="K45" s="4"/>
    </row>
    <row r="46" spans="1:12" x14ac:dyDescent="0.2">
      <c r="A46" s="1" t="s">
        <v>579</v>
      </c>
      <c r="B46" s="26" t="s">
        <v>584</v>
      </c>
      <c r="C46" s="4">
        <v>17829329</v>
      </c>
      <c r="D46" s="4">
        <v>25771811</v>
      </c>
      <c r="E46" s="4">
        <v>3028999</v>
      </c>
      <c r="F46" s="4">
        <v>293718</v>
      </c>
      <c r="G46" s="4">
        <v>2489444</v>
      </c>
      <c r="H46" s="4">
        <v>293732</v>
      </c>
      <c r="I46" s="4">
        <v>363750</v>
      </c>
      <c r="J46" s="4">
        <v>4714</v>
      </c>
      <c r="K46" s="4"/>
    </row>
    <row r="47" spans="1:12" x14ac:dyDescent="0.2">
      <c r="A47" s="1" t="s">
        <v>579</v>
      </c>
      <c r="B47" s="26" t="s">
        <v>585</v>
      </c>
      <c r="C47" s="4">
        <v>8357148</v>
      </c>
      <c r="D47" s="4">
        <v>880143</v>
      </c>
      <c r="E47" s="4">
        <v>1984319</v>
      </c>
      <c r="F47" s="4">
        <v>184056</v>
      </c>
      <c r="G47" s="4">
        <v>1344804</v>
      </c>
      <c r="H47" s="4">
        <v>13143066</v>
      </c>
      <c r="I47" s="4">
        <v>266961</v>
      </c>
      <c r="J47" s="4">
        <v>6065</v>
      </c>
      <c r="K47" s="4"/>
    </row>
    <row r="48" spans="1:12" x14ac:dyDescent="0.2">
      <c r="A48" s="1" t="s">
        <v>579</v>
      </c>
      <c r="B48" s="26" t="s">
        <v>586</v>
      </c>
      <c r="C48" s="4">
        <v>85743089</v>
      </c>
      <c r="D48" s="4">
        <v>97435376</v>
      </c>
      <c r="E48" s="4">
        <v>10018202</v>
      </c>
      <c r="F48" s="4">
        <v>700000</v>
      </c>
      <c r="G48" s="4">
        <v>9972141</v>
      </c>
      <c r="H48" s="4">
        <v>4000</v>
      </c>
      <c r="I48" s="4">
        <v>28771813</v>
      </c>
      <c r="J48" s="4">
        <v>75390</v>
      </c>
      <c r="K48" s="4"/>
    </row>
    <row r="49" spans="1:11" x14ac:dyDescent="0.2">
      <c r="A49" s="1" t="s">
        <v>579</v>
      </c>
      <c r="B49" s="26" t="s">
        <v>587</v>
      </c>
      <c r="C49" s="4">
        <v>16138600</v>
      </c>
      <c r="D49" s="4">
        <v>23314600</v>
      </c>
      <c r="E49" s="4">
        <v>1728000</v>
      </c>
      <c r="F49" s="4">
        <v>31300</v>
      </c>
      <c r="G49" s="4">
        <v>1525200</v>
      </c>
      <c r="H49" s="4">
        <v>29200</v>
      </c>
      <c r="I49" s="4">
        <v>775900</v>
      </c>
      <c r="J49" s="4">
        <v>8200</v>
      </c>
      <c r="K49" s="4"/>
    </row>
    <row r="50" spans="1:11" x14ac:dyDescent="0.2">
      <c r="A50" s="1" t="s">
        <v>579</v>
      </c>
      <c r="B50" s="26" t="s">
        <v>588</v>
      </c>
      <c r="C50" s="4">
        <v>14201809</v>
      </c>
      <c r="D50" s="4">
        <v>22389643</v>
      </c>
      <c r="E50" s="4">
        <v>1859508</v>
      </c>
      <c r="F50" s="4">
        <v>52464</v>
      </c>
      <c r="G50" s="4">
        <v>2254273</v>
      </c>
      <c r="H50" s="4">
        <v>55569</v>
      </c>
      <c r="I50" s="4">
        <v>2432947</v>
      </c>
      <c r="J50" s="4">
        <v>60637</v>
      </c>
      <c r="K50" s="4"/>
    </row>
    <row r="51" spans="1:11" x14ac:dyDescent="0.2">
      <c r="A51" s="1" t="s">
        <v>579</v>
      </c>
      <c r="B51" s="26" t="s">
        <v>589</v>
      </c>
      <c r="C51" s="4">
        <v>12552675.99</v>
      </c>
      <c r="D51" s="4">
        <v>14165694.23</v>
      </c>
      <c r="E51" s="4">
        <v>651282.15</v>
      </c>
      <c r="F51" s="4">
        <v>9225.2800000000007</v>
      </c>
      <c r="G51" s="4">
        <v>748860.42</v>
      </c>
      <c r="H51" s="4">
        <v>10790.41</v>
      </c>
      <c r="I51" s="4">
        <v>1004149.06</v>
      </c>
      <c r="J51" s="4">
        <v>9991.8700000000008</v>
      </c>
      <c r="K51" s="4"/>
    </row>
    <row r="52" spans="1:11" x14ac:dyDescent="0.2">
      <c r="A52" s="1" t="s">
        <v>579</v>
      </c>
      <c r="B52" s="26" t="s">
        <v>590</v>
      </c>
      <c r="C52" s="4">
        <v>5861123.3499999996</v>
      </c>
      <c r="D52" s="4">
        <v>9366326.2799999993</v>
      </c>
      <c r="E52" s="4">
        <v>878508.45</v>
      </c>
      <c r="F52" s="4">
        <v>11705.42</v>
      </c>
      <c r="G52" s="4">
        <v>938993.47</v>
      </c>
      <c r="H52" s="4">
        <v>12855.79</v>
      </c>
      <c r="I52" s="4">
        <v>428435.55</v>
      </c>
      <c r="J52" s="4">
        <v>7594.48</v>
      </c>
      <c r="K52" s="4"/>
    </row>
    <row r="53" spans="1:11" x14ac:dyDescent="0.2">
      <c r="A53" s="1" t="s">
        <v>579</v>
      </c>
      <c r="B53" s="26" t="s">
        <v>591</v>
      </c>
      <c r="C53" s="4">
        <v>6895240.8399999999</v>
      </c>
      <c r="D53" s="4">
        <v>12836949.289999999</v>
      </c>
      <c r="E53" s="4">
        <v>1779876.03</v>
      </c>
      <c r="F53" s="4">
        <v>429422.63</v>
      </c>
      <c r="G53" s="4">
        <v>1839521.32</v>
      </c>
      <c r="H53" s="4">
        <v>75415.490000000005</v>
      </c>
      <c r="I53" s="4">
        <v>495050.91</v>
      </c>
      <c r="J53" s="4">
        <v>67532.98</v>
      </c>
      <c r="K53" s="4"/>
    </row>
    <row r="54" spans="1:11" x14ac:dyDescent="0.2">
      <c r="A54" s="1" t="s">
        <v>579</v>
      </c>
      <c r="B54" s="26" t="s">
        <v>592</v>
      </c>
      <c r="C54" s="4">
        <v>12691592.779999999</v>
      </c>
      <c r="D54" s="4">
        <v>16798030.710000001</v>
      </c>
      <c r="E54" s="4">
        <v>1539462.53</v>
      </c>
      <c r="F54" s="4">
        <v>60613.1</v>
      </c>
      <c r="G54" s="4">
        <v>845638.53</v>
      </c>
      <c r="H54" s="4">
        <v>15183.32</v>
      </c>
      <c r="I54" s="4">
        <v>1389197.78</v>
      </c>
      <c r="J54" s="4">
        <v>30110.19</v>
      </c>
      <c r="K54" s="4"/>
    </row>
    <row r="55" spans="1:11" x14ac:dyDescent="0.2">
      <c r="A55" s="1" t="s">
        <v>579</v>
      </c>
      <c r="B55" s="26" t="s">
        <v>593</v>
      </c>
      <c r="C55" s="4">
        <v>4135980.95</v>
      </c>
      <c r="D55" s="4">
        <v>9484706.7400000002</v>
      </c>
      <c r="E55" s="4">
        <v>581549.87</v>
      </c>
      <c r="F55" s="4">
        <v>12313.54</v>
      </c>
      <c r="G55" s="4">
        <v>646833.03</v>
      </c>
      <c r="H55" s="4">
        <v>6525.06</v>
      </c>
      <c r="I55" s="4">
        <v>355776.49</v>
      </c>
      <c r="J55" s="4">
        <v>2595.84</v>
      </c>
      <c r="K55" s="4"/>
    </row>
    <row r="56" spans="1:11" x14ac:dyDescent="0.2">
      <c r="A56" s="1" t="s">
        <v>579</v>
      </c>
      <c r="B56" s="26" t="s">
        <v>594</v>
      </c>
      <c r="C56" s="4">
        <v>5207759.4800000004</v>
      </c>
      <c r="D56" s="4">
        <v>8333133.6200000001</v>
      </c>
      <c r="E56" s="4">
        <v>556725</v>
      </c>
      <c r="F56" s="4">
        <v>131491.67000000001</v>
      </c>
      <c r="G56" s="4">
        <v>487581.4</v>
      </c>
      <c r="H56" s="4">
        <v>8234.0300000000007</v>
      </c>
      <c r="I56" s="4">
        <v>249984.52</v>
      </c>
      <c r="J56" s="4">
        <v>3411.33</v>
      </c>
      <c r="K56" s="4"/>
    </row>
    <row r="57" spans="1:11" x14ac:dyDescent="0.2">
      <c r="A57" s="1" t="s">
        <v>579</v>
      </c>
      <c r="B57" s="26" t="s">
        <v>595</v>
      </c>
      <c r="C57" s="4">
        <v>2774982.8</v>
      </c>
      <c r="D57" s="4">
        <v>3605443.83</v>
      </c>
      <c r="E57" s="4">
        <v>309781.56</v>
      </c>
      <c r="F57" s="4">
        <v>69913.81</v>
      </c>
      <c r="G57" s="4">
        <v>141533.25</v>
      </c>
      <c r="H57" s="4">
        <v>6816.22</v>
      </c>
      <c r="I57" s="4">
        <v>202803.88</v>
      </c>
      <c r="J57" s="4">
        <v>3656.18</v>
      </c>
      <c r="K57" s="4"/>
    </row>
    <row r="58" spans="1:11" x14ac:dyDescent="0.2">
      <c r="A58" s="1" t="s">
        <v>579</v>
      </c>
      <c r="B58" s="26" t="s">
        <v>596</v>
      </c>
      <c r="C58" s="4">
        <v>13904314</v>
      </c>
      <c r="D58" s="4">
        <v>1810551.15</v>
      </c>
      <c r="E58" s="4">
        <v>1188265.53</v>
      </c>
      <c r="F58" s="4">
        <v>18772.91</v>
      </c>
      <c r="G58" s="4">
        <v>1697591.11</v>
      </c>
      <c r="H58" s="4">
        <v>17871223.41</v>
      </c>
      <c r="I58" s="4">
        <v>1086926.8799999999</v>
      </c>
      <c r="J58" s="4">
        <v>31473.01</v>
      </c>
      <c r="K58" s="4"/>
    </row>
    <row r="59" spans="1:11" x14ac:dyDescent="0.2">
      <c r="A59" s="1" t="s">
        <v>579</v>
      </c>
      <c r="B59" s="26" t="s">
        <v>597</v>
      </c>
      <c r="C59" s="4">
        <v>3197531.1</v>
      </c>
      <c r="D59" s="4">
        <v>7330375.4800000004</v>
      </c>
      <c r="E59" s="4">
        <v>764591.55</v>
      </c>
      <c r="F59" s="4">
        <v>93040.61</v>
      </c>
      <c r="G59" s="4">
        <v>842719.61</v>
      </c>
      <c r="H59" s="4">
        <v>37636.86</v>
      </c>
      <c r="I59" s="4">
        <v>340196.35</v>
      </c>
      <c r="J59" s="4">
        <v>7787.42</v>
      </c>
      <c r="K59" s="4"/>
    </row>
    <row r="60" spans="1:11" x14ac:dyDescent="0.2">
      <c r="A60" s="1" t="s">
        <v>579</v>
      </c>
      <c r="B60" s="26" t="s">
        <v>598</v>
      </c>
      <c r="C60" s="4">
        <v>12721859.189999999</v>
      </c>
      <c r="D60" s="4">
        <v>6622529.1399999997</v>
      </c>
      <c r="E60" s="4">
        <v>1081062.67</v>
      </c>
      <c r="F60" s="4">
        <v>20980.12</v>
      </c>
      <c r="G60" s="4">
        <v>1097482.23</v>
      </c>
      <c r="H60" s="4">
        <v>12768881.41</v>
      </c>
      <c r="I60" s="4">
        <v>838578.63</v>
      </c>
      <c r="J60" s="4">
        <v>47060.27</v>
      </c>
      <c r="K60" s="4"/>
    </row>
    <row r="61" spans="1:11" x14ac:dyDescent="0.2">
      <c r="A61" s="1" t="s">
        <v>579</v>
      </c>
      <c r="B61" s="26" t="s">
        <v>599</v>
      </c>
      <c r="C61" s="4">
        <v>3402375</v>
      </c>
      <c r="D61" s="4">
        <v>6401957</v>
      </c>
      <c r="E61" s="4">
        <v>1191646</v>
      </c>
      <c r="F61" s="4">
        <v>19745</v>
      </c>
      <c r="G61" s="4">
        <v>752862</v>
      </c>
      <c r="H61" s="4">
        <v>13110</v>
      </c>
      <c r="I61" s="4">
        <v>585493</v>
      </c>
      <c r="J61" s="4">
        <v>8834</v>
      </c>
      <c r="K61" s="4"/>
    </row>
    <row r="62" spans="1:11" x14ac:dyDescent="0.2">
      <c r="A62" s="1" t="s">
        <v>579</v>
      </c>
      <c r="B62" s="26" t="s">
        <v>600</v>
      </c>
      <c r="C62" s="4">
        <v>8887292.9499999993</v>
      </c>
      <c r="D62" s="4">
        <v>3243908.77</v>
      </c>
      <c r="E62" s="4">
        <v>65145.03</v>
      </c>
      <c r="F62" s="4">
        <v>0</v>
      </c>
      <c r="G62" s="4">
        <v>1337158.8500000001</v>
      </c>
      <c r="H62" s="4">
        <v>13691432.33</v>
      </c>
      <c r="I62" s="4">
        <v>376006.47</v>
      </c>
      <c r="J62" s="4">
        <v>101675.06</v>
      </c>
      <c r="K62" s="4"/>
    </row>
    <row r="63" spans="1:11" x14ac:dyDescent="0.2">
      <c r="A63" s="1" t="s">
        <v>579</v>
      </c>
      <c r="B63" s="26" t="s">
        <v>601</v>
      </c>
      <c r="C63" s="4">
        <v>1578091.26</v>
      </c>
      <c r="D63" s="4">
        <v>93090.880000000005</v>
      </c>
      <c r="E63" s="4">
        <v>831418.83</v>
      </c>
      <c r="F63" s="4">
        <v>129744.13</v>
      </c>
      <c r="G63" s="4">
        <v>206174.41</v>
      </c>
      <c r="H63" s="4">
        <v>4813635.5199999996</v>
      </c>
      <c r="I63" s="4">
        <v>345295.05</v>
      </c>
      <c r="J63" s="4">
        <v>50368.28</v>
      </c>
      <c r="K63" s="4"/>
    </row>
    <row r="64" spans="1:11" x14ac:dyDescent="0.2">
      <c r="A64" s="1" t="s">
        <v>579</v>
      </c>
      <c r="B64" s="26" t="s">
        <v>602</v>
      </c>
      <c r="C64" s="4">
        <v>3064393</v>
      </c>
      <c r="D64" s="4">
        <v>6302511</v>
      </c>
      <c r="E64" s="4">
        <v>396830</v>
      </c>
      <c r="F64" s="4">
        <v>10049</v>
      </c>
      <c r="G64" s="4">
        <v>865771</v>
      </c>
      <c r="H64" s="4">
        <v>14817</v>
      </c>
      <c r="I64" s="4">
        <v>406230</v>
      </c>
      <c r="J64" s="4">
        <v>3339</v>
      </c>
      <c r="K64" s="4"/>
    </row>
    <row r="65" spans="1:12" x14ac:dyDescent="0.2">
      <c r="A65" s="1" t="s">
        <v>579</v>
      </c>
      <c r="B65" s="26" t="s">
        <v>603</v>
      </c>
      <c r="C65" s="4">
        <v>2433273.54</v>
      </c>
      <c r="D65" s="4">
        <v>5085792.0199999996</v>
      </c>
      <c r="E65" s="4">
        <v>921082.19</v>
      </c>
      <c r="F65" s="4">
        <v>453594.68</v>
      </c>
      <c r="G65" s="4">
        <v>303828.02</v>
      </c>
      <c r="H65" s="4">
        <v>9382.2900000000009</v>
      </c>
      <c r="I65" s="4">
        <v>258955.21</v>
      </c>
      <c r="J65" s="4">
        <v>7297.34</v>
      </c>
      <c r="K65" s="4"/>
    </row>
    <row r="66" spans="1:12" x14ac:dyDescent="0.2">
      <c r="A66" s="1" t="s">
        <v>579</v>
      </c>
      <c r="B66" s="26" t="s">
        <v>604</v>
      </c>
      <c r="C66" s="4">
        <v>3584481.73</v>
      </c>
      <c r="D66" s="4">
        <v>242211.19</v>
      </c>
      <c r="E66" s="4">
        <v>406735.89</v>
      </c>
      <c r="F66" s="4">
        <v>9920.5400000000009</v>
      </c>
      <c r="G66" s="4">
        <v>550995.69999999995</v>
      </c>
      <c r="H66" s="4">
        <v>5612242.5999999996</v>
      </c>
      <c r="I66" s="4">
        <v>536902.81999999995</v>
      </c>
      <c r="J66" s="4">
        <v>12899.95</v>
      </c>
      <c r="K66" s="4"/>
    </row>
    <row r="67" spans="1:12" x14ac:dyDescent="0.2">
      <c r="A67" s="1" t="s">
        <v>579</v>
      </c>
      <c r="B67" s="26" t="s">
        <v>605</v>
      </c>
      <c r="C67" s="4">
        <v>22322400</v>
      </c>
      <c r="D67" s="4">
        <v>29771200</v>
      </c>
      <c r="E67" s="4">
        <v>0</v>
      </c>
      <c r="F67" s="4">
        <v>0</v>
      </c>
      <c r="G67" s="4">
        <v>3596900</v>
      </c>
      <c r="H67" s="4">
        <v>42400</v>
      </c>
      <c r="I67" s="4">
        <v>5659600</v>
      </c>
      <c r="J67" s="4">
        <v>70400</v>
      </c>
      <c r="K67" s="4"/>
    </row>
    <row r="68" spans="1:12" x14ac:dyDescent="0.2">
      <c r="A68" s="1" t="s">
        <v>579</v>
      </c>
      <c r="B68" s="26" t="s">
        <v>606</v>
      </c>
      <c r="C68" s="4">
        <v>12532926.83</v>
      </c>
      <c r="D68" s="4">
        <v>18146709.989999998</v>
      </c>
      <c r="E68" s="4">
        <v>1218656.8600000001</v>
      </c>
      <c r="F68" s="4">
        <v>79691.960000000006</v>
      </c>
      <c r="G68" s="4">
        <v>1493435.25</v>
      </c>
      <c r="H68" s="4">
        <v>35537.360000000001</v>
      </c>
      <c r="I68" s="4">
        <v>799448.12</v>
      </c>
      <c r="J68" s="4">
        <v>89094.48</v>
      </c>
      <c r="K68" s="4"/>
    </row>
    <row r="69" spans="1:12" x14ac:dyDescent="0.2">
      <c r="A69" s="1" t="s">
        <v>579</v>
      </c>
      <c r="B69" s="26" t="s">
        <v>607</v>
      </c>
      <c r="C69" s="4">
        <v>8122516.8899999997</v>
      </c>
      <c r="D69" s="4">
        <v>15980163.74</v>
      </c>
      <c r="E69" s="4">
        <v>1553279.95</v>
      </c>
      <c r="F69" s="4">
        <v>420019.53</v>
      </c>
      <c r="G69" s="4">
        <v>934053.15</v>
      </c>
      <c r="H69" s="4">
        <v>10730.52</v>
      </c>
      <c r="I69" s="4">
        <v>910859.69</v>
      </c>
      <c r="J69" s="4">
        <v>9097.8700000000008</v>
      </c>
      <c r="K69" s="4"/>
    </row>
    <row r="70" spans="1:12" x14ac:dyDescent="0.2">
      <c r="A70" s="1" t="s">
        <v>579</v>
      </c>
      <c r="B70" s="26" t="s">
        <v>608</v>
      </c>
      <c r="C70" s="4">
        <v>3052659.09</v>
      </c>
      <c r="D70" s="4">
        <v>7478045.2800000003</v>
      </c>
      <c r="E70" s="4">
        <v>469027.06</v>
      </c>
      <c r="F70" s="4">
        <v>13705.17</v>
      </c>
      <c r="G70" s="4">
        <v>447290.26</v>
      </c>
      <c r="H70" s="4">
        <v>9967.2000000000007</v>
      </c>
      <c r="I70" s="4">
        <v>314478.46000000002</v>
      </c>
      <c r="J70" s="4">
        <v>5859.34</v>
      </c>
      <c r="K70" s="4"/>
    </row>
    <row r="71" spans="1:12" x14ac:dyDescent="0.2">
      <c r="A71" s="1" t="s">
        <v>579</v>
      </c>
      <c r="B71" s="26" t="s">
        <v>609</v>
      </c>
      <c r="C71" s="4">
        <v>7901602</v>
      </c>
      <c r="D71" s="4">
        <v>18827348</v>
      </c>
      <c r="E71" s="4">
        <v>1066440</v>
      </c>
      <c r="F71" s="4">
        <v>13025</v>
      </c>
      <c r="G71" s="4">
        <v>973132</v>
      </c>
      <c r="H71" s="4">
        <v>13620</v>
      </c>
      <c r="I71" s="4">
        <v>556764</v>
      </c>
      <c r="J71" s="4">
        <v>6579</v>
      </c>
      <c r="K71" s="4"/>
    </row>
    <row r="72" spans="1:12" x14ac:dyDescent="0.2">
      <c r="A72" s="1" t="s">
        <v>261</v>
      </c>
      <c r="B72" s="26" t="s">
        <v>610</v>
      </c>
      <c r="C72" s="4">
        <v>11719267.49</v>
      </c>
      <c r="D72" s="4">
        <v>17635091.699999999</v>
      </c>
      <c r="E72" s="4">
        <v>855765.64</v>
      </c>
      <c r="F72" s="4">
        <v>13424.11</v>
      </c>
      <c r="G72" s="4">
        <v>1314583.29</v>
      </c>
      <c r="H72" s="4">
        <v>30714.32</v>
      </c>
      <c r="I72" s="4">
        <v>495304.66</v>
      </c>
      <c r="J72" s="4">
        <v>5182.21</v>
      </c>
      <c r="K72" s="4"/>
    </row>
    <row r="73" spans="1:12" x14ac:dyDescent="0.2">
      <c r="B73" s="26"/>
      <c r="C73" s="167"/>
      <c r="D73" s="30"/>
      <c r="E73" s="167"/>
      <c r="F73" s="167"/>
      <c r="G73" s="167"/>
      <c r="H73" s="167"/>
      <c r="I73" s="167"/>
      <c r="J73" s="167"/>
      <c r="K73" s="4"/>
    </row>
    <row r="74" spans="1:12" x14ac:dyDescent="0.2">
      <c r="B74" s="26" t="s">
        <v>225</v>
      </c>
      <c r="C74" s="11">
        <f t="shared" ref="C74:J74" si="0">SUBTOTAL(9,C41:C73)</f>
        <v>342020178.31999999</v>
      </c>
      <c r="D74" s="11">
        <f t="shared" si="0"/>
        <v>437606829.04999989</v>
      </c>
      <c r="E74" s="11">
        <f t="shared" si="0"/>
        <v>39564964.480000004</v>
      </c>
      <c r="F74" s="11">
        <f t="shared" si="0"/>
        <v>3304220.57</v>
      </c>
      <c r="G74" s="11">
        <f t="shared" si="0"/>
        <v>42746853.43</v>
      </c>
      <c r="H74" s="11">
        <f t="shared" si="0"/>
        <v>74984652.349999979</v>
      </c>
      <c r="I74" s="11">
        <f t="shared" si="0"/>
        <v>59112229.390000001</v>
      </c>
      <c r="J74" s="11">
        <f t="shared" si="0"/>
        <v>991613.41999999981</v>
      </c>
      <c r="K74" s="4"/>
    </row>
    <row r="75" spans="1:12" x14ac:dyDescent="0.2">
      <c r="B75" s="26"/>
      <c r="C75" s="4"/>
      <c r="D75" s="4"/>
      <c r="E75" s="4"/>
      <c r="F75" s="4"/>
      <c r="G75" s="4"/>
      <c r="H75" s="4"/>
      <c r="I75" s="4"/>
      <c r="J75" s="4"/>
      <c r="K75" s="4"/>
    </row>
    <row r="76" spans="1:12" ht="18.75" x14ac:dyDescent="0.3">
      <c r="B76" s="225" t="s">
        <v>258</v>
      </c>
      <c r="C76" s="225"/>
      <c r="D76" s="225"/>
      <c r="E76" s="225"/>
      <c r="F76" s="225"/>
      <c r="G76" s="225"/>
      <c r="H76" s="225"/>
      <c r="I76" s="225"/>
      <c r="J76" s="225"/>
      <c r="K76" s="225"/>
    </row>
    <row r="77" spans="1:12" ht="25.5" customHeight="1" x14ac:dyDescent="0.2">
      <c r="B77" s="24" t="s">
        <v>506</v>
      </c>
      <c r="C77" s="226" t="s">
        <v>284</v>
      </c>
      <c r="D77" s="227"/>
      <c r="E77" s="228" t="s">
        <v>285</v>
      </c>
      <c r="F77" s="227"/>
      <c r="G77" s="226" t="s">
        <v>286</v>
      </c>
      <c r="H77" s="227"/>
      <c r="I77" s="226" t="s">
        <v>287</v>
      </c>
      <c r="J77" s="227"/>
      <c r="K77" s="168"/>
      <c r="L77" s="6"/>
    </row>
    <row r="78" spans="1:12" x14ac:dyDescent="0.2">
      <c r="B78" s="26"/>
      <c r="C78" s="166" t="s">
        <v>251</v>
      </c>
      <c r="D78" s="28" t="s">
        <v>252</v>
      </c>
      <c r="E78" s="166" t="s">
        <v>251</v>
      </c>
      <c r="F78" s="166" t="s">
        <v>252</v>
      </c>
      <c r="G78" s="166" t="s">
        <v>251</v>
      </c>
      <c r="H78" s="166" t="s">
        <v>252</v>
      </c>
      <c r="I78" s="166" t="s">
        <v>251</v>
      </c>
      <c r="J78" s="166" t="s">
        <v>252</v>
      </c>
      <c r="K78" s="28"/>
    </row>
    <row r="79" spans="1:12" x14ac:dyDescent="0.2">
      <c r="B79" s="26"/>
      <c r="C79" s="28" t="s">
        <v>253</v>
      </c>
      <c r="D79" s="28" t="s">
        <v>253</v>
      </c>
      <c r="E79" s="28" t="s">
        <v>253</v>
      </c>
      <c r="F79" s="28" t="s">
        <v>253</v>
      </c>
      <c r="G79" s="28" t="s">
        <v>253</v>
      </c>
      <c r="H79" s="28" t="s">
        <v>253</v>
      </c>
      <c r="I79" s="28" t="s">
        <v>253</v>
      </c>
      <c r="J79" s="28" t="s">
        <v>253</v>
      </c>
      <c r="K79" s="28"/>
    </row>
    <row r="80" spans="1:12" x14ac:dyDescent="0.2">
      <c r="B80" s="26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1" t="s">
        <v>579</v>
      </c>
      <c r="B81" s="26" t="s">
        <v>580</v>
      </c>
      <c r="C81" s="4">
        <v>1049559</v>
      </c>
      <c r="D81" s="4">
        <v>886640</v>
      </c>
      <c r="E81" s="4">
        <v>1624560</v>
      </c>
      <c r="F81" s="4">
        <v>1289979</v>
      </c>
      <c r="G81" s="4">
        <v>11332230</v>
      </c>
      <c r="H81" s="4">
        <v>10976042</v>
      </c>
      <c r="I81" s="4">
        <v>638202</v>
      </c>
      <c r="J81" s="4">
        <v>573375</v>
      </c>
      <c r="K81" s="4"/>
    </row>
    <row r="82" spans="1:11" x14ac:dyDescent="0.2">
      <c r="A82" s="1" t="s">
        <v>579</v>
      </c>
      <c r="B82" s="26" t="s">
        <v>581</v>
      </c>
      <c r="C82" s="4">
        <v>418749.68</v>
      </c>
      <c r="D82" s="4">
        <v>271482.77</v>
      </c>
      <c r="E82" s="4">
        <v>507552.21</v>
      </c>
      <c r="F82" s="4">
        <v>89094.22</v>
      </c>
      <c r="G82" s="4">
        <v>6019114.9900000002</v>
      </c>
      <c r="H82" s="4">
        <v>5956499.79</v>
      </c>
      <c r="I82" s="4">
        <v>465603.66</v>
      </c>
      <c r="J82" s="4">
        <v>125147.01</v>
      </c>
      <c r="K82" s="4"/>
    </row>
    <row r="83" spans="1:11" x14ac:dyDescent="0.2">
      <c r="A83" s="1" t="s">
        <v>579</v>
      </c>
      <c r="B83" s="26" t="s">
        <v>582</v>
      </c>
      <c r="C83" s="4">
        <v>3221418.1</v>
      </c>
      <c r="D83" s="4">
        <v>2483475.65</v>
      </c>
      <c r="E83" s="4">
        <v>2822982.08</v>
      </c>
      <c r="F83" s="4">
        <v>705041.82</v>
      </c>
      <c r="G83" s="4">
        <v>11057994.34</v>
      </c>
      <c r="H83" s="4">
        <v>11141326.710000001</v>
      </c>
      <c r="I83" s="4">
        <v>1026237.45</v>
      </c>
      <c r="J83" s="4">
        <v>608156.69999999995</v>
      </c>
      <c r="K83" s="4"/>
    </row>
    <row r="84" spans="1:11" x14ac:dyDescent="0.2">
      <c r="A84" s="1" t="s">
        <v>579</v>
      </c>
      <c r="B84" s="26" t="s">
        <v>583</v>
      </c>
      <c r="C84" s="4">
        <v>21087000</v>
      </c>
      <c r="D84" s="4">
        <v>19100300</v>
      </c>
      <c r="E84" s="4">
        <v>2845200</v>
      </c>
      <c r="F84" s="4">
        <v>609200</v>
      </c>
      <c r="G84" s="4">
        <v>24954500</v>
      </c>
      <c r="H84" s="4">
        <v>24644100</v>
      </c>
      <c r="I84" s="4">
        <v>1180800</v>
      </c>
      <c r="J84" s="4">
        <v>1011300</v>
      </c>
      <c r="K84" s="4"/>
    </row>
    <row r="85" spans="1:11" x14ac:dyDescent="0.2">
      <c r="A85" s="1" t="s">
        <v>579</v>
      </c>
      <c r="B85" s="26" t="s">
        <v>584</v>
      </c>
      <c r="C85" s="4">
        <v>5426923</v>
      </c>
      <c r="D85" s="4">
        <v>3991050</v>
      </c>
      <c r="E85" s="4">
        <v>23202857</v>
      </c>
      <c r="F85" s="4">
        <v>16387713</v>
      </c>
      <c r="G85" s="4">
        <v>14673616</v>
      </c>
      <c r="H85" s="4">
        <v>14140397</v>
      </c>
      <c r="I85" s="4">
        <v>4098715</v>
      </c>
      <c r="J85" s="4">
        <v>3326928</v>
      </c>
      <c r="K85" s="4"/>
    </row>
    <row r="86" spans="1:11" x14ac:dyDescent="0.2">
      <c r="A86" s="1" t="s">
        <v>579</v>
      </c>
      <c r="B86" s="26" t="s">
        <v>585</v>
      </c>
      <c r="C86" s="4">
        <v>712440</v>
      </c>
      <c r="D86" s="4">
        <v>470026</v>
      </c>
      <c r="E86" s="4">
        <v>2195009</v>
      </c>
      <c r="F86" s="4">
        <v>1265741</v>
      </c>
      <c r="G86" s="4">
        <v>5291548</v>
      </c>
      <c r="H86" s="4">
        <v>5081868</v>
      </c>
      <c r="I86" s="4">
        <v>1142990</v>
      </c>
      <c r="J86" s="4">
        <v>494751</v>
      </c>
      <c r="K86" s="4"/>
    </row>
    <row r="87" spans="1:11" x14ac:dyDescent="0.2">
      <c r="A87" s="1" t="s">
        <v>579</v>
      </c>
      <c r="B87" s="26" t="s">
        <v>586</v>
      </c>
      <c r="C87" s="4">
        <v>240330054</v>
      </c>
      <c r="D87" s="4">
        <v>220048342</v>
      </c>
      <c r="E87" s="4">
        <v>43538672</v>
      </c>
      <c r="F87" s="4">
        <v>15465950</v>
      </c>
      <c r="G87" s="4">
        <v>99709029</v>
      </c>
      <c r="H87" s="4">
        <v>96284771</v>
      </c>
      <c r="I87" s="4">
        <v>11874590</v>
      </c>
      <c r="J87" s="4">
        <v>7125370</v>
      </c>
      <c r="K87" s="4"/>
    </row>
    <row r="88" spans="1:11" x14ac:dyDescent="0.2">
      <c r="A88" s="1" t="s">
        <v>579</v>
      </c>
      <c r="B88" s="26" t="s">
        <v>587</v>
      </c>
      <c r="C88" s="4">
        <v>4341600</v>
      </c>
      <c r="D88" s="4">
        <v>1629300</v>
      </c>
      <c r="E88" s="4">
        <v>8905200</v>
      </c>
      <c r="F88" s="4">
        <v>4067300</v>
      </c>
      <c r="G88" s="4">
        <v>32235000</v>
      </c>
      <c r="H88" s="4">
        <v>31785200</v>
      </c>
      <c r="I88" s="4">
        <v>2617600</v>
      </c>
      <c r="J88" s="4">
        <v>307400</v>
      </c>
      <c r="K88" s="4"/>
    </row>
    <row r="89" spans="1:11" x14ac:dyDescent="0.2">
      <c r="A89" s="1" t="s">
        <v>579</v>
      </c>
      <c r="B89" s="26" t="s">
        <v>588</v>
      </c>
      <c r="C89" s="4">
        <v>3544232</v>
      </c>
      <c r="D89" s="4">
        <v>394190</v>
      </c>
      <c r="E89" s="4">
        <v>9916520</v>
      </c>
      <c r="F89" s="4">
        <v>6298636</v>
      </c>
      <c r="G89" s="4">
        <v>54208112</v>
      </c>
      <c r="H89" s="4">
        <v>56905612</v>
      </c>
      <c r="I89" s="4">
        <v>5138601</v>
      </c>
      <c r="J89" s="4">
        <v>4193854</v>
      </c>
      <c r="K89" s="4"/>
    </row>
    <row r="90" spans="1:11" x14ac:dyDescent="0.2">
      <c r="A90" s="1" t="s">
        <v>579</v>
      </c>
      <c r="B90" s="26" t="s">
        <v>589</v>
      </c>
      <c r="C90" s="4">
        <v>11980084.85</v>
      </c>
      <c r="D90" s="4">
        <v>10810531.26</v>
      </c>
      <c r="E90" s="4">
        <v>11360867.27</v>
      </c>
      <c r="F90" s="4">
        <v>10137416.74</v>
      </c>
      <c r="G90" s="4">
        <v>4015157.14</v>
      </c>
      <c r="H90" s="4">
        <v>3965451.49</v>
      </c>
      <c r="I90" s="4">
        <v>1710576.3</v>
      </c>
      <c r="J90" s="4">
        <v>597000.65</v>
      </c>
      <c r="K90" s="4"/>
    </row>
    <row r="91" spans="1:11" x14ac:dyDescent="0.2">
      <c r="A91" s="1" t="s">
        <v>579</v>
      </c>
      <c r="B91" s="26" t="s">
        <v>590</v>
      </c>
      <c r="C91" s="4">
        <v>1850353.99</v>
      </c>
      <c r="D91" s="4">
        <v>1569376.09</v>
      </c>
      <c r="E91" s="4">
        <v>2155771.9700000002</v>
      </c>
      <c r="F91" s="4">
        <v>991350.69</v>
      </c>
      <c r="G91" s="4">
        <v>5183834.67</v>
      </c>
      <c r="H91" s="4">
        <v>4655364.04</v>
      </c>
      <c r="I91" s="4">
        <v>1010095.23</v>
      </c>
      <c r="J91" s="4">
        <v>733929.96</v>
      </c>
      <c r="K91" s="4"/>
    </row>
    <row r="92" spans="1:11" x14ac:dyDescent="0.2">
      <c r="A92" s="1" t="s">
        <v>579</v>
      </c>
      <c r="B92" s="26" t="s">
        <v>591</v>
      </c>
      <c r="C92" s="4">
        <v>3238866.59</v>
      </c>
      <c r="D92" s="4">
        <v>2651589.83</v>
      </c>
      <c r="E92" s="4">
        <v>2923432.37</v>
      </c>
      <c r="F92" s="4">
        <v>849175.37</v>
      </c>
      <c r="G92" s="4">
        <v>18392997.390000001</v>
      </c>
      <c r="H92" s="4">
        <v>18372747.109999999</v>
      </c>
      <c r="I92" s="4">
        <v>3462825.13</v>
      </c>
      <c r="J92" s="4">
        <v>945451.43</v>
      </c>
      <c r="K92" s="4"/>
    </row>
    <row r="93" spans="1:11" x14ac:dyDescent="0.2">
      <c r="A93" s="1" t="s">
        <v>579</v>
      </c>
      <c r="B93" s="26" t="s">
        <v>592</v>
      </c>
      <c r="C93" s="4">
        <v>5337582.22</v>
      </c>
      <c r="D93" s="4">
        <v>4277560.6399999997</v>
      </c>
      <c r="E93" s="4">
        <v>6223188.3099999996</v>
      </c>
      <c r="F93" s="4">
        <v>2728424.64</v>
      </c>
      <c r="G93" s="4">
        <v>29029400.920000002</v>
      </c>
      <c r="H93" s="4">
        <v>28857728.059999999</v>
      </c>
      <c r="I93" s="4">
        <v>2668769.46</v>
      </c>
      <c r="J93" s="4">
        <v>737697.3</v>
      </c>
      <c r="K93" s="4"/>
    </row>
    <row r="94" spans="1:11" x14ac:dyDescent="0.2">
      <c r="A94" s="1" t="s">
        <v>579</v>
      </c>
      <c r="B94" s="26" t="s">
        <v>593</v>
      </c>
      <c r="C94" s="4">
        <v>1138203.3500000001</v>
      </c>
      <c r="D94" s="4">
        <v>759717.29</v>
      </c>
      <c r="E94" s="4">
        <v>1425771</v>
      </c>
      <c r="F94" s="4">
        <v>654706.74</v>
      </c>
      <c r="G94" s="4">
        <v>10792693.42</v>
      </c>
      <c r="H94" s="4">
        <v>10551627.93</v>
      </c>
      <c r="I94" s="4">
        <v>1281701.5</v>
      </c>
      <c r="J94" s="4">
        <v>1141436.67</v>
      </c>
      <c r="K94" s="4"/>
    </row>
    <row r="95" spans="1:11" x14ac:dyDescent="0.2">
      <c r="A95" s="1" t="s">
        <v>579</v>
      </c>
      <c r="B95" s="26" t="s">
        <v>594</v>
      </c>
      <c r="C95" s="4">
        <v>911539.26</v>
      </c>
      <c r="D95" s="4">
        <v>772839.21</v>
      </c>
      <c r="E95" s="4">
        <v>1792379.03</v>
      </c>
      <c r="F95" s="4">
        <v>1049802.96</v>
      </c>
      <c r="G95" s="4">
        <v>9071272.6699999999</v>
      </c>
      <c r="H95" s="4">
        <v>8736656.1999999993</v>
      </c>
      <c r="I95" s="4">
        <v>1983522.6</v>
      </c>
      <c r="J95" s="4">
        <v>1771377.39</v>
      </c>
      <c r="K95" s="4"/>
    </row>
    <row r="96" spans="1:11" x14ac:dyDescent="0.2">
      <c r="A96" s="1" t="s">
        <v>579</v>
      </c>
      <c r="B96" s="26" t="s">
        <v>595</v>
      </c>
      <c r="C96" s="4">
        <v>167819.08</v>
      </c>
      <c r="D96" s="4">
        <v>120897.45</v>
      </c>
      <c r="E96" s="4">
        <v>1539124.59</v>
      </c>
      <c r="F96" s="4">
        <v>1187512.25</v>
      </c>
      <c r="G96" s="4">
        <v>753133.59</v>
      </c>
      <c r="H96" s="4">
        <v>733416.99</v>
      </c>
      <c r="I96" s="4">
        <v>83122.679999999993</v>
      </c>
      <c r="J96" s="4">
        <v>65577.16</v>
      </c>
      <c r="K96" s="4"/>
    </row>
    <row r="97" spans="1:11" x14ac:dyDescent="0.2">
      <c r="A97" s="1" t="s">
        <v>579</v>
      </c>
      <c r="B97" s="26" t="s">
        <v>596</v>
      </c>
      <c r="C97" s="4">
        <v>8361052.1699999999</v>
      </c>
      <c r="D97" s="4">
        <v>7329083.9900000002</v>
      </c>
      <c r="E97" s="4">
        <v>4792842.1399999997</v>
      </c>
      <c r="F97" s="4">
        <v>2158539.8199999998</v>
      </c>
      <c r="G97" s="4">
        <v>23789696.300000001</v>
      </c>
      <c r="H97" s="4">
        <v>23615460.710000001</v>
      </c>
      <c r="I97" s="4">
        <v>1059735.3799999999</v>
      </c>
      <c r="J97" s="4">
        <v>709490.62</v>
      </c>
      <c r="K97" s="4"/>
    </row>
    <row r="98" spans="1:11" x14ac:dyDescent="0.2">
      <c r="A98" s="1" t="s">
        <v>579</v>
      </c>
      <c r="B98" s="26" t="s">
        <v>597</v>
      </c>
      <c r="C98" s="4">
        <v>764098.47</v>
      </c>
      <c r="D98" s="4">
        <v>626091.51</v>
      </c>
      <c r="E98" s="4">
        <v>2024231.36</v>
      </c>
      <c r="F98" s="4">
        <v>868725.94</v>
      </c>
      <c r="G98" s="4">
        <v>3057369.47</v>
      </c>
      <c r="H98" s="4">
        <v>2811769.36</v>
      </c>
      <c r="I98" s="4">
        <v>488892.6</v>
      </c>
      <c r="J98" s="4">
        <v>312873.71000000002</v>
      </c>
      <c r="K98" s="4"/>
    </row>
    <row r="99" spans="1:11" x14ac:dyDescent="0.2">
      <c r="A99" s="1" t="s">
        <v>579</v>
      </c>
      <c r="B99" s="26" t="s">
        <v>598</v>
      </c>
      <c r="C99" s="4">
        <v>4684412.92</v>
      </c>
      <c r="D99" s="4">
        <v>4032699.56</v>
      </c>
      <c r="E99" s="4">
        <v>2928262.67</v>
      </c>
      <c r="F99" s="4">
        <v>1711072.97</v>
      </c>
      <c r="G99" s="4">
        <v>26480459.350000001</v>
      </c>
      <c r="H99" s="4">
        <v>27745085.649999999</v>
      </c>
      <c r="I99" s="4">
        <v>3390034.98</v>
      </c>
      <c r="J99" s="4">
        <v>3294689.06</v>
      </c>
      <c r="K99" s="4"/>
    </row>
    <row r="100" spans="1:11" x14ac:dyDescent="0.2">
      <c r="A100" s="1" t="s">
        <v>579</v>
      </c>
      <c r="B100" s="26" t="s">
        <v>599</v>
      </c>
      <c r="C100" s="4">
        <v>1302796</v>
      </c>
      <c r="D100" s="4">
        <v>808320</v>
      </c>
      <c r="E100" s="4">
        <v>3466079</v>
      </c>
      <c r="F100" s="4">
        <v>1581298</v>
      </c>
      <c r="G100" s="4">
        <v>11044803</v>
      </c>
      <c r="H100" s="4">
        <v>11553815</v>
      </c>
      <c r="I100" s="4">
        <v>1361182</v>
      </c>
      <c r="J100" s="4">
        <v>803432</v>
      </c>
      <c r="K100" s="4"/>
    </row>
    <row r="101" spans="1:11" x14ac:dyDescent="0.2">
      <c r="A101" s="1" t="s">
        <v>579</v>
      </c>
      <c r="B101" s="26" t="s">
        <v>600</v>
      </c>
      <c r="C101" s="4">
        <v>5798236.9800000004</v>
      </c>
      <c r="D101" s="4">
        <v>5098103.58</v>
      </c>
      <c r="E101" s="4">
        <v>4415898.99</v>
      </c>
      <c r="F101" s="4">
        <v>1777918.18</v>
      </c>
      <c r="G101" s="4">
        <v>28313082.969999999</v>
      </c>
      <c r="H101" s="4">
        <v>28276916</v>
      </c>
      <c r="I101" s="4">
        <v>3052514.54</v>
      </c>
      <c r="J101" s="4">
        <v>1473978.55</v>
      </c>
      <c r="K101" s="4"/>
    </row>
    <row r="102" spans="1:11" x14ac:dyDescent="0.2">
      <c r="A102" s="1" t="s">
        <v>579</v>
      </c>
      <c r="B102" s="26" t="s">
        <v>601</v>
      </c>
      <c r="C102" s="4">
        <v>78696.55</v>
      </c>
      <c r="D102" s="4">
        <v>50431.9</v>
      </c>
      <c r="E102" s="4">
        <v>1614698.17</v>
      </c>
      <c r="F102" s="4">
        <v>595672.1</v>
      </c>
      <c r="G102" s="4">
        <v>3278907.76</v>
      </c>
      <c r="H102" s="4">
        <v>3200280.25</v>
      </c>
      <c r="I102" s="4">
        <v>530959.68999999994</v>
      </c>
      <c r="J102" s="4">
        <v>431540.39</v>
      </c>
      <c r="K102" s="4"/>
    </row>
    <row r="103" spans="1:11" x14ac:dyDescent="0.2">
      <c r="A103" s="1" t="s">
        <v>579</v>
      </c>
      <c r="B103" s="26" t="s">
        <v>602</v>
      </c>
      <c r="C103" s="4">
        <v>977394</v>
      </c>
      <c r="D103" s="4">
        <v>742310</v>
      </c>
      <c r="E103" s="4">
        <v>2159212</v>
      </c>
      <c r="F103" s="4">
        <v>1061444</v>
      </c>
      <c r="G103" s="4">
        <v>3187863</v>
      </c>
      <c r="H103" s="4">
        <v>2885182</v>
      </c>
      <c r="I103" s="4">
        <v>609911</v>
      </c>
      <c r="J103" s="4">
        <v>415876</v>
      </c>
      <c r="K103" s="4"/>
    </row>
    <row r="104" spans="1:11" x14ac:dyDescent="0.2">
      <c r="A104" s="1" t="s">
        <v>579</v>
      </c>
      <c r="B104" s="26" t="s">
        <v>603</v>
      </c>
      <c r="C104" s="4">
        <v>43525.08</v>
      </c>
      <c r="D104" s="4">
        <v>23142.48</v>
      </c>
      <c r="E104" s="4">
        <v>654845.6</v>
      </c>
      <c r="F104" s="4">
        <v>128594.68</v>
      </c>
      <c r="G104" s="4">
        <v>3119131.94</v>
      </c>
      <c r="H104" s="4">
        <v>3048754.86</v>
      </c>
      <c r="I104" s="4">
        <v>123735.78</v>
      </c>
      <c r="J104" s="4">
        <v>43584.95</v>
      </c>
      <c r="K104" s="4"/>
    </row>
    <row r="105" spans="1:11" x14ac:dyDescent="0.2">
      <c r="A105" s="1" t="s">
        <v>579</v>
      </c>
      <c r="B105" s="26" t="s">
        <v>604</v>
      </c>
      <c r="C105" s="4">
        <v>986126.49</v>
      </c>
      <c r="D105" s="4">
        <v>828071.97</v>
      </c>
      <c r="E105" s="4">
        <v>1299690.48</v>
      </c>
      <c r="F105" s="4">
        <v>775858.71</v>
      </c>
      <c r="G105" s="4">
        <v>3608636.08</v>
      </c>
      <c r="H105" s="4">
        <v>2978752.31</v>
      </c>
      <c r="I105" s="4">
        <v>1318737.6200000001</v>
      </c>
      <c r="J105" s="4">
        <v>611671.43000000005</v>
      </c>
      <c r="K105" s="4"/>
    </row>
    <row r="106" spans="1:11" x14ac:dyDescent="0.2">
      <c r="A106" s="1" t="s">
        <v>579</v>
      </c>
      <c r="B106" s="26" t="s">
        <v>605</v>
      </c>
      <c r="C106" s="4">
        <v>3561500</v>
      </c>
      <c r="D106" s="4">
        <v>383500</v>
      </c>
      <c r="E106" s="4">
        <v>10069900</v>
      </c>
      <c r="F106" s="4">
        <v>6713800</v>
      </c>
      <c r="G106" s="4">
        <v>57685800</v>
      </c>
      <c r="H106" s="4">
        <v>57685800</v>
      </c>
      <c r="I106" s="4">
        <v>2977400</v>
      </c>
      <c r="J106" s="4">
        <v>2186200</v>
      </c>
      <c r="K106" s="4"/>
    </row>
    <row r="107" spans="1:11" x14ac:dyDescent="0.2">
      <c r="A107" s="1" t="s">
        <v>579</v>
      </c>
      <c r="B107" s="26" t="s">
        <v>606</v>
      </c>
      <c r="C107" s="4">
        <v>1300973.78</v>
      </c>
      <c r="D107" s="4">
        <v>970089.19</v>
      </c>
      <c r="E107" s="4">
        <v>1969271.52</v>
      </c>
      <c r="F107" s="4">
        <v>1127404.19</v>
      </c>
      <c r="G107" s="4">
        <v>15610429.359999999</v>
      </c>
      <c r="H107" s="4">
        <v>15967364.4</v>
      </c>
      <c r="I107" s="4">
        <v>865706.54</v>
      </c>
      <c r="J107" s="4">
        <v>630441.24</v>
      </c>
      <c r="K107" s="4"/>
    </row>
    <row r="108" spans="1:11" x14ac:dyDescent="0.2">
      <c r="A108" s="1" t="s">
        <v>579</v>
      </c>
      <c r="B108" s="26" t="s">
        <v>607</v>
      </c>
      <c r="C108" s="4">
        <v>6529548.8300000001</v>
      </c>
      <c r="D108" s="4">
        <v>5479605.2599999998</v>
      </c>
      <c r="E108" s="4">
        <v>934170.84</v>
      </c>
      <c r="F108" s="4">
        <v>604084.61</v>
      </c>
      <c r="G108" s="4">
        <v>12128224.710000001</v>
      </c>
      <c r="H108" s="4">
        <v>12107210.83</v>
      </c>
      <c r="I108" s="4">
        <v>1842475.51</v>
      </c>
      <c r="J108" s="4">
        <v>1475686.82</v>
      </c>
      <c r="K108" s="4"/>
    </row>
    <row r="109" spans="1:11" x14ac:dyDescent="0.2">
      <c r="A109" s="1" t="s">
        <v>579</v>
      </c>
      <c r="B109" s="26" t="s">
        <v>608</v>
      </c>
      <c r="C109" s="4">
        <v>3989145.81</v>
      </c>
      <c r="D109" s="4">
        <v>3614797.3</v>
      </c>
      <c r="E109" s="4">
        <v>586753.91</v>
      </c>
      <c r="F109" s="4">
        <v>8028</v>
      </c>
      <c r="G109" s="4">
        <v>10857650.48</v>
      </c>
      <c r="H109" s="4">
        <v>10937008.859999999</v>
      </c>
      <c r="I109" s="4">
        <v>919903.87</v>
      </c>
      <c r="J109" s="4">
        <v>660906.14</v>
      </c>
      <c r="K109" s="4"/>
    </row>
    <row r="110" spans="1:11" x14ac:dyDescent="0.2">
      <c r="A110" s="1" t="s">
        <v>579</v>
      </c>
      <c r="B110" s="26" t="s">
        <v>609</v>
      </c>
      <c r="C110" s="4">
        <v>1415483</v>
      </c>
      <c r="D110" s="4">
        <v>1016617</v>
      </c>
      <c r="E110" s="4">
        <v>2490851</v>
      </c>
      <c r="F110" s="4">
        <v>549933</v>
      </c>
      <c r="G110" s="4">
        <v>11748555</v>
      </c>
      <c r="H110" s="4">
        <v>9922604</v>
      </c>
      <c r="I110" s="4">
        <v>1869059</v>
      </c>
      <c r="J110" s="4">
        <v>1634120</v>
      </c>
      <c r="K110" s="4"/>
    </row>
    <row r="111" spans="1:11" x14ac:dyDescent="0.2">
      <c r="A111" s="1" t="s">
        <v>359</v>
      </c>
      <c r="B111" s="26" t="s">
        <v>610</v>
      </c>
      <c r="C111" s="4">
        <v>2550572.0099999998</v>
      </c>
      <c r="D111" s="4">
        <v>1678192.32</v>
      </c>
      <c r="E111" s="4">
        <v>2194629.9</v>
      </c>
      <c r="F111" s="4">
        <v>529184.36</v>
      </c>
      <c r="G111" s="4">
        <v>23405125.390000001</v>
      </c>
      <c r="H111" s="4">
        <v>23541462.43</v>
      </c>
      <c r="I111" s="4">
        <v>1379173.75</v>
      </c>
      <c r="J111" s="4">
        <v>1083777.23</v>
      </c>
      <c r="K111" s="4"/>
    </row>
    <row r="112" spans="1:11" x14ac:dyDescent="0.2">
      <c r="B112" s="26"/>
      <c r="C112" s="4"/>
      <c r="D112" s="4"/>
      <c r="E112" s="4"/>
      <c r="F112" s="4"/>
      <c r="G112" s="4"/>
      <c r="H112" s="4"/>
      <c r="I112" s="4"/>
      <c r="J112" s="4"/>
      <c r="K112" s="4"/>
    </row>
    <row r="113" spans="1:12" x14ac:dyDescent="0.2">
      <c r="B113" s="26" t="s">
        <v>225</v>
      </c>
      <c r="C113" s="11">
        <f t="shared" ref="C113:J113" si="1">SUBTOTAL(9,C80:C112)</f>
        <v>347099987.21000004</v>
      </c>
      <c r="D113" s="11">
        <f t="shared" si="1"/>
        <v>302918374.25</v>
      </c>
      <c r="E113" s="11">
        <f t="shared" si="1"/>
        <v>164580424.41</v>
      </c>
      <c r="F113" s="11">
        <f t="shared" si="1"/>
        <v>83968602.989999995</v>
      </c>
      <c r="G113" s="11">
        <f t="shared" si="1"/>
        <v>574035368.93999994</v>
      </c>
      <c r="H113" s="11">
        <f t="shared" si="1"/>
        <v>569066274.9799999</v>
      </c>
      <c r="I113" s="11">
        <f t="shared" si="1"/>
        <v>62173374.269999996</v>
      </c>
      <c r="J113" s="11">
        <f t="shared" si="1"/>
        <v>39527020.410000004</v>
      </c>
      <c r="K113" s="4"/>
    </row>
    <row r="114" spans="1:12" x14ac:dyDescent="0.2">
      <c r="B114" s="26"/>
      <c r="C114" s="4"/>
      <c r="D114" s="4"/>
      <c r="E114" s="4"/>
      <c r="F114" s="4"/>
      <c r="G114" s="4"/>
      <c r="H114" s="4"/>
      <c r="I114" s="4"/>
      <c r="J114" s="4"/>
      <c r="K114" s="4"/>
    </row>
    <row r="115" spans="1:12" ht="18.75" x14ac:dyDescent="0.3">
      <c r="B115" s="225" t="s">
        <v>258</v>
      </c>
      <c r="C115" s="225"/>
      <c r="D115" s="225"/>
      <c r="E115" s="225"/>
      <c r="F115" s="225"/>
      <c r="G115" s="225"/>
      <c r="H115" s="225"/>
      <c r="I115" s="225"/>
      <c r="J115" s="225"/>
      <c r="K115" s="225"/>
    </row>
    <row r="116" spans="1:12" ht="25.5" customHeight="1" x14ac:dyDescent="0.2">
      <c r="B116" s="24" t="s">
        <v>506</v>
      </c>
      <c r="C116" s="226" t="s">
        <v>288</v>
      </c>
      <c r="D116" s="227"/>
      <c r="E116" s="226" t="s">
        <v>289</v>
      </c>
      <c r="F116" s="227"/>
      <c r="G116" s="226" t="s">
        <v>512</v>
      </c>
      <c r="H116" s="227"/>
      <c r="I116" s="6"/>
      <c r="J116" s="89"/>
      <c r="K116" s="229" t="s">
        <v>146</v>
      </c>
      <c r="L116" s="230"/>
    </row>
    <row r="117" spans="1:12" x14ac:dyDescent="0.2">
      <c r="B117" s="26"/>
      <c r="C117" s="166" t="s">
        <v>251</v>
      </c>
      <c r="D117" s="166" t="s">
        <v>252</v>
      </c>
      <c r="E117" s="166" t="s">
        <v>251</v>
      </c>
      <c r="F117" s="166" t="s">
        <v>252</v>
      </c>
      <c r="G117" s="166" t="s">
        <v>251</v>
      </c>
      <c r="H117" s="166" t="s">
        <v>252</v>
      </c>
      <c r="K117" s="28" t="s">
        <v>251</v>
      </c>
      <c r="L117" s="28" t="s">
        <v>252</v>
      </c>
    </row>
    <row r="118" spans="1:12" x14ac:dyDescent="0.2">
      <c r="B118" s="26"/>
      <c r="C118" s="28" t="s">
        <v>253</v>
      </c>
      <c r="D118" s="28" t="s">
        <v>253</v>
      </c>
      <c r="E118" s="28" t="s">
        <v>253</v>
      </c>
      <c r="F118" s="28" t="s">
        <v>253</v>
      </c>
      <c r="G118" s="28" t="s">
        <v>253</v>
      </c>
      <c r="H118" s="28" t="s">
        <v>253</v>
      </c>
      <c r="K118" s="28" t="s">
        <v>253</v>
      </c>
      <c r="L118" s="28" t="s">
        <v>253</v>
      </c>
    </row>
    <row r="119" spans="1:12" x14ac:dyDescent="0.2">
      <c r="B119" s="26"/>
      <c r="C119" s="4"/>
      <c r="D119" s="4"/>
      <c r="E119" s="4"/>
      <c r="F119" s="4"/>
      <c r="G119" s="4"/>
      <c r="H119" s="4"/>
      <c r="K119" s="4"/>
      <c r="L119" s="4"/>
    </row>
    <row r="120" spans="1:12" x14ac:dyDescent="0.2">
      <c r="A120" s="1" t="s">
        <v>579</v>
      </c>
      <c r="B120" s="26" t="s">
        <v>580</v>
      </c>
      <c r="C120" s="4">
        <v>531362</v>
      </c>
      <c r="D120" s="4">
        <v>2154</v>
      </c>
      <c r="E120" s="4">
        <v>0</v>
      </c>
      <c r="F120" s="4">
        <v>0</v>
      </c>
      <c r="G120" s="4">
        <v>442648</v>
      </c>
      <c r="H120" s="4">
        <v>286389</v>
      </c>
      <c r="K120" s="4">
        <f t="shared" ref="K120:L120" si="2">C42+E42+G42+I42+C81+E81+G81+I81+C120+E120+G120</f>
        <v>19969766</v>
      </c>
      <c r="L120" s="4">
        <f t="shared" si="2"/>
        <v>21645295</v>
      </c>
    </row>
    <row r="121" spans="1:12" x14ac:dyDescent="0.2">
      <c r="A121" s="1" t="s">
        <v>579</v>
      </c>
      <c r="B121" s="26" t="s">
        <v>581</v>
      </c>
      <c r="C121" s="4">
        <v>226272.72</v>
      </c>
      <c r="D121" s="4">
        <v>4669.0200000000004</v>
      </c>
      <c r="E121" s="4">
        <v>1483.13</v>
      </c>
      <c r="F121" s="4">
        <v>1000</v>
      </c>
      <c r="G121" s="4">
        <v>132118</v>
      </c>
      <c r="H121" s="4">
        <v>80448</v>
      </c>
      <c r="K121" s="4">
        <f t="shared" ref="K121:L121" si="3">C43+E43+G43+I43+C82+E82+G82+I82+C121+E121+G121</f>
        <v>12589707.940000001</v>
      </c>
      <c r="L121" s="4">
        <f t="shared" si="3"/>
        <v>13022629.859999999</v>
      </c>
    </row>
    <row r="122" spans="1:12" x14ac:dyDescent="0.2">
      <c r="A122" s="1" t="s">
        <v>579</v>
      </c>
      <c r="B122" s="26" t="s">
        <v>582</v>
      </c>
      <c r="C122" s="4">
        <v>2762369.3</v>
      </c>
      <c r="D122" s="4">
        <v>2180309.41</v>
      </c>
      <c r="E122" s="4">
        <v>-0.01</v>
      </c>
      <c r="F122" s="4">
        <v>0</v>
      </c>
      <c r="G122" s="4">
        <v>358983.28</v>
      </c>
      <c r="H122" s="4">
        <v>251387.61</v>
      </c>
      <c r="K122" s="4">
        <f t="shared" ref="K122:L122" si="4">C44+E44+G44+I44+C83+E83+G83+I83+C122+E122+G122</f>
        <v>28914906.73</v>
      </c>
      <c r="L122" s="4">
        <f t="shared" si="4"/>
        <v>25540964.75</v>
      </c>
    </row>
    <row r="123" spans="1:12" x14ac:dyDescent="0.2">
      <c r="A123" s="1" t="s">
        <v>579</v>
      </c>
      <c r="B123" s="26" t="s">
        <v>583</v>
      </c>
      <c r="C123" s="4">
        <v>3584600</v>
      </c>
      <c r="D123" s="4">
        <v>2357100</v>
      </c>
      <c r="E123" s="4">
        <v>1577500</v>
      </c>
      <c r="F123" s="4">
        <v>853600</v>
      </c>
      <c r="G123" s="4">
        <v>331800</v>
      </c>
      <c r="H123" s="4">
        <v>150000</v>
      </c>
      <c r="K123" s="4">
        <f t="shared" ref="K123:L123" si="5">C45+E45+G45+I45+C84+E84+G84+I84+C123+E123+G123</f>
        <v>84533600</v>
      </c>
      <c r="L123" s="4">
        <f t="shared" si="5"/>
        <v>81307800</v>
      </c>
    </row>
    <row r="124" spans="1:12" x14ac:dyDescent="0.2">
      <c r="A124" s="1" t="s">
        <v>579</v>
      </c>
      <c r="B124" s="26" t="s">
        <v>584</v>
      </c>
      <c r="C124" s="4">
        <v>7955642</v>
      </c>
      <c r="D124" s="4">
        <v>5816590</v>
      </c>
      <c r="E124" s="4">
        <v>0</v>
      </c>
      <c r="F124" s="4">
        <v>0</v>
      </c>
      <c r="G124" s="4">
        <v>443249</v>
      </c>
      <c r="H124" s="4">
        <v>106707</v>
      </c>
      <c r="K124" s="4">
        <f t="shared" ref="K124:L124" si="6">C46+E46+G46+I46+C85+E85+G85+I85+C124+E124+G124</f>
        <v>79512524</v>
      </c>
      <c r="L124" s="4">
        <f t="shared" si="6"/>
        <v>70133360</v>
      </c>
    </row>
    <row r="125" spans="1:12" x14ac:dyDescent="0.2">
      <c r="A125" s="1" t="s">
        <v>579</v>
      </c>
      <c r="B125" s="26" t="s">
        <v>585</v>
      </c>
      <c r="C125" s="4">
        <v>1784643</v>
      </c>
      <c r="D125" s="4">
        <v>616528</v>
      </c>
      <c r="E125" s="4">
        <v>6006</v>
      </c>
      <c r="F125" s="4">
        <v>543</v>
      </c>
      <c r="G125" s="4">
        <v>317997</v>
      </c>
      <c r="H125" s="4">
        <v>373742</v>
      </c>
      <c r="K125" s="4">
        <f t="shared" ref="K125:L125" si="7">C47+E47+G47+I47+C86+E86+G86+I86+C125+E125+G125</f>
        <v>23403865</v>
      </c>
      <c r="L125" s="4">
        <f t="shared" si="7"/>
        <v>22516529</v>
      </c>
    </row>
    <row r="126" spans="1:12" x14ac:dyDescent="0.2">
      <c r="A126" s="1" t="s">
        <v>579</v>
      </c>
      <c r="B126" s="26" t="s">
        <v>586</v>
      </c>
      <c r="C126" s="4">
        <v>11428121</v>
      </c>
      <c r="D126" s="4">
        <v>8214245</v>
      </c>
      <c r="E126" s="4">
        <v>0</v>
      </c>
      <c r="F126" s="4">
        <v>1872260</v>
      </c>
      <c r="G126" s="4">
        <v>9820272</v>
      </c>
      <c r="H126" s="4">
        <v>10291488</v>
      </c>
      <c r="K126" s="4">
        <f t="shared" ref="K126:L126" si="8">C48+E48+G48+I48+C87+E87+G87+I87+C126+E126+G126</f>
        <v>551205983</v>
      </c>
      <c r="L126" s="4">
        <f t="shared" si="8"/>
        <v>457517192</v>
      </c>
    </row>
    <row r="127" spans="1:12" x14ac:dyDescent="0.2">
      <c r="A127" s="1" t="s">
        <v>579</v>
      </c>
      <c r="B127" s="26" t="s">
        <v>587</v>
      </c>
      <c r="C127" s="4">
        <v>2986900</v>
      </c>
      <c r="D127" s="4">
        <v>2064500</v>
      </c>
      <c r="E127" s="4">
        <v>890600</v>
      </c>
      <c r="F127" s="4">
        <v>692600</v>
      </c>
      <c r="G127" s="4">
        <v>576100</v>
      </c>
      <c r="H127" s="4">
        <v>245700</v>
      </c>
      <c r="K127" s="4">
        <f t="shared" ref="K127:L127" si="9">C49+E49+G49+I49+C88+E88+G88+I88+C127+E127+G127</f>
        <v>72720700</v>
      </c>
      <c r="L127" s="4">
        <f t="shared" si="9"/>
        <v>64175300</v>
      </c>
    </row>
    <row r="128" spans="1:12" x14ac:dyDescent="0.2">
      <c r="A128" s="1" t="s">
        <v>579</v>
      </c>
      <c r="B128" s="26" t="s">
        <v>588</v>
      </c>
      <c r="C128" s="4">
        <v>4577511</v>
      </c>
      <c r="D128" s="4">
        <v>3300584</v>
      </c>
      <c r="E128" s="4">
        <v>2104529</v>
      </c>
      <c r="F128" s="4">
        <v>946264</v>
      </c>
      <c r="G128" s="4">
        <v>668505</v>
      </c>
      <c r="H128" s="4">
        <v>588115</v>
      </c>
      <c r="K128" s="4">
        <f t="shared" ref="K128:L128" si="10">C50+E50+G50+I50+C89+E89+G89+I89+C128+E128+G128</f>
        <v>100906547</v>
      </c>
      <c r="L128" s="4">
        <f t="shared" si="10"/>
        <v>95185568</v>
      </c>
    </row>
    <row r="129" spans="1:12" x14ac:dyDescent="0.2">
      <c r="A129" s="1" t="s">
        <v>579</v>
      </c>
      <c r="B129" s="26" t="s">
        <v>589</v>
      </c>
      <c r="C129" s="4">
        <v>367502.38</v>
      </c>
      <c r="D129" s="4">
        <v>1305.44</v>
      </c>
      <c r="E129" s="4">
        <v>0</v>
      </c>
      <c r="F129" s="4">
        <v>0</v>
      </c>
      <c r="G129" s="4">
        <v>416360.1</v>
      </c>
      <c r="H129" s="4">
        <v>441591.36</v>
      </c>
      <c r="K129" s="4">
        <f t="shared" ref="K129:L129" si="11">C51+E51+G51+I51+C90+E90+G90+I90+C129+E129+G129</f>
        <v>44807515.659999996</v>
      </c>
      <c r="L129" s="4">
        <f t="shared" si="11"/>
        <v>40148998.729999997</v>
      </c>
    </row>
    <row r="130" spans="1:12" x14ac:dyDescent="0.2">
      <c r="A130" s="1" t="s">
        <v>579</v>
      </c>
      <c r="B130" s="26" t="s">
        <v>590</v>
      </c>
      <c r="C130" s="4">
        <v>644860.75</v>
      </c>
      <c r="D130" s="4">
        <v>2400.36</v>
      </c>
      <c r="E130" s="4">
        <v>0</v>
      </c>
      <c r="F130" s="4">
        <v>0</v>
      </c>
      <c r="G130" s="4">
        <v>502486.49</v>
      </c>
      <c r="H130" s="4">
        <v>426690.8</v>
      </c>
      <c r="K130" s="4">
        <f t="shared" ref="K130:L130" si="12">C52+E52+G52+I52+C91+E91+G91+I91+C130+E130+G130</f>
        <v>19454463.919999998</v>
      </c>
      <c r="L130" s="4">
        <f t="shared" si="12"/>
        <v>17777593.91</v>
      </c>
    </row>
    <row r="131" spans="1:12" x14ac:dyDescent="0.2">
      <c r="A131" s="1" t="s">
        <v>579</v>
      </c>
      <c r="B131" s="26" t="s">
        <v>591</v>
      </c>
      <c r="C131" s="4">
        <v>3180498.66</v>
      </c>
      <c r="D131" s="4">
        <v>2373868.84</v>
      </c>
      <c r="E131" s="4">
        <v>0</v>
      </c>
      <c r="F131" s="4">
        <v>25000</v>
      </c>
      <c r="G131" s="4">
        <v>403140.21</v>
      </c>
      <c r="H131" s="4">
        <v>383806.07</v>
      </c>
      <c r="K131" s="4">
        <f t="shared" ref="K131:L131" si="13">C53+E53+G53+I53+C92+E92+G92+I92+C131+E131+G131</f>
        <v>42611449.45000001</v>
      </c>
      <c r="L131" s="4">
        <f t="shared" si="13"/>
        <v>39010959.039999999</v>
      </c>
    </row>
    <row r="132" spans="1:12" x14ac:dyDescent="0.2">
      <c r="A132" s="1" t="s">
        <v>579</v>
      </c>
      <c r="B132" s="26" t="s">
        <v>592</v>
      </c>
      <c r="C132" s="4">
        <v>4894100.72</v>
      </c>
      <c r="D132" s="4">
        <v>3226889.15</v>
      </c>
      <c r="E132" s="4">
        <v>0</v>
      </c>
      <c r="F132" s="4">
        <v>0</v>
      </c>
      <c r="G132" s="4">
        <v>1422395.54</v>
      </c>
      <c r="H132" s="4">
        <v>490020.94</v>
      </c>
      <c r="K132" s="4">
        <f t="shared" ref="K132:L132" si="14">C54+E54+G54+I54+C93+E93+G93+I93+C132+E132+G132</f>
        <v>66041328.789999992</v>
      </c>
      <c r="L132" s="4">
        <f t="shared" si="14"/>
        <v>57222258.049999997</v>
      </c>
    </row>
    <row r="133" spans="1:12" x14ac:dyDescent="0.2">
      <c r="A133" s="1" t="s">
        <v>579</v>
      </c>
      <c r="B133" s="26" t="s">
        <v>593</v>
      </c>
      <c r="C133" s="4">
        <v>1871059.89</v>
      </c>
      <c r="D133" s="4">
        <v>1284006.93</v>
      </c>
      <c r="E133" s="4">
        <v>68841.429999999993</v>
      </c>
      <c r="F133" s="4">
        <v>5.47</v>
      </c>
      <c r="G133" s="4">
        <v>399433.07</v>
      </c>
      <c r="H133" s="4">
        <v>150484.99</v>
      </c>
      <c r="K133" s="4">
        <f t="shared" ref="K133:L133" si="15">C55+E55+G55+I55+C94+E94+G94+I94+C133+E133+G133</f>
        <v>22697844</v>
      </c>
      <c r="L133" s="4">
        <f t="shared" si="15"/>
        <v>24048127.199999999</v>
      </c>
    </row>
    <row r="134" spans="1:12" x14ac:dyDescent="0.2">
      <c r="A134" s="1" t="s">
        <v>579</v>
      </c>
      <c r="B134" s="26" t="s">
        <v>594</v>
      </c>
      <c r="C134" s="4">
        <v>2258180</v>
      </c>
      <c r="D134" s="4">
        <v>1729816.65</v>
      </c>
      <c r="E134" s="4">
        <v>50517.39</v>
      </c>
      <c r="F134" s="4">
        <v>50000</v>
      </c>
      <c r="G134" s="4">
        <v>431619.74</v>
      </c>
      <c r="H134" s="4">
        <v>235806.68</v>
      </c>
      <c r="K134" s="4">
        <f t="shared" ref="K134:L134" si="16">C56+E56+G56+I56+C95+E95+G95+I95+C134+E134+G134</f>
        <v>23001081.09</v>
      </c>
      <c r="L134" s="4">
        <f t="shared" si="16"/>
        <v>22822569.739999998</v>
      </c>
    </row>
    <row r="135" spans="1:12" x14ac:dyDescent="0.2">
      <c r="A135" s="1" t="s">
        <v>579</v>
      </c>
      <c r="B135" s="26" t="s">
        <v>595</v>
      </c>
      <c r="C135" s="4">
        <v>963379.94</v>
      </c>
      <c r="D135" s="4">
        <v>868617.43</v>
      </c>
      <c r="E135" s="4">
        <v>3237.51</v>
      </c>
      <c r="F135" s="4">
        <v>0</v>
      </c>
      <c r="G135" s="4">
        <v>42143.19</v>
      </c>
      <c r="H135" s="4">
        <v>55000</v>
      </c>
      <c r="K135" s="4">
        <f t="shared" ref="K135:L135" si="17">C57+E57+G57+I57+C96+E96+G96+I96+C135+E135+G135</f>
        <v>6981062.0699999994</v>
      </c>
      <c r="L135" s="4">
        <f t="shared" si="17"/>
        <v>6716851.3200000003</v>
      </c>
    </row>
    <row r="136" spans="1:12" x14ac:dyDescent="0.2">
      <c r="A136" s="1" t="s">
        <v>579</v>
      </c>
      <c r="B136" s="26" t="s">
        <v>596</v>
      </c>
      <c r="C136" s="4">
        <v>1288936.6000000001</v>
      </c>
      <c r="D136" s="4">
        <v>8419.73</v>
      </c>
      <c r="E136" s="4">
        <v>2205101.31</v>
      </c>
      <c r="F136" s="4">
        <v>2009000</v>
      </c>
      <c r="G136" s="4">
        <v>674099218.21000004</v>
      </c>
      <c r="H136" s="4">
        <v>673967949.37</v>
      </c>
      <c r="K136" s="4">
        <f t="shared" ref="K136:L136" si="18">C58+E58+G58+I58+C97+E97+G97+I97+C136+E136+G136</f>
        <v>733473679.63</v>
      </c>
      <c r="L136" s="4">
        <f t="shared" si="18"/>
        <v>729529964.72000003</v>
      </c>
    </row>
    <row r="137" spans="1:12" x14ac:dyDescent="0.2">
      <c r="A137" s="1" t="s">
        <v>579</v>
      </c>
      <c r="B137" s="26" t="s">
        <v>597</v>
      </c>
      <c r="C137" s="4">
        <v>398093.4</v>
      </c>
      <c r="D137" s="4">
        <v>5483.36</v>
      </c>
      <c r="E137" s="4">
        <v>0</v>
      </c>
      <c r="F137" s="4">
        <v>0</v>
      </c>
      <c r="G137" s="4">
        <v>271706.84000000003</v>
      </c>
      <c r="H137" s="4">
        <v>110000</v>
      </c>
      <c r="K137" s="4">
        <f t="shared" ref="K137:L137" si="19">C59+E59+G59+I59+C98+E98+G98+I98+C137+E137+G137</f>
        <v>12149430.75</v>
      </c>
      <c r="L137" s="4">
        <f t="shared" si="19"/>
        <v>12203784.25</v>
      </c>
    </row>
    <row r="138" spans="1:12" x14ac:dyDescent="0.2">
      <c r="A138" s="1" t="s">
        <v>579</v>
      </c>
      <c r="B138" s="26" t="s">
        <v>598</v>
      </c>
      <c r="C138" s="4">
        <v>2830434.04</v>
      </c>
      <c r="D138" s="4">
        <v>2154245.59</v>
      </c>
      <c r="E138" s="4">
        <v>575646.32999999996</v>
      </c>
      <c r="F138" s="4">
        <v>229357.65</v>
      </c>
      <c r="G138" s="4">
        <v>527176.14</v>
      </c>
      <c r="H138" s="4">
        <v>91911.75</v>
      </c>
      <c r="K138" s="4">
        <f t="shared" ref="K138:L138" si="20">C60+E60+G60+I60+C99+E99+G99+I99+C138+E138+G138</f>
        <v>57155409.149999999</v>
      </c>
      <c r="L138" s="4">
        <f t="shared" si="20"/>
        <v>58718513.169999994</v>
      </c>
    </row>
    <row r="139" spans="1:12" x14ac:dyDescent="0.2">
      <c r="A139" s="1" t="s">
        <v>579</v>
      </c>
      <c r="B139" s="26" t="s">
        <v>599</v>
      </c>
      <c r="C139" s="4">
        <v>3808916</v>
      </c>
      <c r="D139" s="4">
        <v>2411810</v>
      </c>
      <c r="E139" s="4">
        <v>134247</v>
      </c>
      <c r="F139" s="4">
        <v>120899</v>
      </c>
      <c r="G139" s="4">
        <v>316824</v>
      </c>
      <c r="H139" s="4">
        <v>258986</v>
      </c>
      <c r="K139" s="4">
        <f t="shared" ref="K139:L139" si="21">C61+E61+G61+I61+C100+E100+G100+I100+C139+E139+G139</f>
        <v>27367223</v>
      </c>
      <c r="L139" s="4">
        <f t="shared" si="21"/>
        <v>23982206</v>
      </c>
    </row>
    <row r="140" spans="1:12" x14ac:dyDescent="0.2">
      <c r="A140" s="1" t="s">
        <v>579</v>
      </c>
      <c r="B140" s="26" t="s">
        <v>600</v>
      </c>
      <c r="C140" s="4">
        <v>2805413.53</v>
      </c>
      <c r="D140" s="4">
        <v>2240113.62</v>
      </c>
      <c r="E140" s="4">
        <v>1003.4</v>
      </c>
      <c r="F140" s="4">
        <v>0</v>
      </c>
      <c r="G140" s="4">
        <v>314870.81</v>
      </c>
      <c r="H140" s="4">
        <v>58812.13</v>
      </c>
      <c r="K140" s="4">
        <f t="shared" ref="K140:L140" si="22">C62+E62+G62+I62+C101+E101+G101+I101+C140+E140+G140</f>
        <v>55366624.519999996</v>
      </c>
      <c r="L140" s="4">
        <f t="shared" si="22"/>
        <v>55962858.219999999</v>
      </c>
    </row>
    <row r="141" spans="1:12" x14ac:dyDescent="0.2">
      <c r="A141" s="1" t="s">
        <v>579</v>
      </c>
      <c r="B141" s="26" t="s">
        <v>601</v>
      </c>
      <c r="C141" s="4">
        <v>1699294.75</v>
      </c>
      <c r="D141" s="4">
        <v>1205132.5</v>
      </c>
      <c r="E141" s="4">
        <v>0</v>
      </c>
      <c r="F141" s="4">
        <v>0</v>
      </c>
      <c r="G141" s="4">
        <v>202541.82</v>
      </c>
      <c r="H141" s="4">
        <v>113929.94</v>
      </c>
      <c r="K141" s="4">
        <f t="shared" ref="K141:L141" si="23">C63+E63+G63+I63+C102+E102+G102+I102+C141+E141+G141</f>
        <v>10366078.289999999</v>
      </c>
      <c r="L141" s="4">
        <f t="shared" si="23"/>
        <v>10683825.889999999</v>
      </c>
    </row>
    <row r="142" spans="1:12" x14ac:dyDescent="0.2">
      <c r="A142" s="1" t="s">
        <v>579</v>
      </c>
      <c r="B142" s="26" t="s">
        <v>602</v>
      </c>
      <c r="C142" s="4">
        <v>1806066</v>
      </c>
      <c r="D142" s="4">
        <v>1283787</v>
      </c>
      <c r="E142" s="4">
        <v>138007</v>
      </c>
      <c r="F142" s="4">
        <v>120171</v>
      </c>
      <c r="G142" s="4">
        <v>352595</v>
      </c>
      <c r="H142" s="4">
        <v>234335</v>
      </c>
      <c r="K142" s="4">
        <f t="shared" ref="K142:L142" si="24">C64+E64+G64+I64+C103+E103+G103+I103+C142+E142+G142</f>
        <v>13964272</v>
      </c>
      <c r="L142" s="4">
        <f t="shared" si="24"/>
        <v>13073821</v>
      </c>
    </row>
    <row r="143" spans="1:12" x14ac:dyDescent="0.2">
      <c r="A143" s="1" t="s">
        <v>579</v>
      </c>
      <c r="B143" s="26" t="s">
        <v>603</v>
      </c>
      <c r="C143" s="4">
        <v>670745.4</v>
      </c>
      <c r="D143" s="4">
        <v>15637.15</v>
      </c>
      <c r="E143" s="4">
        <v>2385.84</v>
      </c>
      <c r="F143" s="4">
        <v>96400</v>
      </c>
      <c r="G143" s="4">
        <v>416008.41</v>
      </c>
      <c r="H143" s="4">
        <v>46467.25</v>
      </c>
      <c r="K143" s="4">
        <f t="shared" ref="K143:L143" si="25">C65+E65+G65+I65+C104+E104+G104+I104+C143+E143+G143</f>
        <v>8947517.0099999998</v>
      </c>
      <c r="L143" s="4">
        <f t="shared" si="25"/>
        <v>8958647.6999999993</v>
      </c>
    </row>
    <row r="144" spans="1:12" x14ac:dyDescent="0.2">
      <c r="A144" s="1" t="s">
        <v>579</v>
      </c>
      <c r="B144" s="26" t="s">
        <v>604</v>
      </c>
      <c r="C144" s="4">
        <v>2352088.84</v>
      </c>
      <c r="D144" s="4">
        <v>1880000</v>
      </c>
      <c r="E144" s="4">
        <v>54909.08</v>
      </c>
      <c r="F144" s="4">
        <v>3539.82</v>
      </c>
      <c r="G144" s="4">
        <v>150090.38</v>
      </c>
      <c r="H144" s="4">
        <v>20000</v>
      </c>
      <c r="K144" s="4">
        <f t="shared" ref="K144:L144" si="26">C66+E66+G66+I66+C105+E105+G105+I105+C144+E144+G144</f>
        <v>14849395.110000003</v>
      </c>
      <c r="L144" s="4">
        <f t="shared" si="26"/>
        <v>12975168.52</v>
      </c>
    </row>
    <row r="145" spans="1:12" x14ac:dyDescent="0.2">
      <c r="A145" s="1" t="s">
        <v>579</v>
      </c>
      <c r="B145" s="26" t="s">
        <v>605</v>
      </c>
      <c r="C145" s="4">
        <v>4522900</v>
      </c>
      <c r="D145" s="4">
        <v>3179100</v>
      </c>
      <c r="E145" s="4">
        <v>806400</v>
      </c>
      <c r="F145" s="4">
        <v>563300</v>
      </c>
      <c r="G145" s="4">
        <v>619700</v>
      </c>
      <c r="H145" s="4">
        <v>575200</v>
      </c>
      <c r="K145" s="4">
        <f t="shared" ref="K145:L145" si="27">C67+E67+G67+I67+C106+E106+G106+I106+C145+E145+G145</f>
        <v>111822500</v>
      </c>
      <c r="L145" s="4">
        <f t="shared" si="27"/>
        <v>101170900</v>
      </c>
    </row>
    <row r="146" spans="1:12" x14ac:dyDescent="0.2">
      <c r="A146" s="1" t="s">
        <v>579</v>
      </c>
      <c r="B146" s="26" t="s">
        <v>606</v>
      </c>
      <c r="C146" s="4">
        <v>3072078.81</v>
      </c>
      <c r="D146" s="4">
        <v>1761354.56</v>
      </c>
      <c r="E146" s="4">
        <v>0</v>
      </c>
      <c r="F146" s="4">
        <v>4000</v>
      </c>
      <c r="G146" s="4">
        <v>987331.2</v>
      </c>
      <c r="H146" s="4">
        <v>300527.59000000003</v>
      </c>
      <c r="K146" s="4">
        <f t="shared" ref="K146:L146" si="28">C68+E68+G68+I68+C107+E107+G107+I107+C146+E146+G146</f>
        <v>39850258.270000003</v>
      </c>
      <c r="L146" s="4">
        <f t="shared" si="28"/>
        <v>39112214.960000008</v>
      </c>
    </row>
    <row r="147" spans="1:12" x14ac:dyDescent="0.2">
      <c r="A147" s="1" t="s">
        <v>579</v>
      </c>
      <c r="B147" s="26" t="s">
        <v>607</v>
      </c>
      <c r="C147" s="4">
        <v>2283566.75</v>
      </c>
      <c r="D147" s="4">
        <v>1462360.08</v>
      </c>
      <c r="E147" s="4">
        <v>61476</v>
      </c>
      <c r="F147" s="4">
        <v>61746</v>
      </c>
      <c r="G147" s="4">
        <v>428288.31</v>
      </c>
      <c r="H147" s="4">
        <v>425599.25</v>
      </c>
      <c r="K147" s="4">
        <f t="shared" ref="K147:L147" si="29">C69+E69+G69+I69+C108+E108+G108+I108+C147+E147+G147</f>
        <v>35728460.630000003</v>
      </c>
      <c r="L147" s="4">
        <f t="shared" si="29"/>
        <v>38036304.509999998</v>
      </c>
    </row>
    <row r="148" spans="1:12" x14ac:dyDescent="0.2">
      <c r="A148" s="1" t="s">
        <v>579</v>
      </c>
      <c r="B148" s="26" t="s">
        <v>608</v>
      </c>
      <c r="C148" s="4">
        <v>1768683.9</v>
      </c>
      <c r="D148" s="4">
        <v>1206172.92</v>
      </c>
      <c r="E148" s="4">
        <v>456922.78</v>
      </c>
      <c r="F148" s="4">
        <v>230704.47</v>
      </c>
      <c r="G148" s="4">
        <v>195635.11</v>
      </c>
      <c r="H148" s="4">
        <v>198883.61</v>
      </c>
      <c r="K148" s="4">
        <f t="shared" ref="K148:L148" si="30">C70+E70+G70+I70+C109+E109+G109+I109+C148+E148+G148</f>
        <v>23058150.73</v>
      </c>
      <c r="L148" s="4">
        <f t="shared" si="30"/>
        <v>24364078.289999999</v>
      </c>
    </row>
    <row r="149" spans="1:12" x14ac:dyDescent="0.2">
      <c r="A149" s="1" t="s">
        <v>579</v>
      </c>
      <c r="B149" s="26" t="s">
        <v>609</v>
      </c>
      <c r="C149" s="4">
        <v>3996398</v>
      </c>
      <c r="D149" s="4">
        <v>3008119</v>
      </c>
      <c r="E149" s="4">
        <v>0</v>
      </c>
      <c r="F149" s="4">
        <v>0</v>
      </c>
      <c r="G149" s="4">
        <v>523524</v>
      </c>
      <c r="H149" s="4">
        <v>515124</v>
      </c>
      <c r="K149" s="4">
        <f>C71+E71+G71+I71+C110+E110+G110+I110+C149+E149+G149</f>
        <v>32541808</v>
      </c>
      <c r="L149" s="4">
        <f>D71+F71+H71+J71+D110+F110+H110+J110+D149+F149+H149</f>
        <v>35507089</v>
      </c>
    </row>
    <row r="150" spans="1:12" x14ac:dyDescent="0.2">
      <c r="A150" s="1" t="s">
        <v>360</v>
      </c>
      <c r="B150" s="26" t="s">
        <v>610</v>
      </c>
      <c r="C150" s="4">
        <v>1974643.45</v>
      </c>
      <c r="D150" s="4">
        <v>1363114.41</v>
      </c>
      <c r="E150" s="4">
        <v>0</v>
      </c>
      <c r="F150" s="4">
        <v>0</v>
      </c>
      <c r="G150" s="4">
        <v>864452.82</v>
      </c>
      <c r="H150" s="4">
        <v>874710.44</v>
      </c>
      <c r="K150" s="4">
        <f>C72+E72+G72+I72+C111+E111+G111+I111+C150+E150+G150</f>
        <v>46753518.400000006</v>
      </c>
      <c r="L150" s="4">
        <f>D72+F72+H72+J72+D111+F111+H111+J111+D150+F150+H150</f>
        <v>46754853.529999994</v>
      </c>
    </row>
    <row r="151" spans="1:12" x14ac:dyDescent="0.2">
      <c r="B151" s="26"/>
      <c r="C151" s="4"/>
      <c r="D151" s="4"/>
      <c r="E151" s="4"/>
      <c r="F151" s="4"/>
      <c r="G151" s="4"/>
      <c r="H151" s="4"/>
      <c r="K151" s="4"/>
      <c r="L151" s="4"/>
    </row>
    <row r="152" spans="1:12" x14ac:dyDescent="0.2">
      <c r="B152" s="26" t="s">
        <v>225</v>
      </c>
      <c r="C152" s="11">
        <f t="shared" ref="C152:H152" si="31">SUBTOTAL(9,C119:C151)</f>
        <v>85295262.830000013</v>
      </c>
      <c r="D152" s="11">
        <f t="shared" si="31"/>
        <v>57228434.149999991</v>
      </c>
      <c r="E152" s="11">
        <f t="shared" si="31"/>
        <v>9138813.1899999995</v>
      </c>
      <c r="F152" s="11">
        <f t="shared" si="31"/>
        <v>7880390.4100000001</v>
      </c>
      <c r="G152" s="11">
        <f t="shared" si="31"/>
        <v>696979213.67000008</v>
      </c>
      <c r="H152" s="11">
        <f t="shared" si="31"/>
        <v>692349813.78000021</v>
      </c>
      <c r="I152" s="6"/>
      <c r="J152" s="6"/>
      <c r="K152" s="11">
        <f>SUBTOTAL(9,K119:K151)</f>
        <v>2422746670.1399999</v>
      </c>
      <c r="L152" s="11">
        <f>SUBTOTAL(9,L119:L151)</f>
        <v>2269826226.3600006</v>
      </c>
    </row>
    <row r="153" spans="1:12" x14ac:dyDescent="0.2">
      <c r="B153" s="10"/>
      <c r="C153" s="10"/>
      <c r="D153" s="10"/>
      <c r="E153" s="10"/>
      <c r="F153" s="10"/>
      <c r="G153" s="4"/>
      <c r="H153" s="10"/>
      <c r="I153" s="10"/>
      <c r="J153" s="10"/>
      <c r="K153" s="10"/>
    </row>
    <row r="154" spans="1:12" ht="13.5" thickBot="1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2" ht="39.75" customHeight="1" thickTop="1" thickBot="1" x14ac:dyDescent="0.25">
      <c r="B155" s="26"/>
      <c r="C155" s="231"/>
      <c r="D155" s="231"/>
      <c r="E155" s="231"/>
      <c r="F155" s="231"/>
      <c r="H155" s="180"/>
      <c r="I155" s="180"/>
      <c r="K155" s="182" t="s">
        <v>146</v>
      </c>
      <c r="L155" s="183"/>
    </row>
    <row r="156" spans="1:12" ht="13.5" thickTop="1" x14ac:dyDescent="0.2">
      <c r="B156" s="15"/>
      <c r="C156" s="28"/>
      <c r="D156" s="28"/>
      <c r="E156" s="28"/>
      <c r="F156" s="28"/>
      <c r="H156" s="26"/>
      <c r="I156" s="28"/>
      <c r="J156" s="27"/>
      <c r="K156" s="28" t="s">
        <v>251</v>
      </c>
      <c r="L156" s="28" t="s">
        <v>252</v>
      </c>
    </row>
    <row r="157" spans="1:12" x14ac:dyDescent="0.2">
      <c r="B157" s="15"/>
      <c r="C157" s="28"/>
      <c r="D157" s="28"/>
      <c r="E157" s="28"/>
      <c r="F157" s="28"/>
      <c r="H157" s="28"/>
      <c r="I157" s="28"/>
      <c r="J157" s="27"/>
      <c r="K157" s="28" t="s">
        <v>253</v>
      </c>
      <c r="L157" s="28" t="s">
        <v>253</v>
      </c>
    </row>
    <row r="158" spans="1:12" x14ac:dyDescent="0.2">
      <c r="B158" s="15"/>
      <c r="C158" s="28"/>
      <c r="D158" s="28"/>
      <c r="E158" s="28"/>
      <c r="F158" s="28"/>
      <c r="H158" s="28"/>
      <c r="I158" s="28"/>
      <c r="J158" s="27"/>
      <c r="K158" s="28"/>
      <c r="L158" s="28"/>
    </row>
    <row r="159" spans="1:12" x14ac:dyDescent="0.2">
      <c r="A159" s="1" t="s">
        <v>159</v>
      </c>
      <c r="B159" s="26"/>
      <c r="C159" s="4"/>
      <c r="D159" s="4"/>
      <c r="E159" s="4"/>
      <c r="F159" s="4"/>
      <c r="H159" s="192" t="s">
        <v>507</v>
      </c>
      <c r="I159" s="178"/>
      <c r="J159" s="178"/>
      <c r="K159" s="162">
        <v>0</v>
      </c>
      <c r="L159" s="162">
        <v>0</v>
      </c>
    </row>
    <row r="160" spans="1:12" x14ac:dyDescent="0.2">
      <c r="B160" s="26"/>
      <c r="C160" s="4"/>
      <c r="D160" s="4"/>
      <c r="E160" s="4"/>
      <c r="F160" s="4"/>
      <c r="H160" s="4"/>
      <c r="I160" s="4"/>
      <c r="J160" s="4"/>
      <c r="K160" s="15">
        <f>K152+K159</f>
        <v>2422746670.1399999</v>
      </c>
      <c r="L160" s="15">
        <f>L152+L159</f>
        <v>2269826226.3600006</v>
      </c>
    </row>
    <row r="161" spans="1:13" x14ac:dyDescent="0.2">
      <c r="A161" s="1" t="s">
        <v>163</v>
      </c>
      <c r="B161" s="26"/>
      <c r="C161" s="4"/>
      <c r="D161" s="4"/>
      <c r="E161" s="4"/>
      <c r="F161" s="4"/>
      <c r="H161" s="179" t="s">
        <v>493</v>
      </c>
      <c r="I161" s="178"/>
      <c r="J161" s="178"/>
      <c r="K161" s="4">
        <v>19420235</v>
      </c>
      <c r="L161" s="4">
        <v>19420235</v>
      </c>
    </row>
    <row r="162" spans="1:13" ht="13.5" thickBot="1" x14ac:dyDescent="0.25">
      <c r="B162" s="10"/>
      <c r="C162" s="10"/>
      <c r="D162" s="10"/>
      <c r="E162" s="10"/>
      <c r="F162" s="10"/>
      <c r="H162" s="10"/>
      <c r="I162" s="149"/>
      <c r="J162" s="149"/>
      <c r="K162" s="4"/>
      <c r="L162" s="149"/>
    </row>
    <row r="163" spans="1:13" ht="14.25" thickTop="1" thickBot="1" x14ac:dyDescent="0.25">
      <c r="B163" s="10"/>
      <c r="C163" s="10"/>
      <c r="D163" s="10"/>
      <c r="E163" s="10"/>
      <c r="F163" s="10"/>
      <c r="H163" s="174" t="s">
        <v>160</v>
      </c>
      <c r="I163" s="175"/>
      <c r="J163" s="174"/>
      <c r="K163" s="181">
        <f>K160-K161</f>
        <v>2403326435.1399999</v>
      </c>
      <c r="L163" s="151">
        <f>L160-L161</f>
        <v>2250405991.3600006</v>
      </c>
      <c r="M163" s="6"/>
    </row>
    <row r="164" spans="1:13" ht="13.5" thickTop="1" x14ac:dyDescent="0.2"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3" x14ac:dyDescent="0.2"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3" x14ac:dyDescent="0.2">
      <c r="B166" s="10"/>
      <c r="C166" s="10"/>
      <c r="D166" s="10"/>
      <c r="E166" s="10"/>
      <c r="F166" s="10"/>
      <c r="G166" s="10"/>
      <c r="H166" s="10"/>
      <c r="I166" s="10"/>
      <c r="J166"/>
      <c r="K166"/>
    </row>
    <row r="167" spans="1:13" x14ac:dyDescent="0.2"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3" x14ac:dyDescent="0.2"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3" x14ac:dyDescent="0.2"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3" x14ac:dyDescent="0.2"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3" x14ac:dyDescent="0.2"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3" x14ac:dyDescent="0.2"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</sheetData>
  <mergeCells count="17">
    <mergeCell ref="B115:K115"/>
    <mergeCell ref="G116:H116"/>
    <mergeCell ref="K116:L116"/>
    <mergeCell ref="C155:D155"/>
    <mergeCell ref="E155:F155"/>
    <mergeCell ref="C116:D116"/>
    <mergeCell ref="E116:F116"/>
    <mergeCell ref="B37:K37"/>
    <mergeCell ref="B76:K76"/>
    <mergeCell ref="G77:H77"/>
    <mergeCell ref="I77:J77"/>
    <mergeCell ref="C38:D38"/>
    <mergeCell ref="I38:J38"/>
    <mergeCell ref="C77:D77"/>
    <mergeCell ref="E77:F77"/>
    <mergeCell ref="E38:F38"/>
    <mergeCell ref="G38:H38"/>
  </mergeCells>
  <phoneticPr fontId="0" type="noConversion"/>
  <pageMargins left="0.23622047244094491" right="0.15748031496062992" top="0.31496062992125984" bottom="0.15748031496062992" header="0.31496062992125984" footer="0.15748031496062992"/>
  <pageSetup paperSize="9" scale="90" fitToHeight="10" orientation="landscape" r:id="rId1"/>
  <headerFooter alignWithMargins="0"/>
  <rowBreaks count="2" manualBreakCount="2">
    <brk id="75" max="16383" man="1"/>
    <brk id="11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10" width="13" style="1" customWidth="1"/>
    <col min="11" max="12" width="18" style="1" customWidth="1"/>
    <col min="13" max="21" width="13" style="1" customWidth="1"/>
    <col min="22" max="16384" width="9.28515625" style="1"/>
  </cols>
  <sheetData>
    <row r="1" spans="1:12" hidden="1" x14ac:dyDescent="0.2">
      <c r="A1" s="1" t="s">
        <v>561</v>
      </c>
    </row>
    <row r="2" spans="1:12" hidden="1" x14ac:dyDescent="0.2">
      <c r="A2" s="1" t="s">
        <v>238</v>
      </c>
    </row>
    <row r="3" spans="1:12" hidden="1" x14ac:dyDescent="0.2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2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254</v>
      </c>
      <c r="C5" s="1">
        <v>120</v>
      </c>
      <c r="D5" s="1">
        <v>120</v>
      </c>
      <c r="E5" s="1">
        <v>130</v>
      </c>
      <c r="F5" s="1">
        <v>130</v>
      </c>
      <c r="G5" s="1">
        <v>140</v>
      </c>
      <c r="H5" s="1">
        <v>140</v>
      </c>
      <c r="I5" s="1">
        <v>150</v>
      </c>
      <c r="J5" s="1">
        <v>150</v>
      </c>
      <c r="K5" s="2"/>
      <c r="L5" s="3"/>
    </row>
    <row r="6" spans="1:12" s="22" customFormat="1" ht="12.75" hidden="1" customHeight="1" x14ac:dyDescent="0.2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x14ac:dyDescent="0.2"/>
    <row r="8" spans="1:12" hidden="1" x14ac:dyDescent="0.2">
      <c r="A8" s="1" t="s">
        <v>148</v>
      </c>
    </row>
    <row r="9" spans="1:12" hidden="1" x14ac:dyDescent="0.2">
      <c r="A9" s="1" t="s">
        <v>236</v>
      </c>
    </row>
    <row r="10" spans="1:12" hidden="1" x14ac:dyDescent="0.2">
      <c r="A10" s="1" t="s">
        <v>249</v>
      </c>
      <c r="B10" s="8"/>
      <c r="K10" s="31" t="s">
        <v>226</v>
      </c>
      <c r="L10" s="31" t="s">
        <v>226</v>
      </c>
    </row>
    <row r="11" spans="1:12" hidden="1" x14ac:dyDescent="0.2">
      <c r="A11" s="1" t="s">
        <v>231</v>
      </c>
      <c r="C11" s="7"/>
      <c r="E11" s="7"/>
      <c r="G11" s="7"/>
      <c r="I11" s="7"/>
      <c r="K11" s="64">
        <v>10</v>
      </c>
      <c r="L11" s="31">
        <v>30</v>
      </c>
    </row>
    <row r="12" spans="1:12" hidden="1" x14ac:dyDescent="0.2">
      <c r="A12" s="1" t="s">
        <v>221</v>
      </c>
      <c r="K12" s="31" t="s">
        <v>164</v>
      </c>
      <c r="L12" s="31" t="s">
        <v>164</v>
      </c>
    </row>
    <row r="13" spans="1:12" s="22" customFormat="1" ht="12.75" hidden="1" customHeight="1" x14ac:dyDescent="0.25">
      <c r="A13" s="1" t="s">
        <v>361</v>
      </c>
      <c r="C13" s="1"/>
      <c r="D13" s="1"/>
      <c r="E13" s="1"/>
      <c r="F13" s="1"/>
      <c r="G13" s="1"/>
      <c r="H13" s="1"/>
      <c r="I13" s="1"/>
      <c r="J13" s="1"/>
      <c r="K13" s="31" t="s">
        <v>354</v>
      </c>
      <c r="L13" s="31" t="s">
        <v>355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562</v>
      </c>
    </row>
    <row r="16" spans="1:12" hidden="1" x14ac:dyDescent="0.2">
      <c r="A16" s="1" t="s">
        <v>237</v>
      </c>
    </row>
    <row r="17" spans="1:12" hidden="1" x14ac:dyDescent="0.2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2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222</v>
      </c>
      <c r="C19" s="1">
        <v>160</v>
      </c>
      <c r="D19" s="1">
        <v>160</v>
      </c>
      <c r="E19" s="1">
        <v>170</v>
      </c>
      <c r="F19" s="1">
        <v>170</v>
      </c>
      <c r="G19" s="1">
        <v>180</v>
      </c>
      <c r="H19" s="1">
        <v>180</v>
      </c>
      <c r="I19" s="1">
        <v>190</v>
      </c>
      <c r="J19" s="1">
        <v>190</v>
      </c>
      <c r="K19" s="2"/>
      <c r="L19" s="3"/>
    </row>
    <row r="20" spans="1:12" s="22" customFormat="1" ht="12.75" hidden="1" customHeight="1" x14ac:dyDescent="0.2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x14ac:dyDescent="0.2"/>
    <row r="22" spans="1:12" hidden="1" x14ac:dyDescent="0.2">
      <c r="A22" s="1" t="s">
        <v>563</v>
      </c>
    </row>
    <row r="23" spans="1:12" hidden="1" x14ac:dyDescent="0.2">
      <c r="A23" s="1" t="s">
        <v>376</v>
      </c>
    </row>
    <row r="24" spans="1:12" hidden="1" x14ac:dyDescent="0.2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2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2">
      <c r="A26" s="1" t="s">
        <v>379</v>
      </c>
      <c r="C26" s="1">
        <v>200</v>
      </c>
      <c r="D26" s="1">
        <v>200</v>
      </c>
      <c r="E26" s="1">
        <v>210</v>
      </c>
      <c r="F26" s="1">
        <v>210</v>
      </c>
      <c r="G26" s="1">
        <v>220</v>
      </c>
      <c r="H26" s="1">
        <v>220</v>
      </c>
      <c r="K26" s="2"/>
      <c r="L26" s="3"/>
    </row>
    <row r="27" spans="1:12" s="22" customFormat="1" ht="12.75" hidden="1" customHeight="1" x14ac:dyDescent="0.2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2">
      <c r="K28" s="2"/>
      <c r="L28" s="3"/>
    </row>
    <row r="29" spans="1:12" hidden="1" x14ac:dyDescent="0.2">
      <c r="A29" s="1" t="s">
        <v>165</v>
      </c>
      <c r="K29" s="2"/>
      <c r="L29" s="3"/>
    </row>
    <row r="30" spans="1:12" hidden="1" x14ac:dyDescent="0.2">
      <c r="A30" s="1" t="s">
        <v>397</v>
      </c>
      <c r="K30" s="2"/>
      <c r="L30" s="3"/>
    </row>
    <row r="31" spans="1:12" hidden="1" x14ac:dyDescent="0.2">
      <c r="A31" s="1" t="s">
        <v>398</v>
      </c>
      <c r="B31" s="8"/>
      <c r="C31" s="31"/>
      <c r="D31" s="31"/>
      <c r="E31" s="31"/>
      <c r="F31" s="31"/>
      <c r="G31" s="31"/>
      <c r="H31" s="31"/>
      <c r="K31" s="31" t="s">
        <v>226</v>
      </c>
      <c r="L31" s="1" t="s">
        <v>226</v>
      </c>
    </row>
    <row r="32" spans="1:12" hidden="1" x14ac:dyDescent="0.2">
      <c r="A32" s="1" t="s">
        <v>399</v>
      </c>
      <c r="C32" s="64"/>
      <c r="D32" s="31"/>
      <c r="E32" s="64"/>
      <c r="F32" s="31"/>
      <c r="G32" s="64"/>
      <c r="H32" s="31"/>
      <c r="K32" s="64">
        <v>10</v>
      </c>
      <c r="L32" s="1">
        <v>10</v>
      </c>
    </row>
    <row r="33" spans="1:13" hidden="1" x14ac:dyDescent="0.2">
      <c r="A33" s="1" t="s">
        <v>400</v>
      </c>
      <c r="C33" s="31"/>
      <c r="D33" s="31"/>
      <c r="E33" s="31"/>
      <c r="F33" s="31"/>
      <c r="G33" s="31"/>
      <c r="H33" s="31"/>
      <c r="K33" s="31">
        <v>90</v>
      </c>
      <c r="L33" s="1">
        <v>90</v>
      </c>
    </row>
    <row r="34" spans="1:13" ht="15.75" hidden="1" x14ac:dyDescent="0.25">
      <c r="A34" s="1" t="s">
        <v>401</v>
      </c>
      <c r="B34" s="22"/>
      <c r="C34" s="31"/>
      <c r="D34" s="31"/>
      <c r="E34" s="31"/>
      <c r="F34" s="31"/>
      <c r="G34" s="31"/>
      <c r="H34" s="31"/>
      <c r="K34" s="64" t="s">
        <v>355</v>
      </c>
      <c r="L34" s="7" t="s">
        <v>355</v>
      </c>
    </row>
    <row r="35" spans="1:13" ht="15.75" x14ac:dyDescent="0.25">
      <c r="B35" s="22"/>
      <c r="C35" s="31"/>
      <c r="D35" s="31"/>
      <c r="E35" s="31"/>
      <c r="F35" s="31"/>
      <c r="G35" s="31"/>
      <c r="H35" s="31"/>
      <c r="K35" s="64"/>
      <c r="L35" s="7"/>
    </row>
    <row r="36" spans="1:13" ht="18.75" x14ac:dyDescent="0.3">
      <c r="B36" s="219" t="s">
        <v>258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</row>
    <row r="37" spans="1:13" ht="25.5" customHeight="1" x14ac:dyDescent="0.2">
      <c r="B37" s="13" t="s">
        <v>506</v>
      </c>
      <c r="C37" s="235" t="s">
        <v>291</v>
      </c>
      <c r="D37" s="236"/>
      <c r="E37" s="235" t="s">
        <v>292</v>
      </c>
      <c r="F37" s="236"/>
      <c r="G37" s="235" t="s">
        <v>144</v>
      </c>
      <c r="H37" s="236"/>
      <c r="I37" s="235" t="s">
        <v>293</v>
      </c>
      <c r="J37" s="236"/>
      <c r="K37" s="14"/>
      <c r="L37" s="6"/>
      <c r="M37" s="6"/>
    </row>
    <row r="38" spans="1:13" x14ac:dyDescent="0.2">
      <c r="B38" s="8"/>
      <c r="C38" s="9" t="s">
        <v>251</v>
      </c>
      <c r="D38" s="9" t="s">
        <v>252</v>
      </c>
      <c r="E38" s="9" t="s">
        <v>251</v>
      </c>
      <c r="F38" s="9" t="s">
        <v>252</v>
      </c>
      <c r="G38" s="9" t="s">
        <v>251</v>
      </c>
      <c r="H38" s="9" t="s">
        <v>252</v>
      </c>
      <c r="I38" s="9" t="s">
        <v>251</v>
      </c>
      <c r="J38" s="9" t="s">
        <v>252</v>
      </c>
      <c r="K38" s="12"/>
      <c r="L38" s="12"/>
    </row>
    <row r="39" spans="1:13" x14ac:dyDescent="0.2">
      <c r="B39" s="8"/>
      <c r="C39" s="9" t="s">
        <v>253</v>
      </c>
      <c r="D39" s="9" t="s">
        <v>253</v>
      </c>
      <c r="E39" s="9" t="s">
        <v>253</v>
      </c>
      <c r="F39" s="9" t="s">
        <v>253</v>
      </c>
      <c r="G39" s="9" t="s">
        <v>253</v>
      </c>
      <c r="H39" s="9" t="s">
        <v>253</v>
      </c>
      <c r="I39" s="9" t="s">
        <v>253</v>
      </c>
      <c r="J39" s="9" t="s">
        <v>253</v>
      </c>
      <c r="K39" s="12"/>
      <c r="L39" s="12"/>
    </row>
    <row r="40" spans="1:13" x14ac:dyDescent="0.2">
      <c r="B40" s="8"/>
      <c r="K40" s="6"/>
      <c r="L40" s="6"/>
    </row>
    <row r="41" spans="1:13" x14ac:dyDescent="0.2">
      <c r="A41" s="1" t="s">
        <v>579</v>
      </c>
      <c r="B41" s="26" t="s">
        <v>580</v>
      </c>
      <c r="C41" s="10">
        <v>0</v>
      </c>
      <c r="D41" s="10">
        <v>0</v>
      </c>
      <c r="E41" s="10">
        <v>720074</v>
      </c>
      <c r="F41" s="10">
        <v>493743</v>
      </c>
      <c r="G41" s="10">
        <v>3604580</v>
      </c>
      <c r="H41" s="10">
        <v>3008055</v>
      </c>
      <c r="I41" s="10">
        <v>8108566</v>
      </c>
      <c r="J41" s="10">
        <v>4584735</v>
      </c>
      <c r="K41" s="4"/>
      <c r="L41" s="4"/>
    </row>
    <row r="42" spans="1:13" x14ac:dyDescent="0.2">
      <c r="A42" s="1" t="s">
        <v>579</v>
      </c>
      <c r="B42" s="26" t="s">
        <v>581</v>
      </c>
      <c r="C42" s="10">
        <v>1352910.42</v>
      </c>
      <c r="D42" s="10">
        <v>828770.24</v>
      </c>
      <c r="E42" s="10">
        <v>361041.54</v>
      </c>
      <c r="F42" s="10">
        <v>187843.09</v>
      </c>
      <c r="G42" s="10">
        <v>5718627.96</v>
      </c>
      <c r="H42" s="10">
        <v>4569068.6500000004</v>
      </c>
      <c r="I42" s="10">
        <v>15485937.82</v>
      </c>
      <c r="J42" s="10">
        <v>10888276.619999999</v>
      </c>
      <c r="K42" s="4"/>
      <c r="L42" s="4"/>
    </row>
    <row r="43" spans="1:13" x14ac:dyDescent="0.2">
      <c r="A43" s="1" t="s">
        <v>579</v>
      </c>
      <c r="B43" s="26" t="s">
        <v>582</v>
      </c>
      <c r="C43" s="10">
        <v>113702.56</v>
      </c>
      <c r="D43" s="10">
        <v>1803.12</v>
      </c>
      <c r="E43" s="10">
        <v>2959108.52</v>
      </c>
      <c r="F43" s="10">
        <v>2728137.94</v>
      </c>
      <c r="G43" s="10">
        <v>9149021.2799999993</v>
      </c>
      <c r="H43" s="10">
        <v>7320528.6600000001</v>
      </c>
      <c r="I43" s="10">
        <v>22777735.510000002</v>
      </c>
      <c r="J43" s="10">
        <v>16452327.710000001</v>
      </c>
      <c r="K43" s="4"/>
      <c r="L43" s="4"/>
    </row>
    <row r="44" spans="1:13" x14ac:dyDescent="0.2">
      <c r="A44" s="1" t="s">
        <v>579</v>
      </c>
      <c r="B44" s="26" t="s">
        <v>583</v>
      </c>
      <c r="C44" s="10">
        <v>3101600</v>
      </c>
      <c r="D44" s="10">
        <v>2830400</v>
      </c>
      <c r="E44" s="10">
        <v>10000</v>
      </c>
      <c r="F44" s="10">
        <v>40500</v>
      </c>
      <c r="G44" s="10">
        <v>1453900</v>
      </c>
      <c r="H44" s="10">
        <v>11200</v>
      </c>
      <c r="I44" s="10">
        <v>24232300</v>
      </c>
      <c r="J44" s="10">
        <v>9440600</v>
      </c>
      <c r="K44" s="4"/>
      <c r="L44" s="4"/>
    </row>
    <row r="45" spans="1:13" x14ac:dyDescent="0.2">
      <c r="A45" s="1" t="s">
        <v>579</v>
      </c>
      <c r="B45" s="26" t="s">
        <v>584</v>
      </c>
      <c r="C45" s="10">
        <v>811355</v>
      </c>
      <c r="D45" s="10">
        <v>270519</v>
      </c>
      <c r="E45" s="10">
        <v>1081929</v>
      </c>
      <c r="F45" s="10">
        <v>341272</v>
      </c>
      <c r="G45" s="10">
        <v>20796309</v>
      </c>
      <c r="H45" s="10">
        <v>15455027</v>
      </c>
      <c r="I45" s="10">
        <v>57107706</v>
      </c>
      <c r="J45" s="10">
        <v>39882156</v>
      </c>
      <c r="K45" s="4"/>
      <c r="L45" s="4"/>
    </row>
    <row r="46" spans="1:13" x14ac:dyDescent="0.2">
      <c r="A46" s="1" t="s">
        <v>579</v>
      </c>
      <c r="B46" s="26" t="s">
        <v>585</v>
      </c>
      <c r="C46" s="10">
        <v>1234511</v>
      </c>
      <c r="D46" s="10">
        <v>728173</v>
      </c>
      <c r="E46" s="10">
        <v>1339494</v>
      </c>
      <c r="F46" s="10">
        <v>596505</v>
      </c>
      <c r="G46" s="10">
        <v>17567988</v>
      </c>
      <c r="H46" s="10">
        <v>10746750</v>
      </c>
      <c r="I46" s="10">
        <v>29162038</v>
      </c>
      <c r="J46" s="10">
        <v>20868009</v>
      </c>
      <c r="K46" s="4"/>
      <c r="L46" s="4"/>
    </row>
    <row r="47" spans="1:13" x14ac:dyDescent="0.2">
      <c r="A47" s="1" t="s">
        <v>579</v>
      </c>
      <c r="B47" s="26" t="s">
        <v>586</v>
      </c>
      <c r="C47" s="10">
        <v>0</v>
      </c>
      <c r="D47" s="10">
        <v>0</v>
      </c>
      <c r="E47" s="10">
        <v>0</v>
      </c>
      <c r="F47" s="10">
        <v>0</v>
      </c>
      <c r="G47" s="10">
        <v>10916180</v>
      </c>
      <c r="H47" s="10">
        <v>1071360</v>
      </c>
      <c r="I47" s="10">
        <v>47704385</v>
      </c>
      <c r="J47" s="10">
        <v>6503100</v>
      </c>
      <c r="K47" s="4"/>
      <c r="L47" s="4"/>
    </row>
    <row r="48" spans="1:13" x14ac:dyDescent="0.2">
      <c r="A48" s="1" t="s">
        <v>579</v>
      </c>
      <c r="B48" s="26" t="s">
        <v>587</v>
      </c>
      <c r="C48" s="10">
        <v>1951200</v>
      </c>
      <c r="D48" s="10">
        <v>1570300</v>
      </c>
      <c r="E48" s="10">
        <v>0</v>
      </c>
      <c r="F48" s="10">
        <v>0</v>
      </c>
      <c r="G48" s="10">
        <v>2527100</v>
      </c>
      <c r="H48" s="10">
        <v>31400</v>
      </c>
      <c r="I48" s="10">
        <v>12810300</v>
      </c>
      <c r="J48" s="10">
        <v>3891200</v>
      </c>
      <c r="K48" s="4"/>
      <c r="L48" s="4"/>
    </row>
    <row r="49" spans="1:12" x14ac:dyDescent="0.2">
      <c r="A49" s="1" t="s">
        <v>579</v>
      </c>
      <c r="B49" s="26" t="s">
        <v>588</v>
      </c>
      <c r="C49" s="10">
        <v>0</v>
      </c>
      <c r="D49" s="10">
        <v>0</v>
      </c>
      <c r="E49" s="10">
        <v>0</v>
      </c>
      <c r="F49" s="10">
        <v>0</v>
      </c>
      <c r="G49" s="10">
        <v>11354512</v>
      </c>
      <c r="H49" s="10">
        <v>3089318</v>
      </c>
      <c r="I49" s="10">
        <v>11602595</v>
      </c>
      <c r="J49" s="10">
        <v>2084078</v>
      </c>
      <c r="K49" s="4"/>
      <c r="L49" s="4"/>
    </row>
    <row r="50" spans="1:12" x14ac:dyDescent="0.2">
      <c r="A50" s="1" t="s">
        <v>579</v>
      </c>
      <c r="B50" s="26" t="s">
        <v>589</v>
      </c>
      <c r="C50" s="10">
        <v>370078.56</v>
      </c>
      <c r="D50" s="10">
        <v>647734.98</v>
      </c>
      <c r="E50" s="10">
        <v>192016.71</v>
      </c>
      <c r="F50" s="10">
        <v>55656.01</v>
      </c>
      <c r="G50" s="10">
        <v>2887893.71</v>
      </c>
      <c r="H50" s="10">
        <v>1447368.34</v>
      </c>
      <c r="I50" s="10">
        <v>3680765.71</v>
      </c>
      <c r="J50" s="10">
        <v>1569716.23</v>
      </c>
      <c r="K50" s="4"/>
      <c r="L50" s="4"/>
    </row>
    <row r="51" spans="1:12" x14ac:dyDescent="0.2">
      <c r="A51" s="1" t="s">
        <v>579</v>
      </c>
      <c r="B51" s="26" t="s">
        <v>590</v>
      </c>
      <c r="C51" s="10">
        <v>1456628.68</v>
      </c>
      <c r="D51" s="10">
        <v>338958.35</v>
      </c>
      <c r="E51" s="10">
        <v>1406610.65</v>
      </c>
      <c r="F51" s="10">
        <v>682430.95</v>
      </c>
      <c r="G51" s="10">
        <v>11741084.439999999</v>
      </c>
      <c r="H51" s="10">
        <v>10082809.74</v>
      </c>
      <c r="I51" s="10">
        <v>35860351.109999999</v>
      </c>
      <c r="J51" s="10">
        <v>28242554.420000002</v>
      </c>
      <c r="K51" s="4"/>
      <c r="L51" s="4"/>
    </row>
    <row r="52" spans="1:12" x14ac:dyDescent="0.2">
      <c r="A52" s="1" t="s">
        <v>579</v>
      </c>
      <c r="B52" s="26" t="s">
        <v>591</v>
      </c>
      <c r="C52" s="10">
        <v>1006151.63</v>
      </c>
      <c r="D52" s="10">
        <v>518355.7</v>
      </c>
      <c r="E52" s="10">
        <v>1878489.82</v>
      </c>
      <c r="F52" s="10">
        <v>952462.83</v>
      </c>
      <c r="G52" s="10">
        <v>9352141.6899999995</v>
      </c>
      <c r="H52" s="10">
        <v>7483199.3600000003</v>
      </c>
      <c r="I52" s="10">
        <v>28645865.23</v>
      </c>
      <c r="J52" s="10">
        <v>22017411.289999999</v>
      </c>
      <c r="K52" s="4"/>
      <c r="L52" s="4"/>
    </row>
    <row r="53" spans="1:12" x14ac:dyDescent="0.2">
      <c r="A53" s="1" t="s">
        <v>579</v>
      </c>
      <c r="B53" s="26" t="s">
        <v>592</v>
      </c>
      <c r="C53" s="10">
        <v>0</v>
      </c>
      <c r="D53" s="10">
        <v>0</v>
      </c>
      <c r="E53" s="10">
        <v>61886</v>
      </c>
      <c r="F53" s="10">
        <v>61886</v>
      </c>
      <c r="G53" s="10">
        <v>9367544.4800000004</v>
      </c>
      <c r="H53" s="10">
        <v>7391853.2999999998</v>
      </c>
      <c r="I53" s="10">
        <v>16627567.039999999</v>
      </c>
      <c r="J53" s="10">
        <v>7830708.1500000004</v>
      </c>
      <c r="K53" s="4"/>
      <c r="L53" s="4"/>
    </row>
    <row r="54" spans="1:12" x14ac:dyDescent="0.2">
      <c r="A54" s="1" t="s">
        <v>579</v>
      </c>
      <c r="B54" s="26" t="s">
        <v>593</v>
      </c>
      <c r="C54" s="10">
        <v>701714.83</v>
      </c>
      <c r="D54" s="10">
        <v>280305.23</v>
      </c>
      <c r="E54" s="10">
        <v>163135.24</v>
      </c>
      <c r="F54" s="10">
        <v>2387.16</v>
      </c>
      <c r="G54" s="10">
        <v>2783615.99</v>
      </c>
      <c r="H54" s="10">
        <v>252202.26</v>
      </c>
      <c r="I54" s="10">
        <v>19317872.73</v>
      </c>
      <c r="J54" s="10">
        <v>15702657.310000001</v>
      </c>
      <c r="K54" s="4"/>
      <c r="L54" s="4"/>
    </row>
    <row r="55" spans="1:12" x14ac:dyDescent="0.2">
      <c r="A55" s="1" t="s">
        <v>579</v>
      </c>
      <c r="B55" s="26" t="s">
        <v>594</v>
      </c>
      <c r="C55" s="10">
        <v>313329.86</v>
      </c>
      <c r="D55" s="10">
        <v>6236.41</v>
      </c>
      <c r="E55" s="10">
        <v>2233281.8199999998</v>
      </c>
      <c r="F55" s="10">
        <v>1934019.28</v>
      </c>
      <c r="G55" s="10">
        <v>5757043.04</v>
      </c>
      <c r="H55" s="10">
        <v>5073853.7699999996</v>
      </c>
      <c r="I55" s="10">
        <v>12171937.73</v>
      </c>
      <c r="J55" s="10">
        <v>9463603.8699999992</v>
      </c>
      <c r="K55" s="4"/>
      <c r="L55" s="4"/>
    </row>
    <row r="56" spans="1:12" x14ac:dyDescent="0.2">
      <c r="A56" s="1" t="s">
        <v>579</v>
      </c>
      <c r="B56" s="26" t="s">
        <v>595</v>
      </c>
      <c r="C56" s="10">
        <v>962853.58</v>
      </c>
      <c r="D56" s="10">
        <v>523148.42</v>
      </c>
      <c r="E56" s="10">
        <v>0</v>
      </c>
      <c r="F56" s="10">
        <v>0</v>
      </c>
      <c r="G56" s="10">
        <v>5317229.71</v>
      </c>
      <c r="H56" s="10">
        <v>4729028.1900000004</v>
      </c>
      <c r="I56" s="10">
        <v>8070413.7800000003</v>
      </c>
      <c r="J56" s="10">
        <v>6557979.1500000004</v>
      </c>
      <c r="K56" s="4"/>
      <c r="L56" s="4"/>
    </row>
    <row r="57" spans="1:12" x14ac:dyDescent="0.2">
      <c r="A57" s="1" t="s">
        <v>579</v>
      </c>
      <c r="B57" s="26" t="s">
        <v>596</v>
      </c>
      <c r="C57" s="10">
        <v>1781138.23</v>
      </c>
      <c r="D57" s="10">
        <v>1160506.3899999999</v>
      </c>
      <c r="E57" s="10">
        <v>851953.15</v>
      </c>
      <c r="F57" s="10">
        <v>533090.31000000006</v>
      </c>
      <c r="G57" s="10">
        <v>11011950.32</v>
      </c>
      <c r="H57" s="10">
        <v>6262553.3700000001</v>
      </c>
      <c r="I57" s="10">
        <v>25208099.550000001</v>
      </c>
      <c r="J57" s="10">
        <v>17514818.23</v>
      </c>
      <c r="K57" s="4"/>
      <c r="L57" s="4"/>
    </row>
    <row r="58" spans="1:12" x14ac:dyDescent="0.2">
      <c r="A58" s="1" t="s">
        <v>579</v>
      </c>
      <c r="B58" s="26" t="s">
        <v>597</v>
      </c>
      <c r="C58" s="10">
        <v>1514141.96</v>
      </c>
      <c r="D58" s="10">
        <v>913632.59</v>
      </c>
      <c r="E58" s="10">
        <v>4236809.3099999996</v>
      </c>
      <c r="F58" s="10">
        <v>3675526.21</v>
      </c>
      <c r="G58" s="10">
        <v>2630155.2599999998</v>
      </c>
      <c r="H58" s="10">
        <v>1897169.71</v>
      </c>
      <c r="I58" s="10">
        <v>9057131.1699999999</v>
      </c>
      <c r="J58" s="10">
        <v>7139514.1600000001</v>
      </c>
      <c r="K58" s="4"/>
      <c r="L58" s="4"/>
    </row>
    <row r="59" spans="1:12" x14ac:dyDescent="0.2">
      <c r="A59" s="1" t="s">
        <v>579</v>
      </c>
      <c r="B59" s="26" t="s">
        <v>598</v>
      </c>
      <c r="C59" s="10">
        <v>1896925.96</v>
      </c>
      <c r="D59" s="10">
        <v>1746898.77</v>
      </c>
      <c r="E59" s="10">
        <v>468708.96</v>
      </c>
      <c r="F59" s="10">
        <v>133071.70000000001</v>
      </c>
      <c r="G59" s="10">
        <v>5543532.0099999998</v>
      </c>
      <c r="H59" s="10">
        <v>3169861.27</v>
      </c>
      <c r="I59" s="10">
        <v>13125093.550000001</v>
      </c>
      <c r="J59" s="10">
        <v>7575136.2199999997</v>
      </c>
      <c r="K59" s="4"/>
      <c r="L59" s="4"/>
    </row>
    <row r="60" spans="1:12" x14ac:dyDescent="0.2">
      <c r="A60" s="1" t="s">
        <v>579</v>
      </c>
      <c r="B60" s="26" t="s">
        <v>599</v>
      </c>
      <c r="C60" s="10">
        <v>1011633</v>
      </c>
      <c r="D60" s="10">
        <v>605061</v>
      </c>
      <c r="E60" s="10">
        <v>1560001</v>
      </c>
      <c r="F60" s="10">
        <v>829337</v>
      </c>
      <c r="G60" s="10">
        <v>9159227</v>
      </c>
      <c r="H60" s="10">
        <v>8053014</v>
      </c>
      <c r="I60" s="10">
        <v>34202406</v>
      </c>
      <c r="J60" s="10">
        <v>26651761</v>
      </c>
      <c r="K60" s="4"/>
      <c r="L60" s="4"/>
    </row>
    <row r="61" spans="1:12" x14ac:dyDescent="0.2">
      <c r="A61" s="1" t="s">
        <v>579</v>
      </c>
      <c r="B61" s="26" t="s">
        <v>600</v>
      </c>
      <c r="C61" s="10">
        <v>1076509.04</v>
      </c>
      <c r="D61" s="10">
        <v>265032.67</v>
      </c>
      <c r="E61" s="10">
        <v>507436.16</v>
      </c>
      <c r="F61" s="10">
        <v>285014.62</v>
      </c>
      <c r="G61" s="10">
        <v>13774030.800000001</v>
      </c>
      <c r="H61" s="10">
        <v>8745613.0999999996</v>
      </c>
      <c r="I61" s="10">
        <v>26046813.91</v>
      </c>
      <c r="J61" s="10">
        <v>14854901.75</v>
      </c>
      <c r="K61" s="4"/>
      <c r="L61" s="4"/>
    </row>
    <row r="62" spans="1:12" x14ac:dyDescent="0.2">
      <c r="A62" s="1" t="s">
        <v>579</v>
      </c>
      <c r="B62" s="26" t="s">
        <v>601</v>
      </c>
      <c r="C62" s="10">
        <v>813913.89</v>
      </c>
      <c r="D62" s="10">
        <v>671148</v>
      </c>
      <c r="E62" s="10">
        <v>379235.22</v>
      </c>
      <c r="F62" s="10">
        <v>307115</v>
      </c>
      <c r="G62" s="10">
        <v>8348393.6500000004</v>
      </c>
      <c r="H62" s="10">
        <v>6053518.1799999997</v>
      </c>
      <c r="I62" s="10">
        <v>11151728.91</v>
      </c>
      <c r="J62" s="10">
        <v>8487272</v>
      </c>
      <c r="K62" s="4"/>
      <c r="L62" s="4"/>
    </row>
    <row r="63" spans="1:12" x14ac:dyDescent="0.2">
      <c r="A63" s="1" t="s">
        <v>579</v>
      </c>
      <c r="B63" s="26" t="s">
        <v>602</v>
      </c>
      <c r="C63" s="10">
        <v>0</v>
      </c>
      <c r="D63" s="10">
        <v>0</v>
      </c>
      <c r="E63" s="10">
        <v>4277986</v>
      </c>
      <c r="F63" s="10">
        <v>3602885</v>
      </c>
      <c r="G63" s="10">
        <v>5842873</v>
      </c>
      <c r="H63" s="10">
        <v>5216696</v>
      </c>
      <c r="I63" s="10">
        <v>7559830</v>
      </c>
      <c r="J63" s="10">
        <v>4809462</v>
      </c>
      <c r="K63" s="4"/>
      <c r="L63" s="4"/>
    </row>
    <row r="64" spans="1:12" x14ac:dyDescent="0.2">
      <c r="A64" s="1" t="s">
        <v>579</v>
      </c>
      <c r="B64" s="26" t="s">
        <v>603</v>
      </c>
      <c r="C64" s="10">
        <v>715785.48</v>
      </c>
      <c r="D64" s="10">
        <v>355566.51</v>
      </c>
      <c r="E64" s="10">
        <v>708752.33</v>
      </c>
      <c r="F64" s="10">
        <v>336399.51</v>
      </c>
      <c r="G64" s="10">
        <v>6711538.3300000001</v>
      </c>
      <c r="H64" s="10">
        <v>5850623.0199999996</v>
      </c>
      <c r="I64" s="10">
        <v>17332231.02</v>
      </c>
      <c r="J64" s="10">
        <v>14026780.060000001</v>
      </c>
      <c r="K64" s="4"/>
      <c r="L64" s="4"/>
    </row>
    <row r="65" spans="1:13" x14ac:dyDescent="0.2">
      <c r="A65" s="1" t="s">
        <v>579</v>
      </c>
      <c r="B65" s="26" t="s">
        <v>604</v>
      </c>
      <c r="C65" s="10">
        <v>4814739.9000000004</v>
      </c>
      <c r="D65" s="10">
        <v>4529018.46</v>
      </c>
      <c r="E65" s="10">
        <v>886772.09</v>
      </c>
      <c r="F65" s="10">
        <v>649179.92000000004</v>
      </c>
      <c r="G65" s="10">
        <v>4175381.91</v>
      </c>
      <c r="H65" s="10">
        <v>3241053.44</v>
      </c>
      <c r="I65" s="10">
        <v>9000691.1899999995</v>
      </c>
      <c r="J65" s="10">
        <v>6343742.1600000001</v>
      </c>
      <c r="K65" s="4"/>
      <c r="L65" s="4"/>
    </row>
    <row r="66" spans="1:13" x14ac:dyDescent="0.2">
      <c r="A66" s="1" t="s">
        <v>579</v>
      </c>
      <c r="B66" s="26" t="s">
        <v>605</v>
      </c>
      <c r="C66" s="10">
        <v>0</v>
      </c>
      <c r="D66" s="10">
        <v>0</v>
      </c>
      <c r="E66" s="10">
        <v>351400</v>
      </c>
      <c r="F66" s="10">
        <v>196100</v>
      </c>
      <c r="G66" s="10">
        <v>3683400</v>
      </c>
      <c r="H66" s="10">
        <v>32600</v>
      </c>
      <c r="I66" s="10">
        <v>19253200</v>
      </c>
      <c r="J66" s="10">
        <v>3000700</v>
      </c>
      <c r="K66" s="4"/>
      <c r="L66" s="4"/>
    </row>
    <row r="67" spans="1:13" x14ac:dyDescent="0.2">
      <c r="A67" s="1" t="s">
        <v>579</v>
      </c>
      <c r="B67" s="26" t="s">
        <v>606</v>
      </c>
      <c r="C67" s="10">
        <v>895364.95</v>
      </c>
      <c r="D67" s="10">
        <v>587956.18999999994</v>
      </c>
      <c r="E67" s="10">
        <v>1505419.09</v>
      </c>
      <c r="F67" s="10">
        <v>977780.38</v>
      </c>
      <c r="G67" s="10">
        <v>15057098.15</v>
      </c>
      <c r="H67" s="10">
        <v>11113281.810000001</v>
      </c>
      <c r="I67" s="10">
        <v>33080954.350000001</v>
      </c>
      <c r="J67" s="10">
        <v>24448099.559999999</v>
      </c>
      <c r="K67" s="4"/>
      <c r="L67" s="4"/>
    </row>
    <row r="68" spans="1:13" x14ac:dyDescent="0.2">
      <c r="A68" s="1" t="s">
        <v>579</v>
      </c>
      <c r="B68" s="26" t="s">
        <v>607</v>
      </c>
      <c r="C68" s="10">
        <v>4290282.97</v>
      </c>
      <c r="D68" s="10">
        <v>3995742.98</v>
      </c>
      <c r="E68" s="10">
        <v>1719098.86</v>
      </c>
      <c r="F68" s="10">
        <v>1712453.08</v>
      </c>
      <c r="G68" s="10">
        <v>8790106.7599999998</v>
      </c>
      <c r="H68" s="10">
        <v>7407547.6299999999</v>
      </c>
      <c r="I68" s="10">
        <v>23412303.129999999</v>
      </c>
      <c r="J68" s="10">
        <v>13985588.119999999</v>
      </c>
      <c r="K68" s="4"/>
      <c r="L68" s="4"/>
    </row>
    <row r="69" spans="1:13" x14ac:dyDescent="0.2">
      <c r="A69" s="1" t="s">
        <v>579</v>
      </c>
      <c r="B69" s="26" t="s">
        <v>608</v>
      </c>
      <c r="C69" s="10">
        <v>199144.82</v>
      </c>
      <c r="D69" s="10">
        <v>159280</v>
      </c>
      <c r="E69" s="10">
        <v>3812502.59</v>
      </c>
      <c r="F69" s="10">
        <v>3694843.72</v>
      </c>
      <c r="G69" s="10">
        <v>5278613.84</v>
      </c>
      <c r="H69" s="10">
        <v>4840772.55</v>
      </c>
      <c r="I69" s="10">
        <v>11225870.84</v>
      </c>
      <c r="J69" s="10">
        <v>8328292.8200000003</v>
      </c>
      <c r="K69" s="4"/>
      <c r="L69" s="4"/>
    </row>
    <row r="70" spans="1:13" x14ac:dyDescent="0.2">
      <c r="A70" s="1" t="s">
        <v>579</v>
      </c>
      <c r="B70" s="26" t="s">
        <v>609</v>
      </c>
      <c r="C70" s="10">
        <v>2086356</v>
      </c>
      <c r="D70" s="10">
        <v>1543114</v>
      </c>
      <c r="E70" s="10">
        <v>150811</v>
      </c>
      <c r="F70" s="10">
        <v>35211</v>
      </c>
      <c r="G70" s="10">
        <v>3397961</v>
      </c>
      <c r="H70" s="10">
        <v>1002688</v>
      </c>
      <c r="I70" s="10">
        <v>30710455</v>
      </c>
      <c r="J70" s="10">
        <v>21283092</v>
      </c>
      <c r="K70" s="4"/>
      <c r="L70" s="4"/>
    </row>
    <row r="71" spans="1:13" x14ac:dyDescent="0.2">
      <c r="A71" s="1" t="s">
        <v>261</v>
      </c>
      <c r="B71" s="26" t="s">
        <v>610</v>
      </c>
      <c r="C71" s="10">
        <v>0</v>
      </c>
      <c r="D71" s="10">
        <v>0</v>
      </c>
      <c r="E71" s="10">
        <v>391999.67</v>
      </c>
      <c r="F71" s="10">
        <v>303860.5</v>
      </c>
      <c r="G71" s="10">
        <v>7641984.6699999999</v>
      </c>
      <c r="H71" s="10">
        <v>3350034.45</v>
      </c>
      <c r="I71" s="10">
        <v>14047301.779999999</v>
      </c>
      <c r="J71" s="10">
        <v>9764362.2699999996</v>
      </c>
      <c r="K71" s="4"/>
      <c r="L71" s="4"/>
    </row>
    <row r="72" spans="1:13" x14ac:dyDescent="0.2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2">
      <c r="B73" s="26" t="s">
        <v>225</v>
      </c>
      <c r="C73" s="11">
        <f t="shared" ref="C73:J73" si="0">SUBTOTAL(9,C40:C72)</f>
        <v>34471972.320000008</v>
      </c>
      <c r="D73" s="11">
        <f t="shared" si="0"/>
        <v>25077662.010000002</v>
      </c>
      <c r="E73" s="11">
        <f t="shared" si="0"/>
        <v>34215952.730000004</v>
      </c>
      <c r="F73" s="11">
        <f t="shared" si="0"/>
        <v>25348711.210000001</v>
      </c>
      <c r="G73" s="11">
        <f t="shared" si="0"/>
        <v>241341018</v>
      </c>
      <c r="H73" s="11">
        <f t="shared" si="0"/>
        <v>158000048.79999998</v>
      </c>
      <c r="I73" s="11">
        <f t="shared" si="0"/>
        <v>637780447.06000006</v>
      </c>
      <c r="J73" s="11">
        <f t="shared" si="0"/>
        <v>394192635.10000002</v>
      </c>
      <c r="K73" s="4"/>
      <c r="L73" s="4"/>
    </row>
    <row r="74" spans="1:13" x14ac:dyDescent="0.2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8.75" x14ac:dyDescent="0.3">
      <c r="B75" s="225" t="s">
        <v>258</v>
      </c>
      <c r="C75" s="225"/>
      <c r="D75" s="225"/>
      <c r="E75" s="225"/>
      <c r="F75" s="225"/>
      <c r="G75" s="225"/>
      <c r="H75" s="225"/>
      <c r="I75" s="225"/>
      <c r="J75" s="225"/>
      <c r="K75" s="225"/>
      <c r="L75" s="225"/>
    </row>
    <row r="76" spans="1:13" ht="25.5" customHeight="1" x14ac:dyDescent="0.2">
      <c r="B76" s="13" t="s">
        <v>506</v>
      </c>
      <c r="C76" s="226" t="s">
        <v>294</v>
      </c>
      <c r="D76" s="227"/>
      <c r="E76" s="226" t="s">
        <v>295</v>
      </c>
      <c r="F76" s="227"/>
      <c r="G76" s="226" t="s">
        <v>296</v>
      </c>
      <c r="H76" s="227"/>
      <c r="I76" s="226" t="s">
        <v>297</v>
      </c>
      <c r="J76" s="227"/>
      <c r="K76" s="25"/>
      <c r="L76" s="4"/>
      <c r="M76" s="6"/>
    </row>
    <row r="77" spans="1:13" x14ac:dyDescent="0.2">
      <c r="B77" s="26"/>
      <c r="C77" s="27" t="s">
        <v>251</v>
      </c>
      <c r="D77" s="27" t="s">
        <v>252</v>
      </c>
      <c r="E77" s="27" t="s">
        <v>251</v>
      </c>
      <c r="F77" s="27" t="s">
        <v>252</v>
      </c>
      <c r="G77" s="27" t="s">
        <v>251</v>
      </c>
      <c r="H77" s="27" t="s">
        <v>252</v>
      </c>
      <c r="I77" s="27" t="s">
        <v>251</v>
      </c>
      <c r="J77" s="27" t="s">
        <v>252</v>
      </c>
      <c r="K77" s="28"/>
      <c r="L77" s="28"/>
    </row>
    <row r="78" spans="1:13" x14ac:dyDescent="0.2">
      <c r="B78" s="26"/>
      <c r="C78" s="27" t="s">
        <v>253</v>
      </c>
      <c r="D78" s="27" t="s">
        <v>253</v>
      </c>
      <c r="E78" s="27" t="s">
        <v>253</v>
      </c>
      <c r="F78" s="27" t="s">
        <v>253</v>
      </c>
      <c r="G78" s="27" t="s">
        <v>253</v>
      </c>
      <c r="H78" s="27" t="s">
        <v>253</v>
      </c>
      <c r="I78" s="27" t="s">
        <v>253</v>
      </c>
      <c r="J78" s="27" t="s">
        <v>253</v>
      </c>
      <c r="K78" s="28"/>
      <c r="L78" s="28"/>
    </row>
    <row r="79" spans="1:13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2">
      <c r="A80" s="1" t="s">
        <v>579</v>
      </c>
      <c r="B80" s="26" t="s">
        <v>580</v>
      </c>
      <c r="C80" s="10">
        <v>1191556</v>
      </c>
      <c r="D80" s="10">
        <v>93059</v>
      </c>
      <c r="E80" s="10">
        <v>163906</v>
      </c>
      <c r="F80" s="10">
        <v>19029</v>
      </c>
      <c r="G80" s="10">
        <v>261169</v>
      </c>
      <c r="H80" s="10">
        <v>221516</v>
      </c>
      <c r="I80" s="10">
        <v>257463</v>
      </c>
      <c r="J80" s="10">
        <v>6267</v>
      </c>
      <c r="K80" s="4"/>
      <c r="L80" s="4"/>
    </row>
    <row r="81" spans="1:12" x14ac:dyDescent="0.2">
      <c r="A81" s="1" t="s">
        <v>579</v>
      </c>
      <c r="B81" s="26" t="s">
        <v>581</v>
      </c>
      <c r="C81" s="10">
        <v>708126.56</v>
      </c>
      <c r="D81" s="10">
        <v>1153.95</v>
      </c>
      <c r="E81" s="10">
        <v>142817.57</v>
      </c>
      <c r="F81" s="10">
        <v>0</v>
      </c>
      <c r="G81" s="10">
        <v>143519.06</v>
      </c>
      <c r="H81" s="10">
        <v>15773.46</v>
      </c>
      <c r="I81" s="10">
        <v>7213.47</v>
      </c>
      <c r="J81" s="10">
        <v>0</v>
      </c>
      <c r="K81" s="4"/>
      <c r="L81" s="4"/>
    </row>
    <row r="82" spans="1:12" x14ac:dyDescent="0.2">
      <c r="A82" s="1" t="s">
        <v>579</v>
      </c>
      <c r="B82" s="26" t="s">
        <v>582</v>
      </c>
      <c r="C82" s="10">
        <v>2356316.5</v>
      </c>
      <c r="D82" s="10">
        <v>181853.36</v>
      </c>
      <c r="E82" s="10">
        <v>181407.98</v>
      </c>
      <c r="F82" s="10">
        <v>261.05</v>
      </c>
      <c r="G82" s="10">
        <v>628236.56000000006</v>
      </c>
      <c r="H82" s="10">
        <v>529000</v>
      </c>
      <c r="I82" s="10">
        <v>462792.41</v>
      </c>
      <c r="J82" s="10">
        <v>8703.19</v>
      </c>
      <c r="K82" s="4"/>
      <c r="L82" s="4"/>
    </row>
    <row r="83" spans="1:12" x14ac:dyDescent="0.2">
      <c r="A83" s="1" t="s">
        <v>579</v>
      </c>
      <c r="B83" s="26" t="s">
        <v>583</v>
      </c>
      <c r="C83" s="10">
        <v>7728700</v>
      </c>
      <c r="D83" s="10">
        <v>139300</v>
      </c>
      <c r="E83" s="10">
        <v>7187500</v>
      </c>
      <c r="F83" s="10">
        <v>180400</v>
      </c>
      <c r="G83" s="10">
        <v>38300</v>
      </c>
      <c r="H83" s="10">
        <v>38500</v>
      </c>
      <c r="I83" s="10">
        <v>1306800</v>
      </c>
      <c r="J83" s="10">
        <v>18800</v>
      </c>
      <c r="K83" s="4"/>
      <c r="L83" s="4"/>
    </row>
    <row r="84" spans="1:12" x14ac:dyDescent="0.2">
      <c r="A84" s="1" t="s">
        <v>579</v>
      </c>
      <c r="B84" s="26" t="s">
        <v>584</v>
      </c>
      <c r="C84" s="10">
        <v>5068366</v>
      </c>
      <c r="D84" s="10">
        <v>241003</v>
      </c>
      <c r="E84" s="10">
        <v>634627</v>
      </c>
      <c r="F84" s="10">
        <v>276977</v>
      </c>
      <c r="G84" s="10">
        <v>370704</v>
      </c>
      <c r="H84" s="10">
        <v>298907</v>
      </c>
      <c r="I84" s="10">
        <v>811179</v>
      </c>
      <c r="J84" s="10">
        <v>13708</v>
      </c>
      <c r="K84" s="4"/>
      <c r="L84" s="4"/>
    </row>
    <row r="85" spans="1:12" x14ac:dyDescent="0.2">
      <c r="A85" s="1" t="s">
        <v>579</v>
      </c>
      <c r="B85" s="26" t="s">
        <v>585</v>
      </c>
      <c r="C85" s="10">
        <v>2382626</v>
      </c>
      <c r="D85" s="10">
        <v>85648</v>
      </c>
      <c r="E85" s="10">
        <v>380247</v>
      </c>
      <c r="F85" s="10">
        <v>1537</v>
      </c>
      <c r="G85" s="10">
        <v>589119</v>
      </c>
      <c r="H85" s="10">
        <v>422280</v>
      </c>
      <c r="I85" s="10">
        <v>247974</v>
      </c>
      <c r="J85" s="10">
        <v>3839</v>
      </c>
      <c r="K85" s="4"/>
      <c r="L85" s="4"/>
    </row>
    <row r="86" spans="1:12" x14ac:dyDescent="0.2">
      <c r="A86" s="1" t="s">
        <v>579</v>
      </c>
      <c r="B86" s="26" t="s">
        <v>586</v>
      </c>
      <c r="C86" s="10">
        <v>13978126</v>
      </c>
      <c r="D86" s="10">
        <v>40000</v>
      </c>
      <c r="E86" s="10">
        <v>38030001</v>
      </c>
      <c r="F86" s="10">
        <v>14486312</v>
      </c>
      <c r="G86" s="10">
        <v>0</v>
      </c>
      <c r="H86" s="10">
        <v>0</v>
      </c>
      <c r="I86" s="10">
        <v>5207084</v>
      </c>
      <c r="J86" s="10">
        <v>0</v>
      </c>
      <c r="K86" s="4"/>
      <c r="L86" s="4"/>
    </row>
    <row r="87" spans="1:12" x14ac:dyDescent="0.2">
      <c r="A87" s="1" t="s">
        <v>579</v>
      </c>
      <c r="B87" s="26" t="s">
        <v>587</v>
      </c>
      <c r="C87" s="10">
        <v>6994400</v>
      </c>
      <c r="D87" s="10">
        <v>754100</v>
      </c>
      <c r="E87" s="10">
        <v>4804000</v>
      </c>
      <c r="F87" s="10">
        <v>148400</v>
      </c>
      <c r="G87" s="10">
        <v>37600</v>
      </c>
      <c r="H87" s="10">
        <v>0</v>
      </c>
      <c r="I87" s="10">
        <v>1060500</v>
      </c>
      <c r="J87" s="10">
        <v>34200</v>
      </c>
      <c r="K87" s="4"/>
      <c r="L87" s="4"/>
    </row>
    <row r="88" spans="1:12" x14ac:dyDescent="0.2">
      <c r="A88" s="1" t="s">
        <v>579</v>
      </c>
      <c r="B88" s="26" t="s">
        <v>588</v>
      </c>
      <c r="C88" s="10">
        <v>5086806</v>
      </c>
      <c r="D88" s="10">
        <v>560854</v>
      </c>
      <c r="E88" s="10">
        <v>3925826</v>
      </c>
      <c r="F88" s="10">
        <v>63147</v>
      </c>
      <c r="G88" s="10">
        <v>0</v>
      </c>
      <c r="H88" s="10">
        <v>0</v>
      </c>
      <c r="I88" s="10">
        <v>3078897</v>
      </c>
      <c r="J88" s="10">
        <v>149909</v>
      </c>
      <c r="K88" s="4"/>
      <c r="L88" s="4"/>
    </row>
    <row r="89" spans="1:12" x14ac:dyDescent="0.2">
      <c r="A89" s="1" t="s">
        <v>579</v>
      </c>
      <c r="B89" s="26" t="s">
        <v>589</v>
      </c>
      <c r="C89" s="10">
        <v>1431299.43</v>
      </c>
      <c r="D89" s="10">
        <v>1912.04</v>
      </c>
      <c r="E89" s="10">
        <v>2647818.09</v>
      </c>
      <c r="F89" s="10">
        <v>869638.99</v>
      </c>
      <c r="G89" s="10">
        <v>232350.79</v>
      </c>
      <c r="H89" s="10">
        <v>120950</v>
      </c>
      <c r="I89" s="10">
        <v>456559.83</v>
      </c>
      <c r="J89" s="10">
        <v>7643.08</v>
      </c>
      <c r="K89" s="4"/>
      <c r="L89" s="4"/>
    </row>
    <row r="90" spans="1:12" x14ac:dyDescent="0.2">
      <c r="A90" s="1" t="s">
        <v>579</v>
      </c>
      <c r="B90" s="26" t="s">
        <v>590</v>
      </c>
      <c r="C90" s="10">
        <v>2433051.5299999998</v>
      </c>
      <c r="D90" s="10">
        <v>115640.99</v>
      </c>
      <c r="E90" s="10">
        <v>420692.56</v>
      </c>
      <c r="F90" s="10">
        <v>13981.1</v>
      </c>
      <c r="G90" s="10">
        <v>610049.23</v>
      </c>
      <c r="H90" s="10">
        <v>427289.54</v>
      </c>
      <c r="I90" s="10">
        <v>156987.75</v>
      </c>
      <c r="J90" s="10">
        <v>4435.88</v>
      </c>
      <c r="K90" s="4"/>
      <c r="L90" s="4"/>
    </row>
    <row r="91" spans="1:12" x14ac:dyDescent="0.2">
      <c r="A91" s="1" t="s">
        <v>579</v>
      </c>
      <c r="B91" s="26" t="s">
        <v>591</v>
      </c>
      <c r="C91" s="10">
        <v>4440922.71</v>
      </c>
      <c r="D91" s="10">
        <v>226536.94</v>
      </c>
      <c r="E91" s="10">
        <v>83692.800000000003</v>
      </c>
      <c r="F91" s="10">
        <v>1807.77</v>
      </c>
      <c r="G91" s="10">
        <v>733492</v>
      </c>
      <c r="H91" s="10">
        <v>554108.92000000004</v>
      </c>
      <c r="I91" s="10">
        <v>345883.33</v>
      </c>
      <c r="J91" s="10">
        <v>8085.88</v>
      </c>
      <c r="K91" s="4"/>
      <c r="L91" s="4"/>
    </row>
    <row r="92" spans="1:12" x14ac:dyDescent="0.2">
      <c r="A92" s="1" t="s">
        <v>579</v>
      </c>
      <c r="B92" s="26" t="s">
        <v>592</v>
      </c>
      <c r="C92" s="10">
        <v>4743989.93</v>
      </c>
      <c r="D92" s="10">
        <v>418449.54</v>
      </c>
      <c r="E92" s="10">
        <v>1126291.1399999999</v>
      </c>
      <c r="F92" s="10">
        <v>9317.11</v>
      </c>
      <c r="G92" s="10">
        <v>326806.81</v>
      </c>
      <c r="H92" s="10">
        <v>257000</v>
      </c>
      <c r="I92" s="10">
        <v>1116286.6000000001</v>
      </c>
      <c r="J92" s="10">
        <v>213883.11</v>
      </c>
      <c r="K92" s="4"/>
      <c r="L92" s="4"/>
    </row>
    <row r="93" spans="1:12" x14ac:dyDescent="0.2">
      <c r="A93" s="1" t="s">
        <v>579</v>
      </c>
      <c r="B93" s="26" t="s">
        <v>593</v>
      </c>
      <c r="C93" s="10">
        <v>1009975.37</v>
      </c>
      <c r="D93" s="10">
        <v>172483</v>
      </c>
      <c r="E93" s="10">
        <v>0</v>
      </c>
      <c r="F93" s="10">
        <v>0</v>
      </c>
      <c r="G93" s="10">
        <v>560989.66</v>
      </c>
      <c r="H93" s="10">
        <v>411647.21</v>
      </c>
      <c r="I93" s="10">
        <v>44185.95</v>
      </c>
      <c r="J93" s="10">
        <v>629.45000000000005</v>
      </c>
      <c r="K93" s="4"/>
      <c r="L93" s="4"/>
    </row>
    <row r="94" spans="1:12" x14ac:dyDescent="0.2">
      <c r="A94" s="1" t="s">
        <v>579</v>
      </c>
      <c r="B94" s="26" t="s">
        <v>594</v>
      </c>
      <c r="C94" s="10">
        <v>1541106.11</v>
      </c>
      <c r="D94" s="10">
        <v>153683.22</v>
      </c>
      <c r="E94" s="10">
        <v>48388</v>
      </c>
      <c r="F94" s="10">
        <v>1012.07</v>
      </c>
      <c r="G94" s="10">
        <v>4124233.27</v>
      </c>
      <c r="H94" s="10">
        <v>3958161.1</v>
      </c>
      <c r="I94" s="10">
        <v>133767.67999999999</v>
      </c>
      <c r="J94" s="10">
        <v>8647.5400000000009</v>
      </c>
      <c r="K94" s="4"/>
      <c r="L94" s="4"/>
    </row>
    <row r="95" spans="1:12" x14ac:dyDescent="0.2">
      <c r="A95" s="1" t="s">
        <v>579</v>
      </c>
      <c r="B95" s="26" t="s">
        <v>595</v>
      </c>
      <c r="C95" s="10">
        <v>505670.32</v>
      </c>
      <c r="D95" s="10">
        <v>44423</v>
      </c>
      <c r="E95" s="10">
        <v>162592.60999999999</v>
      </c>
      <c r="F95" s="10">
        <v>2688.85</v>
      </c>
      <c r="G95" s="10">
        <v>396965.3</v>
      </c>
      <c r="H95" s="10">
        <v>335241.75</v>
      </c>
      <c r="I95" s="10">
        <v>11999.07</v>
      </c>
      <c r="J95" s="10">
        <v>191.14</v>
      </c>
      <c r="K95" s="4"/>
      <c r="L95" s="4"/>
    </row>
    <row r="96" spans="1:12" x14ac:dyDescent="0.2">
      <c r="A96" s="1" t="s">
        <v>579</v>
      </c>
      <c r="B96" s="26" t="s">
        <v>596</v>
      </c>
      <c r="C96" s="10">
        <v>2837007.72</v>
      </c>
      <c r="D96" s="10">
        <v>8591.92</v>
      </c>
      <c r="E96" s="10">
        <v>1706553.53</v>
      </c>
      <c r="F96" s="10">
        <v>294076.68</v>
      </c>
      <c r="G96" s="10">
        <v>852420.34</v>
      </c>
      <c r="H96" s="10">
        <v>473708.41</v>
      </c>
      <c r="I96" s="10">
        <v>954587.48</v>
      </c>
      <c r="J96" s="10">
        <v>16834.77</v>
      </c>
      <c r="K96" s="4"/>
      <c r="L96" s="4"/>
    </row>
    <row r="97" spans="1:12" x14ac:dyDescent="0.2">
      <c r="A97" s="1" t="s">
        <v>579</v>
      </c>
      <c r="B97" s="26" t="s">
        <v>597</v>
      </c>
      <c r="C97" s="10">
        <v>816651.14</v>
      </c>
      <c r="D97" s="10">
        <v>66933.570000000007</v>
      </c>
      <c r="E97" s="10">
        <v>184294.81</v>
      </c>
      <c r="F97" s="10">
        <v>8320.99</v>
      </c>
      <c r="G97" s="10">
        <v>542840.19999999995</v>
      </c>
      <c r="H97" s="10">
        <v>290767.18</v>
      </c>
      <c r="I97" s="10">
        <v>20588.599999999999</v>
      </c>
      <c r="J97" s="10">
        <v>209.88</v>
      </c>
      <c r="K97" s="4"/>
      <c r="L97" s="4"/>
    </row>
    <row r="98" spans="1:12" x14ac:dyDescent="0.2">
      <c r="A98" s="1" t="s">
        <v>579</v>
      </c>
      <c r="B98" s="26" t="s">
        <v>598</v>
      </c>
      <c r="C98" s="10">
        <v>1928210.22</v>
      </c>
      <c r="D98" s="10">
        <v>82457.83</v>
      </c>
      <c r="E98" s="10">
        <v>521000</v>
      </c>
      <c r="F98" s="10">
        <v>0</v>
      </c>
      <c r="G98" s="10">
        <v>697354.53</v>
      </c>
      <c r="H98" s="10">
        <v>304923.33</v>
      </c>
      <c r="I98" s="10">
        <v>484635.59</v>
      </c>
      <c r="J98" s="10">
        <v>44864.58</v>
      </c>
      <c r="K98" s="4"/>
      <c r="L98" s="4"/>
    </row>
    <row r="99" spans="1:12" x14ac:dyDescent="0.2">
      <c r="A99" s="1" t="s">
        <v>579</v>
      </c>
      <c r="B99" s="26" t="s">
        <v>599</v>
      </c>
      <c r="C99" s="10">
        <v>2140570</v>
      </c>
      <c r="D99" s="10">
        <v>211165</v>
      </c>
      <c r="E99" s="10">
        <v>243963</v>
      </c>
      <c r="F99" s="10">
        <v>4376</v>
      </c>
      <c r="G99" s="10">
        <v>802906</v>
      </c>
      <c r="H99" s="10">
        <v>690589</v>
      </c>
      <c r="I99" s="10">
        <v>135760</v>
      </c>
      <c r="J99" s="10">
        <v>91828</v>
      </c>
      <c r="K99" s="4"/>
      <c r="L99" s="4"/>
    </row>
    <row r="100" spans="1:12" x14ac:dyDescent="0.2">
      <c r="A100" s="1" t="s">
        <v>579</v>
      </c>
      <c r="B100" s="26" t="s">
        <v>600</v>
      </c>
      <c r="C100" s="10">
        <v>3803875.97</v>
      </c>
      <c r="D100" s="10">
        <v>18.53</v>
      </c>
      <c r="E100" s="10">
        <v>110271.53</v>
      </c>
      <c r="F100" s="10">
        <v>2831.85</v>
      </c>
      <c r="G100" s="10">
        <v>428321.23</v>
      </c>
      <c r="H100" s="10">
        <v>362352.41</v>
      </c>
      <c r="I100" s="10">
        <v>412377.23</v>
      </c>
      <c r="J100" s="10">
        <v>10205.39</v>
      </c>
      <c r="K100" s="4"/>
      <c r="L100" s="4"/>
    </row>
    <row r="101" spans="1:12" x14ac:dyDescent="0.2">
      <c r="A101" s="1" t="s">
        <v>579</v>
      </c>
      <c r="B101" s="26" t="s">
        <v>601</v>
      </c>
      <c r="C101" s="10">
        <v>867975.22</v>
      </c>
      <c r="D101" s="10">
        <v>83169</v>
      </c>
      <c r="E101" s="10">
        <v>20000</v>
      </c>
      <c r="F101" s="10">
        <v>0</v>
      </c>
      <c r="G101" s="10">
        <v>332000</v>
      </c>
      <c r="H101" s="10">
        <v>262000</v>
      </c>
      <c r="I101" s="10">
        <v>90099</v>
      </c>
      <c r="J101" s="10">
        <v>0</v>
      </c>
      <c r="K101" s="4"/>
      <c r="L101" s="4"/>
    </row>
    <row r="102" spans="1:12" x14ac:dyDescent="0.2">
      <c r="A102" s="1" t="s">
        <v>579</v>
      </c>
      <c r="B102" s="26" t="s">
        <v>602</v>
      </c>
      <c r="C102" s="10">
        <v>1205006</v>
      </c>
      <c r="D102" s="10">
        <v>6377</v>
      </c>
      <c r="E102" s="10">
        <v>193001</v>
      </c>
      <c r="F102" s="10">
        <v>3314</v>
      </c>
      <c r="G102" s="10">
        <v>835435</v>
      </c>
      <c r="H102" s="10">
        <v>549957</v>
      </c>
      <c r="I102" s="10">
        <v>93816</v>
      </c>
      <c r="J102" s="10">
        <v>2279</v>
      </c>
      <c r="K102" s="4"/>
      <c r="L102" s="4"/>
    </row>
    <row r="103" spans="1:12" x14ac:dyDescent="0.2">
      <c r="A103" s="1" t="s">
        <v>579</v>
      </c>
      <c r="B103" s="26" t="s">
        <v>603</v>
      </c>
      <c r="C103" s="10">
        <v>1045536.58</v>
      </c>
      <c r="D103" s="10">
        <v>112914.19</v>
      </c>
      <c r="E103" s="10">
        <v>20000</v>
      </c>
      <c r="F103" s="10">
        <v>0</v>
      </c>
      <c r="G103" s="10">
        <v>532782.82999999996</v>
      </c>
      <c r="H103" s="10">
        <v>499204.73</v>
      </c>
      <c r="I103" s="10">
        <v>65021.1</v>
      </c>
      <c r="J103" s="10">
        <v>7009.46</v>
      </c>
      <c r="K103" s="4"/>
      <c r="L103" s="4"/>
    </row>
    <row r="104" spans="1:12" x14ac:dyDescent="0.2">
      <c r="A104" s="1" t="s">
        <v>579</v>
      </c>
      <c r="B104" s="26" t="s">
        <v>604</v>
      </c>
      <c r="C104" s="10">
        <v>1613278.55</v>
      </c>
      <c r="D104" s="10">
        <v>0</v>
      </c>
      <c r="E104" s="10">
        <v>419870.39</v>
      </c>
      <c r="F104" s="10">
        <v>8861.39</v>
      </c>
      <c r="G104" s="10">
        <v>433582.53</v>
      </c>
      <c r="H104" s="10">
        <v>10628.43</v>
      </c>
      <c r="I104" s="10">
        <v>190036.24</v>
      </c>
      <c r="J104" s="10">
        <v>43054.61</v>
      </c>
      <c r="K104" s="4"/>
      <c r="L104" s="4"/>
    </row>
    <row r="105" spans="1:12" x14ac:dyDescent="0.2">
      <c r="A105" s="1" t="s">
        <v>579</v>
      </c>
      <c r="B105" s="26" t="s">
        <v>605</v>
      </c>
      <c r="C105" s="10">
        <v>6169000</v>
      </c>
      <c r="D105" s="10">
        <v>1012700</v>
      </c>
      <c r="E105" s="10">
        <v>3639200</v>
      </c>
      <c r="F105" s="10">
        <v>77400</v>
      </c>
      <c r="G105" s="10">
        <v>2358200</v>
      </c>
      <c r="H105" s="10">
        <v>74000</v>
      </c>
      <c r="I105" s="10">
        <v>2072700</v>
      </c>
      <c r="J105" s="10">
        <v>33500</v>
      </c>
      <c r="K105" s="4"/>
      <c r="L105" s="4"/>
    </row>
    <row r="106" spans="1:12" x14ac:dyDescent="0.2">
      <c r="A106" s="1" t="s">
        <v>579</v>
      </c>
      <c r="B106" s="26" t="s">
        <v>606</v>
      </c>
      <c r="C106" s="10">
        <v>2472172.9500000002</v>
      </c>
      <c r="D106" s="10">
        <v>165575.69</v>
      </c>
      <c r="E106" s="10">
        <v>135977.78</v>
      </c>
      <c r="F106" s="10">
        <v>25305.18</v>
      </c>
      <c r="G106" s="10">
        <v>714790.07</v>
      </c>
      <c r="H106" s="10">
        <v>678054.83</v>
      </c>
      <c r="I106" s="10">
        <v>125523.61</v>
      </c>
      <c r="J106" s="10">
        <v>3215.92</v>
      </c>
      <c r="K106" s="4"/>
      <c r="L106" s="4"/>
    </row>
    <row r="107" spans="1:12" x14ac:dyDescent="0.2">
      <c r="A107" s="1" t="s">
        <v>579</v>
      </c>
      <c r="B107" s="26" t="s">
        <v>607</v>
      </c>
      <c r="C107" s="10">
        <v>2550062.48</v>
      </c>
      <c r="D107" s="10">
        <v>50528.53</v>
      </c>
      <c r="E107" s="10">
        <v>655072.59</v>
      </c>
      <c r="F107" s="10">
        <v>5359.49</v>
      </c>
      <c r="G107" s="10">
        <v>1023737.57</v>
      </c>
      <c r="H107" s="10">
        <v>467511.33</v>
      </c>
      <c r="I107" s="10">
        <v>280788.59000000003</v>
      </c>
      <c r="J107" s="10">
        <v>4929.82</v>
      </c>
      <c r="K107" s="4"/>
      <c r="L107" s="4"/>
    </row>
    <row r="108" spans="1:12" x14ac:dyDescent="0.2">
      <c r="A108" s="1" t="s">
        <v>579</v>
      </c>
      <c r="B108" s="26" t="s">
        <v>608</v>
      </c>
      <c r="C108" s="10">
        <v>1809226.83</v>
      </c>
      <c r="D108" s="10">
        <v>376582.32</v>
      </c>
      <c r="E108" s="10">
        <v>104609.76</v>
      </c>
      <c r="F108" s="10">
        <v>1414.74</v>
      </c>
      <c r="G108" s="10">
        <v>543176.16</v>
      </c>
      <c r="H108" s="10">
        <v>482932.87</v>
      </c>
      <c r="I108" s="10">
        <v>312843.09000000003</v>
      </c>
      <c r="J108" s="10">
        <v>8838.94</v>
      </c>
      <c r="K108" s="4"/>
      <c r="L108" s="4"/>
    </row>
    <row r="109" spans="1:12" x14ac:dyDescent="0.2">
      <c r="A109" s="1" t="s">
        <v>579</v>
      </c>
      <c r="B109" s="26" t="s">
        <v>609</v>
      </c>
      <c r="C109" s="10">
        <v>1954222</v>
      </c>
      <c r="D109" s="10">
        <v>20053</v>
      </c>
      <c r="E109" s="10">
        <v>64723</v>
      </c>
      <c r="F109" s="10">
        <v>213</v>
      </c>
      <c r="G109" s="10">
        <v>722280</v>
      </c>
      <c r="H109" s="10">
        <v>449841</v>
      </c>
      <c r="I109" s="10">
        <v>211450</v>
      </c>
      <c r="J109" s="10">
        <v>3139</v>
      </c>
      <c r="K109" s="4"/>
      <c r="L109" s="4"/>
    </row>
    <row r="110" spans="1:12" x14ac:dyDescent="0.2">
      <c r="A110" s="1" t="s">
        <v>359</v>
      </c>
      <c r="B110" s="26" t="s">
        <v>610</v>
      </c>
      <c r="C110" s="10">
        <v>2592883.81</v>
      </c>
      <c r="D110" s="10">
        <v>156476.67000000001</v>
      </c>
      <c r="E110" s="10">
        <v>201530.08</v>
      </c>
      <c r="F110" s="10">
        <v>7674.91</v>
      </c>
      <c r="G110" s="10">
        <v>493596.31</v>
      </c>
      <c r="H110" s="10">
        <v>380108.42</v>
      </c>
      <c r="I110" s="10">
        <v>337537.4</v>
      </c>
      <c r="J110" s="10">
        <v>5623.39</v>
      </c>
      <c r="K110" s="4"/>
      <c r="L110" s="4"/>
    </row>
    <row r="111" spans="1:12" x14ac:dyDescent="0.2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2">
      <c r="B112" s="26" t="s">
        <v>225</v>
      </c>
      <c r="C112" s="11">
        <f t="shared" ref="C112:J112" si="1">SUBTOTAL(9,C79:C111)</f>
        <v>95406717.930000007</v>
      </c>
      <c r="D112" s="11">
        <f t="shared" si="1"/>
        <v>5583643.290000001</v>
      </c>
      <c r="E112" s="11">
        <f t="shared" si="1"/>
        <v>68159875.220000014</v>
      </c>
      <c r="F112" s="11">
        <f t="shared" si="1"/>
        <v>16513657.17</v>
      </c>
      <c r="G112" s="11">
        <f t="shared" si="1"/>
        <v>20366957.449999999</v>
      </c>
      <c r="H112" s="11">
        <f t="shared" si="1"/>
        <v>13566953.92</v>
      </c>
      <c r="I112" s="11">
        <f t="shared" si="1"/>
        <v>20493337.019999996</v>
      </c>
      <c r="J112" s="11">
        <f t="shared" si="1"/>
        <v>754475.02999999991</v>
      </c>
      <c r="K112" s="4"/>
      <c r="L112" s="4"/>
    </row>
    <row r="113" spans="1:13" x14ac:dyDescent="0.2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8.75" x14ac:dyDescent="0.3">
      <c r="B114" s="225" t="s">
        <v>258</v>
      </c>
      <c r="C114" s="225"/>
      <c r="D114" s="225"/>
      <c r="E114" s="225"/>
      <c r="F114" s="225"/>
      <c r="G114" s="225"/>
      <c r="H114" s="225"/>
      <c r="I114" s="225"/>
      <c r="J114" s="225"/>
      <c r="K114" s="225"/>
      <c r="L114" s="225"/>
    </row>
    <row r="115" spans="1:13" ht="25.5" customHeight="1" x14ac:dyDescent="0.2">
      <c r="B115" s="13" t="s">
        <v>506</v>
      </c>
      <c r="C115" s="226" t="s">
        <v>298</v>
      </c>
      <c r="D115" s="227"/>
      <c r="E115" s="226" t="s">
        <v>299</v>
      </c>
      <c r="F115" s="227"/>
      <c r="G115" s="226" t="s">
        <v>289</v>
      </c>
      <c r="H115" s="227"/>
      <c r="I115" s="233"/>
      <c r="J115" s="234"/>
      <c r="K115" s="232" t="s">
        <v>146</v>
      </c>
      <c r="L115" s="230"/>
      <c r="M115" s="6"/>
    </row>
    <row r="116" spans="1:13" x14ac:dyDescent="0.2">
      <c r="B116" s="26"/>
      <c r="C116" s="27" t="s">
        <v>251</v>
      </c>
      <c r="D116" s="27" t="s">
        <v>252</v>
      </c>
      <c r="E116" s="27" t="s">
        <v>251</v>
      </c>
      <c r="F116" s="27" t="s">
        <v>252</v>
      </c>
      <c r="G116" s="27" t="s">
        <v>251</v>
      </c>
      <c r="H116" s="27" t="s">
        <v>252</v>
      </c>
      <c r="I116" s="28"/>
      <c r="J116" s="28"/>
      <c r="K116" s="27" t="s">
        <v>251</v>
      </c>
      <c r="L116" s="27" t="s">
        <v>252</v>
      </c>
    </row>
    <row r="117" spans="1:13" x14ac:dyDescent="0.2">
      <c r="B117" s="26"/>
      <c r="C117" s="27" t="s">
        <v>253</v>
      </c>
      <c r="D117" s="27" t="s">
        <v>253</v>
      </c>
      <c r="E117" s="27" t="s">
        <v>253</v>
      </c>
      <c r="F117" s="27" t="s">
        <v>253</v>
      </c>
      <c r="G117" s="27" t="s">
        <v>253</v>
      </c>
      <c r="H117" s="27" t="s">
        <v>253</v>
      </c>
      <c r="I117" s="28"/>
      <c r="J117" s="28"/>
      <c r="K117" s="27" t="s">
        <v>253</v>
      </c>
      <c r="L117" s="27" t="s">
        <v>253</v>
      </c>
    </row>
    <row r="118" spans="1:13" x14ac:dyDescent="0.2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2">
      <c r="A119" s="1" t="s">
        <v>579</v>
      </c>
      <c r="B119" s="26" t="s">
        <v>580</v>
      </c>
      <c r="C119" s="10">
        <v>262924</v>
      </c>
      <c r="D119" s="10">
        <v>447338</v>
      </c>
      <c r="E119" s="10">
        <v>219494</v>
      </c>
      <c r="F119" s="10">
        <v>5883</v>
      </c>
      <c r="G119" s="10">
        <v>0</v>
      </c>
      <c r="H119" s="10">
        <v>77000</v>
      </c>
      <c r="I119" s="30"/>
      <c r="J119" s="30"/>
      <c r="K119" s="10">
        <f t="shared" ref="K119:L119" si="2">C41+E41+G41+I41+C80+E80+G80+I80+C119+E119+G119</f>
        <v>14789732</v>
      </c>
      <c r="L119" s="10">
        <f t="shared" si="2"/>
        <v>8956625</v>
      </c>
    </row>
    <row r="120" spans="1:13" x14ac:dyDescent="0.2">
      <c r="A120" s="1" t="s">
        <v>579</v>
      </c>
      <c r="B120" s="26" t="s">
        <v>581</v>
      </c>
      <c r="C120" s="10">
        <v>784956.43</v>
      </c>
      <c r="D120" s="10">
        <v>617699.27</v>
      </c>
      <c r="E120" s="10">
        <v>198200.07</v>
      </c>
      <c r="F120" s="10">
        <v>8777.43</v>
      </c>
      <c r="G120" s="10">
        <v>1395921.44</v>
      </c>
      <c r="H120" s="10">
        <v>1392208.68</v>
      </c>
      <c r="I120" s="30"/>
      <c r="J120" s="30"/>
      <c r="K120" s="10">
        <f t="shared" ref="K120:L120" si="3">C42+E42+G42+I42+C81+E81+G81+I81+C120+E120+G120</f>
        <v>26299272.34</v>
      </c>
      <c r="L120" s="10">
        <f t="shared" si="3"/>
        <v>18509571.390000001</v>
      </c>
    </row>
    <row r="121" spans="1:13" x14ac:dyDescent="0.2">
      <c r="A121" s="1" t="s">
        <v>579</v>
      </c>
      <c r="B121" s="26" t="s">
        <v>582</v>
      </c>
      <c r="C121" s="10">
        <v>952651.71</v>
      </c>
      <c r="D121" s="10">
        <v>1401523</v>
      </c>
      <c r="E121" s="10">
        <v>985659.02</v>
      </c>
      <c r="F121" s="10">
        <v>23176.54</v>
      </c>
      <c r="G121" s="10">
        <v>0</v>
      </c>
      <c r="H121" s="10">
        <v>0</v>
      </c>
      <c r="I121" s="30"/>
      <c r="J121" s="30"/>
      <c r="K121" s="10">
        <f t="shared" ref="K121:L121" si="4">C43+E43+G43+I43+C82+E82+G82+I82+C121+E121+G121</f>
        <v>40566632.050000004</v>
      </c>
      <c r="L121" s="10">
        <f t="shared" si="4"/>
        <v>28647314.57</v>
      </c>
    </row>
    <row r="122" spans="1:13" x14ac:dyDescent="0.2">
      <c r="A122" s="1" t="s">
        <v>579</v>
      </c>
      <c r="B122" s="26" t="s">
        <v>583</v>
      </c>
      <c r="C122" s="10">
        <v>6427700</v>
      </c>
      <c r="D122" s="10">
        <v>8810700</v>
      </c>
      <c r="E122" s="10">
        <v>4007000</v>
      </c>
      <c r="F122" s="10">
        <v>11000</v>
      </c>
      <c r="G122" s="10">
        <v>100</v>
      </c>
      <c r="H122" s="10">
        <v>524200</v>
      </c>
      <c r="I122" s="30"/>
      <c r="J122" s="30"/>
      <c r="K122" s="10">
        <f t="shared" ref="K122:L122" si="5">C44+E44+G44+I44+C83+E83+G83+I83+C122+E122+G122</f>
        <v>55493900</v>
      </c>
      <c r="L122" s="10">
        <f t="shared" si="5"/>
        <v>22045600</v>
      </c>
    </row>
    <row r="123" spans="1:13" x14ac:dyDescent="0.2">
      <c r="A123" s="1" t="s">
        <v>579</v>
      </c>
      <c r="B123" s="26" t="s">
        <v>584</v>
      </c>
      <c r="C123" s="10">
        <v>2322086</v>
      </c>
      <c r="D123" s="10">
        <v>1106622</v>
      </c>
      <c r="E123" s="10">
        <v>2976258</v>
      </c>
      <c r="F123" s="10">
        <v>79745</v>
      </c>
      <c r="G123" s="10">
        <v>2808784</v>
      </c>
      <c r="H123" s="10">
        <v>1900725</v>
      </c>
      <c r="I123" s="30"/>
      <c r="J123" s="30"/>
      <c r="K123" s="10">
        <f t="shared" ref="K123:L123" si="6">C45+E45+G45+I45+C84+E84+G84+I84+C123+E123+G123</f>
        <v>94789303</v>
      </c>
      <c r="L123" s="10">
        <f t="shared" si="6"/>
        <v>59866661</v>
      </c>
    </row>
    <row r="124" spans="1:13" x14ac:dyDescent="0.2">
      <c r="A124" s="1" t="s">
        <v>579</v>
      </c>
      <c r="B124" s="26" t="s">
        <v>585</v>
      </c>
      <c r="C124" s="10">
        <v>1258149</v>
      </c>
      <c r="D124" s="10">
        <v>1301817</v>
      </c>
      <c r="E124" s="10">
        <v>864947</v>
      </c>
      <c r="F124" s="10">
        <v>90301</v>
      </c>
      <c r="G124" s="10">
        <v>155451</v>
      </c>
      <c r="H124" s="10">
        <v>155202</v>
      </c>
      <c r="I124" s="30"/>
      <c r="J124" s="30"/>
      <c r="K124" s="10">
        <f t="shared" ref="K124:L124" si="7">C46+E46+G46+I46+C85+E85+G85+I85+C124+E124+G124</f>
        <v>55182544</v>
      </c>
      <c r="L124" s="10">
        <f t="shared" si="7"/>
        <v>35000061</v>
      </c>
    </row>
    <row r="125" spans="1:13" x14ac:dyDescent="0.2">
      <c r="A125" s="1" t="s">
        <v>579</v>
      </c>
      <c r="B125" s="26" t="s">
        <v>586</v>
      </c>
      <c r="C125" s="10">
        <v>15390007</v>
      </c>
      <c r="D125" s="10">
        <v>35805000</v>
      </c>
      <c r="E125" s="10">
        <v>5096928</v>
      </c>
      <c r="F125" s="10">
        <v>67600</v>
      </c>
      <c r="G125" s="10">
        <v>1358945</v>
      </c>
      <c r="H125" s="10">
        <v>1375380</v>
      </c>
      <c r="I125" s="30"/>
      <c r="J125" s="30"/>
      <c r="K125" s="10">
        <f t="shared" ref="K125:L125" si="8">C47+E47+G47+I47+C86+E86+G86+I86+C125+E125+G125</f>
        <v>137681656</v>
      </c>
      <c r="L125" s="10">
        <f t="shared" si="8"/>
        <v>59348752</v>
      </c>
    </row>
    <row r="126" spans="1:13" x14ac:dyDescent="0.2">
      <c r="A126" s="1" t="s">
        <v>579</v>
      </c>
      <c r="B126" s="26" t="s">
        <v>587</v>
      </c>
      <c r="C126" s="10">
        <v>2241400</v>
      </c>
      <c r="D126" s="10">
        <v>6112400</v>
      </c>
      <c r="E126" s="10">
        <v>2076000</v>
      </c>
      <c r="F126" s="10">
        <v>51400</v>
      </c>
      <c r="G126" s="10">
        <v>679700</v>
      </c>
      <c r="H126" s="10">
        <v>419400</v>
      </c>
      <c r="I126" s="30"/>
      <c r="J126" s="30"/>
      <c r="K126" s="10">
        <f t="shared" ref="K126:L126" si="9">C48+E48+G48+I48+C87+E87+G87+I87+C126+E126+G126</f>
        <v>35182200</v>
      </c>
      <c r="L126" s="10">
        <f t="shared" si="9"/>
        <v>13012800</v>
      </c>
    </row>
    <row r="127" spans="1:13" x14ac:dyDescent="0.2">
      <c r="A127" s="1" t="s">
        <v>579</v>
      </c>
      <c r="B127" s="26" t="s">
        <v>588</v>
      </c>
      <c r="C127" s="10">
        <v>826492</v>
      </c>
      <c r="D127" s="10">
        <v>2012216</v>
      </c>
      <c r="E127" s="10">
        <v>2054507</v>
      </c>
      <c r="F127" s="10">
        <v>64684</v>
      </c>
      <c r="G127" s="10">
        <v>691424</v>
      </c>
      <c r="H127" s="10">
        <v>1214000</v>
      </c>
      <c r="I127" s="30"/>
      <c r="J127" s="30"/>
      <c r="K127" s="10">
        <f t="shared" ref="K127:L127" si="10">C49+E49+G49+I49+C88+E88+G88+I88+C127+E127+G127</f>
        <v>38621059</v>
      </c>
      <c r="L127" s="10">
        <f t="shared" si="10"/>
        <v>9238206</v>
      </c>
    </row>
    <row r="128" spans="1:13" x14ac:dyDescent="0.2">
      <c r="A128" s="1" t="s">
        <v>579</v>
      </c>
      <c r="B128" s="26" t="s">
        <v>589</v>
      </c>
      <c r="C128" s="10">
        <v>1836544.5</v>
      </c>
      <c r="D128" s="10">
        <v>4001258.02</v>
      </c>
      <c r="E128" s="10">
        <v>123816.67</v>
      </c>
      <c r="F128" s="10">
        <v>3085.11</v>
      </c>
      <c r="G128" s="10">
        <v>163705.60000000001</v>
      </c>
      <c r="H128" s="10">
        <v>15000</v>
      </c>
      <c r="I128" s="30"/>
      <c r="J128" s="30"/>
      <c r="K128" s="10">
        <f t="shared" ref="K128:L128" si="11">C50+E50+G50+I50+C89+E89+G89+I89+C128+E128+G128</f>
        <v>14022849.599999998</v>
      </c>
      <c r="L128" s="10">
        <f t="shared" si="11"/>
        <v>8739962.7999999989</v>
      </c>
    </row>
    <row r="129" spans="1:12" x14ac:dyDescent="0.2">
      <c r="A129" s="1" t="s">
        <v>579</v>
      </c>
      <c r="B129" s="26" t="s">
        <v>590</v>
      </c>
      <c r="C129" s="10">
        <v>1054955.01</v>
      </c>
      <c r="D129" s="10">
        <v>745388.2</v>
      </c>
      <c r="E129" s="10">
        <v>1119916.97</v>
      </c>
      <c r="F129" s="10">
        <v>10878.95</v>
      </c>
      <c r="G129" s="10">
        <v>247272.33</v>
      </c>
      <c r="H129" s="10">
        <v>415683.28</v>
      </c>
      <c r="I129" s="30"/>
      <c r="J129" s="30"/>
      <c r="K129" s="10">
        <f t="shared" ref="K129:L129" si="12">C51+E51+G51+I51+C90+E90+G90+I90+C129+E129+G129</f>
        <v>56507600.25999999</v>
      </c>
      <c r="L129" s="10">
        <f t="shared" si="12"/>
        <v>41080051.400000013</v>
      </c>
    </row>
    <row r="130" spans="1:12" x14ac:dyDescent="0.2">
      <c r="A130" s="1" t="s">
        <v>579</v>
      </c>
      <c r="B130" s="26" t="s">
        <v>591</v>
      </c>
      <c r="C130" s="10">
        <v>2132936.38</v>
      </c>
      <c r="D130" s="10">
        <v>3600476.54</v>
      </c>
      <c r="E130" s="10">
        <v>4254219.1399999997</v>
      </c>
      <c r="F130" s="10">
        <v>352466.19</v>
      </c>
      <c r="G130" s="10">
        <v>417528.25</v>
      </c>
      <c r="H130" s="10">
        <v>407169.2</v>
      </c>
      <c r="I130" s="30"/>
      <c r="J130" s="30"/>
      <c r="K130" s="10">
        <f t="shared" ref="K130:L130" si="13">C52+E52+G52+I52+C91+E91+G91+I91+C130+E130+G130</f>
        <v>53291322.980000004</v>
      </c>
      <c r="L130" s="10">
        <f t="shared" si="13"/>
        <v>36122080.620000005</v>
      </c>
    </row>
    <row r="131" spans="1:12" x14ac:dyDescent="0.2">
      <c r="A131" s="1" t="s">
        <v>579</v>
      </c>
      <c r="B131" s="26" t="s">
        <v>592</v>
      </c>
      <c r="C131" s="10">
        <v>2064598.75</v>
      </c>
      <c r="D131" s="10">
        <v>2680602.4300000002</v>
      </c>
      <c r="E131" s="10">
        <v>5376566.2199999997</v>
      </c>
      <c r="F131" s="10">
        <v>1690880.69</v>
      </c>
      <c r="G131" s="10">
        <v>0</v>
      </c>
      <c r="H131" s="10">
        <v>0</v>
      </c>
      <c r="I131" s="30"/>
      <c r="J131" s="30"/>
      <c r="K131" s="10">
        <f t="shared" ref="K131:L131" si="14">C53+E53+G53+I53+C92+E92+G92+I92+C131+E131+G131</f>
        <v>40811536.969999999</v>
      </c>
      <c r="L131" s="10">
        <f t="shared" si="14"/>
        <v>20554580.329999998</v>
      </c>
    </row>
    <row r="132" spans="1:12" x14ac:dyDescent="0.2">
      <c r="A132" s="1" t="s">
        <v>579</v>
      </c>
      <c r="B132" s="26" t="s">
        <v>593</v>
      </c>
      <c r="C132" s="10">
        <v>1373567.63</v>
      </c>
      <c r="D132" s="10">
        <v>2256300.41</v>
      </c>
      <c r="E132" s="10">
        <v>321263.44</v>
      </c>
      <c r="F132" s="10">
        <v>19288.72</v>
      </c>
      <c r="G132" s="10">
        <v>1284004.31</v>
      </c>
      <c r="H132" s="10">
        <v>787405.69</v>
      </c>
      <c r="I132" s="30"/>
      <c r="J132" s="30"/>
      <c r="K132" s="10">
        <f t="shared" ref="K132:L132" si="15">C54+E54+G54+I54+C93+E93+G93+I93+C132+E132+G132</f>
        <v>27560325.149999999</v>
      </c>
      <c r="L132" s="10">
        <f t="shared" si="15"/>
        <v>19885306.440000001</v>
      </c>
    </row>
    <row r="133" spans="1:12" x14ac:dyDescent="0.2">
      <c r="A133" s="1" t="s">
        <v>579</v>
      </c>
      <c r="B133" s="26" t="s">
        <v>594</v>
      </c>
      <c r="C133" s="10">
        <v>394078.7</v>
      </c>
      <c r="D133" s="10">
        <v>416827.63</v>
      </c>
      <c r="E133" s="10">
        <v>693033.41</v>
      </c>
      <c r="F133" s="10">
        <v>12474.82</v>
      </c>
      <c r="G133" s="10">
        <v>635616.63</v>
      </c>
      <c r="H133" s="10">
        <v>680000</v>
      </c>
      <c r="I133" s="30"/>
      <c r="J133" s="30"/>
      <c r="K133" s="10">
        <f t="shared" ref="K133:L133" si="16">C55+E55+G55+I55+C94+E94+G94+I94+C133+E133+G133</f>
        <v>28045816.249999996</v>
      </c>
      <c r="L133" s="10">
        <f t="shared" si="16"/>
        <v>21708519.709999997</v>
      </c>
    </row>
    <row r="134" spans="1:12" x14ac:dyDescent="0.2">
      <c r="A134" s="1" t="s">
        <v>579</v>
      </c>
      <c r="B134" s="26" t="s">
        <v>595</v>
      </c>
      <c r="C134" s="10">
        <v>84726.54</v>
      </c>
      <c r="D134" s="10">
        <v>117392.05</v>
      </c>
      <c r="E134" s="10">
        <v>659055.72</v>
      </c>
      <c r="F134" s="10">
        <v>10770.21</v>
      </c>
      <c r="G134" s="10">
        <v>974130.15</v>
      </c>
      <c r="H134" s="10">
        <v>837752.04</v>
      </c>
      <c r="I134" s="30"/>
      <c r="J134" s="30"/>
      <c r="K134" s="10">
        <f t="shared" ref="K134:L134" si="17">C56+E56+G56+I56+C95+E95+G95+I95+C134+E134+G134</f>
        <v>17145636.780000001</v>
      </c>
      <c r="L134" s="10">
        <f t="shared" si="17"/>
        <v>13158614.800000004</v>
      </c>
    </row>
    <row r="135" spans="1:12" x14ac:dyDescent="0.2">
      <c r="A135" s="1" t="s">
        <v>579</v>
      </c>
      <c r="B135" s="26" t="s">
        <v>596</v>
      </c>
      <c r="C135" s="10">
        <v>1565731.12</v>
      </c>
      <c r="D135" s="10">
        <v>2172030.59</v>
      </c>
      <c r="E135" s="10">
        <v>777837.52</v>
      </c>
      <c r="F135" s="10">
        <v>18769.91</v>
      </c>
      <c r="G135" s="10">
        <v>924937.64</v>
      </c>
      <c r="H135" s="10">
        <v>707329.17</v>
      </c>
      <c r="I135" s="30"/>
      <c r="J135" s="30"/>
      <c r="K135" s="10">
        <f t="shared" ref="K135:L135" si="18">C57+E57+G57+I57+C96+E96+G96+I96+C135+E135+G135</f>
        <v>48472216.600000001</v>
      </c>
      <c r="L135" s="10">
        <f t="shared" si="18"/>
        <v>29162309.750000004</v>
      </c>
    </row>
    <row r="136" spans="1:12" x14ac:dyDescent="0.2">
      <c r="A136" s="1" t="s">
        <v>579</v>
      </c>
      <c r="B136" s="26" t="s">
        <v>597</v>
      </c>
      <c r="C136" s="10">
        <v>818922.06</v>
      </c>
      <c r="D136" s="10">
        <v>695852</v>
      </c>
      <c r="E136" s="10">
        <v>181029.79</v>
      </c>
      <c r="F136" s="10">
        <v>3587.54</v>
      </c>
      <c r="G136" s="10">
        <v>95000</v>
      </c>
      <c r="H136" s="10">
        <v>0</v>
      </c>
      <c r="I136" s="30"/>
      <c r="J136" s="30"/>
      <c r="K136" s="10">
        <f t="shared" ref="K136:L136" si="19">C58+E58+G58+I58+C97+E97+G97+I97+C136+E136+G136</f>
        <v>20097564.299999997</v>
      </c>
      <c r="L136" s="10">
        <f t="shared" si="19"/>
        <v>14691513.83</v>
      </c>
    </row>
    <row r="137" spans="1:12" x14ac:dyDescent="0.2">
      <c r="A137" s="1" t="s">
        <v>579</v>
      </c>
      <c r="B137" s="26" t="s">
        <v>598</v>
      </c>
      <c r="C137" s="10">
        <v>1191247.3600000001</v>
      </c>
      <c r="D137" s="10">
        <v>2751180.56</v>
      </c>
      <c r="E137" s="10">
        <v>1067718.6000000001</v>
      </c>
      <c r="F137" s="10">
        <v>11846.01</v>
      </c>
      <c r="G137" s="10">
        <v>427355.31</v>
      </c>
      <c r="H137" s="10">
        <v>815238.07</v>
      </c>
      <c r="I137" s="30"/>
      <c r="J137" s="30"/>
      <c r="K137" s="10">
        <f t="shared" ref="K137:L137" si="20">C59+E59+G59+I59+C98+E98+G98+I98+C137+E137+G137</f>
        <v>27351782.09</v>
      </c>
      <c r="L137" s="10">
        <f t="shared" si="20"/>
        <v>16635478.340000002</v>
      </c>
    </row>
    <row r="138" spans="1:12" x14ac:dyDescent="0.2">
      <c r="A138" s="1" t="s">
        <v>579</v>
      </c>
      <c r="B138" s="26" t="s">
        <v>599</v>
      </c>
      <c r="C138" s="10">
        <v>1460595</v>
      </c>
      <c r="D138" s="10">
        <v>2141358</v>
      </c>
      <c r="E138" s="10">
        <v>3318457</v>
      </c>
      <c r="F138" s="10">
        <v>1769299</v>
      </c>
      <c r="G138" s="10">
        <v>1522312</v>
      </c>
      <c r="H138" s="10">
        <v>895296</v>
      </c>
      <c r="I138" s="30"/>
      <c r="J138" s="30"/>
      <c r="K138" s="10">
        <f t="shared" ref="K138:L138" si="21">C60+E60+G60+I60+C99+E99+G99+I99+C138+E138+G138</f>
        <v>55557830</v>
      </c>
      <c r="L138" s="10">
        <f t="shared" si="21"/>
        <v>41943084</v>
      </c>
    </row>
    <row r="139" spans="1:12" x14ac:dyDescent="0.2">
      <c r="A139" s="1" t="s">
        <v>579</v>
      </c>
      <c r="B139" s="26" t="s">
        <v>600</v>
      </c>
      <c r="C139" s="10">
        <v>1274628</v>
      </c>
      <c r="D139" s="10">
        <v>1336000</v>
      </c>
      <c r="E139" s="10">
        <v>2504492.17</v>
      </c>
      <c r="F139" s="10">
        <v>180940.31</v>
      </c>
      <c r="G139" s="10">
        <v>3573751.58</v>
      </c>
      <c r="H139" s="10">
        <v>2634452.83</v>
      </c>
      <c r="I139" s="30"/>
      <c r="J139" s="30"/>
      <c r="K139" s="10">
        <f t="shared" ref="K139:L139" si="22">C61+E61+G61+I61+C100+E100+G100+I100+C139+E139+G139</f>
        <v>53512507.61999999</v>
      </c>
      <c r="L139" s="10">
        <f t="shared" si="22"/>
        <v>28677363.460000001</v>
      </c>
    </row>
    <row r="140" spans="1:12" x14ac:dyDescent="0.2">
      <c r="A140" s="1" t="s">
        <v>579</v>
      </c>
      <c r="B140" s="26" t="s">
        <v>601</v>
      </c>
      <c r="C140" s="10">
        <v>655378.43000000005</v>
      </c>
      <c r="D140" s="10">
        <v>542736.51</v>
      </c>
      <c r="E140" s="10">
        <v>85022.11</v>
      </c>
      <c r="F140" s="10">
        <v>37163.17</v>
      </c>
      <c r="G140" s="10">
        <v>1197668.3400000001</v>
      </c>
      <c r="H140" s="10">
        <v>95954.8</v>
      </c>
      <c r="I140" s="30"/>
      <c r="J140" s="30"/>
      <c r="K140" s="10">
        <f t="shared" ref="K140:L140" si="23">C62+E62+G62+I62+C101+E101+G101+I101+C140+E140+G140</f>
        <v>23941414.77</v>
      </c>
      <c r="L140" s="10">
        <f t="shared" si="23"/>
        <v>16540076.66</v>
      </c>
    </row>
    <row r="141" spans="1:12" x14ac:dyDescent="0.2">
      <c r="A141" s="1" t="s">
        <v>579</v>
      </c>
      <c r="B141" s="26" t="s">
        <v>602</v>
      </c>
      <c r="C141" s="10">
        <v>301557</v>
      </c>
      <c r="D141" s="10">
        <v>669509</v>
      </c>
      <c r="E141" s="10">
        <v>672147</v>
      </c>
      <c r="F141" s="10">
        <v>339087</v>
      </c>
      <c r="G141" s="10">
        <v>723057</v>
      </c>
      <c r="H141" s="10">
        <v>93868</v>
      </c>
      <c r="I141" s="30"/>
      <c r="J141" s="30"/>
      <c r="K141" s="10">
        <f t="shared" ref="K141:L141" si="24">C63+E63+G63+I63+C102+E102+G102+I102+C141+E141+G141</f>
        <v>21704708</v>
      </c>
      <c r="L141" s="10">
        <f t="shared" si="24"/>
        <v>15293434</v>
      </c>
    </row>
    <row r="142" spans="1:12" x14ac:dyDescent="0.2">
      <c r="A142" s="1" t="s">
        <v>579</v>
      </c>
      <c r="B142" s="26" t="s">
        <v>603</v>
      </c>
      <c r="C142" s="10">
        <v>0</v>
      </c>
      <c r="D142" s="10">
        <v>0</v>
      </c>
      <c r="E142" s="10">
        <v>72487.75</v>
      </c>
      <c r="F142" s="10">
        <v>2009.46</v>
      </c>
      <c r="G142" s="10">
        <v>1703981.42</v>
      </c>
      <c r="H142" s="10">
        <v>973614.19</v>
      </c>
      <c r="I142" s="30"/>
      <c r="J142" s="30"/>
      <c r="K142" s="10">
        <f t="shared" ref="K142:L142" si="25">C64+E64+G64+I64+C103+E103+G103+I103+C142+E142+G142</f>
        <v>28908116.839999996</v>
      </c>
      <c r="L142" s="10">
        <f t="shared" si="25"/>
        <v>22164121.130000006</v>
      </c>
    </row>
    <row r="143" spans="1:12" x14ac:dyDescent="0.2">
      <c r="A143" s="1" t="s">
        <v>579</v>
      </c>
      <c r="B143" s="26" t="s">
        <v>604</v>
      </c>
      <c r="C143" s="10">
        <v>543244.25</v>
      </c>
      <c r="D143" s="10">
        <v>1453368.82</v>
      </c>
      <c r="E143" s="10">
        <v>437343.36</v>
      </c>
      <c r="F143" s="10">
        <v>9373.0499999999993</v>
      </c>
      <c r="G143" s="10">
        <v>1690185.76</v>
      </c>
      <c r="H143" s="10">
        <v>999005.97</v>
      </c>
      <c r="I143" s="30"/>
      <c r="J143" s="30"/>
      <c r="K143" s="10">
        <f t="shared" ref="K143:L143" si="26">C65+E65+G65+I65+C104+E104+G104+I104+C143+E143+G143</f>
        <v>24205126.170000002</v>
      </c>
      <c r="L143" s="10">
        <f t="shared" si="26"/>
        <v>17287286.25</v>
      </c>
    </row>
    <row r="144" spans="1:12" x14ac:dyDescent="0.2">
      <c r="A144" s="1" t="s">
        <v>579</v>
      </c>
      <c r="B144" s="26" t="s">
        <v>605</v>
      </c>
      <c r="C144" s="10">
        <v>641200</v>
      </c>
      <c r="D144" s="10">
        <v>691500</v>
      </c>
      <c r="E144" s="10">
        <v>779400</v>
      </c>
      <c r="F144" s="10">
        <v>10300</v>
      </c>
      <c r="G144" s="10">
        <v>146000</v>
      </c>
      <c r="H144" s="10">
        <v>485000</v>
      </c>
      <c r="I144" s="30"/>
      <c r="J144" s="30"/>
      <c r="K144" s="10">
        <f t="shared" ref="K144:L144" si="27">C66+E66+G66+I66+C105+E105+G105+I105+C144+E144+G144</f>
        <v>39093700</v>
      </c>
      <c r="L144" s="10">
        <f t="shared" si="27"/>
        <v>5613800</v>
      </c>
    </row>
    <row r="145" spans="1:13" x14ac:dyDescent="0.2">
      <c r="A145" s="1" t="s">
        <v>579</v>
      </c>
      <c r="B145" s="26" t="s">
        <v>606</v>
      </c>
      <c r="C145" s="10">
        <v>2259005.9700000002</v>
      </c>
      <c r="D145" s="10">
        <v>3101398.94</v>
      </c>
      <c r="E145" s="10">
        <v>2921152.7</v>
      </c>
      <c r="F145" s="10">
        <v>30752.71</v>
      </c>
      <c r="G145" s="10">
        <v>476299</v>
      </c>
      <c r="H145" s="10">
        <v>332200</v>
      </c>
      <c r="I145" s="30"/>
      <c r="J145" s="30"/>
      <c r="K145" s="10">
        <f t="shared" ref="K145:L145" si="28">C67+E67+G67+I67+C106+E106+G106+I106+C145+E145+G145</f>
        <v>59643758.620000012</v>
      </c>
      <c r="L145" s="10">
        <f t="shared" si="28"/>
        <v>41463621.209999993</v>
      </c>
    </row>
    <row r="146" spans="1:13" x14ac:dyDescent="0.2">
      <c r="A146" s="1" t="s">
        <v>579</v>
      </c>
      <c r="B146" s="26" t="s">
        <v>607</v>
      </c>
      <c r="C146" s="10">
        <v>1507313.52</v>
      </c>
      <c r="D146" s="10">
        <v>2603500.2999999998</v>
      </c>
      <c r="E146" s="10">
        <v>842097.7</v>
      </c>
      <c r="F146" s="10">
        <v>33503.54</v>
      </c>
      <c r="G146" s="10">
        <v>4075912.76</v>
      </c>
      <c r="H146" s="10">
        <v>3486253.15</v>
      </c>
      <c r="I146" s="30"/>
      <c r="J146" s="30"/>
      <c r="K146" s="10">
        <f t="shared" ref="K146:L146" si="29">C68+E68+G68+I68+C107+E107+G107+I107+C146+E146+G146</f>
        <v>49146776.930000007</v>
      </c>
      <c r="L146" s="10">
        <f t="shared" si="29"/>
        <v>33752917.969999999</v>
      </c>
    </row>
    <row r="147" spans="1:13" x14ac:dyDescent="0.2">
      <c r="A147" s="1" t="s">
        <v>579</v>
      </c>
      <c r="B147" s="26" t="s">
        <v>608</v>
      </c>
      <c r="C147" s="10">
        <v>887872.12</v>
      </c>
      <c r="D147" s="10">
        <v>1763368.22</v>
      </c>
      <c r="E147" s="10">
        <v>1760886.71</v>
      </c>
      <c r="F147" s="10">
        <v>248586.93</v>
      </c>
      <c r="G147" s="10">
        <v>130177.89</v>
      </c>
      <c r="H147" s="10">
        <v>0</v>
      </c>
      <c r="I147" s="30"/>
      <c r="J147" s="30"/>
      <c r="K147" s="10">
        <f t="shared" ref="K147:L147" si="30">C69+E69+G69+I69+C108+E108+G108+I108+C147+E147+G147</f>
        <v>26064924.650000006</v>
      </c>
      <c r="L147" s="10">
        <f t="shared" si="30"/>
        <v>19904913.109999999</v>
      </c>
    </row>
    <row r="148" spans="1:13" x14ac:dyDescent="0.2">
      <c r="A148" s="1" t="s">
        <v>579</v>
      </c>
      <c r="B148" s="26" t="s">
        <v>609</v>
      </c>
      <c r="C148" s="10">
        <v>1384839</v>
      </c>
      <c r="D148" s="10">
        <v>2712417</v>
      </c>
      <c r="E148" s="10">
        <v>285585</v>
      </c>
      <c r="F148" s="10">
        <v>910</v>
      </c>
      <c r="G148" s="10">
        <v>1019019</v>
      </c>
      <c r="H148" s="10">
        <v>1000254</v>
      </c>
      <c r="I148" s="30"/>
      <c r="J148" s="30"/>
      <c r="K148" s="10">
        <f>C70+E70+G70+I70+C109+E109+G109+I109+C148+E148+G148</f>
        <v>41987701</v>
      </c>
      <c r="L148" s="10">
        <f>D70+F70+H70+J70+D109+F109+H109+J109+D148+F148+H148</f>
        <v>28050932</v>
      </c>
    </row>
    <row r="149" spans="1:13" x14ac:dyDescent="0.2">
      <c r="A149" s="1" t="s">
        <v>360</v>
      </c>
      <c r="B149" s="26" t="s">
        <v>610</v>
      </c>
      <c r="C149" s="10">
        <v>1796889.03</v>
      </c>
      <c r="D149" s="10">
        <v>2498593.17</v>
      </c>
      <c r="E149" s="10">
        <v>1162759.9099999999</v>
      </c>
      <c r="F149" s="10">
        <v>61746.31</v>
      </c>
      <c r="G149" s="10">
        <v>136293.81</v>
      </c>
      <c r="H149" s="10">
        <v>400000</v>
      </c>
      <c r="I149" s="30"/>
      <c r="J149" s="30"/>
      <c r="K149" s="10">
        <f>C71+E71+G71+I71+C110+E110+G110+I110+C149+E149+G149</f>
        <v>28802776.469999991</v>
      </c>
      <c r="L149" s="10">
        <f>D71+F71+H71+J71+D110+F110+H110+J110+D149+F149+H149</f>
        <v>16928480.09</v>
      </c>
    </row>
    <row r="150" spans="1:13" x14ac:dyDescent="0.2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2">
      <c r="B151" s="26" t="s">
        <v>225</v>
      </c>
      <c r="C151" s="11">
        <f t="shared" ref="C151:H151" si="31">SUBTOTAL(9,C118:C150)</f>
        <v>55696196.510000005</v>
      </c>
      <c r="D151" s="11">
        <f t="shared" si="31"/>
        <v>96566373.659999996</v>
      </c>
      <c r="E151" s="11">
        <f t="shared" si="31"/>
        <v>47895281.980000004</v>
      </c>
      <c r="F151" s="11">
        <f t="shared" si="31"/>
        <v>5260286.5999999987</v>
      </c>
      <c r="G151" s="11">
        <f t="shared" si="31"/>
        <v>28654534.220000003</v>
      </c>
      <c r="H151" s="11">
        <f t="shared" si="31"/>
        <v>23119592.07</v>
      </c>
      <c r="I151" s="4"/>
      <c r="J151" s="4"/>
      <c r="K151" s="11">
        <f>SUBTOTAL(9,K118:K150)</f>
        <v>1284482290.4400003</v>
      </c>
      <c r="L151" s="11">
        <f>SUBTOTAL(9,L118:L150)</f>
        <v>763984038.86000001</v>
      </c>
    </row>
    <row r="152" spans="1:13" x14ac:dyDescent="0.2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2">
      <c r="B153" s="26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2">
      <c r="B154" s="26"/>
      <c r="C154" s="231"/>
      <c r="D154" s="231"/>
      <c r="E154" s="231"/>
      <c r="F154" s="231"/>
      <c r="G154" s="231"/>
      <c r="H154" s="231"/>
      <c r="I154" s="231"/>
      <c r="J154" s="234"/>
      <c r="K154" s="232" t="s">
        <v>146</v>
      </c>
      <c r="L154" s="230"/>
      <c r="M154" s="6"/>
    </row>
    <row r="155" spans="1:13" x14ac:dyDescent="0.2">
      <c r="B155" s="15"/>
      <c r="C155" s="28"/>
      <c r="D155" s="28"/>
      <c r="E155" s="28"/>
      <c r="F155" s="28"/>
      <c r="G155" s="26"/>
      <c r="H155" s="28"/>
      <c r="I155" s="27"/>
      <c r="J155" s="27"/>
      <c r="K155" s="166" t="s">
        <v>251</v>
      </c>
      <c r="L155" s="28" t="s">
        <v>252</v>
      </c>
    </row>
    <row r="156" spans="1:13" x14ac:dyDescent="0.2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253</v>
      </c>
      <c r="L156" s="28" t="s">
        <v>253</v>
      </c>
    </row>
    <row r="157" spans="1:13" x14ac:dyDescent="0.2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3" x14ac:dyDescent="0.2">
      <c r="A158" s="31" t="s">
        <v>159</v>
      </c>
      <c r="B158" s="26"/>
      <c r="C158" s="4"/>
      <c r="D158" s="4"/>
      <c r="E158" s="4"/>
      <c r="F158" s="4"/>
      <c r="G158" s="4"/>
      <c r="H158" s="239" t="s">
        <v>507</v>
      </c>
      <c r="I158" s="239"/>
      <c r="J158" s="239"/>
      <c r="K158" s="162">
        <v>0</v>
      </c>
      <c r="L158" s="162">
        <v>0</v>
      </c>
    </row>
    <row r="159" spans="1:13" x14ac:dyDescent="0.2">
      <c r="A159" s="31"/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1284482290.4400003</v>
      </c>
      <c r="L159" s="15">
        <f>L151+L158</f>
        <v>763984038.86000001</v>
      </c>
    </row>
    <row r="160" spans="1:13" x14ac:dyDescent="0.2">
      <c r="A160" s="31" t="s">
        <v>163</v>
      </c>
      <c r="B160" s="26"/>
      <c r="C160" s="4"/>
      <c r="D160" s="4"/>
      <c r="E160" s="4"/>
      <c r="F160" s="4"/>
      <c r="G160" s="4"/>
      <c r="H160" s="237" t="s">
        <v>493</v>
      </c>
      <c r="I160" s="237"/>
      <c r="J160" s="237"/>
      <c r="K160" s="4">
        <v>2306856</v>
      </c>
      <c r="L160" s="4">
        <v>2306856</v>
      </c>
    </row>
    <row r="161" spans="2:12" ht="13.5" thickBot="1" x14ac:dyDescent="0.25">
      <c r="B161" s="10"/>
      <c r="C161" s="10"/>
      <c r="D161" s="10"/>
      <c r="E161" s="10"/>
      <c r="F161" s="10"/>
      <c r="G161" s="10"/>
      <c r="H161" s="149"/>
      <c r="I161" s="149"/>
      <c r="J161" s="149"/>
      <c r="K161" s="149"/>
      <c r="L161" s="4"/>
    </row>
    <row r="162" spans="2:12" ht="14.25" thickTop="1" thickBot="1" x14ac:dyDescent="0.25">
      <c r="B162" s="10"/>
      <c r="C162" s="10"/>
      <c r="D162" s="10"/>
      <c r="E162" s="10"/>
      <c r="F162" s="10"/>
      <c r="G162" s="10"/>
      <c r="H162" s="238" t="s">
        <v>160</v>
      </c>
      <c r="I162" s="238"/>
      <c r="J162" s="238"/>
      <c r="K162" s="151">
        <f>K159-K160</f>
        <v>1282175434.4400003</v>
      </c>
      <c r="L162" s="181">
        <f>L159-L160</f>
        <v>761677182.86000001</v>
      </c>
    </row>
    <row r="163" spans="2:12" ht="13.5" thickTop="1" x14ac:dyDescent="0.2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2:12" x14ac:dyDescent="0.2">
      <c r="B164" s="10"/>
      <c r="C164" s="10"/>
      <c r="D164" s="10"/>
      <c r="E164" s="10"/>
      <c r="F164" s="10"/>
      <c r="G164" s="10"/>
      <c r="H164" s="4"/>
      <c r="I164" s="4"/>
      <c r="J164" s="4"/>
      <c r="K164" s="4"/>
      <c r="L164" s="4"/>
    </row>
    <row r="165" spans="2:12" x14ac:dyDescent="0.2">
      <c r="B165" s="26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8" spans="2:12" ht="15.75" x14ac:dyDescent="0.25">
      <c r="K168" s="177" t="s">
        <v>156</v>
      </c>
      <c r="L168" s="177" t="s">
        <v>156</v>
      </c>
    </row>
  </sheetData>
  <mergeCells count="24">
    <mergeCell ref="K154:L154"/>
    <mergeCell ref="E154:F154"/>
    <mergeCell ref="H160:J160"/>
    <mergeCell ref="H162:J162"/>
    <mergeCell ref="H158:J158"/>
    <mergeCell ref="C154:D154"/>
    <mergeCell ref="G154:H154"/>
    <mergeCell ref="I154:J154"/>
    <mergeCell ref="G115:H115"/>
    <mergeCell ref="I76:J76"/>
    <mergeCell ref="C115:D115"/>
    <mergeCell ref="B75:L75"/>
    <mergeCell ref="K115:L115"/>
    <mergeCell ref="E115:F115"/>
    <mergeCell ref="I115:J115"/>
    <mergeCell ref="B36:L36"/>
    <mergeCell ref="C37:D37"/>
    <mergeCell ref="E37:F37"/>
    <mergeCell ref="G37:H37"/>
    <mergeCell ref="I37:J37"/>
    <mergeCell ref="B114:L114"/>
    <mergeCell ref="C76:D76"/>
    <mergeCell ref="E76:F76"/>
    <mergeCell ref="G76:H76"/>
  </mergeCells>
  <phoneticPr fontId="0" type="noConversion"/>
  <pageMargins left="0.74803149606299213" right="0.74803149606299213" top="0.51" bottom="0.5" header="0.51181102362204722" footer="0.51181102362204722"/>
  <pageSetup paperSize="9" scale="78" fitToHeight="8" orientation="landscape" r:id="rId1"/>
  <headerFooter alignWithMargins="0"/>
  <rowBreaks count="2" manualBreakCount="2">
    <brk id="74" min="1" max="11" man="1"/>
    <brk id="113" min="1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10" width="13" style="1" customWidth="1"/>
    <col min="11" max="11" width="17.42578125" style="1" customWidth="1"/>
    <col min="12" max="12" width="15.42578125" style="1" customWidth="1"/>
    <col min="13" max="13" width="13" style="1" customWidth="1"/>
    <col min="14" max="16384" width="9.28515625" style="1"/>
  </cols>
  <sheetData>
    <row r="1" spans="1:12" hidden="1" x14ac:dyDescent="0.2">
      <c r="A1" s="1" t="s">
        <v>561</v>
      </c>
    </row>
    <row r="2" spans="1:12" hidden="1" x14ac:dyDescent="0.2">
      <c r="A2" s="1" t="s">
        <v>238</v>
      </c>
    </row>
    <row r="3" spans="1:12" hidden="1" x14ac:dyDescent="0.2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2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254</v>
      </c>
      <c r="C5" s="1">
        <v>230</v>
      </c>
      <c r="D5" s="1">
        <v>230</v>
      </c>
      <c r="E5" s="1">
        <v>240</v>
      </c>
      <c r="F5" s="1">
        <v>240</v>
      </c>
      <c r="G5" s="1">
        <v>250</v>
      </c>
      <c r="H5" s="1">
        <v>250</v>
      </c>
      <c r="I5" s="1">
        <v>260</v>
      </c>
      <c r="J5" s="1">
        <v>260</v>
      </c>
      <c r="K5" s="2"/>
      <c r="L5" s="3"/>
    </row>
    <row r="6" spans="1:12" s="22" customFormat="1" ht="12.75" hidden="1" customHeight="1" x14ac:dyDescent="0.2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x14ac:dyDescent="0.2"/>
    <row r="8" spans="1:12" hidden="1" x14ac:dyDescent="0.2">
      <c r="A8" s="1" t="s">
        <v>148</v>
      </c>
    </row>
    <row r="9" spans="1:12" hidden="1" x14ac:dyDescent="0.2">
      <c r="A9" s="1" t="s">
        <v>236</v>
      </c>
    </row>
    <row r="10" spans="1:12" hidden="1" x14ac:dyDescent="0.2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2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2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166</v>
      </c>
      <c r="L12" s="31" t="s">
        <v>166</v>
      </c>
    </row>
    <row r="13" spans="1:12" s="22" customFormat="1" ht="12.75" hidden="1" customHeight="1" x14ac:dyDescent="0.2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562</v>
      </c>
    </row>
    <row r="16" spans="1:12" hidden="1" x14ac:dyDescent="0.2">
      <c r="A16" s="1" t="s">
        <v>237</v>
      </c>
    </row>
    <row r="17" spans="1:13" hidden="1" x14ac:dyDescent="0.2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3" hidden="1" x14ac:dyDescent="0.2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3" hidden="1" x14ac:dyDescent="0.2">
      <c r="A19" s="1" t="s">
        <v>222</v>
      </c>
      <c r="C19" s="1">
        <v>270</v>
      </c>
      <c r="D19" s="1">
        <v>270</v>
      </c>
      <c r="E19" s="1">
        <v>280</v>
      </c>
      <c r="F19" s="1">
        <v>280</v>
      </c>
      <c r="G19" s="1">
        <v>290</v>
      </c>
      <c r="H19" s="1">
        <v>290</v>
      </c>
      <c r="I19" s="1">
        <v>800</v>
      </c>
      <c r="J19" s="1">
        <v>800</v>
      </c>
      <c r="K19" s="2"/>
      <c r="L19" s="3"/>
    </row>
    <row r="20" spans="1:13" s="22" customFormat="1" ht="12.75" hidden="1" customHeight="1" x14ac:dyDescent="0.2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3" customFormat="1" x14ac:dyDescent="0.2"/>
    <row r="22" spans="1:13" hidden="1" x14ac:dyDescent="0.2">
      <c r="A22" s="1" t="s">
        <v>167</v>
      </c>
    </row>
    <row r="23" spans="1:13" hidden="1" x14ac:dyDescent="0.2">
      <c r="A23" s="1" t="s">
        <v>371</v>
      </c>
    </row>
    <row r="24" spans="1:13" hidden="1" x14ac:dyDescent="0.2">
      <c r="A24" s="1" t="s">
        <v>372</v>
      </c>
      <c r="B24" s="8"/>
      <c r="C24" s="31"/>
      <c r="D24" s="31"/>
      <c r="E24" s="31"/>
      <c r="F24" s="31"/>
      <c r="G24" s="31"/>
      <c r="H24" s="31"/>
      <c r="K24" s="31" t="s">
        <v>226</v>
      </c>
      <c r="L24" s="1" t="s">
        <v>226</v>
      </c>
    </row>
    <row r="25" spans="1:13" hidden="1" x14ac:dyDescent="0.2">
      <c r="A25" s="1" t="s">
        <v>373</v>
      </c>
      <c r="C25" s="64"/>
      <c r="D25" s="31"/>
      <c r="E25" s="64"/>
      <c r="F25" s="31"/>
      <c r="G25" s="64"/>
      <c r="H25" s="31"/>
      <c r="I25" s="7"/>
      <c r="K25" s="64">
        <v>10</v>
      </c>
      <c r="L25" s="1">
        <v>10</v>
      </c>
    </row>
    <row r="26" spans="1:13" hidden="1" x14ac:dyDescent="0.2">
      <c r="A26" s="1" t="s">
        <v>374</v>
      </c>
      <c r="C26" s="31"/>
      <c r="D26" s="31"/>
      <c r="E26" s="31"/>
      <c r="F26" s="31"/>
      <c r="G26" s="31"/>
      <c r="H26" s="31"/>
      <c r="K26" s="31">
        <v>80</v>
      </c>
      <c r="L26" s="1">
        <v>80</v>
      </c>
    </row>
    <row r="27" spans="1:13" s="22" customFormat="1" ht="12.75" hidden="1" customHeight="1" x14ac:dyDescent="0.25">
      <c r="A27" s="1" t="s">
        <v>375</v>
      </c>
      <c r="C27" s="31"/>
      <c r="D27" s="31"/>
      <c r="E27" s="31"/>
      <c r="F27" s="31"/>
      <c r="G27" s="31"/>
      <c r="H27" s="31"/>
      <c r="I27" s="23"/>
      <c r="J27" s="1"/>
      <c r="K27" s="64" t="s">
        <v>355</v>
      </c>
      <c r="L27" s="7" t="s">
        <v>355</v>
      </c>
    </row>
    <row r="28" spans="1:13" x14ac:dyDescent="0.2">
      <c r="C28" s="31"/>
      <c r="D28" s="31"/>
      <c r="E28" s="31"/>
      <c r="F28" s="31"/>
      <c r="G28" s="31"/>
      <c r="H28" s="31"/>
      <c r="K28" s="2"/>
      <c r="L28" s="3"/>
    </row>
    <row r="29" spans="1:13" ht="18.75" x14ac:dyDescent="0.3">
      <c r="B29" s="219" t="s">
        <v>258</v>
      </c>
      <c r="C29" s="219"/>
      <c r="D29" s="219"/>
      <c r="E29" s="219"/>
      <c r="F29" s="219"/>
      <c r="G29" s="219"/>
      <c r="H29" s="219"/>
      <c r="I29" s="219"/>
      <c r="J29" s="219"/>
      <c r="K29" s="219"/>
      <c r="L29" s="219"/>
    </row>
    <row r="30" spans="1:13" ht="25.5" customHeight="1" x14ac:dyDescent="0.2">
      <c r="B30" s="13" t="s">
        <v>506</v>
      </c>
      <c r="C30" s="235" t="s">
        <v>300</v>
      </c>
      <c r="D30" s="236"/>
      <c r="E30" s="235" t="s">
        <v>301</v>
      </c>
      <c r="F30" s="236"/>
      <c r="G30" s="235" t="s">
        <v>302</v>
      </c>
      <c r="H30" s="236"/>
      <c r="I30" s="235" t="s">
        <v>303</v>
      </c>
      <c r="J30" s="236"/>
      <c r="K30" s="14"/>
      <c r="L30" s="6"/>
      <c r="M30" s="6"/>
    </row>
    <row r="31" spans="1:13" x14ac:dyDescent="0.2">
      <c r="B31" s="8"/>
      <c r="C31" s="9" t="s">
        <v>251</v>
      </c>
      <c r="D31" s="9" t="s">
        <v>252</v>
      </c>
      <c r="E31" s="9" t="s">
        <v>251</v>
      </c>
      <c r="F31" s="9" t="s">
        <v>252</v>
      </c>
      <c r="G31" s="9" t="s">
        <v>251</v>
      </c>
      <c r="H31" s="9" t="s">
        <v>252</v>
      </c>
      <c r="I31" s="9" t="s">
        <v>251</v>
      </c>
      <c r="J31" s="9" t="s">
        <v>252</v>
      </c>
      <c r="K31" s="12"/>
      <c r="L31" s="12"/>
    </row>
    <row r="32" spans="1:13" x14ac:dyDescent="0.2">
      <c r="B32" s="8"/>
      <c r="C32" s="9" t="s">
        <v>253</v>
      </c>
      <c r="D32" s="9" t="s">
        <v>253</v>
      </c>
      <c r="E32" s="9" t="s">
        <v>253</v>
      </c>
      <c r="F32" s="9" t="s">
        <v>253</v>
      </c>
      <c r="G32" s="9" t="s">
        <v>253</v>
      </c>
      <c r="H32" s="9" t="s">
        <v>253</v>
      </c>
      <c r="I32" s="9" t="s">
        <v>253</v>
      </c>
      <c r="J32" s="9" t="s">
        <v>253</v>
      </c>
      <c r="K32" s="12"/>
      <c r="L32" s="12"/>
    </row>
    <row r="33" spans="1:12" x14ac:dyDescent="0.2">
      <c r="B33" s="8"/>
      <c r="K33" s="6"/>
      <c r="L33" s="6"/>
    </row>
    <row r="34" spans="1:12" x14ac:dyDescent="0.2">
      <c r="A34" s="1" t="s">
        <v>579</v>
      </c>
      <c r="B34" s="8" t="s">
        <v>580</v>
      </c>
      <c r="C34" s="10">
        <v>2624654</v>
      </c>
      <c r="D34" s="10">
        <v>60574</v>
      </c>
      <c r="E34" s="10">
        <v>1898199</v>
      </c>
      <c r="F34" s="10">
        <v>34041</v>
      </c>
      <c r="G34" s="10">
        <v>154516</v>
      </c>
      <c r="H34" s="10">
        <v>1654</v>
      </c>
      <c r="I34" s="10">
        <v>112209</v>
      </c>
      <c r="J34" s="10">
        <v>325</v>
      </c>
      <c r="K34" s="4"/>
      <c r="L34" s="4"/>
    </row>
    <row r="35" spans="1:12" x14ac:dyDescent="0.2">
      <c r="A35" s="1" t="s">
        <v>579</v>
      </c>
      <c r="B35" s="8" t="s">
        <v>581</v>
      </c>
      <c r="C35" s="10">
        <v>2670698.69</v>
      </c>
      <c r="D35" s="10">
        <v>2748762.78</v>
      </c>
      <c r="E35" s="10">
        <v>1897581.11</v>
      </c>
      <c r="F35" s="10">
        <v>1758553.89</v>
      </c>
      <c r="G35" s="10">
        <v>0</v>
      </c>
      <c r="H35" s="10">
        <v>0</v>
      </c>
      <c r="I35" s="10">
        <v>61687.67</v>
      </c>
      <c r="J35" s="10">
        <v>423.42</v>
      </c>
      <c r="K35" s="4"/>
      <c r="L35" s="4"/>
    </row>
    <row r="36" spans="1:12" x14ac:dyDescent="0.2">
      <c r="A36" s="1" t="s">
        <v>579</v>
      </c>
      <c r="B36" s="8" t="s">
        <v>582</v>
      </c>
      <c r="C36" s="10">
        <v>7097837.8300000001</v>
      </c>
      <c r="D36" s="10">
        <v>11605016.4</v>
      </c>
      <c r="E36" s="10">
        <v>3428724.39</v>
      </c>
      <c r="F36" s="10">
        <v>72092.52</v>
      </c>
      <c r="G36" s="10">
        <v>470467.74</v>
      </c>
      <c r="H36" s="10">
        <v>6200.78</v>
      </c>
      <c r="I36" s="10">
        <v>290075.93</v>
      </c>
      <c r="J36" s="10">
        <v>4400</v>
      </c>
      <c r="K36" s="4"/>
      <c r="L36" s="4"/>
    </row>
    <row r="37" spans="1:12" x14ac:dyDescent="0.2">
      <c r="A37" s="1" t="s">
        <v>579</v>
      </c>
      <c r="B37" s="8" t="s">
        <v>583</v>
      </c>
      <c r="C37" s="10">
        <v>7207800</v>
      </c>
      <c r="D37" s="10">
        <v>6769200</v>
      </c>
      <c r="E37" s="10">
        <v>3125300</v>
      </c>
      <c r="F37" s="10">
        <v>2842500</v>
      </c>
      <c r="G37" s="10">
        <v>5500</v>
      </c>
      <c r="H37" s="10">
        <v>5900</v>
      </c>
      <c r="I37" s="10">
        <v>278200</v>
      </c>
      <c r="J37" s="10">
        <v>12000</v>
      </c>
      <c r="K37" s="4"/>
      <c r="L37" s="4"/>
    </row>
    <row r="38" spans="1:12" x14ac:dyDescent="0.2">
      <c r="A38" s="1" t="s">
        <v>579</v>
      </c>
      <c r="B38" s="8" t="s">
        <v>584</v>
      </c>
      <c r="C38" s="10">
        <v>24498061</v>
      </c>
      <c r="D38" s="10">
        <v>24498061</v>
      </c>
      <c r="E38" s="10">
        <v>8771720</v>
      </c>
      <c r="F38" s="10">
        <v>8771720</v>
      </c>
      <c r="G38" s="10">
        <v>0</v>
      </c>
      <c r="H38" s="10">
        <v>0</v>
      </c>
      <c r="I38" s="10">
        <v>1931522</v>
      </c>
      <c r="J38" s="10">
        <v>34122</v>
      </c>
      <c r="K38" s="4"/>
      <c r="L38" s="4"/>
    </row>
    <row r="39" spans="1:12" x14ac:dyDescent="0.2">
      <c r="A39" s="1" t="s">
        <v>579</v>
      </c>
      <c r="B39" s="8" t="s">
        <v>585</v>
      </c>
      <c r="C39" s="10">
        <v>13330106</v>
      </c>
      <c r="D39" s="10">
        <v>326333</v>
      </c>
      <c r="E39" s="10">
        <v>2524451</v>
      </c>
      <c r="F39" s="10">
        <v>79284</v>
      </c>
      <c r="G39" s="10">
        <v>617419</v>
      </c>
      <c r="H39" s="10">
        <v>21254</v>
      </c>
      <c r="I39" s="10">
        <v>448606</v>
      </c>
      <c r="J39" s="10">
        <v>8244</v>
      </c>
      <c r="K39" s="4"/>
      <c r="L39" s="4"/>
    </row>
    <row r="40" spans="1:12" x14ac:dyDescent="0.2">
      <c r="A40" s="1" t="s">
        <v>579</v>
      </c>
      <c r="B40" s="8" t="s">
        <v>586</v>
      </c>
      <c r="C40" s="10">
        <v>32610513</v>
      </c>
      <c r="D40" s="10">
        <v>32610513</v>
      </c>
      <c r="E40" s="10">
        <v>13016699</v>
      </c>
      <c r="F40" s="10">
        <v>13016699</v>
      </c>
      <c r="G40" s="10">
        <v>0</v>
      </c>
      <c r="H40" s="10">
        <v>0</v>
      </c>
      <c r="I40" s="10">
        <v>597953</v>
      </c>
      <c r="J40" s="10">
        <v>1500</v>
      </c>
      <c r="K40" s="4"/>
      <c r="L40" s="4"/>
    </row>
    <row r="41" spans="1:12" x14ac:dyDescent="0.2">
      <c r="A41" s="1" t="s">
        <v>579</v>
      </c>
      <c r="B41" s="8" t="s">
        <v>587</v>
      </c>
      <c r="C41" s="10">
        <v>5338600</v>
      </c>
      <c r="D41" s="10">
        <v>3689800</v>
      </c>
      <c r="E41" s="10">
        <v>2681600</v>
      </c>
      <c r="F41" s="10">
        <v>1915900</v>
      </c>
      <c r="G41" s="10">
        <v>0</v>
      </c>
      <c r="H41" s="10">
        <v>0</v>
      </c>
      <c r="I41" s="10">
        <v>245800</v>
      </c>
      <c r="J41" s="10">
        <v>2500</v>
      </c>
      <c r="K41" s="4"/>
      <c r="L41" s="4"/>
    </row>
    <row r="42" spans="1:12" x14ac:dyDescent="0.2">
      <c r="A42" s="1" t="s">
        <v>579</v>
      </c>
      <c r="B42" s="8" t="s">
        <v>588</v>
      </c>
      <c r="C42" s="10">
        <v>11227774</v>
      </c>
      <c r="D42" s="10">
        <v>11361130</v>
      </c>
      <c r="E42" s="10">
        <v>6622458</v>
      </c>
      <c r="F42" s="10">
        <v>6713986</v>
      </c>
      <c r="G42" s="10">
        <v>0</v>
      </c>
      <c r="H42" s="10">
        <v>0</v>
      </c>
      <c r="I42" s="10">
        <v>876618</v>
      </c>
      <c r="J42" s="10">
        <v>10088</v>
      </c>
      <c r="K42" s="4"/>
      <c r="L42" s="4"/>
    </row>
    <row r="43" spans="1:12" x14ac:dyDescent="0.2">
      <c r="A43" s="1" t="s">
        <v>579</v>
      </c>
      <c r="B43" s="8" t="s">
        <v>589</v>
      </c>
      <c r="C43" s="10">
        <v>2285796.4300000002</v>
      </c>
      <c r="D43" s="10">
        <v>41340.699999999997</v>
      </c>
      <c r="E43" s="10">
        <v>756509.62</v>
      </c>
      <c r="F43" s="10">
        <v>14717.33</v>
      </c>
      <c r="G43" s="10">
        <v>48281</v>
      </c>
      <c r="H43" s="10">
        <v>40845</v>
      </c>
      <c r="I43" s="10">
        <v>193539.57</v>
      </c>
      <c r="J43" s="10">
        <v>39000</v>
      </c>
      <c r="K43" s="4"/>
      <c r="L43" s="4"/>
    </row>
    <row r="44" spans="1:12" x14ac:dyDescent="0.2">
      <c r="A44" s="1" t="s">
        <v>579</v>
      </c>
      <c r="B44" s="8" t="s">
        <v>590</v>
      </c>
      <c r="C44" s="10">
        <v>6122657.04</v>
      </c>
      <c r="D44" s="10">
        <v>6012704.75</v>
      </c>
      <c r="E44" s="10">
        <v>2633609.8199999998</v>
      </c>
      <c r="F44" s="10">
        <v>2645731.35</v>
      </c>
      <c r="G44" s="10">
        <v>0</v>
      </c>
      <c r="H44" s="10">
        <v>0</v>
      </c>
      <c r="I44" s="10">
        <v>548654.86</v>
      </c>
      <c r="J44" s="10">
        <v>6360.25</v>
      </c>
      <c r="K44" s="4"/>
      <c r="L44" s="4"/>
    </row>
    <row r="45" spans="1:12" x14ac:dyDescent="0.2">
      <c r="A45" s="1" t="s">
        <v>579</v>
      </c>
      <c r="B45" s="8" t="s">
        <v>591</v>
      </c>
      <c r="C45" s="10">
        <v>9206396.9700000007</v>
      </c>
      <c r="D45" s="10">
        <v>423941.35</v>
      </c>
      <c r="E45" s="10">
        <v>3808536.33</v>
      </c>
      <c r="F45" s="10">
        <v>90663.51</v>
      </c>
      <c r="G45" s="10">
        <v>271474.59999999998</v>
      </c>
      <c r="H45" s="10">
        <v>6522.88</v>
      </c>
      <c r="I45" s="10">
        <v>1122573.6399999999</v>
      </c>
      <c r="J45" s="10">
        <v>63710.5</v>
      </c>
      <c r="K45" s="4"/>
      <c r="L45" s="4"/>
    </row>
    <row r="46" spans="1:12" x14ac:dyDescent="0.2">
      <c r="A46" s="1" t="s">
        <v>579</v>
      </c>
      <c r="B46" s="8" t="s">
        <v>592</v>
      </c>
      <c r="C46" s="10">
        <v>4478790.87</v>
      </c>
      <c r="D46" s="10">
        <v>4475900.6399999997</v>
      </c>
      <c r="E46" s="10">
        <v>4836170.09</v>
      </c>
      <c r="F46" s="10">
        <v>4834199.13</v>
      </c>
      <c r="G46" s="10">
        <v>0</v>
      </c>
      <c r="H46" s="10">
        <v>0</v>
      </c>
      <c r="I46" s="10">
        <v>0</v>
      </c>
      <c r="J46" s="10">
        <v>0</v>
      </c>
      <c r="K46" s="4"/>
      <c r="L46" s="4"/>
    </row>
    <row r="47" spans="1:12" x14ac:dyDescent="0.2">
      <c r="A47" s="1" t="s">
        <v>579</v>
      </c>
      <c r="B47" s="8" t="s">
        <v>593</v>
      </c>
      <c r="C47" s="10">
        <v>3407015.8</v>
      </c>
      <c r="D47" s="10">
        <v>3512321.24</v>
      </c>
      <c r="E47" s="10">
        <v>2388406.7400000002</v>
      </c>
      <c r="F47" s="10">
        <v>2324325.16</v>
      </c>
      <c r="G47" s="10">
        <v>448601.42</v>
      </c>
      <c r="H47" s="10">
        <v>438096.45</v>
      </c>
      <c r="I47" s="10">
        <v>63818.91</v>
      </c>
      <c r="J47" s="10">
        <v>1615.95</v>
      </c>
      <c r="K47" s="4"/>
      <c r="L47" s="4"/>
    </row>
    <row r="48" spans="1:12" x14ac:dyDescent="0.2">
      <c r="A48" s="1" t="s">
        <v>579</v>
      </c>
      <c r="B48" s="8" t="s">
        <v>594</v>
      </c>
      <c r="C48" s="10">
        <v>2714040.63</v>
      </c>
      <c r="D48" s="10">
        <v>2589507.4700000002</v>
      </c>
      <c r="E48" s="10">
        <v>1666476.01</v>
      </c>
      <c r="F48" s="10">
        <v>1609661.56</v>
      </c>
      <c r="G48" s="10">
        <v>0</v>
      </c>
      <c r="H48" s="10">
        <v>0</v>
      </c>
      <c r="I48" s="10">
        <v>56538.41</v>
      </c>
      <c r="J48" s="10">
        <v>2523.38</v>
      </c>
      <c r="K48" s="4"/>
      <c r="L48" s="4"/>
    </row>
    <row r="49" spans="1:12" x14ac:dyDescent="0.2">
      <c r="A49" s="1" t="s">
        <v>579</v>
      </c>
      <c r="B49" s="8" t="s">
        <v>595</v>
      </c>
      <c r="C49" s="10">
        <v>1624704.24</v>
      </c>
      <c r="D49" s="10">
        <v>1624704.09</v>
      </c>
      <c r="E49" s="10">
        <v>1091020.21</v>
      </c>
      <c r="F49" s="10">
        <v>1091020.42</v>
      </c>
      <c r="G49" s="10">
        <v>198587.59</v>
      </c>
      <c r="H49" s="10">
        <v>198587.97</v>
      </c>
      <c r="I49" s="10">
        <v>10404.959999999999</v>
      </c>
      <c r="J49" s="10">
        <v>0</v>
      </c>
      <c r="K49" s="4"/>
      <c r="L49" s="4"/>
    </row>
    <row r="50" spans="1:12" x14ac:dyDescent="0.2">
      <c r="A50" s="1" t="s">
        <v>579</v>
      </c>
      <c r="B50" s="8" t="s">
        <v>596</v>
      </c>
      <c r="C50" s="10">
        <v>9089497.1600000001</v>
      </c>
      <c r="D50" s="10">
        <v>9089494.8300000001</v>
      </c>
      <c r="E50" s="10">
        <v>3686624.47</v>
      </c>
      <c r="F50" s="10">
        <v>3686627.27</v>
      </c>
      <c r="G50" s="10">
        <v>0</v>
      </c>
      <c r="H50" s="10">
        <v>0</v>
      </c>
      <c r="I50" s="10">
        <v>164302.48000000001</v>
      </c>
      <c r="J50" s="10">
        <v>5000</v>
      </c>
      <c r="K50" s="4"/>
      <c r="L50" s="4"/>
    </row>
    <row r="51" spans="1:12" x14ac:dyDescent="0.2">
      <c r="A51" s="1" t="s">
        <v>579</v>
      </c>
      <c r="B51" s="8" t="s">
        <v>597</v>
      </c>
      <c r="C51" s="10">
        <v>2167567.9300000002</v>
      </c>
      <c r="D51" s="10">
        <v>56396.43</v>
      </c>
      <c r="E51" s="10">
        <v>968312.98</v>
      </c>
      <c r="F51" s="10">
        <v>23203.64</v>
      </c>
      <c r="G51" s="10">
        <v>0</v>
      </c>
      <c r="H51" s="10">
        <v>0</v>
      </c>
      <c r="I51" s="10">
        <v>37638</v>
      </c>
      <c r="J51" s="10">
        <v>250</v>
      </c>
      <c r="K51" s="4"/>
      <c r="L51" s="4"/>
    </row>
    <row r="52" spans="1:12" x14ac:dyDescent="0.2">
      <c r="A52" s="1" t="s">
        <v>579</v>
      </c>
      <c r="B52" s="8" t="s">
        <v>598</v>
      </c>
      <c r="C52" s="10">
        <v>5034536.2</v>
      </c>
      <c r="D52" s="10">
        <v>5034535.84</v>
      </c>
      <c r="E52" s="10">
        <v>2169861.98</v>
      </c>
      <c r="F52" s="10">
        <v>2169862.2599999998</v>
      </c>
      <c r="G52" s="10">
        <v>136517.57</v>
      </c>
      <c r="H52" s="10">
        <v>136518.22</v>
      </c>
      <c r="I52" s="10">
        <v>293106.63</v>
      </c>
      <c r="J52" s="10">
        <v>4398.83</v>
      </c>
      <c r="K52" s="4"/>
      <c r="L52" s="4"/>
    </row>
    <row r="53" spans="1:12" x14ac:dyDescent="0.2">
      <c r="A53" s="1" t="s">
        <v>579</v>
      </c>
      <c r="B53" s="8" t="s">
        <v>599</v>
      </c>
      <c r="C53" s="10">
        <v>7776072</v>
      </c>
      <c r="D53" s="10">
        <v>6231082</v>
      </c>
      <c r="E53" s="10">
        <v>5200607</v>
      </c>
      <c r="F53" s="10">
        <v>3847344</v>
      </c>
      <c r="G53" s="10">
        <v>437121</v>
      </c>
      <c r="H53" s="10">
        <v>343427</v>
      </c>
      <c r="I53" s="10">
        <v>96407</v>
      </c>
      <c r="J53" s="10">
        <v>3856</v>
      </c>
      <c r="K53" s="4"/>
      <c r="L53" s="4"/>
    </row>
    <row r="54" spans="1:12" x14ac:dyDescent="0.2">
      <c r="A54" s="1" t="s">
        <v>579</v>
      </c>
      <c r="B54" s="8" t="s">
        <v>600</v>
      </c>
      <c r="C54" s="10">
        <v>5435001.2599999998</v>
      </c>
      <c r="D54" s="10">
        <v>268397.61</v>
      </c>
      <c r="E54" s="10">
        <v>4229484.6900000004</v>
      </c>
      <c r="F54" s="10">
        <v>146693.95000000001</v>
      </c>
      <c r="G54" s="10">
        <v>64598.22</v>
      </c>
      <c r="H54" s="10">
        <v>5585.11</v>
      </c>
      <c r="I54" s="10">
        <v>66576.149999999994</v>
      </c>
      <c r="J54" s="10">
        <v>22303.9</v>
      </c>
      <c r="K54" s="4"/>
      <c r="L54" s="4"/>
    </row>
    <row r="55" spans="1:12" x14ac:dyDescent="0.2">
      <c r="A55" s="1" t="s">
        <v>579</v>
      </c>
      <c r="B55" s="8" t="s">
        <v>601</v>
      </c>
      <c r="C55" s="10">
        <v>1964680.22</v>
      </c>
      <c r="D55" s="10">
        <v>45196.06</v>
      </c>
      <c r="E55" s="10">
        <v>1673610.8</v>
      </c>
      <c r="F55" s="10">
        <v>16565.84</v>
      </c>
      <c r="G55" s="10">
        <v>0</v>
      </c>
      <c r="H55" s="10">
        <v>0</v>
      </c>
      <c r="I55" s="10">
        <v>65345.61</v>
      </c>
      <c r="J55" s="10">
        <v>578</v>
      </c>
      <c r="K55" s="4"/>
      <c r="L55" s="4"/>
    </row>
    <row r="56" spans="1:12" x14ac:dyDescent="0.2">
      <c r="A56" s="1" t="s">
        <v>579</v>
      </c>
      <c r="B56" s="8" t="s">
        <v>602</v>
      </c>
      <c r="C56" s="10">
        <v>2100665</v>
      </c>
      <c r="D56" s="10">
        <v>4055402</v>
      </c>
      <c r="E56" s="10">
        <v>1640185</v>
      </c>
      <c r="F56" s="10">
        <v>33623</v>
      </c>
      <c r="G56" s="10">
        <v>0</v>
      </c>
      <c r="H56" s="10">
        <v>0</v>
      </c>
      <c r="I56" s="10">
        <v>54384</v>
      </c>
      <c r="J56" s="10">
        <v>441</v>
      </c>
      <c r="K56" s="4"/>
      <c r="L56" s="4"/>
    </row>
    <row r="57" spans="1:12" x14ac:dyDescent="0.2">
      <c r="A57" s="1" t="s">
        <v>579</v>
      </c>
      <c r="B57" s="8" t="s">
        <v>603</v>
      </c>
      <c r="C57" s="10">
        <v>3929617.19</v>
      </c>
      <c r="D57" s="10">
        <v>3499451.16</v>
      </c>
      <c r="E57" s="10">
        <v>1488097.29</v>
      </c>
      <c r="F57" s="10">
        <v>1286260.31</v>
      </c>
      <c r="G57" s="10">
        <v>0</v>
      </c>
      <c r="H57" s="10">
        <v>0</v>
      </c>
      <c r="I57" s="10">
        <v>34142.69</v>
      </c>
      <c r="J57" s="10">
        <v>0</v>
      </c>
      <c r="K57" s="4"/>
      <c r="L57" s="4"/>
    </row>
    <row r="58" spans="1:12" x14ac:dyDescent="0.2">
      <c r="A58" s="1" t="s">
        <v>579</v>
      </c>
      <c r="B58" s="8" t="s">
        <v>604</v>
      </c>
      <c r="C58" s="10">
        <v>3451136.24</v>
      </c>
      <c r="D58" s="10">
        <v>3445194.19</v>
      </c>
      <c r="E58" s="10">
        <v>718997.59</v>
      </c>
      <c r="F58" s="10">
        <v>718300.71</v>
      </c>
      <c r="G58" s="10">
        <v>49537.09</v>
      </c>
      <c r="H58" s="10">
        <v>49573.69</v>
      </c>
      <c r="I58" s="10">
        <v>60063.53</v>
      </c>
      <c r="J58" s="10">
        <v>18.670000000000002</v>
      </c>
      <c r="K58" s="4"/>
      <c r="L58" s="4"/>
    </row>
    <row r="59" spans="1:12" x14ac:dyDescent="0.2">
      <c r="A59" s="1" t="s">
        <v>579</v>
      </c>
      <c r="B59" s="8" t="s">
        <v>605</v>
      </c>
      <c r="C59" s="10">
        <v>5343200</v>
      </c>
      <c r="D59" s="10">
        <v>5343200</v>
      </c>
      <c r="E59" s="10">
        <v>3671400</v>
      </c>
      <c r="F59" s="10">
        <v>3671400</v>
      </c>
      <c r="G59" s="10">
        <v>113300</v>
      </c>
      <c r="H59" s="10">
        <v>113300</v>
      </c>
      <c r="I59" s="10">
        <v>0</v>
      </c>
      <c r="J59" s="10">
        <v>0</v>
      </c>
      <c r="K59" s="4"/>
      <c r="L59" s="4"/>
    </row>
    <row r="60" spans="1:12" x14ac:dyDescent="0.2">
      <c r="A60" s="1" t="s">
        <v>579</v>
      </c>
      <c r="B60" s="8" t="s">
        <v>606</v>
      </c>
      <c r="C60" s="10">
        <v>9385194.0099999998</v>
      </c>
      <c r="D60" s="10">
        <v>168202.37</v>
      </c>
      <c r="E60" s="10">
        <v>3194153.25</v>
      </c>
      <c r="F60" s="10">
        <v>74131.87</v>
      </c>
      <c r="G60" s="10">
        <v>0</v>
      </c>
      <c r="H60" s="10">
        <v>0</v>
      </c>
      <c r="I60" s="10">
        <v>338103.83</v>
      </c>
      <c r="J60" s="10">
        <v>54442.29</v>
      </c>
      <c r="K60" s="4"/>
      <c r="L60" s="4"/>
    </row>
    <row r="61" spans="1:12" x14ac:dyDescent="0.2">
      <c r="A61" s="1" t="s">
        <v>579</v>
      </c>
      <c r="B61" s="8" t="s">
        <v>607</v>
      </c>
      <c r="C61" s="10">
        <v>7394759.8700000001</v>
      </c>
      <c r="D61" s="10">
        <v>7394760.0099999998</v>
      </c>
      <c r="E61" s="10">
        <v>2457085.27</v>
      </c>
      <c r="F61" s="10">
        <v>2457085.46</v>
      </c>
      <c r="G61" s="10">
        <v>0</v>
      </c>
      <c r="H61" s="10">
        <v>0</v>
      </c>
      <c r="I61" s="10">
        <v>498659.13</v>
      </c>
      <c r="J61" s="10">
        <v>2677.4</v>
      </c>
      <c r="K61" s="4"/>
      <c r="L61" s="4"/>
    </row>
    <row r="62" spans="1:12" x14ac:dyDescent="0.2">
      <c r="A62" s="1" t="s">
        <v>579</v>
      </c>
      <c r="B62" s="8" t="s">
        <v>608</v>
      </c>
      <c r="C62" s="10">
        <v>1842503.88</v>
      </c>
      <c r="D62" s="10">
        <v>1842506.29</v>
      </c>
      <c r="E62" s="10">
        <v>1567032.46</v>
      </c>
      <c r="F62" s="10">
        <v>1520199.56</v>
      </c>
      <c r="G62" s="10">
        <v>135354.85999999999</v>
      </c>
      <c r="H62" s="10">
        <v>130658.58</v>
      </c>
      <c r="I62" s="10">
        <v>89089.66</v>
      </c>
      <c r="J62" s="10">
        <v>1377.22</v>
      </c>
      <c r="K62" s="4"/>
      <c r="L62" s="4"/>
    </row>
    <row r="63" spans="1:12" x14ac:dyDescent="0.2">
      <c r="A63" s="1" t="s">
        <v>579</v>
      </c>
      <c r="B63" s="8" t="s">
        <v>609</v>
      </c>
      <c r="C63" s="10">
        <v>5022262</v>
      </c>
      <c r="D63" s="10">
        <v>5011337</v>
      </c>
      <c r="E63" s="10">
        <v>2717680</v>
      </c>
      <c r="F63" s="10">
        <v>2692166</v>
      </c>
      <c r="G63" s="10">
        <v>345139</v>
      </c>
      <c r="H63" s="10">
        <v>345059</v>
      </c>
      <c r="I63" s="10">
        <v>602660</v>
      </c>
      <c r="J63" s="10">
        <v>15227</v>
      </c>
      <c r="K63" s="4"/>
      <c r="L63" s="4"/>
    </row>
    <row r="64" spans="1:12" x14ac:dyDescent="0.2">
      <c r="A64" s="1" t="s">
        <v>261</v>
      </c>
      <c r="B64" s="8" t="s">
        <v>610</v>
      </c>
      <c r="C64" s="10">
        <v>3402218.51</v>
      </c>
      <c r="D64" s="10">
        <v>3402217.71</v>
      </c>
      <c r="E64" s="10">
        <v>2550419.7599999998</v>
      </c>
      <c r="F64" s="10">
        <v>2550420.09</v>
      </c>
      <c r="G64" s="10">
        <v>60442.7</v>
      </c>
      <c r="H64" s="10">
        <v>60442.92</v>
      </c>
      <c r="I64" s="10">
        <v>460013.04</v>
      </c>
      <c r="J64" s="10">
        <v>13367.01</v>
      </c>
      <c r="K64" s="4"/>
      <c r="L64" s="4"/>
    </row>
    <row r="65" spans="1:13" x14ac:dyDescent="0.2">
      <c r="B65" s="8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2">
      <c r="B66" s="8" t="s">
        <v>225</v>
      </c>
      <c r="C66" s="11">
        <f t="shared" ref="C66:J66" si="0">SUBTOTAL(9,C33:C65)</f>
        <v>209784357.97</v>
      </c>
      <c r="D66" s="11">
        <f t="shared" si="0"/>
        <v>167237183.91999999</v>
      </c>
      <c r="E66" s="11">
        <f t="shared" si="0"/>
        <v>99081013.859999999</v>
      </c>
      <c r="F66" s="11">
        <f t="shared" si="0"/>
        <v>72708978.830000013</v>
      </c>
      <c r="G66" s="11">
        <f t="shared" si="0"/>
        <v>3556857.7899999996</v>
      </c>
      <c r="H66" s="11">
        <f t="shared" si="0"/>
        <v>1903625.5999999999</v>
      </c>
      <c r="I66" s="11">
        <f t="shared" si="0"/>
        <v>9698693.7000000011</v>
      </c>
      <c r="J66" s="11">
        <f t="shared" si="0"/>
        <v>310749.82</v>
      </c>
      <c r="K66" s="4"/>
      <c r="L66" s="4"/>
    </row>
    <row r="67" spans="1:13" x14ac:dyDescent="0.2"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8.75" x14ac:dyDescent="0.3">
      <c r="B68" s="219" t="s">
        <v>258</v>
      </c>
      <c r="C68" s="219"/>
      <c r="D68" s="219"/>
      <c r="E68" s="219"/>
      <c r="F68" s="219"/>
      <c r="G68" s="219"/>
      <c r="H68" s="219"/>
      <c r="I68" s="219"/>
      <c r="J68" s="219"/>
      <c r="K68" s="219"/>
      <c r="L68" s="219"/>
    </row>
    <row r="69" spans="1:13" ht="25.5" customHeight="1" x14ac:dyDescent="0.2">
      <c r="B69" s="13" t="s">
        <v>506</v>
      </c>
      <c r="C69" s="235" t="s">
        <v>304</v>
      </c>
      <c r="D69" s="236"/>
      <c r="E69" s="235" t="s">
        <v>305</v>
      </c>
      <c r="F69" s="236"/>
      <c r="G69" s="235" t="s">
        <v>289</v>
      </c>
      <c r="H69" s="236"/>
      <c r="I69" s="235" t="s">
        <v>514</v>
      </c>
      <c r="J69" s="236"/>
      <c r="K69" s="164" t="s">
        <v>146</v>
      </c>
      <c r="L69" s="165"/>
      <c r="M69" s="6"/>
    </row>
    <row r="70" spans="1:13" x14ac:dyDescent="0.2">
      <c r="B70" s="8"/>
      <c r="C70" s="9" t="s">
        <v>251</v>
      </c>
      <c r="D70" s="9" t="s">
        <v>252</v>
      </c>
      <c r="E70" s="9" t="s">
        <v>251</v>
      </c>
      <c r="F70" s="9" t="s">
        <v>252</v>
      </c>
      <c r="G70" s="9" t="s">
        <v>251</v>
      </c>
      <c r="H70" s="9" t="s">
        <v>252</v>
      </c>
      <c r="I70" s="9" t="s">
        <v>251</v>
      </c>
      <c r="J70" s="9" t="s">
        <v>252</v>
      </c>
      <c r="K70" s="9" t="s">
        <v>251</v>
      </c>
      <c r="L70" s="9" t="s">
        <v>252</v>
      </c>
    </row>
    <row r="71" spans="1:13" x14ac:dyDescent="0.2">
      <c r="B71" s="8"/>
      <c r="C71" s="9" t="s">
        <v>253</v>
      </c>
      <c r="D71" s="9" t="s">
        <v>253</v>
      </c>
      <c r="E71" s="9" t="s">
        <v>253</v>
      </c>
      <c r="F71" s="9" t="s">
        <v>253</v>
      </c>
      <c r="G71" s="9" t="s">
        <v>253</v>
      </c>
      <c r="H71" s="9" t="s">
        <v>253</v>
      </c>
      <c r="I71" s="9" t="s">
        <v>253</v>
      </c>
      <c r="J71" s="9" t="s">
        <v>253</v>
      </c>
      <c r="K71" s="9" t="s">
        <v>253</v>
      </c>
      <c r="L71" s="9" t="s">
        <v>253</v>
      </c>
    </row>
    <row r="72" spans="1:13" x14ac:dyDescent="0.2">
      <c r="B72" s="8"/>
    </row>
    <row r="73" spans="1:13" x14ac:dyDescent="0.2">
      <c r="A73" s="1" t="s">
        <v>579</v>
      </c>
      <c r="B73" s="8" t="s">
        <v>580</v>
      </c>
      <c r="C73" s="10">
        <v>98891</v>
      </c>
      <c r="D73" s="10">
        <v>8585</v>
      </c>
      <c r="E73" s="10">
        <v>0</v>
      </c>
      <c r="F73" s="10">
        <v>0</v>
      </c>
      <c r="G73" s="10">
        <v>50000</v>
      </c>
      <c r="H73" s="10">
        <v>0</v>
      </c>
      <c r="I73" s="10">
        <v>0</v>
      </c>
      <c r="J73" s="10">
        <v>4454300</v>
      </c>
      <c r="K73" s="10">
        <f t="shared" ref="K73:L73" si="1">C34+E34+G34+I34+C73+E73+G73+I73</f>
        <v>4938469</v>
      </c>
      <c r="L73" s="10">
        <f t="shared" si="1"/>
        <v>4559479</v>
      </c>
    </row>
    <row r="74" spans="1:13" x14ac:dyDescent="0.2">
      <c r="A74" s="1" t="s">
        <v>579</v>
      </c>
      <c r="B74" s="8" t="s">
        <v>581</v>
      </c>
      <c r="C74" s="10">
        <v>3818608.26</v>
      </c>
      <c r="D74" s="10">
        <v>3732905.72</v>
      </c>
      <c r="E74" s="10">
        <v>347208.25</v>
      </c>
      <c r="F74" s="10">
        <v>320968.45</v>
      </c>
      <c r="G74" s="10">
        <v>61457.96</v>
      </c>
      <c r="H74" s="10">
        <v>234031.12</v>
      </c>
      <c r="I74" s="10">
        <v>0</v>
      </c>
      <c r="J74" s="10">
        <v>0</v>
      </c>
      <c r="K74" s="10">
        <f t="shared" ref="K74:L74" si="2">C35+E35+G35+I35+C74+E74+G74+I74</f>
        <v>8857241.9400000013</v>
      </c>
      <c r="L74" s="10">
        <f t="shared" si="2"/>
        <v>8795645.379999999</v>
      </c>
    </row>
    <row r="75" spans="1:13" x14ac:dyDescent="0.2">
      <c r="A75" s="1" t="s">
        <v>579</v>
      </c>
      <c r="B75" s="8" t="s">
        <v>582</v>
      </c>
      <c r="C75" s="10">
        <v>2102107.79</v>
      </c>
      <c r="D75" s="10">
        <v>1852671.86</v>
      </c>
      <c r="E75" s="10">
        <v>700538.03</v>
      </c>
      <c r="F75" s="10">
        <v>14258.21</v>
      </c>
      <c r="G75" s="10">
        <v>0</v>
      </c>
      <c r="H75" s="10">
        <v>0</v>
      </c>
      <c r="I75" s="10">
        <v>368050.62</v>
      </c>
      <c r="J75" s="10">
        <v>103486.47</v>
      </c>
      <c r="K75" s="10">
        <f t="shared" ref="K75:L75" si="3">C36+E36+G36+I36+C75+E75+G75+I75</f>
        <v>14457802.329999998</v>
      </c>
      <c r="L75" s="10">
        <f t="shared" si="3"/>
        <v>13658126.24</v>
      </c>
    </row>
    <row r="76" spans="1:13" x14ac:dyDescent="0.2">
      <c r="A76" s="1" t="s">
        <v>579</v>
      </c>
      <c r="B76" s="8" t="s">
        <v>583</v>
      </c>
      <c r="C76" s="10">
        <v>121000</v>
      </c>
      <c r="D76" s="10">
        <v>108000</v>
      </c>
      <c r="E76" s="10">
        <v>0</v>
      </c>
      <c r="F76" s="10">
        <v>0</v>
      </c>
      <c r="G76" s="10">
        <v>1600</v>
      </c>
      <c r="H76" s="10">
        <v>2100</v>
      </c>
      <c r="I76" s="10">
        <v>362900</v>
      </c>
      <c r="J76" s="10">
        <v>21400</v>
      </c>
      <c r="K76" s="10">
        <f t="shared" ref="K76:L76" si="4">C37+E37+G37+I37+C76+E76+G76+I76</f>
        <v>11102300</v>
      </c>
      <c r="L76" s="10">
        <f t="shared" si="4"/>
        <v>9761100</v>
      </c>
    </row>
    <row r="77" spans="1:13" x14ac:dyDescent="0.2">
      <c r="A77" s="1" t="s">
        <v>579</v>
      </c>
      <c r="B77" s="8" t="s">
        <v>584</v>
      </c>
      <c r="C77" s="10">
        <v>3949208</v>
      </c>
      <c r="D77" s="10">
        <v>3802975</v>
      </c>
      <c r="E77" s="10">
        <v>801273</v>
      </c>
      <c r="F77" s="10">
        <v>801273</v>
      </c>
      <c r="G77" s="10">
        <v>627952</v>
      </c>
      <c r="H77" s="10">
        <v>627952</v>
      </c>
      <c r="I77" s="10">
        <v>3598379</v>
      </c>
      <c r="J77" s="10">
        <v>1100201</v>
      </c>
      <c r="K77" s="10">
        <f t="shared" ref="K77:L77" si="5">C38+E38+G38+I38+C77+E77+G77+I77</f>
        <v>44178115</v>
      </c>
      <c r="L77" s="10">
        <f t="shared" si="5"/>
        <v>39636304</v>
      </c>
    </row>
    <row r="78" spans="1:13" x14ac:dyDescent="0.2">
      <c r="A78" s="1" t="s">
        <v>579</v>
      </c>
      <c r="B78" s="8" t="s">
        <v>585</v>
      </c>
      <c r="C78" s="10">
        <v>307124</v>
      </c>
      <c r="D78" s="10">
        <v>176368</v>
      </c>
      <c r="E78" s="10">
        <v>3687276</v>
      </c>
      <c r="F78" s="10">
        <v>51179</v>
      </c>
      <c r="G78" s="10">
        <v>697973</v>
      </c>
      <c r="H78" s="10">
        <v>3549010</v>
      </c>
      <c r="I78" s="10">
        <v>248667</v>
      </c>
      <c r="J78" s="10">
        <v>15424420</v>
      </c>
      <c r="K78" s="10">
        <f t="shared" ref="K78:L78" si="6">C39+E39+G39+I39+C78+E78+G78+I78</f>
        <v>21861622</v>
      </c>
      <c r="L78" s="10">
        <f t="shared" si="6"/>
        <v>19636092</v>
      </c>
    </row>
    <row r="79" spans="1:13" x14ac:dyDescent="0.2">
      <c r="A79" s="1" t="s">
        <v>579</v>
      </c>
      <c r="B79" s="8" t="s">
        <v>586</v>
      </c>
      <c r="C79" s="10">
        <v>0</v>
      </c>
      <c r="D79" s="10">
        <v>0</v>
      </c>
      <c r="E79" s="10">
        <v>0</v>
      </c>
      <c r="F79" s="10">
        <v>0</v>
      </c>
      <c r="G79" s="10">
        <v>4412054</v>
      </c>
      <c r="H79" s="10">
        <v>3936765</v>
      </c>
      <c r="I79" s="10">
        <v>17467061</v>
      </c>
      <c r="J79" s="10">
        <v>1431200</v>
      </c>
      <c r="K79" s="10">
        <f t="shared" ref="K79:L79" si="7">C40+E40+G40+I40+C79+E79+G79+I79</f>
        <v>68104280</v>
      </c>
      <c r="L79" s="10">
        <f t="shared" si="7"/>
        <v>50996677</v>
      </c>
    </row>
    <row r="80" spans="1:13" x14ac:dyDescent="0.2">
      <c r="A80" s="1" t="s">
        <v>579</v>
      </c>
      <c r="B80" s="8" t="s">
        <v>587</v>
      </c>
      <c r="C80" s="10">
        <v>4000</v>
      </c>
      <c r="D80" s="10">
        <v>4000</v>
      </c>
      <c r="E80" s="10">
        <v>180300</v>
      </c>
      <c r="F80" s="10">
        <v>105500</v>
      </c>
      <c r="G80" s="10">
        <v>100</v>
      </c>
      <c r="H80" s="10">
        <v>2528400</v>
      </c>
      <c r="I80" s="10">
        <v>4118200</v>
      </c>
      <c r="J80" s="10">
        <v>174100</v>
      </c>
      <c r="K80" s="10">
        <f t="shared" ref="K80:L80" si="8">C41+E41+G41+I41+C80+E80+G80+I80</f>
        <v>12568600</v>
      </c>
      <c r="L80" s="10">
        <f t="shared" si="8"/>
        <v>8420200</v>
      </c>
    </row>
    <row r="81" spans="1:12" x14ac:dyDescent="0.2">
      <c r="A81" s="1" t="s">
        <v>579</v>
      </c>
      <c r="B81" s="8" t="s">
        <v>588</v>
      </c>
      <c r="C81" s="10">
        <v>15372</v>
      </c>
      <c r="D81" s="10">
        <v>15000</v>
      </c>
      <c r="E81" s="10">
        <v>449670</v>
      </c>
      <c r="F81" s="10">
        <v>457778</v>
      </c>
      <c r="G81" s="10">
        <v>0</v>
      </c>
      <c r="H81" s="10">
        <v>0</v>
      </c>
      <c r="I81" s="10">
        <v>2177399</v>
      </c>
      <c r="J81" s="10">
        <v>106811</v>
      </c>
      <c r="K81" s="10">
        <f t="shared" ref="K81:L81" si="9">C42+E42+G42+I42+C81+E81+G81+I81</f>
        <v>21369291</v>
      </c>
      <c r="L81" s="10">
        <f t="shared" si="9"/>
        <v>18664793</v>
      </c>
    </row>
    <row r="82" spans="1:12" x14ac:dyDescent="0.2">
      <c r="A82" s="1" t="s">
        <v>579</v>
      </c>
      <c r="B82" s="8" t="s">
        <v>589</v>
      </c>
      <c r="C82" s="10">
        <v>0</v>
      </c>
      <c r="D82" s="10">
        <v>0</v>
      </c>
      <c r="E82" s="10">
        <v>140167.17000000001</v>
      </c>
      <c r="F82" s="10">
        <v>0</v>
      </c>
      <c r="G82" s="10">
        <v>128445</v>
      </c>
      <c r="H82" s="10">
        <v>3262296.44</v>
      </c>
      <c r="I82" s="10">
        <v>0</v>
      </c>
      <c r="J82" s="10">
        <v>0</v>
      </c>
      <c r="K82" s="10">
        <f t="shared" ref="K82:L82" si="10">C43+E43+G43+I43+C82+E82+G82+I82</f>
        <v>3552738.79</v>
      </c>
      <c r="L82" s="10">
        <f t="shared" si="10"/>
        <v>3398199.4699999997</v>
      </c>
    </row>
    <row r="83" spans="1:12" x14ac:dyDescent="0.2">
      <c r="A83" s="1" t="s">
        <v>579</v>
      </c>
      <c r="B83" s="8" t="s">
        <v>590</v>
      </c>
      <c r="C83" s="10">
        <v>5141207.57</v>
      </c>
      <c r="D83" s="10">
        <v>4707727.9000000004</v>
      </c>
      <c r="E83" s="10">
        <v>1395075.76</v>
      </c>
      <c r="F83" s="10">
        <v>1370339.8</v>
      </c>
      <c r="G83" s="10">
        <v>3012.07</v>
      </c>
      <c r="H83" s="10">
        <v>2054.5700000000002</v>
      </c>
      <c r="I83" s="10">
        <v>35000</v>
      </c>
      <c r="J83" s="10">
        <v>0</v>
      </c>
      <c r="K83" s="10">
        <f t="shared" ref="K83:L83" si="11">C44+E44+G44+I44+C83+E83+G83+I83</f>
        <v>15879217.119999999</v>
      </c>
      <c r="L83" s="10">
        <f t="shared" si="11"/>
        <v>14744918.620000001</v>
      </c>
    </row>
    <row r="84" spans="1:12" x14ac:dyDescent="0.2">
      <c r="A84" s="1" t="s">
        <v>579</v>
      </c>
      <c r="B84" s="8" t="s">
        <v>591</v>
      </c>
      <c r="C84" s="10">
        <v>2301189.5499999998</v>
      </c>
      <c r="D84" s="10">
        <v>2096268.44</v>
      </c>
      <c r="E84" s="10">
        <v>1340546.47</v>
      </c>
      <c r="F84" s="10">
        <v>117027.23</v>
      </c>
      <c r="G84" s="10">
        <v>337776.71</v>
      </c>
      <c r="H84" s="10">
        <v>14326574.98</v>
      </c>
      <c r="I84" s="10">
        <v>0</v>
      </c>
      <c r="J84" s="10">
        <v>0</v>
      </c>
      <c r="K84" s="10">
        <f t="shared" ref="K84:L84" si="12">C45+E45+G45+I45+C84+E84+G84+I84</f>
        <v>18388494.27</v>
      </c>
      <c r="L84" s="10">
        <f t="shared" si="12"/>
        <v>17124708.890000001</v>
      </c>
    </row>
    <row r="85" spans="1:12" x14ac:dyDescent="0.2">
      <c r="A85" s="1" t="s">
        <v>579</v>
      </c>
      <c r="B85" s="8" t="s">
        <v>592</v>
      </c>
      <c r="C85" s="10">
        <v>370065.06</v>
      </c>
      <c r="D85" s="10">
        <v>211223.65</v>
      </c>
      <c r="E85" s="10">
        <v>488774.34</v>
      </c>
      <c r="F85" s="10">
        <v>487267.71</v>
      </c>
      <c r="G85" s="10">
        <v>0</v>
      </c>
      <c r="H85" s="10">
        <v>0</v>
      </c>
      <c r="I85" s="10">
        <v>0</v>
      </c>
      <c r="J85" s="10">
        <v>0</v>
      </c>
      <c r="K85" s="10">
        <f t="shared" ref="K85:L85" si="13">C46+E46+G46+I46+C85+E85+G85+I85</f>
        <v>10173800.360000001</v>
      </c>
      <c r="L85" s="10">
        <f t="shared" si="13"/>
        <v>10008591.130000001</v>
      </c>
    </row>
    <row r="86" spans="1:12" x14ac:dyDescent="0.2">
      <c r="A86" s="1" t="s">
        <v>579</v>
      </c>
      <c r="B86" s="8" t="s">
        <v>593</v>
      </c>
      <c r="C86" s="10">
        <v>1280478.04</v>
      </c>
      <c r="D86" s="10">
        <v>1163997.04</v>
      </c>
      <c r="E86" s="10">
        <v>69002.16</v>
      </c>
      <c r="F86" s="10">
        <v>145771.9</v>
      </c>
      <c r="G86" s="10">
        <v>78209.460000000006</v>
      </c>
      <c r="H86" s="10">
        <v>49742.23</v>
      </c>
      <c r="I86" s="10">
        <v>0</v>
      </c>
      <c r="J86" s="10">
        <v>0</v>
      </c>
      <c r="K86" s="10">
        <f t="shared" ref="K86:L86" si="14">C47+E47+G47+I47+C86+E86+G86+I86</f>
        <v>7735532.5300000003</v>
      </c>
      <c r="L86" s="10">
        <f t="shared" si="14"/>
        <v>7635869.9700000016</v>
      </c>
    </row>
    <row r="87" spans="1:12" x14ac:dyDescent="0.2">
      <c r="A87" s="1" t="s">
        <v>579</v>
      </c>
      <c r="B87" s="8" t="s">
        <v>594</v>
      </c>
      <c r="C87" s="10">
        <v>198447.2</v>
      </c>
      <c r="D87" s="10">
        <v>208850.02</v>
      </c>
      <c r="E87" s="10">
        <v>135703.74</v>
      </c>
      <c r="F87" s="10">
        <v>172741.59</v>
      </c>
      <c r="G87" s="10">
        <v>24594.7</v>
      </c>
      <c r="H87" s="10">
        <v>20623.830000000002</v>
      </c>
      <c r="I87" s="10">
        <v>0</v>
      </c>
      <c r="J87" s="10">
        <v>0</v>
      </c>
      <c r="K87" s="10">
        <f t="shared" ref="K87:L87" si="15">C48+E48+G48+I48+C87+E87+G87+I87</f>
        <v>4795800.6900000004</v>
      </c>
      <c r="L87" s="10">
        <f t="shared" si="15"/>
        <v>4603907.8499999996</v>
      </c>
    </row>
    <row r="88" spans="1:12" x14ac:dyDescent="0.2">
      <c r="A88" s="1" t="s">
        <v>579</v>
      </c>
      <c r="B88" s="8" t="s">
        <v>595</v>
      </c>
      <c r="C88" s="10">
        <v>294339.36</v>
      </c>
      <c r="D88" s="10">
        <v>119698.72</v>
      </c>
      <c r="E88" s="10">
        <v>403743.71</v>
      </c>
      <c r="F88" s="10">
        <v>403743.9</v>
      </c>
      <c r="G88" s="10">
        <v>5986.35</v>
      </c>
      <c r="H88" s="10">
        <v>5986</v>
      </c>
      <c r="I88" s="10">
        <v>86990.39</v>
      </c>
      <c r="J88" s="10">
        <v>71659</v>
      </c>
      <c r="K88" s="10">
        <f t="shared" ref="K88:L88" si="16">C49+E49+G49+I49+C88+E88+G88+I88</f>
        <v>3715776.81</v>
      </c>
      <c r="L88" s="10">
        <f t="shared" si="16"/>
        <v>3515400.1</v>
      </c>
    </row>
    <row r="89" spans="1:12" x14ac:dyDescent="0.2">
      <c r="A89" s="1" t="s">
        <v>579</v>
      </c>
      <c r="B89" s="8" t="s">
        <v>596</v>
      </c>
      <c r="C89" s="10">
        <v>2863518.35</v>
      </c>
      <c r="D89" s="10">
        <v>2692752.74</v>
      </c>
      <c r="E89" s="10">
        <v>459389.24</v>
      </c>
      <c r="F89" s="10">
        <v>459389.19</v>
      </c>
      <c r="G89" s="10">
        <v>144385.5</v>
      </c>
      <c r="H89" s="10">
        <v>144384.95000000001</v>
      </c>
      <c r="I89" s="10">
        <v>20000</v>
      </c>
      <c r="J89" s="10">
        <v>0</v>
      </c>
      <c r="K89" s="10">
        <f t="shared" ref="K89:L89" si="17">C50+E50+G50+I50+C89+E89+G89+I89</f>
        <v>16427717.200000001</v>
      </c>
      <c r="L89" s="10">
        <f t="shared" si="17"/>
        <v>16077648.979999999</v>
      </c>
    </row>
    <row r="90" spans="1:12" x14ac:dyDescent="0.2">
      <c r="A90" s="1" t="s">
        <v>579</v>
      </c>
      <c r="B90" s="8" t="s">
        <v>597</v>
      </c>
      <c r="C90" s="10">
        <v>97132.64</v>
      </c>
      <c r="D90" s="10">
        <v>18207.650000000001</v>
      </c>
      <c r="E90" s="10">
        <v>746678.37</v>
      </c>
      <c r="F90" s="10">
        <v>18254.78</v>
      </c>
      <c r="G90" s="10">
        <v>10356.18</v>
      </c>
      <c r="H90" s="10">
        <v>3863640</v>
      </c>
      <c r="I90" s="10">
        <v>0</v>
      </c>
      <c r="J90" s="10">
        <v>0</v>
      </c>
      <c r="K90" s="10">
        <f t="shared" ref="K90:L90" si="18">C51+E51+G51+I51+C90+E90+G90+I90</f>
        <v>4027686.1000000006</v>
      </c>
      <c r="L90" s="10">
        <f t="shared" si="18"/>
        <v>3979952.5</v>
      </c>
    </row>
    <row r="91" spans="1:12" x14ac:dyDescent="0.2">
      <c r="A91" s="1" t="s">
        <v>579</v>
      </c>
      <c r="B91" s="8" t="s">
        <v>598</v>
      </c>
      <c r="C91" s="10">
        <v>99425.89</v>
      </c>
      <c r="D91" s="10">
        <v>71897.990000000005</v>
      </c>
      <c r="E91" s="10">
        <v>687676.61</v>
      </c>
      <c r="F91" s="10">
        <v>687677.47</v>
      </c>
      <c r="G91" s="10">
        <v>198463.84</v>
      </c>
      <c r="H91" s="10">
        <v>198464.19</v>
      </c>
      <c r="I91" s="10">
        <v>0</v>
      </c>
      <c r="J91" s="10">
        <v>0</v>
      </c>
      <c r="K91" s="10">
        <f t="shared" ref="K91:L91" si="19">C52+E52+G52+I52+C91+E91+G91+I91</f>
        <v>8619588.7199999988</v>
      </c>
      <c r="L91" s="10">
        <f t="shared" si="19"/>
        <v>8303354.7999999998</v>
      </c>
    </row>
    <row r="92" spans="1:12" x14ac:dyDescent="0.2">
      <c r="A92" s="1" t="s">
        <v>579</v>
      </c>
      <c r="B92" s="8" t="s">
        <v>599</v>
      </c>
      <c r="C92" s="10">
        <v>6216503</v>
      </c>
      <c r="D92" s="10">
        <v>5901332</v>
      </c>
      <c r="E92" s="10">
        <v>2799311</v>
      </c>
      <c r="F92" s="10">
        <v>1550427</v>
      </c>
      <c r="G92" s="10">
        <v>97239</v>
      </c>
      <c r="H92" s="10">
        <v>3841670</v>
      </c>
      <c r="I92" s="10">
        <v>0</v>
      </c>
      <c r="J92" s="10">
        <v>0</v>
      </c>
      <c r="K92" s="10">
        <f t="shared" ref="K92:L92" si="20">C53+E53+G53+I53+C92+E92+G92+I92</f>
        <v>22623260</v>
      </c>
      <c r="L92" s="10">
        <f t="shared" si="20"/>
        <v>21719138</v>
      </c>
    </row>
    <row r="93" spans="1:12" x14ac:dyDescent="0.2">
      <c r="A93" s="1" t="s">
        <v>579</v>
      </c>
      <c r="B93" s="8" t="s">
        <v>600</v>
      </c>
      <c r="C93" s="10">
        <v>355808.4</v>
      </c>
      <c r="D93" s="10">
        <v>262053.11</v>
      </c>
      <c r="E93" s="10">
        <v>1501380.56</v>
      </c>
      <c r="F93" s="10">
        <v>107.38</v>
      </c>
      <c r="G93" s="10">
        <v>9998.0400000000009</v>
      </c>
      <c r="H93" s="10">
        <v>9320872.5</v>
      </c>
      <c r="I93" s="10">
        <v>2500</v>
      </c>
      <c r="J93" s="10">
        <v>0</v>
      </c>
      <c r="K93" s="10">
        <f t="shared" ref="K93:L93" si="21">C54+E54+G54+I54+C93+E93+G93+I93</f>
        <v>11665347.32</v>
      </c>
      <c r="L93" s="10">
        <f t="shared" si="21"/>
        <v>10026013.560000001</v>
      </c>
    </row>
    <row r="94" spans="1:12" x14ac:dyDescent="0.2">
      <c r="A94" s="1" t="s">
        <v>579</v>
      </c>
      <c r="B94" s="8" t="s">
        <v>601</v>
      </c>
      <c r="C94" s="10">
        <v>4858511.71</v>
      </c>
      <c r="D94" s="10">
        <v>4735383.6100000003</v>
      </c>
      <c r="E94" s="10">
        <v>824238.8</v>
      </c>
      <c r="F94" s="10">
        <v>22250.82</v>
      </c>
      <c r="G94" s="10">
        <v>97931.42</v>
      </c>
      <c r="H94" s="10">
        <v>4352906.6900000004</v>
      </c>
      <c r="I94" s="10">
        <v>0</v>
      </c>
      <c r="J94" s="10">
        <v>0</v>
      </c>
      <c r="K94" s="10">
        <f t="shared" ref="K94:L94" si="22">C55+E55+G55+I55+C94+E94+G94+I94</f>
        <v>9484318.5600000005</v>
      </c>
      <c r="L94" s="10">
        <f t="shared" si="22"/>
        <v>9172881.0200000014</v>
      </c>
    </row>
    <row r="95" spans="1:12" x14ac:dyDescent="0.2">
      <c r="A95" s="1" t="s">
        <v>579</v>
      </c>
      <c r="B95" s="8" t="s">
        <v>602</v>
      </c>
      <c r="C95" s="10">
        <v>1349389</v>
      </c>
      <c r="D95" s="10">
        <v>1092259</v>
      </c>
      <c r="E95" s="10">
        <v>374316</v>
      </c>
      <c r="F95" s="10">
        <v>26132</v>
      </c>
      <c r="G95" s="10">
        <v>0</v>
      </c>
      <c r="H95" s="10">
        <v>0</v>
      </c>
      <c r="I95" s="10">
        <v>0</v>
      </c>
      <c r="J95" s="10">
        <v>0</v>
      </c>
      <c r="K95" s="10">
        <f t="shared" ref="K95:L95" si="23">C56+E56+G56+I56+C95+E95+G95+I95</f>
        <v>5518939</v>
      </c>
      <c r="L95" s="10">
        <f t="shared" si="23"/>
        <v>5207857</v>
      </c>
    </row>
    <row r="96" spans="1:12" x14ac:dyDescent="0.2">
      <c r="A96" s="1" t="s">
        <v>579</v>
      </c>
      <c r="B96" s="8" t="s">
        <v>603</v>
      </c>
      <c r="C96" s="10">
        <v>0</v>
      </c>
      <c r="D96" s="10">
        <v>0</v>
      </c>
      <c r="E96" s="10">
        <v>1156777.6599999999</v>
      </c>
      <c r="F96" s="10">
        <v>1772651.92</v>
      </c>
      <c r="G96" s="10">
        <v>0</v>
      </c>
      <c r="H96" s="10">
        <v>0</v>
      </c>
      <c r="I96" s="10">
        <v>261000</v>
      </c>
      <c r="J96" s="10">
        <v>261000</v>
      </c>
      <c r="K96" s="10">
        <f t="shared" ref="K96:L96" si="24">C57+E57+G57+I57+C96+E96+G96+I96</f>
        <v>6869634.830000001</v>
      </c>
      <c r="L96" s="10">
        <f t="shared" si="24"/>
        <v>6819363.3900000006</v>
      </c>
    </row>
    <row r="97" spans="1:13" x14ac:dyDescent="0.2">
      <c r="A97" s="1" t="s">
        <v>579</v>
      </c>
      <c r="B97" s="8" t="s">
        <v>604</v>
      </c>
      <c r="C97" s="10">
        <v>62560.22</v>
      </c>
      <c r="D97" s="10">
        <v>37870.86</v>
      </c>
      <c r="E97" s="10">
        <v>160477.57</v>
      </c>
      <c r="F97" s="10">
        <v>160789.74</v>
      </c>
      <c r="G97" s="10">
        <v>190975.79</v>
      </c>
      <c r="H97" s="10">
        <v>191638.98</v>
      </c>
      <c r="I97" s="10">
        <v>0</v>
      </c>
      <c r="J97" s="10">
        <v>0</v>
      </c>
      <c r="K97" s="10">
        <f t="shared" ref="K97:L97" si="25">C58+E58+G58+I58+C97+E97+G97+I97</f>
        <v>4693748.03</v>
      </c>
      <c r="L97" s="10">
        <f t="shared" si="25"/>
        <v>4603386.8400000008</v>
      </c>
    </row>
    <row r="98" spans="1:13" x14ac:dyDescent="0.2">
      <c r="A98" s="1" t="s">
        <v>579</v>
      </c>
      <c r="B98" s="8" t="s">
        <v>605</v>
      </c>
      <c r="C98" s="10">
        <v>0</v>
      </c>
      <c r="D98" s="10">
        <v>0</v>
      </c>
      <c r="E98" s="10">
        <v>385300</v>
      </c>
      <c r="F98" s="10">
        <v>385300</v>
      </c>
      <c r="G98" s="10">
        <v>0</v>
      </c>
      <c r="H98" s="10">
        <v>0</v>
      </c>
      <c r="I98" s="10">
        <v>4934000</v>
      </c>
      <c r="J98" s="10">
        <v>494600</v>
      </c>
      <c r="K98" s="10">
        <f t="shared" ref="K98:L98" si="26">C59+E59+G59+I59+C98+E98+G98+I98</f>
        <v>14447200</v>
      </c>
      <c r="L98" s="10">
        <f t="shared" si="26"/>
        <v>10007800</v>
      </c>
    </row>
    <row r="99" spans="1:13" x14ac:dyDescent="0.2">
      <c r="A99" s="1" t="s">
        <v>579</v>
      </c>
      <c r="B99" s="8" t="s">
        <v>606</v>
      </c>
      <c r="C99" s="10">
        <v>1398405.23</v>
      </c>
      <c r="D99" s="10">
        <v>1143518.71</v>
      </c>
      <c r="E99" s="10">
        <v>1445609.16</v>
      </c>
      <c r="F99" s="10">
        <v>1433109.14</v>
      </c>
      <c r="G99" s="10">
        <v>265917.81</v>
      </c>
      <c r="H99" s="10">
        <v>12615431.17</v>
      </c>
      <c r="I99" s="10">
        <v>57750</v>
      </c>
      <c r="J99" s="10">
        <v>17750</v>
      </c>
      <c r="K99" s="10">
        <f t="shared" ref="K99:L99" si="27">C60+E60+G60+I60+C99+E99+G99+I99</f>
        <v>16085133.290000001</v>
      </c>
      <c r="L99" s="10">
        <f t="shared" si="27"/>
        <v>15506585.550000001</v>
      </c>
    </row>
    <row r="100" spans="1:13" x14ac:dyDescent="0.2">
      <c r="A100" s="1" t="s">
        <v>579</v>
      </c>
      <c r="B100" s="8" t="s">
        <v>607</v>
      </c>
      <c r="C100" s="10">
        <v>363323.46</v>
      </c>
      <c r="D100" s="10">
        <v>232960.93</v>
      </c>
      <c r="E100" s="10">
        <v>748411.17</v>
      </c>
      <c r="F100" s="10">
        <v>748411.29</v>
      </c>
      <c r="G100" s="10">
        <v>254143.02</v>
      </c>
      <c r="H100" s="10">
        <v>254143.25</v>
      </c>
      <c r="I100" s="10">
        <v>74546.83</v>
      </c>
      <c r="J100" s="10">
        <v>73955</v>
      </c>
      <c r="K100" s="10">
        <f t="shared" ref="K100:L100" si="28">C61+E61+G61+I61+C100+E100+G100+I100</f>
        <v>11790928.750000002</v>
      </c>
      <c r="L100" s="10">
        <f t="shared" si="28"/>
        <v>11163993.34</v>
      </c>
    </row>
    <row r="101" spans="1:13" x14ac:dyDescent="0.2">
      <c r="A101" s="1" t="s">
        <v>579</v>
      </c>
      <c r="B101" s="8" t="s">
        <v>608</v>
      </c>
      <c r="C101" s="10">
        <v>183971.04</v>
      </c>
      <c r="D101" s="10">
        <v>97672.91</v>
      </c>
      <c r="E101" s="10">
        <v>642513.41</v>
      </c>
      <c r="F101" s="10">
        <v>610843.56000000006</v>
      </c>
      <c r="G101" s="10">
        <v>0</v>
      </c>
      <c r="H101" s="10">
        <v>0</v>
      </c>
      <c r="I101" s="10">
        <v>46517.15</v>
      </c>
      <c r="J101" s="10">
        <v>10588.87</v>
      </c>
      <c r="K101" s="10">
        <f t="shared" ref="K101:L101" si="29">C62+E62+G62+I62+C101+E101+G101+I101</f>
        <v>4506982.46</v>
      </c>
      <c r="L101" s="10">
        <f t="shared" si="29"/>
        <v>4213846.9900000012</v>
      </c>
    </row>
    <row r="102" spans="1:13" x14ac:dyDescent="0.2">
      <c r="A102" s="1" t="s">
        <v>579</v>
      </c>
      <c r="B102" s="8" t="s">
        <v>609</v>
      </c>
      <c r="C102" s="10">
        <v>2172372</v>
      </c>
      <c r="D102" s="10">
        <v>2065663</v>
      </c>
      <c r="E102" s="10">
        <v>1257217</v>
      </c>
      <c r="F102" s="10">
        <v>1267458</v>
      </c>
      <c r="G102" s="10">
        <v>30000</v>
      </c>
      <c r="H102" s="10">
        <v>30000</v>
      </c>
      <c r="I102" s="10">
        <v>361000</v>
      </c>
      <c r="J102" s="10">
        <v>0</v>
      </c>
      <c r="K102" s="10">
        <f>C63+E63+G63+I63+C102+E102+G102+I102</f>
        <v>12508330</v>
      </c>
      <c r="L102" s="10">
        <f>D63+F63+H63+J63+D102+F102+H102+J102</f>
        <v>11426910</v>
      </c>
    </row>
    <row r="103" spans="1:13" x14ac:dyDescent="0.2">
      <c r="A103" s="1" t="s">
        <v>359</v>
      </c>
      <c r="B103" s="8" t="s">
        <v>610</v>
      </c>
      <c r="C103" s="10">
        <v>560524.92000000004</v>
      </c>
      <c r="D103" s="10">
        <v>476922.35</v>
      </c>
      <c r="E103" s="10">
        <v>236736.34</v>
      </c>
      <c r="F103" s="10">
        <v>236736.2</v>
      </c>
      <c r="G103" s="10">
        <v>0</v>
      </c>
      <c r="H103" s="10">
        <v>0</v>
      </c>
      <c r="I103" s="10">
        <v>170982.17</v>
      </c>
      <c r="J103" s="10">
        <v>2000</v>
      </c>
      <c r="K103" s="10">
        <f>C64+E64+G64+I64+C103+E103+G103+I103</f>
        <v>7441337.4399999995</v>
      </c>
      <c r="L103" s="10">
        <f>D64+F64+H64+J64+D103+F103+H103+J103</f>
        <v>6742106.2799999993</v>
      </c>
    </row>
    <row r="104" spans="1:13" x14ac:dyDescent="0.2">
      <c r="B104" s="8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3" x14ac:dyDescent="0.2">
      <c r="B105" s="8" t="s">
        <v>225</v>
      </c>
      <c r="C105" s="11">
        <f t="shared" ref="C105:H105" si="30">SUBTOTAL(9,C72:C104)</f>
        <v>40583483.689999998</v>
      </c>
      <c r="D105" s="11">
        <f t="shared" si="30"/>
        <v>37036766.209999986</v>
      </c>
      <c r="E105" s="11">
        <f t="shared" si="30"/>
        <v>23565311.520000003</v>
      </c>
      <c r="F105" s="11">
        <f t="shared" si="30"/>
        <v>13827387.280000003</v>
      </c>
      <c r="G105" s="11">
        <f t="shared" si="30"/>
        <v>7728571.8499999987</v>
      </c>
      <c r="H105" s="11">
        <f t="shared" si="30"/>
        <v>63358687.899999999</v>
      </c>
      <c r="I105" s="11">
        <f>SUBTOTAL(9,I72:I104)</f>
        <v>34390943.160000004</v>
      </c>
      <c r="J105" s="11">
        <f>SUBTOTAL(9,J72:J104)</f>
        <v>23747471.34</v>
      </c>
      <c r="K105" s="11">
        <f>SUBTOTAL(9,K72:K104)</f>
        <v>428389233.53999996</v>
      </c>
      <c r="L105" s="11">
        <f>SUBTOTAL(9,L72:L104)</f>
        <v>380130850.89999992</v>
      </c>
    </row>
    <row r="107" spans="1:13" x14ac:dyDescent="0.2">
      <c r="B107" s="8"/>
      <c r="C107" s="10"/>
      <c r="D107" s="10"/>
      <c r="E107" s="10"/>
      <c r="F107" s="10"/>
      <c r="G107" s="10"/>
      <c r="H107" s="10"/>
      <c r="I107" s="4"/>
      <c r="J107" s="4"/>
      <c r="K107" s="4"/>
      <c r="L107" s="4"/>
    </row>
    <row r="108" spans="1:13" ht="39.75" customHeight="1" x14ac:dyDescent="0.2">
      <c r="B108" s="26"/>
      <c r="C108" s="231"/>
      <c r="D108" s="231"/>
      <c r="E108" s="231"/>
      <c r="F108" s="231"/>
      <c r="G108" s="231"/>
      <c r="H108" s="231"/>
      <c r="I108" s="231"/>
      <c r="J108" s="234"/>
      <c r="K108" s="159" t="s">
        <v>146</v>
      </c>
      <c r="L108" s="157"/>
      <c r="M108" s="6"/>
    </row>
    <row r="109" spans="1:13" x14ac:dyDescent="0.2">
      <c r="B109" s="15"/>
      <c r="C109" s="28"/>
      <c r="D109" s="28"/>
      <c r="E109" s="28"/>
      <c r="F109" s="28"/>
      <c r="G109" s="26"/>
      <c r="H109" s="28"/>
      <c r="I109" s="27"/>
      <c r="J109" s="27"/>
      <c r="K109" s="166" t="s">
        <v>251</v>
      </c>
      <c r="L109" s="158" t="s">
        <v>252</v>
      </c>
    </row>
    <row r="110" spans="1:13" x14ac:dyDescent="0.2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253</v>
      </c>
      <c r="L110" s="158" t="s">
        <v>253</v>
      </c>
    </row>
    <row r="111" spans="1:13" x14ac:dyDescent="0.2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158"/>
    </row>
    <row r="112" spans="1:13" x14ac:dyDescent="0.2">
      <c r="A112" s="31" t="s">
        <v>159</v>
      </c>
      <c r="B112" s="26"/>
      <c r="C112" s="4"/>
      <c r="D112" s="4"/>
      <c r="E112" s="4"/>
      <c r="F112" s="4"/>
      <c r="G112" s="4"/>
      <c r="H112" s="239" t="s">
        <v>507</v>
      </c>
      <c r="I112" s="239"/>
      <c r="J112" s="239"/>
      <c r="K112" s="162">
        <v>0</v>
      </c>
      <c r="L112" s="163">
        <v>0</v>
      </c>
    </row>
    <row r="113" spans="1:12" x14ac:dyDescent="0.2">
      <c r="A113" s="31"/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428389233.53999996</v>
      </c>
      <c r="L113" s="15">
        <f>L105+L112</f>
        <v>380130850.89999992</v>
      </c>
    </row>
    <row r="114" spans="1:12" x14ac:dyDescent="0.2">
      <c r="A114" s="31" t="s">
        <v>77</v>
      </c>
      <c r="B114" s="26"/>
      <c r="C114" s="4"/>
      <c r="D114" s="4"/>
      <c r="E114" s="4"/>
      <c r="F114" s="4"/>
      <c r="G114" s="4"/>
      <c r="H114" s="237" t="s">
        <v>493</v>
      </c>
      <c r="I114" s="237"/>
      <c r="J114" s="237"/>
      <c r="K114" s="4">
        <v>220000</v>
      </c>
      <c r="L114" s="148">
        <v>220000</v>
      </c>
    </row>
    <row r="115" spans="1:12" ht="13.5" thickBot="1" x14ac:dyDescent="0.25">
      <c r="A115" s="31"/>
      <c r="B115" s="10"/>
      <c r="C115" s="10"/>
      <c r="D115" s="10"/>
      <c r="E115" s="10"/>
      <c r="F115" s="10"/>
      <c r="G115" s="10"/>
      <c r="H115" s="149"/>
      <c r="I115" s="149"/>
      <c r="J115" s="149"/>
      <c r="K115" s="149"/>
      <c r="L115" s="150"/>
    </row>
    <row r="116" spans="1:12" ht="14.25" thickTop="1" thickBot="1" x14ac:dyDescent="0.25">
      <c r="B116" s="10"/>
      <c r="C116" s="10"/>
      <c r="D116" s="10"/>
      <c r="E116" s="10"/>
      <c r="F116" s="10"/>
      <c r="G116" s="10"/>
      <c r="H116" s="238" t="s">
        <v>160</v>
      </c>
      <c r="I116" s="238"/>
      <c r="J116" s="238"/>
      <c r="K116" s="151">
        <f>K113-K114</f>
        <v>428169233.53999996</v>
      </c>
      <c r="L116" s="152">
        <f>L113-L114</f>
        <v>379910850.89999992</v>
      </c>
    </row>
    <row r="117" spans="1:12" ht="13.5" thickTop="1" x14ac:dyDescent="0.2"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</row>
  </sheetData>
  <mergeCells count="17">
    <mergeCell ref="H114:J114"/>
    <mergeCell ref="H112:J112"/>
    <mergeCell ref="E108:F108"/>
    <mergeCell ref="G108:H108"/>
    <mergeCell ref="H116:J116"/>
    <mergeCell ref="C108:D108"/>
    <mergeCell ref="I108:J108"/>
    <mergeCell ref="E69:F69"/>
    <mergeCell ref="G69:H69"/>
    <mergeCell ref="I69:J69"/>
    <mergeCell ref="B68:L68"/>
    <mergeCell ref="C69:D69"/>
    <mergeCell ref="B29:L29"/>
    <mergeCell ref="C30:D30"/>
    <mergeCell ref="E30:F30"/>
    <mergeCell ref="G30:H30"/>
    <mergeCell ref="I30:J30"/>
  </mergeCells>
  <phoneticPr fontId="0" type="noConversion"/>
  <pageMargins left="0.74803149606299213" right="0.74803149606299213" top="0.53" bottom="0.5" header="0.51181102362204722" footer="0.51181102362204722"/>
  <pageSetup paperSize="9" scale="75" fitToHeight="8" orientation="landscape" r:id="rId1"/>
  <headerFooter alignWithMargins="0"/>
  <rowBreaks count="1" manualBreakCount="1">
    <brk id="67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opLeftCell="B7" zoomScaleNormal="100" zoomScaleSheetLayoutView="75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27" width="13" style="1" customWidth="1"/>
    <col min="28" max="16384" width="9.28515625" style="1"/>
  </cols>
  <sheetData>
    <row r="1" spans="1:12" hidden="1" x14ac:dyDescent="0.2">
      <c r="A1" s="1" t="s">
        <v>561</v>
      </c>
    </row>
    <row r="2" spans="1:12" hidden="1" x14ac:dyDescent="0.2">
      <c r="A2" s="1" t="s">
        <v>238</v>
      </c>
    </row>
    <row r="3" spans="1:12" hidden="1" x14ac:dyDescent="0.2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2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254</v>
      </c>
      <c r="C5" s="1">
        <v>300</v>
      </c>
      <c r="D5" s="1">
        <v>300</v>
      </c>
      <c r="E5" s="1">
        <v>310</v>
      </c>
      <c r="F5" s="1">
        <v>310</v>
      </c>
      <c r="G5" s="1">
        <v>320</v>
      </c>
      <c r="H5" s="1">
        <v>320</v>
      </c>
      <c r="I5" s="1">
        <v>330</v>
      </c>
      <c r="J5" s="1">
        <v>330</v>
      </c>
      <c r="K5" s="2"/>
      <c r="L5" s="3"/>
    </row>
    <row r="6" spans="1:12" s="22" customFormat="1" ht="12.75" hidden="1" customHeight="1" x14ac:dyDescent="0.2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x14ac:dyDescent="0.2"/>
    <row r="8" spans="1:12" hidden="1" x14ac:dyDescent="0.2">
      <c r="A8" s="1" t="s">
        <v>148</v>
      </c>
    </row>
    <row r="9" spans="1:12" hidden="1" x14ac:dyDescent="0.2">
      <c r="A9" s="1" t="s">
        <v>236</v>
      </c>
    </row>
    <row r="10" spans="1:12" hidden="1" x14ac:dyDescent="0.2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2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2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168</v>
      </c>
      <c r="L12" s="31" t="s">
        <v>168</v>
      </c>
    </row>
    <row r="13" spans="1:12" s="22" customFormat="1" ht="12.75" hidden="1" customHeight="1" x14ac:dyDescent="0.2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562</v>
      </c>
    </row>
    <row r="16" spans="1:12" hidden="1" x14ac:dyDescent="0.2">
      <c r="A16" s="1" t="s">
        <v>237</v>
      </c>
    </row>
    <row r="17" spans="1:12" hidden="1" x14ac:dyDescent="0.2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2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222</v>
      </c>
      <c r="C19" s="1">
        <v>340</v>
      </c>
      <c r="D19" s="1">
        <v>340</v>
      </c>
      <c r="E19" s="1">
        <v>350</v>
      </c>
      <c r="F19" s="1">
        <v>350</v>
      </c>
      <c r="G19" s="1">
        <v>360</v>
      </c>
      <c r="H19" s="1">
        <v>360</v>
      </c>
      <c r="I19" s="1">
        <v>370</v>
      </c>
      <c r="J19" s="1">
        <v>370</v>
      </c>
      <c r="K19" s="2"/>
      <c r="L19" s="3"/>
    </row>
    <row r="20" spans="1:12" s="22" customFormat="1" ht="12.75" hidden="1" customHeight="1" x14ac:dyDescent="0.2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x14ac:dyDescent="0.2"/>
    <row r="22" spans="1:12" hidden="1" x14ac:dyDescent="0.2">
      <c r="A22" s="1" t="s">
        <v>563</v>
      </c>
    </row>
    <row r="23" spans="1:12" hidden="1" x14ac:dyDescent="0.2">
      <c r="A23" s="1" t="s">
        <v>376</v>
      </c>
    </row>
    <row r="24" spans="1:12" hidden="1" x14ac:dyDescent="0.2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  <c r="I24" s="1" t="s">
        <v>226</v>
      </c>
      <c r="J24" s="1" t="s">
        <v>226</v>
      </c>
    </row>
    <row r="25" spans="1:12" hidden="1" x14ac:dyDescent="0.2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2">
      <c r="A26" s="1" t="s">
        <v>379</v>
      </c>
      <c r="C26" s="1">
        <v>380</v>
      </c>
      <c r="D26" s="1">
        <v>380</v>
      </c>
      <c r="E26" s="1">
        <v>390</v>
      </c>
      <c r="F26" s="1">
        <v>390</v>
      </c>
      <c r="G26" s="1">
        <v>400</v>
      </c>
      <c r="H26" s="1">
        <v>400</v>
      </c>
      <c r="I26" s="1">
        <v>410</v>
      </c>
      <c r="J26" s="1">
        <v>410</v>
      </c>
      <c r="K26" s="2"/>
      <c r="L26" s="3"/>
    </row>
    <row r="27" spans="1:12" s="22" customFormat="1" ht="12.75" hidden="1" customHeight="1" x14ac:dyDescent="0.2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1" t="s">
        <v>354</v>
      </c>
      <c r="J27" s="1" t="s">
        <v>355</v>
      </c>
    </row>
    <row r="28" spans="1:12" x14ac:dyDescent="0.2">
      <c r="K28" s="2"/>
      <c r="L28" s="3"/>
    </row>
    <row r="29" spans="1:12" hidden="1" x14ac:dyDescent="0.2">
      <c r="A29" s="1" t="s">
        <v>169</v>
      </c>
      <c r="K29" s="2"/>
      <c r="L29" s="3"/>
    </row>
    <row r="30" spans="1:12" hidden="1" x14ac:dyDescent="0.2">
      <c r="A30" s="1" t="s">
        <v>397</v>
      </c>
      <c r="K30" s="2"/>
      <c r="L30" s="3"/>
    </row>
    <row r="31" spans="1:12" hidden="1" x14ac:dyDescent="0.2">
      <c r="A31" s="1" t="s">
        <v>398</v>
      </c>
      <c r="B31" s="8"/>
      <c r="C31" s="31"/>
      <c r="D31" s="31"/>
      <c r="E31" s="31"/>
      <c r="F31" s="31"/>
      <c r="G31" s="31"/>
      <c r="H31" s="31"/>
      <c r="I31" s="31"/>
      <c r="J31" s="31"/>
      <c r="K31" s="31" t="s">
        <v>226</v>
      </c>
      <c r="L31" s="1" t="s">
        <v>226</v>
      </c>
    </row>
    <row r="32" spans="1:12" hidden="1" x14ac:dyDescent="0.2">
      <c r="A32" s="1" t="s">
        <v>399</v>
      </c>
      <c r="C32" s="64"/>
      <c r="D32" s="31"/>
      <c r="E32" s="64"/>
      <c r="F32" s="31"/>
      <c r="G32" s="64"/>
      <c r="H32" s="31"/>
      <c r="I32" s="64"/>
      <c r="J32" s="31"/>
      <c r="K32" s="64">
        <v>10</v>
      </c>
      <c r="L32" s="1">
        <v>10</v>
      </c>
    </row>
    <row r="33" spans="1:13" hidden="1" x14ac:dyDescent="0.2">
      <c r="A33" s="1" t="s">
        <v>400</v>
      </c>
      <c r="C33" s="31"/>
      <c r="D33" s="31"/>
      <c r="E33" s="31"/>
      <c r="F33" s="31"/>
      <c r="G33" s="31"/>
      <c r="H33" s="31"/>
      <c r="I33" s="31"/>
      <c r="J33" s="31"/>
      <c r="K33" s="31">
        <v>80</v>
      </c>
      <c r="L33" s="1">
        <v>80</v>
      </c>
    </row>
    <row r="34" spans="1:13" ht="12.75" hidden="1" customHeight="1" x14ac:dyDescent="0.25">
      <c r="A34" s="1" t="s">
        <v>401</v>
      </c>
      <c r="B34" s="22"/>
      <c r="C34" s="31"/>
      <c r="D34" s="31"/>
      <c r="E34" s="31"/>
      <c r="F34" s="31"/>
      <c r="G34" s="31"/>
      <c r="H34" s="31"/>
      <c r="I34" s="31"/>
      <c r="J34" s="31"/>
      <c r="K34" s="64" t="s">
        <v>355</v>
      </c>
      <c r="L34" s="7" t="s">
        <v>355</v>
      </c>
    </row>
    <row r="35" spans="1:13" ht="12.75" customHeight="1" x14ac:dyDescent="0.25">
      <c r="B35" s="22"/>
      <c r="C35" s="31"/>
      <c r="D35" s="31"/>
      <c r="E35" s="31"/>
      <c r="F35" s="31"/>
      <c r="G35" s="31"/>
      <c r="H35" s="31"/>
      <c r="I35" s="31"/>
      <c r="J35" s="31"/>
      <c r="K35" s="2"/>
      <c r="L35" s="3"/>
    </row>
    <row r="36" spans="1:13" ht="18.75" x14ac:dyDescent="0.3">
      <c r="B36" s="225" t="s">
        <v>258</v>
      </c>
      <c r="C36" s="225"/>
      <c r="D36" s="225"/>
      <c r="E36" s="225"/>
      <c r="F36" s="225"/>
      <c r="G36" s="225"/>
      <c r="H36" s="225"/>
      <c r="I36" s="225"/>
      <c r="J36" s="225"/>
      <c r="K36" s="225"/>
      <c r="L36" s="225"/>
    </row>
    <row r="37" spans="1:13" ht="25.5" customHeight="1" x14ac:dyDescent="0.2">
      <c r="B37" s="13" t="s">
        <v>506</v>
      </c>
      <c r="C37" s="226" t="s">
        <v>306</v>
      </c>
      <c r="D37" s="227"/>
      <c r="E37" s="226" t="s">
        <v>307</v>
      </c>
      <c r="F37" s="227"/>
      <c r="G37" s="226" t="s">
        <v>308</v>
      </c>
      <c r="H37" s="227"/>
      <c r="I37" s="226" t="s">
        <v>309</v>
      </c>
      <c r="J37" s="227"/>
      <c r="K37" s="25"/>
      <c r="L37" s="4"/>
      <c r="M37" s="6"/>
    </row>
    <row r="38" spans="1:13" x14ac:dyDescent="0.2">
      <c r="B38" s="26"/>
      <c r="C38" s="27" t="s">
        <v>251</v>
      </c>
      <c r="D38" s="27" t="s">
        <v>252</v>
      </c>
      <c r="E38" s="27" t="s">
        <v>251</v>
      </c>
      <c r="F38" s="27" t="s">
        <v>252</v>
      </c>
      <c r="G38" s="27" t="s">
        <v>251</v>
      </c>
      <c r="H38" s="27" t="s">
        <v>252</v>
      </c>
      <c r="I38" s="27" t="s">
        <v>251</v>
      </c>
      <c r="J38" s="27" t="s">
        <v>252</v>
      </c>
      <c r="K38" s="28"/>
      <c r="L38" s="28"/>
    </row>
    <row r="39" spans="1:13" x14ac:dyDescent="0.2">
      <c r="B39" s="26"/>
      <c r="C39" s="27" t="s">
        <v>253</v>
      </c>
      <c r="D39" s="27" t="s">
        <v>253</v>
      </c>
      <c r="E39" s="27" t="s">
        <v>253</v>
      </c>
      <c r="F39" s="27" t="s">
        <v>253</v>
      </c>
      <c r="G39" s="27" t="s">
        <v>253</v>
      </c>
      <c r="H39" s="27" t="s">
        <v>253</v>
      </c>
      <c r="I39" s="27" t="s">
        <v>253</v>
      </c>
      <c r="J39" s="27" t="s">
        <v>253</v>
      </c>
      <c r="K39" s="28"/>
      <c r="L39" s="28"/>
    </row>
    <row r="40" spans="1:13" x14ac:dyDescent="0.2">
      <c r="B40" s="26"/>
      <c r="C40" s="10"/>
      <c r="D40" s="10"/>
      <c r="E40" s="10"/>
      <c r="F40" s="10"/>
      <c r="G40" s="10"/>
      <c r="H40" s="10"/>
      <c r="I40" s="10"/>
      <c r="J40" s="10"/>
      <c r="K40" s="4"/>
      <c r="L40" s="4"/>
    </row>
    <row r="41" spans="1:13" x14ac:dyDescent="0.2">
      <c r="A41" s="1" t="s">
        <v>579</v>
      </c>
      <c r="B41" s="26" t="s">
        <v>580</v>
      </c>
      <c r="C41" s="10">
        <v>280053</v>
      </c>
      <c r="D41" s="10">
        <v>5075</v>
      </c>
      <c r="E41" s="10">
        <v>1659593</v>
      </c>
      <c r="F41" s="10">
        <v>278313</v>
      </c>
      <c r="G41" s="10">
        <v>482282</v>
      </c>
      <c r="H41" s="10">
        <v>8151</v>
      </c>
      <c r="I41" s="10">
        <v>93821</v>
      </c>
      <c r="J41" s="10">
        <v>1261</v>
      </c>
      <c r="K41" s="4"/>
      <c r="L41" s="4"/>
    </row>
    <row r="42" spans="1:13" x14ac:dyDescent="0.2">
      <c r="A42" s="1" t="s">
        <v>579</v>
      </c>
      <c r="B42" s="26" t="s">
        <v>581</v>
      </c>
      <c r="C42" s="10">
        <v>554608.74</v>
      </c>
      <c r="D42" s="10">
        <v>3970.49</v>
      </c>
      <c r="E42" s="10">
        <v>1393818.18</v>
      </c>
      <c r="F42" s="10">
        <v>351874.44</v>
      </c>
      <c r="G42" s="10">
        <v>198219.16</v>
      </c>
      <c r="H42" s="10">
        <v>11901.1</v>
      </c>
      <c r="I42" s="10">
        <v>115000</v>
      </c>
      <c r="J42" s="10">
        <v>0</v>
      </c>
      <c r="K42" s="4"/>
      <c r="L42" s="4"/>
    </row>
    <row r="43" spans="1:13" x14ac:dyDescent="0.2">
      <c r="A43" s="1" t="s">
        <v>579</v>
      </c>
      <c r="B43" s="26" t="s">
        <v>582</v>
      </c>
      <c r="C43" s="10">
        <v>1506994.71</v>
      </c>
      <c r="D43" s="10">
        <v>25385.4</v>
      </c>
      <c r="E43" s="10">
        <v>1894786.11</v>
      </c>
      <c r="F43" s="10">
        <v>493348.05</v>
      </c>
      <c r="G43" s="10">
        <v>1346766.89</v>
      </c>
      <c r="H43" s="10">
        <v>22316.48</v>
      </c>
      <c r="I43" s="10">
        <v>0</v>
      </c>
      <c r="J43" s="10">
        <v>0</v>
      </c>
      <c r="K43" s="4"/>
      <c r="L43" s="4"/>
    </row>
    <row r="44" spans="1:13" x14ac:dyDescent="0.2">
      <c r="A44" s="1" t="s">
        <v>579</v>
      </c>
      <c r="B44" s="26" t="s">
        <v>583</v>
      </c>
      <c r="C44" s="10">
        <v>2415600</v>
      </c>
      <c r="D44" s="10">
        <v>82800</v>
      </c>
      <c r="E44" s="10">
        <v>3686800</v>
      </c>
      <c r="F44" s="10">
        <v>1470800</v>
      </c>
      <c r="G44" s="10">
        <v>1329400</v>
      </c>
      <c r="H44" s="10">
        <v>661000</v>
      </c>
      <c r="I44" s="10">
        <v>100</v>
      </c>
      <c r="J44" s="10">
        <v>0</v>
      </c>
      <c r="K44" s="4"/>
      <c r="L44" s="4"/>
    </row>
    <row r="45" spans="1:13" x14ac:dyDescent="0.2">
      <c r="A45" s="1" t="s">
        <v>579</v>
      </c>
      <c r="B45" s="26" t="s">
        <v>584</v>
      </c>
      <c r="C45" s="10">
        <v>5460087</v>
      </c>
      <c r="D45" s="10">
        <v>74388</v>
      </c>
      <c r="E45" s="10">
        <v>12827642</v>
      </c>
      <c r="F45" s="10">
        <v>2115018</v>
      </c>
      <c r="G45" s="10">
        <v>1311364</v>
      </c>
      <c r="H45" s="10">
        <v>23880</v>
      </c>
      <c r="I45" s="10">
        <v>1111270</v>
      </c>
      <c r="J45" s="10">
        <v>332258</v>
      </c>
      <c r="K45" s="4"/>
      <c r="L45" s="4"/>
    </row>
    <row r="46" spans="1:13" x14ac:dyDescent="0.2">
      <c r="A46" s="1" t="s">
        <v>579</v>
      </c>
      <c r="B46" s="26" t="s">
        <v>585</v>
      </c>
      <c r="C46" s="10">
        <v>1194945</v>
      </c>
      <c r="D46" s="10">
        <v>23589</v>
      </c>
      <c r="E46" s="10">
        <v>3552158</v>
      </c>
      <c r="F46" s="10">
        <v>767495</v>
      </c>
      <c r="G46" s="10">
        <v>983975</v>
      </c>
      <c r="H46" s="10">
        <v>26244</v>
      </c>
      <c r="I46" s="10">
        <v>1800</v>
      </c>
      <c r="J46" s="10">
        <v>127</v>
      </c>
      <c r="K46" s="4"/>
      <c r="L46" s="4"/>
    </row>
    <row r="47" spans="1:13" x14ac:dyDescent="0.2">
      <c r="A47" s="1" t="s">
        <v>579</v>
      </c>
      <c r="B47" s="26" t="s">
        <v>586</v>
      </c>
      <c r="C47" s="10">
        <v>7669834</v>
      </c>
      <c r="D47" s="10">
        <v>271000</v>
      </c>
      <c r="E47" s="10">
        <v>11195693</v>
      </c>
      <c r="F47" s="10">
        <v>2405795</v>
      </c>
      <c r="G47" s="10">
        <v>3316213</v>
      </c>
      <c r="H47" s="10">
        <v>410866</v>
      </c>
      <c r="I47" s="10">
        <v>13397413</v>
      </c>
      <c r="J47" s="10">
        <v>6436623</v>
      </c>
      <c r="K47" s="4"/>
      <c r="L47" s="4"/>
    </row>
    <row r="48" spans="1:13" x14ac:dyDescent="0.2">
      <c r="A48" s="1" t="s">
        <v>579</v>
      </c>
      <c r="B48" s="26" t="s">
        <v>587</v>
      </c>
      <c r="C48" s="10">
        <v>2878400</v>
      </c>
      <c r="D48" s="10">
        <v>45000</v>
      </c>
      <c r="E48" s="10">
        <v>9959400</v>
      </c>
      <c r="F48" s="10">
        <v>1299800</v>
      </c>
      <c r="G48" s="10">
        <v>1237000</v>
      </c>
      <c r="H48" s="10">
        <v>92000</v>
      </c>
      <c r="I48" s="10">
        <v>206800</v>
      </c>
      <c r="J48" s="10">
        <v>66000</v>
      </c>
      <c r="K48" s="4"/>
      <c r="L48" s="4"/>
    </row>
    <row r="49" spans="1:12" x14ac:dyDescent="0.2">
      <c r="A49" s="1" t="s">
        <v>579</v>
      </c>
      <c r="B49" s="26" t="s">
        <v>588</v>
      </c>
      <c r="C49" s="10">
        <v>3541567</v>
      </c>
      <c r="D49" s="10">
        <v>72758</v>
      </c>
      <c r="E49" s="10">
        <v>9504053</v>
      </c>
      <c r="F49" s="10">
        <v>1767009</v>
      </c>
      <c r="G49" s="10">
        <v>796227</v>
      </c>
      <c r="H49" s="10">
        <v>66826</v>
      </c>
      <c r="I49" s="10">
        <v>880795</v>
      </c>
      <c r="J49" s="10">
        <v>22017</v>
      </c>
      <c r="K49" s="4"/>
      <c r="L49" s="4"/>
    </row>
    <row r="50" spans="1:12" x14ac:dyDescent="0.2">
      <c r="A50" s="1" t="s">
        <v>579</v>
      </c>
      <c r="B50" s="26" t="s">
        <v>589</v>
      </c>
      <c r="C50" s="10">
        <v>1045938.35</v>
      </c>
      <c r="D50" s="10">
        <v>10698.78</v>
      </c>
      <c r="E50" s="10">
        <v>2846736.68</v>
      </c>
      <c r="F50" s="10">
        <v>373805.87</v>
      </c>
      <c r="G50" s="10">
        <v>908008.2</v>
      </c>
      <c r="H50" s="10">
        <v>341325.53</v>
      </c>
      <c r="I50" s="10">
        <v>762255.2</v>
      </c>
      <c r="J50" s="10">
        <v>377854.21</v>
      </c>
      <c r="K50" s="4"/>
      <c r="L50" s="4"/>
    </row>
    <row r="51" spans="1:12" x14ac:dyDescent="0.2">
      <c r="A51" s="1" t="s">
        <v>579</v>
      </c>
      <c r="B51" s="26" t="s">
        <v>590</v>
      </c>
      <c r="C51" s="10">
        <v>1235152.27</v>
      </c>
      <c r="D51" s="10">
        <v>135731.87</v>
      </c>
      <c r="E51" s="10">
        <v>3788784.8</v>
      </c>
      <c r="F51" s="10">
        <v>965785.61</v>
      </c>
      <c r="G51" s="10">
        <v>879512.87</v>
      </c>
      <c r="H51" s="10">
        <v>30893.14</v>
      </c>
      <c r="I51" s="10">
        <v>0</v>
      </c>
      <c r="J51" s="10">
        <v>0</v>
      </c>
      <c r="K51" s="4"/>
      <c r="L51" s="4"/>
    </row>
    <row r="52" spans="1:12" x14ac:dyDescent="0.2">
      <c r="A52" s="1" t="s">
        <v>579</v>
      </c>
      <c r="B52" s="26" t="s">
        <v>591</v>
      </c>
      <c r="C52" s="10">
        <v>1152311.19</v>
      </c>
      <c r="D52" s="10">
        <v>120560.9</v>
      </c>
      <c r="E52" s="10">
        <v>3250894.56</v>
      </c>
      <c r="F52" s="10">
        <v>885876.29</v>
      </c>
      <c r="G52" s="10">
        <v>1694432.15</v>
      </c>
      <c r="H52" s="10">
        <v>248751.9</v>
      </c>
      <c r="I52" s="10">
        <v>23088</v>
      </c>
      <c r="J52" s="10">
        <v>9905</v>
      </c>
      <c r="K52" s="4"/>
      <c r="L52" s="4"/>
    </row>
    <row r="53" spans="1:12" x14ac:dyDescent="0.2">
      <c r="A53" s="1" t="s">
        <v>579</v>
      </c>
      <c r="B53" s="26" t="s">
        <v>592</v>
      </c>
      <c r="C53" s="10">
        <v>2553427.59</v>
      </c>
      <c r="D53" s="10">
        <v>219445.38</v>
      </c>
      <c r="E53" s="10">
        <v>5941519.54</v>
      </c>
      <c r="F53" s="10">
        <v>1563919.13</v>
      </c>
      <c r="G53" s="10">
        <v>966559.14</v>
      </c>
      <c r="H53" s="10">
        <v>17646.259999999998</v>
      </c>
      <c r="I53" s="10">
        <v>42832.44</v>
      </c>
      <c r="J53" s="10">
        <v>0</v>
      </c>
      <c r="K53" s="4"/>
      <c r="L53" s="4"/>
    </row>
    <row r="54" spans="1:12" x14ac:dyDescent="0.2">
      <c r="A54" s="1" t="s">
        <v>579</v>
      </c>
      <c r="B54" s="26" t="s">
        <v>593</v>
      </c>
      <c r="C54" s="10">
        <v>607203.73</v>
      </c>
      <c r="D54" s="10">
        <v>7109.06</v>
      </c>
      <c r="E54" s="10">
        <v>2212818.15</v>
      </c>
      <c r="F54" s="10">
        <v>753269.28</v>
      </c>
      <c r="G54" s="10">
        <v>465214.77</v>
      </c>
      <c r="H54" s="10">
        <v>8357.27</v>
      </c>
      <c r="I54" s="10">
        <v>1000</v>
      </c>
      <c r="J54" s="10">
        <v>0</v>
      </c>
      <c r="K54" s="4"/>
      <c r="L54" s="4"/>
    </row>
    <row r="55" spans="1:12" x14ac:dyDescent="0.2">
      <c r="A55" s="1" t="s">
        <v>579</v>
      </c>
      <c r="B55" s="26" t="s">
        <v>594</v>
      </c>
      <c r="C55" s="10">
        <v>734173.7</v>
      </c>
      <c r="D55" s="10">
        <v>9922.9699999999993</v>
      </c>
      <c r="E55" s="10">
        <v>1476675.06</v>
      </c>
      <c r="F55" s="10">
        <v>424278.44</v>
      </c>
      <c r="G55" s="10">
        <v>479530.02</v>
      </c>
      <c r="H55" s="10">
        <v>98411.78</v>
      </c>
      <c r="I55" s="10">
        <v>92001.87</v>
      </c>
      <c r="J55" s="10">
        <v>0</v>
      </c>
      <c r="K55" s="4"/>
      <c r="L55" s="4"/>
    </row>
    <row r="56" spans="1:12" x14ac:dyDescent="0.2">
      <c r="A56" s="1" t="s">
        <v>579</v>
      </c>
      <c r="B56" s="26" t="s">
        <v>595</v>
      </c>
      <c r="C56" s="10">
        <v>494483.24</v>
      </c>
      <c r="D56" s="10">
        <v>7594.57</v>
      </c>
      <c r="E56" s="10">
        <v>877836.86</v>
      </c>
      <c r="F56" s="10">
        <v>175132.97</v>
      </c>
      <c r="G56" s="10">
        <v>211727.9</v>
      </c>
      <c r="H56" s="10">
        <v>4138.26</v>
      </c>
      <c r="I56" s="10">
        <v>0</v>
      </c>
      <c r="J56" s="10">
        <v>0</v>
      </c>
      <c r="K56" s="4"/>
      <c r="L56" s="4"/>
    </row>
    <row r="57" spans="1:12" x14ac:dyDescent="0.2">
      <c r="A57" s="1" t="s">
        <v>579</v>
      </c>
      <c r="B57" s="26" t="s">
        <v>596</v>
      </c>
      <c r="C57" s="10">
        <v>2086860.83</v>
      </c>
      <c r="D57" s="10">
        <v>228415.12</v>
      </c>
      <c r="E57" s="10">
        <v>4354452.26</v>
      </c>
      <c r="F57" s="10">
        <v>1085437.68</v>
      </c>
      <c r="G57" s="10">
        <v>1075290.8700000001</v>
      </c>
      <c r="H57" s="10">
        <v>73344.179999999993</v>
      </c>
      <c r="I57" s="10">
        <v>26381.57</v>
      </c>
      <c r="J57" s="10">
        <v>20084</v>
      </c>
      <c r="K57" s="4"/>
      <c r="L57" s="4"/>
    </row>
    <row r="58" spans="1:12" x14ac:dyDescent="0.2">
      <c r="A58" s="1" t="s">
        <v>579</v>
      </c>
      <c r="B58" s="26" t="s">
        <v>597</v>
      </c>
      <c r="C58" s="10">
        <v>633993.18000000005</v>
      </c>
      <c r="D58" s="10">
        <v>9128.9699999999993</v>
      </c>
      <c r="E58" s="10">
        <v>1059560.5900000001</v>
      </c>
      <c r="F58" s="10">
        <v>179252.2</v>
      </c>
      <c r="G58" s="10">
        <v>431076.85</v>
      </c>
      <c r="H58" s="10">
        <v>9066.33</v>
      </c>
      <c r="I58" s="10">
        <v>373955.42</v>
      </c>
      <c r="J58" s="10">
        <v>9016.43</v>
      </c>
      <c r="K58" s="4"/>
      <c r="L58" s="4"/>
    </row>
    <row r="59" spans="1:12" x14ac:dyDescent="0.2">
      <c r="A59" s="1" t="s">
        <v>579</v>
      </c>
      <c r="B59" s="26" t="s">
        <v>598</v>
      </c>
      <c r="C59" s="10">
        <v>1182750.33</v>
      </c>
      <c r="D59" s="10">
        <v>18071.84</v>
      </c>
      <c r="E59" s="10">
        <v>2735490.79</v>
      </c>
      <c r="F59" s="10">
        <v>784507.85</v>
      </c>
      <c r="G59" s="10">
        <v>1004256.59</v>
      </c>
      <c r="H59" s="10">
        <v>31105.4</v>
      </c>
      <c r="I59" s="10">
        <v>573083.41</v>
      </c>
      <c r="J59" s="10">
        <v>513422.77</v>
      </c>
      <c r="K59" s="4"/>
      <c r="L59" s="4"/>
    </row>
    <row r="60" spans="1:12" x14ac:dyDescent="0.2">
      <c r="A60" s="1" t="s">
        <v>579</v>
      </c>
      <c r="B60" s="26" t="s">
        <v>599</v>
      </c>
      <c r="C60" s="10">
        <v>1122732</v>
      </c>
      <c r="D60" s="10">
        <v>20220</v>
      </c>
      <c r="E60" s="10">
        <v>3000076</v>
      </c>
      <c r="F60" s="10">
        <v>516170</v>
      </c>
      <c r="G60" s="10">
        <v>877794</v>
      </c>
      <c r="H60" s="10">
        <v>11272</v>
      </c>
      <c r="I60" s="10">
        <v>0</v>
      </c>
      <c r="J60" s="10">
        <v>9200</v>
      </c>
      <c r="K60" s="4"/>
      <c r="L60" s="4"/>
    </row>
    <row r="61" spans="1:12" x14ac:dyDescent="0.2">
      <c r="A61" s="1" t="s">
        <v>579</v>
      </c>
      <c r="B61" s="26" t="s">
        <v>600</v>
      </c>
      <c r="C61" s="10">
        <v>1160805.3899999999</v>
      </c>
      <c r="D61" s="10">
        <v>431361.02</v>
      </c>
      <c r="E61" s="10">
        <v>5415315.8200000003</v>
      </c>
      <c r="F61" s="10">
        <v>1513369.88</v>
      </c>
      <c r="G61" s="10">
        <v>588518</v>
      </c>
      <c r="H61" s="10">
        <v>0</v>
      </c>
      <c r="I61" s="10">
        <v>410331.18</v>
      </c>
      <c r="J61" s="10">
        <v>108179.62</v>
      </c>
      <c r="K61" s="4"/>
      <c r="L61" s="4"/>
    </row>
    <row r="62" spans="1:12" x14ac:dyDescent="0.2">
      <c r="A62" s="1" t="s">
        <v>579</v>
      </c>
      <c r="B62" s="26" t="s">
        <v>601</v>
      </c>
      <c r="C62" s="10">
        <v>534760.95999999996</v>
      </c>
      <c r="D62" s="10">
        <v>13714.66</v>
      </c>
      <c r="E62" s="10">
        <v>1870416.36</v>
      </c>
      <c r="F62" s="10">
        <v>360897.06</v>
      </c>
      <c r="G62" s="10">
        <v>282916.34000000003</v>
      </c>
      <c r="H62" s="10">
        <v>38689.980000000003</v>
      </c>
      <c r="I62" s="10">
        <v>0</v>
      </c>
      <c r="J62" s="10">
        <v>0</v>
      </c>
      <c r="K62" s="4"/>
      <c r="L62" s="4"/>
    </row>
    <row r="63" spans="1:12" x14ac:dyDescent="0.2">
      <c r="A63" s="1" t="s">
        <v>579</v>
      </c>
      <c r="B63" s="26" t="s">
        <v>602</v>
      </c>
      <c r="C63" s="10">
        <v>978430</v>
      </c>
      <c r="D63" s="10">
        <v>23693</v>
      </c>
      <c r="E63" s="10">
        <v>1852379</v>
      </c>
      <c r="F63" s="10">
        <v>467514</v>
      </c>
      <c r="G63" s="10">
        <v>371218</v>
      </c>
      <c r="H63" s="10">
        <v>6936</v>
      </c>
      <c r="I63" s="10">
        <v>185718</v>
      </c>
      <c r="J63" s="10">
        <v>4609</v>
      </c>
      <c r="K63" s="4"/>
      <c r="L63" s="4"/>
    </row>
    <row r="64" spans="1:12" x14ac:dyDescent="0.2">
      <c r="A64" s="1" t="s">
        <v>579</v>
      </c>
      <c r="B64" s="26" t="s">
        <v>603</v>
      </c>
      <c r="C64" s="10">
        <v>483333.4</v>
      </c>
      <c r="D64" s="10">
        <v>15944.37</v>
      </c>
      <c r="E64" s="10">
        <v>1451124.37</v>
      </c>
      <c r="F64" s="10">
        <v>216975.13</v>
      </c>
      <c r="G64" s="10">
        <v>585370.1</v>
      </c>
      <c r="H64" s="10">
        <v>19487.57</v>
      </c>
      <c r="I64" s="10">
        <v>3610.49</v>
      </c>
      <c r="J64" s="10">
        <v>0</v>
      </c>
      <c r="K64" s="4"/>
      <c r="L64" s="4"/>
    </row>
    <row r="65" spans="1:13" x14ac:dyDescent="0.2">
      <c r="A65" s="1" t="s">
        <v>579</v>
      </c>
      <c r="B65" s="26" t="s">
        <v>604</v>
      </c>
      <c r="C65" s="10">
        <v>894298.53</v>
      </c>
      <c r="D65" s="10">
        <v>66498.02</v>
      </c>
      <c r="E65" s="10">
        <v>940969.92</v>
      </c>
      <c r="F65" s="10">
        <v>272899.75</v>
      </c>
      <c r="G65" s="10">
        <v>482463.7</v>
      </c>
      <c r="H65" s="10">
        <v>35485.24</v>
      </c>
      <c r="I65" s="10">
        <v>0</v>
      </c>
      <c r="J65" s="10">
        <v>0</v>
      </c>
      <c r="K65" s="4"/>
      <c r="L65" s="4"/>
    </row>
    <row r="66" spans="1:13" x14ac:dyDescent="0.2">
      <c r="A66" s="1" t="s">
        <v>579</v>
      </c>
      <c r="B66" s="26" t="s">
        <v>605</v>
      </c>
      <c r="C66" s="10">
        <v>3920400</v>
      </c>
      <c r="D66" s="10">
        <v>57400</v>
      </c>
      <c r="E66" s="10">
        <v>3914200</v>
      </c>
      <c r="F66" s="10">
        <v>1187700</v>
      </c>
      <c r="G66" s="10">
        <v>980100</v>
      </c>
      <c r="H66" s="10">
        <v>18200</v>
      </c>
      <c r="I66" s="10">
        <v>1458200</v>
      </c>
      <c r="J66" s="10">
        <v>226100</v>
      </c>
      <c r="K66" s="4"/>
      <c r="L66" s="4"/>
    </row>
    <row r="67" spans="1:13" x14ac:dyDescent="0.2">
      <c r="A67" s="1" t="s">
        <v>579</v>
      </c>
      <c r="B67" s="26" t="s">
        <v>606</v>
      </c>
      <c r="C67" s="10">
        <v>1488982.53</v>
      </c>
      <c r="D67" s="10">
        <v>227319.28</v>
      </c>
      <c r="E67" s="10">
        <v>2112295.4</v>
      </c>
      <c r="F67" s="10">
        <v>869444.63</v>
      </c>
      <c r="G67" s="10">
        <v>1204358.99</v>
      </c>
      <c r="H67" s="10">
        <v>62615.360000000001</v>
      </c>
      <c r="I67" s="10">
        <v>57051.01</v>
      </c>
      <c r="J67" s="10">
        <v>0</v>
      </c>
      <c r="K67" s="4"/>
      <c r="L67" s="4"/>
    </row>
    <row r="68" spans="1:13" x14ac:dyDescent="0.2">
      <c r="A68" s="1" t="s">
        <v>579</v>
      </c>
      <c r="B68" s="26" t="s">
        <v>607</v>
      </c>
      <c r="C68" s="10">
        <v>1021814.23</v>
      </c>
      <c r="D68" s="10">
        <v>15056.53</v>
      </c>
      <c r="E68" s="10">
        <v>2450114.08</v>
      </c>
      <c r="F68" s="10">
        <v>620344.93999999994</v>
      </c>
      <c r="G68" s="10">
        <v>722762.16</v>
      </c>
      <c r="H68" s="10">
        <v>448624.38</v>
      </c>
      <c r="I68" s="10">
        <v>0</v>
      </c>
      <c r="J68" s="10">
        <v>0</v>
      </c>
      <c r="K68" s="4"/>
      <c r="L68" s="4"/>
    </row>
    <row r="69" spans="1:13" x14ac:dyDescent="0.2">
      <c r="A69" s="1" t="s">
        <v>579</v>
      </c>
      <c r="B69" s="26" t="s">
        <v>608</v>
      </c>
      <c r="C69" s="10">
        <v>738914.14</v>
      </c>
      <c r="D69" s="10">
        <v>29398.91</v>
      </c>
      <c r="E69" s="10">
        <v>1551708.64</v>
      </c>
      <c r="F69" s="10">
        <v>433965.41</v>
      </c>
      <c r="G69" s="10">
        <v>785548.78</v>
      </c>
      <c r="H69" s="10">
        <v>66347.25</v>
      </c>
      <c r="I69" s="10">
        <v>68531.37</v>
      </c>
      <c r="J69" s="10">
        <v>35420.160000000003</v>
      </c>
      <c r="K69" s="4"/>
      <c r="L69" s="4"/>
    </row>
    <row r="70" spans="1:13" x14ac:dyDescent="0.2">
      <c r="A70" s="1" t="s">
        <v>579</v>
      </c>
      <c r="B70" s="26" t="s">
        <v>609</v>
      </c>
      <c r="C70" s="10">
        <v>1065316</v>
      </c>
      <c r="D70" s="10">
        <v>13359</v>
      </c>
      <c r="E70" s="10">
        <v>2259369</v>
      </c>
      <c r="F70" s="10">
        <v>859533</v>
      </c>
      <c r="G70" s="10">
        <v>1289689</v>
      </c>
      <c r="H70" s="10">
        <v>42664</v>
      </c>
      <c r="I70" s="10">
        <v>0</v>
      </c>
      <c r="J70" s="10">
        <v>0</v>
      </c>
      <c r="K70" s="4"/>
      <c r="L70" s="4"/>
    </row>
    <row r="71" spans="1:13" x14ac:dyDescent="0.2">
      <c r="A71" s="1" t="s">
        <v>261</v>
      </c>
      <c r="B71" s="26" t="s">
        <v>610</v>
      </c>
      <c r="C71" s="10">
        <v>779730.43</v>
      </c>
      <c r="D71" s="10">
        <v>65529.62</v>
      </c>
      <c r="E71" s="10">
        <v>3244386.84</v>
      </c>
      <c r="F71" s="10">
        <v>1308347.26</v>
      </c>
      <c r="G71" s="10">
        <v>1239706.3999999999</v>
      </c>
      <c r="H71" s="10">
        <v>283558.77</v>
      </c>
      <c r="I71" s="10">
        <v>729884.26</v>
      </c>
      <c r="J71" s="10">
        <v>125310.24</v>
      </c>
      <c r="K71" s="4"/>
      <c r="L71" s="4"/>
    </row>
    <row r="72" spans="1:13" x14ac:dyDescent="0.2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2">
      <c r="B73" s="26" t="s">
        <v>225</v>
      </c>
      <c r="C73" s="11">
        <f t="shared" ref="C73:J73" si="0">SUBTOTAL(9,C40:C72)</f>
        <v>51417901.469999999</v>
      </c>
      <c r="D73" s="11">
        <f t="shared" si="0"/>
        <v>2350139.7600000002</v>
      </c>
      <c r="E73" s="11">
        <f t="shared" si="0"/>
        <v>114281068.01000005</v>
      </c>
      <c r="F73" s="11">
        <f t="shared" si="0"/>
        <v>26767878.869999997</v>
      </c>
      <c r="G73" s="11">
        <f t="shared" si="0"/>
        <v>28527501.879999999</v>
      </c>
      <c r="H73" s="11">
        <f t="shared" si="0"/>
        <v>3220105.1799999997</v>
      </c>
      <c r="I73" s="11">
        <f t="shared" si="0"/>
        <v>20614923.220000003</v>
      </c>
      <c r="J73" s="11">
        <f t="shared" si="0"/>
        <v>8297387.4300000006</v>
      </c>
      <c r="K73" s="4"/>
      <c r="L73" s="4"/>
    </row>
    <row r="74" spans="1:13" x14ac:dyDescent="0.2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8.75" x14ac:dyDescent="0.3">
      <c r="B75" s="225" t="s">
        <v>258</v>
      </c>
      <c r="C75" s="225"/>
      <c r="D75" s="225"/>
      <c r="E75" s="225"/>
      <c r="F75" s="225"/>
      <c r="G75" s="225"/>
      <c r="H75" s="225"/>
      <c r="I75" s="225"/>
      <c r="J75" s="225"/>
      <c r="K75" s="225"/>
      <c r="L75" s="225"/>
    </row>
    <row r="76" spans="1:13" ht="25.5" customHeight="1" x14ac:dyDescent="0.2">
      <c r="B76" s="13" t="s">
        <v>506</v>
      </c>
      <c r="C76" s="226" t="s">
        <v>310</v>
      </c>
      <c r="D76" s="227"/>
      <c r="E76" s="226" t="s">
        <v>311</v>
      </c>
      <c r="F76" s="227"/>
      <c r="G76" s="226" t="s">
        <v>312</v>
      </c>
      <c r="H76" s="227"/>
      <c r="I76" s="226" t="s">
        <v>313</v>
      </c>
      <c r="J76" s="227"/>
      <c r="K76" s="25"/>
      <c r="L76" s="4"/>
      <c r="M76" s="6"/>
    </row>
    <row r="77" spans="1:13" x14ac:dyDescent="0.2">
      <c r="B77" s="26"/>
      <c r="C77" s="27" t="s">
        <v>251</v>
      </c>
      <c r="D77" s="27" t="s">
        <v>252</v>
      </c>
      <c r="E77" s="27" t="s">
        <v>251</v>
      </c>
      <c r="F77" s="27" t="s">
        <v>252</v>
      </c>
      <c r="G77" s="27" t="s">
        <v>251</v>
      </c>
      <c r="H77" s="27" t="s">
        <v>252</v>
      </c>
      <c r="I77" s="27" t="s">
        <v>251</v>
      </c>
      <c r="J77" s="27" t="s">
        <v>252</v>
      </c>
      <c r="K77" s="28"/>
      <c r="L77" s="28"/>
    </row>
    <row r="78" spans="1:13" x14ac:dyDescent="0.2">
      <c r="B78" s="26"/>
      <c r="C78" s="27" t="s">
        <v>253</v>
      </c>
      <c r="D78" s="27" t="s">
        <v>253</v>
      </c>
      <c r="E78" s="27" t="s">
        <v>253</v>
      </c>
      <c r="F78" s="27" t="s">
        <v>253</v>
      </c>
      <c r="G78" s="27" t="s">
        <v>253</v>
      </c>
      <c r="H78" s="27" t="s">
        <v>253</v>
      </c>
      <c r="I78" s="27" t="s">
        <v>253</v>
      </c>
      <c r="J78" s="27" t="s">
        <v>253</v>
      </c>
      <c r="K78" s="28"/>
      <c r="L78" s="28"/>
    </row>
    <row r="79" spans="1:13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2">
      <c r="A80" s="1" t="s">
        <v>579</v>
      </c>
      <c r="B80" s="26" t="s">
        <v>580</v>
      </c>
      <c r="C80" s="10">
        <v>125150</v>
      </c>
      <c r="D80" s="10">
        <v>0</v>
      </c>
      <c r="E80" s="10">
        <v>1217450</v>
      </c>
      <c r="F80" s="10">
        <v>95861</v>
      </c>
      <c r="G80" s="10">
        <v>173117</v>
      </c>
      <c r="H80" s="10">
        <v>2404</v>
      </c>
      <c r="I80" s="10">
        <v>194282</v>
      </c>
      <c r="J80" s="10">
        <v>13313</v>
      </c>
      <c r="K80" s="4"/>
      <c r="L80" s="4"/>
    </row>
    <row r="81" spans="1:12" x14ac:dyDescent="0.2">
      <c r="A81" s="1" t="s">
        <v>579</v>
      </c>
      <c r="B81" s="26" t="s">
        <v>581</v>
      </c>
      <c r="C81" s="10">
        <v>791119.48</v>
      </c>
      <c r="D81" s="10">
        <v>52551.74</v>
      </c>
      <c r="E81" s="10">
        <v>2857072.16</v>
      </c>
      <c r="F81" s="10">
        <v>1515293.22</v>
      </c>
      <c r="G81" s="10">
        <v>207428.12</v>
      </c>
      <c r="H81" s="10">
        <v>5488.38</v>
      </c>
      <c r="I81" s="10">
        <v>195499.84</v>
      </c>
      <c r="J81" s="10">
        <v>2544.2800000000002</v>
      </c>
      <c r="K81" s="4"/>
      <c r="L81" s="4"/>
    </row>
    <row r="82" spans="1:12" x14ac:dyDescent="0.2">
      <c r="A82" s="1" t="s">
        <v>579</v>
      </c>
      <c r="B82" s="26" t="s">
        <v>582</v>
      </c>
      <c r="C82" s="10">
        <v>10453422.85</v>
      </c>
      <c r="D82" s="10">
        <v>9612799.0700000003</v>
      </c>
      <c r="E82" s="10">
        <v>4414408.8600000003</v>
      </c>
      <c r="F82" s="10">
        <v>1740252.1</v>
      </c>
      <c r="G82" s="10">
        <v>356672</v>
      </c>
      <c r="H82" s="10">
        <v>5141.96</v>
      </c>
      <c r="I82" s="10">
        <v>495738.22</v>
      </c>
      <c r="J82" s="10">
        <v>33465.25</v>
      </c>
      <c r="K82" s="4"/>
      <c r="L82" s="4"/>
    </row>
    <row r="83" spans="1:12" x14ac:dyDescent="0.2">
      <c r="A83" s="1" t="s">
        <v>579</v>
      </c>
      <c r="B83" s="26" t="s">
        <v>583</v>
      </c>
      <c r="C83" s="10">
        <v>1323100</v>
      </c>
      <c r="D83" s="10">
        <v>203000</v>
      </c>
      <c r="E83" s="10">
        <v>4616000</v>
      </c>
      <c r="F83" s="10">
        <v>1726500</v>
      </c>
      <c r="G83" s="10">
        <v>0</v>
      </c>
      <c r="H83" s="10">
        <v>0</v>
      </c>
      <c r="I83" s="10">
        <v>740500</v>
      </c>
      <c r="J83" s="10">
        <v>8300</v>
      </c>
      <c r="K83" s="4"/>
      <c r="L83" s="4"/>
    </row>
    <row r="84" spans="1:12" x14ac:dyDescent="0.2">
      <c r="A84" s="1" t="s">
        <v>579</v>
      </c>
      <c r="B84" s="26" t="s">
        <v>584</v>
      </c>
      <c r="C84" s="10">
        <v>1618309</v>
      </c>
      <c r="D84" s="10">
        <v>109190</v>
      </c>
      <c r="E84" s="10">
        <v>3325268</v>
      </c>
      <c r="F84" s="10">
        <v>2352239</v>
      </c>
      <c r="G84" s="10">
        <v>607129</v>
      </c>
      <c r="H84" s="10">
        <v>8248</v>
      </c>
      <c r="I84" s="10">
        <v>1486356</v>
      </c>
      <c r="J84" s="10">
        <v>20627</v>
      </c>
      <c r="K84" s="4"/>
      <c r="L84" s="4"/>
    </row>
    <row r="85" spans="1:12" x14ac:dyDescent="0.2">
      <c r="A85" s="1" t="s">
        <v>579</v>
      </c>
      <c r="B85" s="26" t="s">
        <v>585</v>
      </c>
      <c r="C85" s="10">
        <v>2103444</v>
      </c>
      <c r="D85" s="10">
        <v>735794</v>
      </c>
      <c r="E85" s="10">
        <v>5417973</v>
      </c>
      <c r="F85" s="10">
        <v>1267857</v>
      </c>
      <c r="G85" s="10">
        <v>341365</v>
      </c>
      <c r="H85" s="10">
        <v>4305</v>
      </c>
      <c r="I85" s="10">
        <v>350268</v>
      </c>
      <c r="J85" s="10">
        <v>110823</v>
      </c>
      <c r="K85" s="4"/>
      <c r="L85" s="4"/>
    </row>
    <row r="86" spans="1:12" x14ac:dyDescent="0.2">
      <c r="A86" s="1" t="s">
        <v>579</v>
      </c>
      <c r="B86" s="26" t="s">
        <v>586</v>
      </c>
      <c r="C86" s="10">
        <v>0</v>
      </c>
      <c r="D86" s="10">
        <v>0</v>
      </c>
      <c r="E86" s="10">
        <v>9774208</v>
      </c>
      <c r="F86" s="10">
        <v>6438477</v>
      </c>
      <c r="G86" s="10">
        <v>0</v>
      </c>
      <c r="H86" s="10">
        <v>0</v>
      </c>
      <c r="I86" s="10">
        <v>5441649</v>
      </c>
      <c r="J86" s="10">
        <v>2822478</v>
      </c>
      <c r="K86" s="4"/>
      <c r="L86" s="4"/>
    </row>
    <row r="87" spans="1:12" x14ac:dyDescent="0.2">
      <c r="A87" s="1" t="s">
        <v>579</v>
      </c>
      <c r="B87" s="26" t="s">
        <v>587</v>
      </c>
      <c r="C87" s="10">
        <v>606500</v>
      </c>
      <c r="D87" s="10">
        <v>5800</v>
      </c>
      <c r="E87" s="10">
        <v>2218700</v>
      </c>
      <c r="F87" s="10">
        <v>1407400</v>
      </c>
      <c r="G87" s="10">
        <v>10000</v>
      </c>
      <c r="H87" s="10">
        <v>0</v>
      </c>
      <c r="I87" s="10">
        <v>1591000</v>
      </c>
      <c r="J87" s="10">
        <v>456100</v>
      </c>
      <c r="K87" s="4"/>
      <c r="L87" s="4"/>
    </row>
    <row r="88" spans="1:12" x14ac:dyDescent="0.2">
      <c r="A88" s="1" t="s">
        <v>579</v>
      </c>
      <c r="B88" s="26" t="s">
        <v>588</v>
      </c>
      <c r="C88" s="10">
        <v>1532468</v>
      </c>
      <c r="D88" s="10">
        <v>104420</v>
      </c>
      <c r="E88" s="10">
        <v>2308547</v>
      </c>
      <c r="F88" s="10">
        <v>619784</v>
      </c>
      <c r="G88" s="10">
        <v>0</v>
      </c>
      <c r="H88" s="10">
        <v>0</v>
      </c>
      <c r="I88" s="10">
        <v>2101072</v>
      </c>
      <c r="J88" s="10">
        <v>304183</v>
      </c>
      <c r="K88" s="4"/>
      <c r="L88" s="4"/>
    </row>
    <row r="89" spans="1:12" x14ac:dyDescent="0.2">
      <c r="A89" s="1" t="s">
        <v>579</v>
      </c>
      <c r="B89" s="26" t="s">
        <v>589</v>
      </c>
      <c r="C89" s="10">
        <v>415123.64</v>
      </c>
      <c r="D89" s="10">
        <v>20498.63</v>
      </c>
      <c r="E89" s="10">
        <v>2704320.98</v>
      </c>
      <c r="F89" s="10">
        <v>1640054.24</v>
      </c>
      <c r="G89" s="10">
        <v>172837.7</v>
      </c>
      <c r="H89" s="10">
        <v>146012.69</v>
      </c>
      <c r="I89" s="10">
        <v>326176.48</v>
      </c>
      <c r="J89" s="10">
        <v>88834.2</v>
      </c>
      <c r="K89" s="4"/>
      <c r="L89" s="4"/>
    </row>
    <row r="90" spans="1:12" x14ac:dyDescent="0.2">
      <c r="A90" s="1" t="s">
        <v>579</v>
      </c>
      <c r="B90" s="26" t="s">
        <v>590</v>
      </c>
      <c r="C90" s="10">
        <v>527039.18999999994</v>
      </c>
      <c r="D90" s="10">
        <v>28135.599999999999</v>
      </c>
      <c r="E90" s="10">
        <v>4354356.63</v>
      </c>
      <c r="F90" s="10">
        <v>2651565.0499999998</v>
      </c>
      <c r="G90" s="10">
        <v>544900.01</v>
      </c>
      <c r="H90" s="10">
        <v>4928.1000000000004</v>
      </c>
      <c r="I90" s="10">
        <v>422803.93</v>
      </c>
      <c r="J90" s="10">
        <v>5602.59</v>
      </c>
      <c r="K90" s="4"/>
      <c r="L90" s="4"/>
    </row>
    <row r="91" spans="1:12" x14ac:dyDescent="0.2">
      <c r="A91" s="1" t="s">
        <v>579</v>
      </c>
      <c r="B91" s="26" t="s">
        <v>591</v>
      </c>
      <c r="C91" s="10">
        <v>1670140.18</v>
      </c>
      <c r="D91" s="10">
        <v>179930.68</v>
      </c>
      <c r="E91" s="10">
        <v>6832283.96</v>
      </c>
      <c r="F91" s="10">
        <v>4876153.7</v>
      </c>
      <c r="G91" s="10">
        <v>0</v>
      </c>
      <c r="H91" s="10">
        <v>0</v>
      </c>
      <c r="I91" s="10">
        <v>471296.06</v>
      </c>
      <c r="J91" s="10">
        <v>323722.78999999998</v>
      </c>
      <c r="K91" s="4"/>
      <c r="L91" s="4"/>
    </row>
    <row r="92" spans="1:12" x14ac:dyDescent="0.2">
      <c r="A92" s="1" t="s">
        <v>579</v>
      </c>
      <c r="B92" s="26" t="s">
        <v>592</v>
      </c>
      <c r="C92" s="10">
        <v>308500</v>
      </c>
      <c r="D92" s="10">
        <v>35000</v>
      </c>
      <c r="E92" s="10">
        <v>6743526.3499999996</v>
      </c>
      <c r="F92" s="10">
        <v>4360262.5199999996</v>
      </c>
      <c r="G92" s="10">
        <v>1285302.3</v>
      </c>
      <c r="H92" s="10">
        <v>24252.37</v>
      </c>
      <c r="I92" s="10">
        <v>562817.1</v>
      </c>
      <c r="J92" s="10">
        <v>135264.43</v>
      </c>
      <c r="K92" s="4"/>
      <c r="L92" s="4"/>
    </row>
    <row r="93" spans="1:12" x14ac:dyDescent="0.2">
      <c r="A93" s="1" t="s">
        <v>579</v>
      </c>
      <c r="B93" s="26" t="s">
        <v>593</v>
      </c>
      <c r="C93" s="10">
        <v>1199447.93</v>
      </c>
      <c r="D93" s="10">
        <v>110077.95</v>
      </c>
      <c r="E93" s="10">
        <v>3306659.4</v>
      </c>
      <c r="F93" s="10">
        <v>1925338.63</v>
      </c>
      <c r="G93" s="10">
        <v>5156.1099999999997</v>
      </c>
      <c r="H93" s="10">
        <v>0</v>
      </c>
      <c r="I93" s="10">
        <v>78165.97</v>
      </c>
      <c r="J93" s="10">
        <v>21000</v>
      </c>
      <c r="K93" s="4"/>
      <c r="L93" s="4"/>
    </row>
    <row r="94" spans="1:12" x14ac:dyDescent="0.2">
      <c r="A94" s="1" t="s">
        <v>579</v>
      </c>
      <c r="B94" s="26" t="s">
        <v>594</v>
      </c>
      <c r="C94" s="10">
        <v>293540.7</v>
      </c>
      <c r="D94" s="10">
        <v>1793.62</v>
      </c>
      <c r="E94" s="10">
        <v>4000710.85</v>
      </c>
      <c r="F94" s="10">
        <v>3141570.52</v>
      </c>
      <c r="G94" s="10">
        <v>159662.09</v>
      </c>
      <c r="H94" s="10">
        <v>1938.17</v>
      </c>
      <c r="I94" s="10">
        <v>155680.93</v>
      </c>
      <c r="J94" s="10">
        <v>52508.13</v>
      </c>
      <c r="K94" s="4"/>
      <c r="L94" s="4"/>
    </row>
    <row r="95" spans="1:12" x14ac:dyDescent="0.2">
      <c r="A95" s="1" t="s">
        <v>579</v>
      </c>
      <c r="B95" s="26" t="s">
        <v>595</v>
      </c>
      <c r="C95" s="10">
        <v>535520.86</v>
      </c>
      <c r="D95" s="10">
        <v>14670.21</v>
      </c>
      <c r="E95" s="10">
        <v>1498277.92</v>
      </c>
      <c r="F95" s="10">
        <v>965790.4</v>
      </c>
      <c r="G95" s="10">
        <v>190286.85</v>
      </c>
      <c r="H95" s="10">
        <v>26447.66</v>
      </c>
      <c r="I95" s="10">
        <v>109850.41</v>
      </c>
      <c r="J95" s="10">
        <v>2021.79</v>
      </c>
      <c r="K95" s="4"/>
      <c r="L95" s="4"/>
    </row>
    <row r="96" spans="1:12" x14ac:dyDescent="0.2">
      <c r="A96" s="1" t="s">
        <v>579</v>
      </c>
      <c r="B96" s="26" t="s">
        <v>596</v>
      </c>
      <c r="C96" s="10">
        <v>2998892.59</v>
      </c>
      <c r="D96" s="10">
        <v>307423.90999999997</v>
      </c>
      <c r="E96" s="10">
        <v>2790076.04</v>
      </c>
      <c r="F96" s="10">
        <v>1578595.07</v>
      </c>
      <c r="G96" s="10">
        <v>138062.48000000001</v>
      </c>
      <c r="H96" s="10">
        <v>2432.9499999999998</v>
      </c>
      <c r="I96" s="10">
        <v>178234.58</v>
      </c>
      <c r="J96" s="10">
        <v>10475</v>
      </c>
      <c r="K96" s="4"/>
      <c r="L96" s="4"/>
    </row>
    <row r="97" spans="1:12" x14ac:dyDescent="0.2">
      <c r="A97" s="1" t="s">
        <v>579</v>
      </c>
      <c r="B97" s="26" t="s">
        <v>597</v>
      </c>
      <c r="C97" s="10">
        <v>303381.23</v>
      </c>
      <c r="D97" s="10">
        <v>10221.75</v>
      </c>
      <c r="E97" s="10">
        <v>2275488.36</v>
      </c>
      <c r="F97" s="10">
        <v>1195552.25</v>
      </c>
      <c r="G97" s="10">
        <v>73130.759999999995</v>
      </c>
      <c r="H97" s="10">
        <v>15000</v>
      </c>
      <c r="I97" s="10">
        <v>179094.94</v>
      </c>
      <c r="J97" s="10">
        <v>3641.39</v>
      </c>
      <c r="K97" s="4"/>
      <c r="L97" s="4"/>
    </row>
    <row r="98" spans="1:12" x14ac:dyDescent="0.2">
      <c r="A98" s="1" t="s">
        <v>579</v>
      </c>
      <c r="B98" s="26" t="s">
        <v>598</v>
      </c>
      <c r="C98" s="10">
        <v>1099370.3799999999</v>
      </c>
      <c r="D98" s="10">
        <v>375020.69</v>
      </c>
      <c r="E98" s="10">
        <v>11941119.17</v>
      </c>
      <c r="F98" s="10">
        <v>10608734.210000001</v>
      </c>
      <c r="G98" s="10">
        <v>238959.29</v>
      </c>
      <c r="H98" s="10">
        <v>154857.18</v>
      </c>
      <c r="I98" s="10">
        <v>417709.64</v>
      </c>
      <c r="J98" s="10">
        <v>63770.07</v>
      </c>
      <c r="K98" s="4"/>
      <c r="L98" s="4"/>
    </row>
    <row r="99" spans="1:12" x14ac:dyDescent="0.2">
      <c r="A99" s="1" t="s">
        <v>579</v>
      </c>
      <c r="B99" s="26" t="s">
        <v>599</v>
      </c>
      <c r="C99" s="10">
        <v>1335955</v>
      </c>
      <c r="D99" s="10">
        <v>73000</v>
      </c>
      <c r="E99" s="10">
        <v>3482262</v>
      </c>
      <c r="F99" s="10">
        <v>2035256</v>
      </c>
      <c r="G99" s="10">
        <v>54912</v>
      </c>
      <c r="H99" s="10">
        <v>65</v>
      </c>
      <c r="I99" s="10">
        <v>322245</v>
      </c>
      <c r="J99" s="10">
        <v>51504</v>
      </c>
      <c r="K99" s="4"/>
      <c r="L99" s="4"/>
    </row>
    <row r="100" spans="1:12" x14ac:dyDescent="0.2">
      <c r="A100" s="1" t="s">
        <v>579</v>
      </c>
      <c r="B100" s="26" t="s">
        <v>600</v>
      </c>
      <c r="C100" s="10">
        <v>392576.15</v>
      </c>
      <c r="D100" s="10">
        <v>23453.24</v>
      </c>
      <c r="E100" s="10">
        <v>5569390.04</v>
      </c>
      <c r="F100" s="10">
        <v>4055458.46</v>
      </c>
      <c r="G100" s="10">
        <v>190945</v>
      </c>
      <c r="H100" s="10">
        <v>100000</v>
      </c>
      <c r="I100" s="10">
        <v>220406.13</v>
      </c>
      <c r="J100" s="10">
        <v>0</v>
      </c>
      <c r="K100" s="4"/>
      <c r="L100" s="4"/>
    </row>
    <row r="101" spans="1:12" x14ac:dyDescent="0.2">
      <c r="A101" s="1" t="s">
        <v>579</v>
      </c>
      <c r="B101" s="26" t="s">
        <v>601</v>
      </c>
      <c r="C101" s="10">
        <v>339278.98</v>
      </c>
      <c r="D101" s="10">
        <v>15837.16</v>
      </c>
      <c r="E101" s="10">
        <v>5073001.82</v>
      </c>
      <c r="F101" s="10">
        <v>3029659.53</v>
      </c>
      <c r="G101" s="10">
        <v>0</v>
      </c>
      <c r="H101" s="10">
        <v>0</v>
      </c>
      <c r="I101" s="10">
        <v>282187.27</v>
      </c>
      <c r="J101" s="10">
        <v>34850.160000000003</v>
      </c>
      <c r="K101" s="4"/>
      <c r="L101" s="4"/>
    </row>
    <row r="102" spans="1:12" x14ac:dyDescent="0.2">
      <c r="A102" s="1" t="s">
        <v>579</v>
      </c>
      <c r="B102" s="26" t="s">
        <v>602</v>
      </c>
      <c r="C102" s="10">
        <v>339474</v>
      </c>
      <c r="D102" s="10">
        <v>777</v>
      </c>
      <c r="E102" s="10">
        <v>4223151</v>
      </c>
      <c r="F102" s="10">
        <v>3457018</v>
      </c>
      <c r="G102" s="10">
        <v>76821</v>
      </c>
      <c r="H102" s="10">
        <v>0</v>
      </c>
      <c r="I102" s="10">
        <v>128835</v>
      </c>
      <c r="J102" s="10">
        <v>21213</v>
      </c>
      <c r="K102" s="4"/>
      <c r="L102" s="4"/>
    </row>
    <row r="103" spans="1:12" x14ac:dyDescent="0.2">
      <c r="A103" s="1" t="s">
        <v>579</v>
      </c>
      <c r="B103" s="26" t="s">
        <v>603</v>
      </c>
      <c r="C103" s="10">
        <v>313159.17</v>
      </c>
      <c r="D103" s="10">
        <v>48086.39</v>
      </c>
      <c r="E103" s="10">
        <v>3506528.21</v>
      </c>
      <c r="F103" s="10">
        <v>1704675.13</v>
      </c>
      <c r="G103" s="10">
        <v>391245.81</v>
      </c>
      <c r="H103" s="10">
        <v>15944.37</v>
      </c>
      <c r="I103" s="10">
        <v>181671.92</v>
      </c>
      <c r="J103" s="10">
        <v>27314.79</v>
      </c>
      <c r="K103" s="4"/>
      <c r="L103" s="4"/>
    </row>
    <row r="104" spans="1:12" x14ac:dyDescent="0.2">
      <c r="A104" s="1" t="s">
        <v>579</v>
      </c>
      <c r="B104" s="26" t="s">
        <v>604</v>
      </c>
      <c r="C104" s="10">
        <v>329334.09999999998</v>
      </c>
      <c r="D104" s="10">
        <v>2005.67</v>
      </c>
      <c r="E104" s="10">
        <v>1079377.46</v>
      </c>
      <c r="F104" s="10">
        <v>200068.07</v>
      </c>
      <c r="G104" s="10">
        <v>16587.12</v>
      </c>
      <c r="H104" s="10">
        <v>0</v>
      </c>
      <c r="I104" s="10">
        <v>163025.70000000001</v>
      </c>
      <c r="J104" s="10">
        <v>9975.66</v>
      </c>
      <c r="K104" s="4"/>
      <c r="L104" s="4"/>
    </row>
    <row r="105" spans="1:12" x14ac:dyDescent="0.2">
      <c r="A105" s="1" t="s">
        <v>579</v>
      </c>
      <c r="B105" s="26" t="s">
        <v>605</v>
      </c>
      <c r="C105" s="10">
        <v>2179900</v>
      </c>
      <c r="D105" s="10">
        <v>69500</v>
      </c>
      <c r="E105" s="10">
        <v>4360000</v>
      </c>
      <c r="F105" s="10">
        <v>2887500</v>
      </c>
      <c r="G105" s="10">
        <v>0</v>
      </c>
      <c r="H105" s="10">
        <v>0</v>
      </c>
      <c r="I105" s="10">
        <v>652000</v>
      </c>
      <c r="J105" s="10">
        <v>149600</v>
      </c>
      <c r="K105" s="4"/>
      <c r="L105" s="4"/>
    </row>
    <row r="106" spans="1:12" x14ac:dyDescent="0.2">
      <c r="A106" s="1" t="s">
        <v>579</v>
      </c>
      <c r="B106" s="26" t="s">
        <v>606</v>
      </c>
      <c r="C106" s="10">
        <v>808963.37</v>
      </c>
      <c r="D106" s="10">
        <v>107974.97</v>
      </c>
      <c r="E106" s="10">
        <v>3982241.11</v>
      </c>
      <c r="F106" s="10">
        <v>2884113.7</v>
      </c>
      <c r="G106" s="10">
        <v>601271.12</v>
      </c>
      <c r="H106" s="10">
        <v>9428.33</v>
      </c>
      <c r="I106" s="10">
        <v>208879.67</v>
      </c>
      <c r="J106" s="10">
        <v>26978.95</v>
      </c>
      <c r="K106" s="4"/>
      <c r="L106" s="4"/>
    </row>
    <row r="107" spans="1:12" x14ac:dyDescent="0.2">
      <c r="A107" s="1" t="s">
        <v>579</v>
      </c>
      <c r="B107" s="26" t="s">
        <v>607</v>
      </c>
      <c r="C107" s="10">
        <v>1128030.1000000001</v>
      </c>
      <c r="D107" s="10">
        <v>19064.5</v>
      </c>
      <c r="E107" s="10">
        <v>5873470.5099999998</v>
      </c>
      <c r="F107" s="10">
        <v>4955521.43</v>
      </c>
      <c r="G107" s="10">
        <v>234433.71</v>
      </c>
      <c r="H107" s="10">
        <v>3338.99</v>
      </c>
      <c r="I107" s="10">
        <v>357238.28</v>
      </c>
      <c r="J107" s="10">
        <v>76312.350000000006</v>
      </c>
      <c r="K107" s="4"/>
      <c r="L107" s="4"/>
    </row>
    <row r="108" spans="1:12" x14ac:dyDescent="0.2">
      <c r="A108" s="1" t="s">
        <v>579</v>
      </c>
      <c r="B108" s="26" t="s">
        <v>608</v>
      </c>
      <c r="C108" s="10">
        <v>506357.57</v>
      </c>
      <c r="D108" s="10">
        <v>16088.09</v>
      </c>
      <c r="E108" s="10">
        <v>4447976.49</v>
      </c>
      <c r="F108" s="10">
        <v>3658571.24</v>
      </c>
      <c r="G108" s="10">
        <v>157741.49</v>
      </c>
      <c r="H108" s="10">
        <v>5082.26</v>
      </c>
      <c r="I108" s="10">
        <v>362931.79</v>
      </c>
      <c r="J108" s="10">
        <v>54269.08</v>
      </c>
      <c r="K108" s="4"/>
      <c r="L108" s="4"/>
    </row>
    <row r="109" spans="1:12" x14ac:dyDescent="0.2">
      <c r="A109" s="1" t="s">
        <v>579</v>
      </c>
      <c r="B109" s="26" t="s">
        <v>609</v>
      </c>
      <c r="C109" s="10">
        <v>287544</v>
      </c>
      <c r="D109" s="10">
        <v>33500</v>
      </c>
      <c r="E109" s="10">
        <v>2952537</v>
      </c>
      <c r="F109" s="10">
        <v>763397</v>
      </c>
      <c r="G109" s="10">
        <v>71618</v>
      </c>
      <c r="H109" s="10">
        <v>0</v>
      </c>
      <c r="I109" s="10">
        <v>908886</v>
      </c>
      <c r="J109" s="10">
        <v>51976</v>
      </c>
      <c r="K109" s="4"/>
      <c r="L109" s="4"/>
    </row>
    <row r="110" spans="1:12" x14ac:dyDescent="0.2">
      <c r="A110" s="1" t="s">
        <v>359</v>
      </c>
      <c r="B110" s="26" t="s">
        <v>610</v>
      </c>
      <c r="C110" s="10">
        <v>682690.34</v>
      </c>
      <c r="D110" s="10">
        <v>19162.22</v>
      </c>
      <c r="E110" s="10">
        <v>6197434.8300000001</v>
      </c>
      <c r="F110" s="10">
        <v>4783057.33</v>
      </c>
      <c r="G110" s="10">
        <v>16807.27</v>
      </c>
      <c r="H110" s="10">
        <v>0</v>
      </c>
      <c r="I110" s="10">
        <v>413700.94</v>
      </c>
      <c r="J110" s="10">
        <v>79054.19</v>
      </c>
      <c r="K110" s="4"/>
      <c r="L110" s="4"/>
    </row>
    <row r="111" spans="1:12" x14ac:dyDescent="0.2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2">
      <c r="B112" s="26" t="s">
        <v>225</v>
      </c>
      <c r="C112" s="11">
        <f t="shared" ref="C112:J112" si="1">SUBTOTAL(9,C79:C111)</f>
        <v>36547732.810000002</v>
      </c>
      <c r="D112" s="11">
        <f t="shared" si="1"/>
        <v>12334777.090000002</v>
      </c>
      <c r="E112" s="11">
        <f t="shared" si="1"/>
        <v>133343817.15000001</v>
      </c>
      <c r="F112" s="11">
        <f t="shared" si="1"/>
        <v>84521575.799999982</v>
      </c>
      <c r="G112" s="11">
        <f t="shared" si="1"/>
        <v>6316391.2299999995</v>
      </c>
      <c r="H112" s="11">
        <f t="shared" si="1"/>
        <v>535315.41</v>
      </c>
      <c r="I112" s="11">
        <f t="shared" si="1"/>
        <v>19700202.800000004</v>
      </c>
      <c r="J112" s="11">
        <f t="shared" si="1"/>
        <v>5061722.1000000006</v>
      </c>
      <c r="K112" s="4"/>
      <c r="L112" s="4"/>
    </row>
    <row r="113" spans="1:13" x14ac:dyDescent="0.2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8.75" x14ac:dyDescent="0.3">
      <c r="B114" s="225" t="s">
        <v>258</v>
      </c>
      <c r="C114" s="225"/>
      <c r="D114" s="225"/>
      <c r="E114" s="225"/>
      <c r="F114" s="225"/>
      <c r="G114" s="225"/>
      <c r="H114" s="225"/>
      <c r="I114" s="225"/>
      <c r="J114" s="225"/>
      <c r="K114" s="225"/>
      <c r="L114" s="225"/>
    </row>
    <row r="115" spans="1:13" ht="25.5" customHeight="1" x14ac:dyDescent="0.2">
      <c r="B115" s="13" t="s">
        <v>506</v>
      </c>
      <c r="C115" s="226" t="s">
        <v>314</v>
      </c>
      <c r="D115" s="227"/>
      <c r="E115" s="226" t="s">
        <v>315</v>
      </c>
      <c r="F115" s="227"/>
      <c r="G115" s="226" t="s">
        <v>316</v>
      </c>
      <c r="H115" s="227"/>
      <c r="I115" s="226" t="s">
        <v>289</v>
      </c>
      <c r="J115" s="227"/>
      <c r="K115" s="226" t="s">
        <v>146</v>
      </c>
      <c r="L115" s="227"/>
      <c r="M115" s="6"/>
    </row>
    <row r="116" spans="1:13" x14ac:dyDescent="0.2">
      <c r="B116" s="26"/>
      <c r="C116" s="27" t="s">
        <v>251</v>
      </c>
      <c r="D116" s="27" t="s">
        <v>252</v>
      </c>
      <c r="E116" s="27" t="s">
        <v>251</v>
      </c>
      <c r="F116" s="27" t="s">
        <v>252</v>
      </c>
      <c r="G116" s="27" t="s">
        <v>251</v>
      </c>
      <c r="H116" s="27" t="s">
        <v>252</v>
      </c>
      <c r="I116" s="27" t="s">
        <v>251</v>
      </c>
      <c r="J116" s="27" t="s">
        <v>252</v>
      </c>
      <c r="K116" s="27" t="s">
        <v>251</v>
      </c>
      <c r="L116" s="27" t="s">
        <v>252</v>
      </c>
    </row>
    <row r="117" spans="1:13" x14ac:dyDescent="0.2">
      <c r="B117" s="26"/>
      <c r="C117" s="27" t="s">
        <v>253</v>
      </c>
      <c r="D117" s="27" t="s">
        <v>253</v>
      </c>
      <c r="E117" s="27" t="s">
        <v>253</v>
      </c>
      <c r="F117" s="27" t="s">
        <v>253</v>
      </c>
      <c r="G117" s="27" t="s">
        <v>253</v>
      </c>
      <c r="H117" s="27" t="s">
        <v>253</v>
      </c>
      <c r="I117" s="27" t="s">
        <v>253</v>
      </c>
      <c r="J117" s="27" t="s">
        <v>253</v>
      </c>
      <c r="K117" s="27" t="s">
        <v>253</v>
      </c>
      <c r="L117" s="27" t="s">
        <v>253</v>
      </c>
    </row>
    <row r="118" spans="1:13" x14ac:dyDescent="0.2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2">
      <c r="A119" s="1" t="s">
        <v>579</v>
      </c>
      <c r="B119" s="26" t="s">
        <v>580</v>
      </c>
      <c r="C119" s="10">
        <v>2714172</v>
      </c>
      <c r="D119" s="10">
        <v>1396638</v>
      </c>
      <c r="E119" s="10">
        <v>102480</v>
      </c>
      <c r="F119" s="10">
        <v>5023</v>
      </c>
      <c r="G119" s="10">
        <v>97783</v>
      </c>
      <c r="H119" s="10">
        <v>16434</v>
      </c>
      <c r="I119" s="4">
        <v>0</v>
      </c>
      <c r="J119" s="4">
        <v>0</v>
      </c>
      <c r="K119" s="10">
        <f t="shared" ref="K119:L119" si="2">C41+E41+G41+I41+C80+E80+G80+I80+C119+E119+G119+I119</f>
        <v>7140183</v>
      </c>
      <c r="L119" s="10">
        <f t="shared" si="2"/>
        <v>1822473</v>
      </c>
    </row>
    <row r="120" spans="1:13" x14ac:dyDescent="0.2">
      <c r="A120" s="1" t="s">
        <v>579</v>
      </c>
      <c r="B120" s="26" t="s">
        <v>581</v>
      </c>
      <c r="C120" s="10">
        <v>3176864.92</v>
      </c>
      <c r="D120" s="10">
        <v>1682949.05</v>
      </c>
      <c r="E120" s="10">
        <v>199465.02</v>
      </c>
      <c r="F120" s="10">
        <v>19353.57</v>
      </c>
      <c r="G120" s="10">
        <v>600809.43000000005</v>
      </c>
      <c r="H120" s="10">
        <v>383807.86</v>
      </c>
      <c r="I120" s="4">
        <v>48346.55</v>
      </c>
      <c r="J120" s="4">
        <v>28131.81</v>
      </c>
      <c r="K120" s="10">
        <f t="shared" ref="K120:L120" si="3">C42+E42+G42+I42+C81+E81+G81+I81+C120+E120+G120+I120</f>
        <v>10338251.600000001</v>
      </c>
      <c r="L120" s="10">
        <f t="shared" si="3"/>
        <v>4057865.94</v>
      </c>
    </row>
    <row r="121" spans="1:13" x14ac:dyDescent="0.2">
      <c r="A121" s="1" t="s">
        <v>579</v>
      </c>
      <c r="B121" s="26" t="s">
        <v>582</v>
      </c>
      <c r="C121" s="10">
        <v>2928243.22</v>
      </c>
      <c r="D121" s="10">
        <v>1850425.57</v>
      </c>
      <c r="E121" s="10">
        <v>426618.04</v>
      </c>
      <c r="F121" s="10">
        <v>116858.2</v>
      </c>
      <c r="G121" s="10">
        <v>301991.73</v>
      </c>
      <c r="H121" s="10">
        <v>153061.76999999999</v>
      </c>
      <c r="I121" s="4">
        <v>116299.14</v>
      </c>
      <c r="J121" s="4">
        <v>0</v>
      </c>
      <c r="K121" s="10">
        <f t="shared" ref="K121:L121" si="4">C43+E43+G43+I43+C82+E82+G82+I82+C121+E121+G121+I121</f>
        <v>24241941.769999996</v>
      </c>
      <c r="L121" s="10">
        <f t="shared" si="4"/>
        <v>14053053.85</v>
      </c>
    </row>
    <row r="122" spans="1:13" x14ac:dyDescent="0.2">
      <c r="A122" s="1" t="s">
        <v>579</v>
      </c>
      <c r="B122" s="26" t="s">
        <v>583</v>
      </c>
      <c r="C122" s="10">
        <v>4590800</v>
      </c>
      <c r="D122" s="10">
        <v>1821400</v>
      </c>
      <c r="E122" s="10">
        <v>1500</v>
      </c>
      <c r="F122" s="10">
        <v>6000</v>
      </c>
      <c r="G122" s="10">
        <v>538600</v>
      </c>
      <c r="H122" s="10">
        <v>23700</v>
      </c>
      <c r="I122" s="4">
        <v>0</v>
      </c>
      <c r="J122" s="4">
        <v>6800</v>
      </c>
      <c r="K122" s="10">
        <f t="shared" ref="K122:L122" si="5">C44+E44+G44+I44+C83+E83+G83+I83+C122+E122+G122+I122</f>
        <v>19242400</v>
      </c>
      <c r="L122" s="10">
        <f t="shared" si="5"/>
        <v>6010300</v>
      </c>
    </row>
    <row r="123" spans="1:13" x14ac:dyDescent="0.2">
      <c r="A123" s="1" t="s">
        <v>579</v>
      </c>
      <c r="B123" s="26" t="s">
        <v>584</v>
      </c>
      <c r="C123" s="10">
        <v>11570799</v>
      </c>
      <c r="D123" s="10">
        <v>5706233</v>
      </c>
      <c r="E123" s="10">
        <v>337200</v>
      </c>
      <c r="F123" s="10">
        <v>5063</v>
      </c>
      <c r="G123" s="10">
        <v>1426931</v>
      </c>
      <c r="H123" s="10">
        <v>789742</v>
      </c>
      <c r="I123" s="4">
        <v>455362</v>
      </c>
      <c r="J123" s="4">
        <v>5295</v>
      </c>
      <c r="K123" s="10">
        <f t="shared" ref="K123:L123" si="6">C45+E45+G45+I45+C84+E84+G84+I84+C123+E123+G123+I123</f>
        <v>41537717</v>
      </c>
      <c r="L123" s="10">
        <f t="shared" si="6"/>
        <v>11542181</v>
      </c>
    </row>
    <row r="124" spans="1:13" x14ac:dyDescent="0.2">
      <c r="A124" s="1" t="s">
        <v>579</v>
      </c>
      <c r="B124" s="26" t="s">
        <v>585</v>
      </c>
      <c r="C124" s="10">
        <v>4095758</v>
      </c>
      <c r="D124" s="10">
        <v>2179427</v>
      </c>
      <c r="E124" s="10">
        <v>253301</v>
      </c>
      <c r="F124" s="10">
        <v>0</v>
      </c>
      <c r="G124" s="10">
        <v>503447</v>
      </c>
      <c r="H124" s="10">
        <v>198346</v>
      </c>
      <c r="I124" s="4">
        <v>336568</v>
      </c>
      <c r="J124" s="4">
        <v>64160</v>
      </c>
      <c r="K124" s="10">
        <f t="shared" ref="K124:L124" si="7">C46+E46+G46+I46+C85+E85+G85+I85+C124+E124+G124+I124</f>
        <v>19135002</v>
      </c>
      <c r="L124" s="10">
        <f t="shared" si="7"/>
        <v>5378167</v>
      </c>
    </row>
    <row r="125" spans="1:13" x14ac:dyDescent="0.2">
      <c r="A125" s="1" t="s">
        <v>579</v>
      </c>
      <c r="B125" s="26" t="s">
        <v>586</v>
      </c>
      <c r="C125" s="10">
        <v>8845409</v>
      </c>
      <c r="D125" s="10">
        <v>3669554</v>
      </c>
      <c r="E125" s="10">
        <v>153662</v>
      </c>
      <c r="F125" s="10">
        <v>326838</v>
      </c>
      <c r="G125" s="10">
        <v>4059560</v>
      </c>
      <c r="H125" s="10">
        <v>1164000</v>
      </c>
      <c r="I125" s="4">
        <v>0</v>
      </c>
      <c r="J125" s="4">
        <v>576080</v>
      </c>
      <c r="K125" s="10">
        <f t="shared" ref="K125:L125" si="8">C47+E47+G47+I47+C86+E86+G86+I86+C125+E125+G125+I125</f>
        <v>63853641</v>
      </c>
      <c r="L125" s="10">
        <f t="shared" si="8"/>
        <v>24521711</v>
      </c>
    </row>
    <row r="126" spans="1:13" x14ac:dyDescent="0.2">
      <c r="A126" s="1" t="s">
        <v>579</v>
      </c>
      <c r="B126" s="26" t="s">
        <v>587</v>
      </c>
      <c r="C126" s="10">
        <v>7239400</v>
      </c>
      <c r="D126" s="10">
        <v>2578900</v>
      </c>
      <c r="E126" s="10">
        <v>1754200</v>
      </c>
      <c r="F126" s="10">
        <v>493400</v>
      </c>
      <c r="G126" s="10">
        <v>394300</v>
      </c>
      <c r="H126" s="10">
        <v>116300</v>
      </c>
      <c r="I126" s="4">
        <v>0</v>
      </c>
      <c r="J126" s="4">
        <v>0</v>
      </c>
      <c r="K126" s="10">
        <f t="shared" ref="K126:L126" si="9">C48+E48+G48+I48+C87+E87+G87+I87+C126+E126+G126+I126</f>
        <v>28095700</v>
      </c>
      <c r="L126" s="10">
        <f t="shared" si="9"/>
        <v>6560700</v>
      </c>
    </row>
    <row r="127" spans="1:13" x14ac:dyDescent="0.2">
      <c r="A127" s="1" t="s">
        <v>579</v>
      </c>
      <c r="B127" s="26" t="s">
        <v>588</v>
      </c>
      <c r="C127" s="10">
        <v>6116732</v>
      </c>
      <c r="D127" s="10">
        <v>2047993</v>
      </c>
      <c r="E127" s="10">
        <v>1769783</v>
      </c>
      <c r="F127" s="10">
        <v>703061</v>
      </c>
      <c r="G127" s="10">
        <v>1072132</v>
      </c>
      <c r="H127" s="10">
        <v>311726</v>
      </c>
      <c r="I127" s="4">
        <v>0</v>
      </c>
      <c r="J127" s="4">
        <v>0</v>
      </c>
      <c r="K127" s="10">
        <f t="shared" ref="K127:L127" si="10">C49+E49+G49+I49+C88+E88+G88+I88+C127+E127+G127+I127</f>
        <v>29623376</v>
      </c>
      <c r="L127" s="10">
        <f t="shared" si="10"/>
        <v>6019777</v>
      </c>
    </row>
    <row r="128" spans="1:13" x14ac:dyDescent="0.2">
      <c r="A128" s="1" t="s">
        <v>579</v>
      </c>
      <c r="B128" s="26" t="s">
        <v>589</v>
      </c>
      <c r="C128" s="10">
        <v>1337886.78</v>
      </c>
      <c r="D128" s="10">
        <v>212929.63</v>
      </c>
      <c r="E128" s="10">
        <v>221981.79</v>
      </c>
      <c r="F128" s="10">
        <v>3006.28</v>
      </c>
      <c r="G128" s="10">
        <v>409272.52</v>
      </c>
      <c r="H128" s="10">
        <v>24731.19</v>
      </c>
      <c r="I128" s="4">
        <v>0</v>
      </c>
      <c r="J128" s="4">
        <v>0</v>
      </c>
      <c r="K128" s="10">
        <f t="shared" ref="K128:L128" si="11">C50+E50+G50+I50+C89+E89+G89+I89+C128+E128+G128+I128</f>
        <v>11150538.319999998</v>
      </c>
      <c r="L128" s="10">
        <f t="shared" si="11"/>
        <v>3239751.2499999995</v>
      </c>
    </row>
    <row r="129" spans="1:12" x14ac:dyDescent="0.2">
      <c r="A129" s="1" t="s">
        <v>579</v>
      </c>
      <c r="B129" s="26" t="s">
        <v>590</v>
      </c>
      <c r="C129" s="10">
        <v>3249966.83</v>
      </c>
      <c r="D129" s="10">
        <v>1945892.39</v>
      </c>
      <c r="E129" s="10">
        <v>0</v>
      </c>
      <c r="F129" s="10">
        <v>0</v>
      </c>
      <c r="G129" s="10">
        <v>645468.72</v>
      </c>
      <c r="H129" s="10">
        <v>227984.36</v>
      </c>
      <c r="I129" s="4">
        <v>0</v>
      </c>
      <c r="J129" s="4">
        <v>22000</v>
      </c>
      <c r="K129" s="10">
        <f t="shared" ref="K129:L129" si="12">C51+E51+G51+I51+C90+E90+G90+I90+C129+E129+G129+I129</f>
        <v>15647985.250000002</v>
      </c>
      <c r="L129" s="10">
        <f t="shared" si="12"/>
        <v>6018518.71</v>
      </c>
    </row>
    <row r="130" spans="1:12" x14ac:dyDescent="0.2">
      <c r="A130" s="1" t="s">
        <v>579</v>
      </c>
      <c r="B130" s="26" t="s">
        <v>591</v>
      </c>
      <c r="C130" s="10">
        <v>4930703.0999999996</v>
      </c>
      <c r="D130" s="10">
        <v>2095390.42</v>
      </c>
      <c r="E130" s="10">
        <v>161679.04000000001</v>
      </c>
      <c r="F130" s="10">
        <v>141034.82</v>
      </c>
      <c r="G130" s="10">
        <v>516714.72</v>
      </c>
      <c r="H130" s="10">
        <v>226082.37</v>
      </c>
      <c r="I130" s="4">
        <v>0</v>
      </c>
      <c r="J130" s="4">
        <v>0</v>
      </c>
      <c r="K130" s="10">
        <f t="shared" ref="K130:L130" si="13">C52+E52+G52+I52+C91+E91+G91+I91+C130+E130+G130+I130</f>
        <v>20703542.959999997</v>
      </c>
      <c r="L130" s="10">
        <f t="shared" si="13"/>
        <v>9107408.8699999992</v>
      </c>
    </row>
    <row r="131" spans="1:12" x14ac:dyDescent="0.2">
      <c r="A131" s="1" t="s">
        <v>579</v>
      </c>
      <c r="B131" s="26" t="s">
        <v>592</v>
      </c>
      <c r="C131" s="10">
        <v>6523391.1100000003</v>
      </c>
      <c r="D131" s="10">
        <v>3459530.46</v>
      </c>
      <c r="E131" s="10">
        <v>0</v>
      </c>
      <c r="F131" s="10">
        <v>0</v>
      </c>
      <c r="G131" s="10">
        <v>678006.3</v>
      </c>
      <c r="H131" s="10">
        <v>188910.13</v>
      </c>
      <c r="I131" s="4">
        <v>0</v>
      </c>
      <c r="J131" s="4">
        <v>0</v>
      </c>
      <c r="K131" s="10">
        <f t="shared" ref="K131:L131" si="14">C53+E53+G53+I53+C92+E92+G92+I92+C131+E131+G131+I131</f>
        <v>25605881.870000001</v>
      </c>
      <c r="L131" s="10">
        <f t="shared" si="14"/>
        <v>10004230.68</v>
      </c>
    </row>
    <row r="132" spans="1:12" x14ac:dyDescent="0.2">
      <c r="A132" s="1" t="s">
        <v>579</v>
      </c>
      <c r="B132" s="26" t="s">
        <v>593</v>
      </c>
      <c r="C132" s="10">
        <v>2892918.02</v>
      </c>
      <c r="D132" s="10">
        <v>1636599.39</v>
      </c>
      <c r="E132" s="10">
        <v>21026.59</v>
      </c>
      <c r="F132" s="10">
        <v>10069.969999999999</v>
      </c>
      <c r="G132" s="10">
        <v>953964.4</v>
      </c>
      <c r="H132" s="10">
        <v>420083.20000000001</v>
      </c>
      <c r="I132" s="4">
        <v>10624.44</v>
      </c>
      <c r="J132" s="4">
        <v>0</v>
      </c>
      <c r="K132" s="10">
        <f t="shared" ref="K132:L132" si="15">C54+E54+G54+I54+C93+E93+G93+I93+C132+E132+G132+I132</f>
        <v>11754199.51</v>
      </c>
      <c r="L132" s="10">
        <f t="shared" si="15"/>
        <v>4891904.75</v>
      </c>
    </row>
    <row r="133" spans="1:12" x14ac:dyDescent="0.2">
      <c r="A133" s="1" t="s">
        <v>579</v>
      </c>
      <c r="B133" s="26" t="s">
        <v>594</v>
      </c>
      <c r="C133" s="10">
        <v>3058852.6</v>
      </c>
      <c r="D133" s="10">
        <v>2248892.6</v>
      </c>
      <c r="E133" s="10">
        <v>152784.92000000001</v>
      </c>
      <c r="F133" s="10">
        <v>2559.46</v>
      </c>
      <c r="G133" s="10">
        <v>885435.96</v>
      </c>
      <c r="H133" s="10">
        <v>614396.4</v>
      </c>
      <c r="I133" s="4">
        <v>0</v>
      </c>
      <c r="J133" s="4">
        <v>0</v>
      </c>
      <c r="K133" s="10">
        <f t="shared" ref="K133:L133" si="16">C55+E55+G55+I55+C94+E94+G94+I94+C133+E133+G133+I133</f>
        <v>11489048.699999999</v>
      </c>
      <c r="L133" s="10">
        <f t="shared" si="16"/>
        <v>6596272.0900000008</v>
      </c>
    </row>
    <row r="134" spans="1:12" x14ac:dyDescent="0.2">
      <c r="A134" s="1" t="s">
        <v>579</v>
      </c>
      <c r="B134" s="26" t="s">
        <v>595</v>
      </c>
      <c r="C134" s="10">
        <v>3537506.29</v>
      </c>
      <c r="D134" s="10">
        <v>1292456.71</v>
      </c>
      <c r="E134" s="10">
        <v>1588.21</v>
      </c>
      <c r="F134" s="10">
        <v>7000</v>
      </c>
      <c r="G134" s="10">
        <v>282262.03999999998</v>
      </c>
      <c r="H134" s="10">
        <v>133723.79999999999</v>
      </c>
      <c r="I134" s="4">
        <v>86322.15</v>
      </c>
      <c r="J134" s="4">
        <v>62021.72</v>
      </c>
      <c r="K134" s="10">
        <f t="shared" ref="K134:L134" si="17">C56+E56+G56+I56+C95+E95+G95+I95+C134+E134+G134+I134</f>
        <v>7825662.7300000004</v>
      </c>
      <c r="L134" s="10">
        <f t="shared" si="17"/>
        <v>2690998.0900000003</v>
      </c>
    </row>
    <row r="135" spans="1:12" x14ac:dyDescent="0.2">
      <c r="A135" s="1" t="s">
        <v>579</v>
      </c>
      <c r="B135" s="26" t="s">
        <v>596</v>
      </c>
      <c r="C135" s="10">
        <v>11357875.710000001</v>
      </c>
      <c r="D135" s="10">
        <v>5436262.3600000003</v>
      </c>
      <c r="E135" s="10">
        <v>1638089.25</v>
      </c>
      <c r="F135" s="10">
        <v>944054.85</v>
      </c>
      <c r="G135" s="10">
        <v>387169.56</v>
      </c>
      <c r="H135" s="10">
        <v>171566.31</v>
      </c>
      <c r="I135" s="4">
        <v>2813494.72</v>
      </c>
      <c r="J135" s="4">
        <v>2599956</v>
      </c>
      <c r="K135" s="10">
        <f t="shared" ref="K135:L135" si="18">C57+E57+G57+I57+C96+E96+G96+I96+C135+E135+G135+I135</f>
        <v>29844880.459999997</v>
      </c>
      <c r="L135" s="10">
        <f t="shared" si="18"/>
        <v>12458047.43</v>
      </c>
    </row>
    <row r="136" spans="1:12" x14ac:dyDescent="0.2">
      <c r="A136" s="1" t="s">
        <v>579</v>
      </c>
      <c r="B136" s="26" t="s">
        <v>597</v>
      </c>
      <c r="C136" s="10">
        <v>3442294.26</v>
      </c>
      <c r="D136" s="10">
        <v>1312554.98</v>
      </c>
      <c r="E136" s="10">
        <v>1000</v>
      </c>
      <c r="F136" s="10">
        <v>10000</v>
      </c>
      <c r="G136" s="10">
        <v>338881.66</v>
      </c>
      <c r="H136" s="10">
        <v>170231.55</v>
      </c>
      <c r="I136" s="4">
        <v>3335324.36</v>
      </c>
      <c r="J136" s="4">
        <v>3234407.87</v>
      </c>
      <c r="K136" s="10">
        <f t="shared" ref="K136:L136" si="19">C58+E58+G58+I58+C97+E97+G97+I97+C136+E136+G136+I136</f>
        <v>12447181.609999999</v>
      </c>
      <c r="L136" s="10">
        <f t="shared" si="19"/>
        <v>6158073.7199999997</v>
      </c>
    </row>
    <row r="137" spans="1:12" x14ac:dyDescent="0.2">
      <c r="A137" s="1" t="s">
        <v>579</v>
      </c>
      <c r="B137" s="26" t="s">
        <v>598</v>
      </c>
      <c r="C137" s="10">
        <v>4134362.65</v>
      </c>
      <c r="D137" s="10">
        <v>1733235.82</v>
      </c>
      <c r="E137" s="10">
        <v>0</v>
      </c>
      <c r="F137" s="10">
        <v>35000</v>
      </c>
      <c r="G137" s="10">
        <v>339007.96</v>
      </c>
      <c r="H137" s="10">
        <v>85603.74</v>
      </c>
      <c r="I137" s="4">
        <v>0</v>
      </c>
      <c r="J137" s="4">
        <v>0</v>
      </c>
      <c r="K137" s="10">
        <f t="shared" ref="K137:L137" si="20">C59+E59+G59+I59+C98+E98+G98+I98+C137+E137+G137+I137</f>
        <v>23666110.210000001</v>
      </c>
      <c r="L137" s="10">
        <f t="shared" si="20"/>
        <v>14403329.570000002</v>
      </c>
    </row>
    <row r="138" spans="1:12" x14ac:dyDescent="0.2">
      <c r="A138" s="1" t="s">
        <v>579</v>
      </c>
      <c r="B138" s="26" t="s">
        <v>599</v>
      </c>
      <c r="C138" s="10">
        <v>5560576</v>
      </c>
      <c r="D138" s="10">
        <v>1337466</v>
      </c>
      <c r="E138" s="10">
        <v>400891</v>
      </c>
      <c r="F138" s="10">
        <v>53012</v>
      </c>
      <c r="G138" s="10">
        <v>578523</v>
      </c>
      <c r="H138" s="10">
        <v>302312</v>
      </c>
      <c r="I138" s="4">
        <v>568121</v>
      </c>
      <c r="J138" s="4">
        <v>390327</v>
      </c>
      <c r="K138" s="10">
        <f t="shared" ref="K138:L138" si="21">C60+E60+G60+I60+C99+E99+G99+I99+C138+E138+G138+I138</f>
        <v>17304087</v>
      </c>
      <c r="L138" s="10">
        <f t="shared" si="21"/>
        <v>4799804</v>
      </c>
    </row>
    <row r="139" spans="1:12" x14ac:dyDescent="0.2">
      <c r="A139" s="1" t="s">
        <v>579</v>
      </c>
      <c r="B139" s="26" t="s">
        <v>600</v>
      </c>
      <c r="C139" s="10">
        <v>2738906.49</v>
      </c>
      <c r="D139" s="10">
        <v>1650991.62</v>
      </c>
      <c r="E139" s="10">
        <v>0</v>
      </c>
      <c r="F139" s="10">
        <v>0</v>
      </c>
      <c r="G139" s="10">
        <v>1039963.32</v>
      </c>
      <c r="H139" s="10">
        <v>507060.71</v>
      </c>
      <c r="I139" s="4">
        <v>75773.87</v>
      </c>
      <c r="J139" s="4">
        <v>9589.43</v>
      </c>
      <c r="K139" s="10">
        <f t="shared" ref="K139:L139" si="22">C61+E61+G61+I61+C100+E100+G100+I100+C139+E139+G139+I139</f>
        <v>17802931.390000001</v>
      </c>
      <c r="L139" s="10">
        <f t="shared" si="22"/>
        <v>8399463.9800000004</v>
      </c>
    </row>
    <row r="140" spans="1:12" x14ac:dyDescent="0.2">
      <c r="A140" s="1" t="s">
        <v>579</v>
      </c>
      <c r="B140" s="26" t="s">
        <v>601</v>
      </c>
      <c r="C140" s="10">
        <v>5251713.92</v>
      </c>
      <c r="D140" s="10">
        <v>3927740.45</v>
      </c>
      <c r="E140" s="10">
        <v>0</v>
      </c>
      <c r="F140" s="10">
        <v>0</v>
      </c>
      <c r="G140" s="10">
        <v>707904.64</v>
      </c>
      <c r="H140" s="10">
        <v>411231.25</v>
      </c>
      <c r="I140" s="4">
        <v>148267.39000000001</v>
      </c>
      <c r="J140" s="4">
        <v>90268.87</v>
      </c>
      <c r="K140" s="10">
        <f t="shared" ref="K140:L140" si="23">C62+E62+G62+I62+C101+E101+G101+I101+C140+E140+G140+I140</f>
        <v>14490447.680000002</v>
      </c>
      <c r="L140" s="10">
        <f t="shared" si="23"/>
        <v>7922889.1200000001</v>
      </c>
    </row>
    <row r="141" spans="1:12" x14ac:dyDescent="0.2">
      <c r="A141" s="1" t="s">
        <v>579</v>
      </c>
      <c r="B141" s="26" t="s">
        <v>602</v>
      </c>
      <c r="C141" s="10">
        <v>3314366</v>
      </c>
      <c r="D141" s="10">
        <v>1590106</v>
      </c>
      <c r="E141" s="10">
        <v>86747</v>
      </c>
      <c r="F141" s="10">
        <v>3556</v>
      </c>
      <c r="G141" s="10">
        <v>353522</v>
      </c>
      <c r="H141" s="10">
        <v>95354</v>
      </c>
      <c r="I141" s="4">
        <v>4000</v>
      </c>
      <c r="J141" s="4">
        <v>0</v>
      </c>
      <c r="K141" s="10">
        <f t="shared" ref="K141:L141" si="24">C63+E63+G63+I63+C102+E102+G102+I102+C141+E141+G141+I141</f>
        <v>11914661</v>
      </c>
      <c r="L141" s="10">
        <f t="shared" si="24"/>
        <v>5670776</v>
      </c>
    </row>
    <row r="142" spans="1:12" x14ac:dyDescent="0.2">
      <c r="A142" s="1" t="s">
        <v>579</v>
      </c>
      <c r="B142" s="26" t="s">
        <v>603</v>
      </c>
      <c r="C142" s="10">
        <v>1673944.86</v>
      </c>
      <c r="D142" s="10">
        <v>744802.36</v>
      </c>
      <c r="E142" s="10">
        <v>170664.81</v>
      </c>
      <c r="F142" s="10">
        <v>167000</v>
      </c>
      <c r="G142" s="10">
        <v>248606.4</v>
      </c>
      <c r="H142" s="10">
        <v>40086.39</v>
      </c>
      <c r="I142" s="4">
        <v>63044.11</v>
      </c>
      <c r="J142" s="4">
        <v>1771.6</v>
      </c>
      <c r="K142" s="10">
        <f t="shared" ref="K142:L142" si="25">C64+E64+G64+I64+C103+E103+G103+I103+C142+E142+G142+I142</f>
        <v>9072303.6500000004</v>
      </c>
      <c r="L142" s="10">
        <f t="shared" si="25"/>
        <v>3002088.1</v>
      </c>
    </row>
    <row r="143" spans="1:12" x14ac:dyDescent="0.2">
      <c r="A143" s="1" t="s">
        <v>579</v>
      </c>
      <c r="B143" s="26" t="s">
        <v>604</v>
      </c>
      <c r="C143" s="10">
        <v>2500161.59</v>
      </c>
      <c r="D143" s="10">
        <v>1176101.97</v>
      </c>
      <c r="E143" s="10">
        <v>0</v>
      </c>
      <c r="F143" s="10">
        <v>80000</v>
      </c>
      <c r="G143" s="10">
        <v>352667.26</v>
      </c>
      <c r="H143" s="10">
        <v>153319.07999999999</v>
      </c>
      <c r="I143" s="4">
        <v>0</v>
      </c>
      <c r="J143" s="4">
        <v>7500</v>
      </c>
      <c r="K143" s="10">
        <f t="shared" ref="K143:L143" si="26">C65+E65+G65+I65+C104+E104+G104+I104+C143+E143+G143+I143</f>
        <v>6758885.3800000008</v>
      </c>
      <c r="L143" s="10">
        <f t="shared" si="26"/>
        <v>2003853.46</v>
      </c>
    </row>
    <row r="144" spans="1:12" x14ac:dyDescent="0.2">
      <c r="A144" s="1" t="s">
        <v>579</v>
      </c>
      <c r="B144" s="26" t="s">
        <v>605</v>
      </c>
      <c r="C144" s="10">
        <v>6113800</v>
      </c>
      <c r="D144" s="10">
        <v>2618100</v>
      </c>
      <c r="E144" s="10">
        <v>1902800</v>
      </c>
      <c r="F144" s="10">
        <v>1048500</v>
      </c>
      <c r="G144" s="10">
        <v>366500</v>
      </c>
      <c r="H144" s="10">
        <v>101000</v>
      </c>
      <c r="I144" s="4">
        <v>2000</v>
      </c>
      <c r="J144" s="4">
        <v>0</v>
      </c>
      <c r="K144" s="10">
        <f t="shared" ref="K144:L144" si="27">C66+E66+G66+I66+C105+E105+G105+I105+C144+E144+G144+I144</f>
        <v>25849900</v>
      </c>
      <c r="L144" s="10">
        <f t="shared" si="27"/>
        <v>8363600</v>
      </c>
    </row>
    <row r="145" spans="1:13" x14ac:dyDescent="0.2">
      <c r="A145" s="1" t="s">
        <v>579</v>
      </c>
      <c r="B145" s="26" t="s">
        <v>606</v>
      </c>
      <c r="C145" s="10">
        <v>7553902.6500000004</v>
      </c>
      <c r="D145" s="10">
        <v>3313817.12</v>
      </c>
      <c r="E145" s="10">
        <v>882910.82</v>
      </c>
      <c r="F145" s="10">
        <v>218065.27</v>
      </c>
      <c r="G145" s="10">
        <v>780624.19</v>
      </c>
      <c r="H145" s="10">
        <v>494667.59</v>
      </c>
      <c r="I145" s="4">
        <v>20000</v>
      </c>
      <c r="J145" s="4">
        <v>20000</v>
      </c>
      <c r="K145" s="10">
        <f t="shared" ref="K145:L145" si="28">C67+E67+G67+I67+C106+E106+G106+I106+C145+E145+G145+I145</f>
        <v>19701480.860000003</v>
      </c>
      <c r="L145" s="10">
        <f t="shared" si="28"/>
        <v>8234425.2000000002</v>
      </c>
    </row>
    <row r="146" spans="1:13" x14ac:dyDescent="0.2">
      <c r="A146" s="1" t="s">
        <v>579</v>
      </c>
      <c r="B146" s="26" t="s">
        <v>607</v>
      </c>
      <c r="C146" s="10">
        <v>8116043.4500000002</v>
      </c>
      <c r="D146" s="10">
        <v>4158291.89</v>
      </c>
      <c r="E146" s="10">
        <v>790103.29</v>
      </c>
      <c r="F146" s="10">
        <v>860851.57</v>
      </c>
      <c r="G146" s="10">
        <v>1180630.55</v>
      </c>
      <c r="H146" s="10">
        <v>228636.61</v>
      </c>
      <c r="I146" s="4">
        <v>118155.16</v>
      </c>
      <c r="J146" s="4">
        <v>61985.19</v>
      </c>
      <c r="K146" s="10">
        <f t="shared" ref="K146:L146" si="29">C68+E68+G68+I68+C107+E107+G107+I107+C146+E146+G146+I146</f>
        <v>21992795.52</v>
      </c>
      <c r="L146" s="10">
        <f t="shared" si="29"/>
        <v>11448028.379999999</v>
      </c>
    </row>
    <row r="147" spans="1:13" x14ac:dyDescent="0.2">
      <c r="A147" s="1" t="s">
        <v>579</v>
      </c>
      <c r="B147" s="26" t="s">
        <v>608</v>
      </c>
      <c r="C147" s="10">
        <v>4562288.26</v>
      </c>
      <c r="D147" s="10">
        <v>3199630.82</v>
      </c>
      <c r="E147" s="10">
        <v>744537.02</v>
      </c>
      <c r="F147" s="10">
        <v>328024.13</v>
      </c>
      <c r="G147" s="10">
        <v>1044009.33</v>
      </c>
      <c r="H147" s="10">
        <v>731852.6</v>
      </c>
      <c r="I147" s="4">
        <v>0</v>
      </c>
      <c r="J147" s="4">
        <v>0</v>
      </c>
      <c r="K147" s="10">
        <f t="shared" ref="K147:L147" si="30">C69+E69+G69+I69+C108+E108+G108+I108+C147+E147+G147+I147</f>
        <v>14970544.879999999</v>
      </c>
      <c r="L147" s="10">
        <f t="shared" si="30"/>
        <v>8558649.9500000011</v>
      </c>
    </row>
    <row r="148" spans="1:13" x14ac:dyDescent="0.2">
      <c r="A148" s="1" t="s">
        <v>579</v>
      </c>
      <c r="B148" s="26" t="s">
        <v>609</v>
      </c>
      <c r="C148" s="10">
        <v>6180454</v>
      </c>
      <c r="D148" s="10">
        <v>1421841</v>
      </c>
      <c r="E148" s="10">
        <v>1015013</v>
      </c>
      <c r="F148" s="10">
        <v>379365</v>
      </c>
      <c r="G148" s="10">
        <v>531080</v>
      </c>
      <c r="H148" s="10">
        <v>39435</v>
      </c>
      <c r="I148" s="4">
        <v>0</v>
      </c>
      <c r="J148" s="4">
        <v>0</v>
      </c>
      <c r="K148" s="10">
        <f>C70+E70+G70+I70+C109+E109+G109+I109+C148+E148+G148+I148</f>
        <v>16561506</v>
      </c>
      <c r="L148" s="10">
        <f>D70+F70+H70+J70+D109+F109+H109+J109+D148+F148+H148+J148</f>
        <v>3605070</v>
      </c>
    </row>
    <row r="149" spans="1:13" x14ac:dyDescent="0.2">
      <c r="A149" s="1" t="s">
        <v>360</v>
      </c>
      <c r="B149" s="26" t="s">
        <v>610</v>
      </c>
      <c r="C149" s="10">
        <v>3942242.49</v>
      </c>
      <c r="D149" s="10">
        <v>1721008</v>
      </c>
      <c r="E149" s="10">
        <v>262400.90000000002</v>
      </c>
      <c r="F149" s="10">
        <v>202785.46</v>
      </c>
      <c r="G149" s="10">
        <v>308985.64</v>
      </c>
      <c r="H149" s="10">
        <v>153488.65</v>
      </c>
      <c r="I149" s="4">
        <v>0</v>
      </c>
      <c r="J149" s="4">
        <v>0</v>
      </c>
      <c r="K149" s="10">
        <f>C71+E71+G71+I71+C110+E110+G110+I110+C149+E149+G149+I149</f>
        <v>17817970.339999996</v>
      </c>
      <c r="L149" s="10">
        <f>D71+F71+H71+J71+D110+F110+H110+J110+D149+F149+H149+J149</f>
        <v>8741301.7400000021</v>
      </c>
    </row>
    <row r="150" spans="1:13" x14ac:dyDescent="0.2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2">
      <c r="B151" s="26" t="s">
        <v>225</v>
      </c>
      <c r="C151" s="11">
        <f t="shared" ref="C151:L151" si="31">SUBTOTAL(9,C118:C150)</f>
        <v>153252335.20000002</v>
      </c>
      <c r="D151" s="11">
        <f t="shared" si="31"/>
        <v>71167161.609999999</v>
      </c>
      <c r="E151" s="11">
        <f t="shared" si="31"/>
        <v>13452426.700000001</v>
      </c>
      <c r="F151" s="11">
        <f t="shared" si="31"/>
        <v>6169481.5800000001</v>
      </c>
      <c r="G151" s="11">
        <f t="shared" si="31"/>
        <v>21924754.330000002</v>
      </c>
      <c r="H151" s="11">
        <f t="shared" si="31"/>
        <v>8678874.5600000005</v>
      </c>
      <c r="I151" s="11">
        <f t="shared" si="31"/>
        <v>8201702.8899999997</v>
      </c>
      <c r="J151" s="11">
        <f t="shared" si="31"/>
        <v>7180294.4900000002</v>
      </c>
      <c r="K151" s="11">
        <f t="shared" si="31"/>
        <v>607580757.68999994</v>
      </c>
      <c r="L151" s="11">
        <f t="shared" si="31"/>
        <v>236284713.87999997</v>
      </c>
    </row>
    <row r="152" spans="1:13" x14ac:dyDescent="0.2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2"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2">
      <c r="B154" s="26"/>
      <c r="C154" s="231"/>
      <c r="D154" s="231"/>
      <c r="E154" s="231"/>
      <c r="F154" s="231"/>
      <c r="G154" s="231"/>
      <c r="H154" s="231"/>
      <c r="I154" s="231"/>
      <c r="J154" s="234"/>
      <c r="K154" s="226" t="s">
        <v>146</v>
      </c>
      <c r="L154" s="227"/>
      <c r="M154" s="6"/>
    </row>
    <row r="155" spans="1:13" x14ac:dyDescent="0.2">
      <c r="B155" s="15"/>
      <c r="C155" s="28"/>
      <c r="D155" s="28"/>
      <c r="E155" s="28"/>
      <c r="F155" s="28"/>
      <c r="G155" s="26"/>
      <c r="H155" s="28"/>
      <c r="I155" s="27"/>
      <c r="J155" s="27"/>
      <c r="K155" s="166" t="s">
        <v>251</v>
      </c>
      <c r="L155" s="158" t="s">
        <v>252</v>
      </c>
    </row>
    <row r="156" spans="1:13" x14ac:dyDescent="0.2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253</v>
      </c>
      <c r="L156" s="158" t="s">
        <v>253</v>
      </c>
    </row>
    <row r="157" spans="1:13" x14ac:dyDescent="0.2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158"/>
    </row>
    <row r="158" spans="1:13" x14ac:dyDescent="0.2">
      <c r="A158" s="31" t="s">
        <v>159</v>
      </c>
      <c r="B158" s="26"/>
      <c r="C158" s="4"/>
      <c r="D158" s="4"/>
      <c r="E158" s="4"/>
      <c r="F158" s="4"/>
      <c r="G158" s="4"/>
      <c r="H158" s="240" t="s">
        <v>507</v>
      </c>
      <c r="I158" s="240"/>
      <c r="J158" s="240"/>
      <c r="K158" s="160">
        <v>0</v>
      </c>
      <c r="L158" s="161">
        <v>0</v>
      </c>
    </row>
    <row r="159" spans="1:13" x14ac:dyDescent="0.2">
      <c r="A159" s="31"/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607580757.68999994</v>
      </c>
      <c r="L159" s="15">
        <f>L151+L158</f>
        <v>236284713.87999997</v>
      </c>
    </row>
    <row r="160" spans="1:13" x14ac:dyDescent="0.2">
      <c r="A160" s="31" t="s">
        <v>84</v>
      </c>
      <c r="B160" s="26"/>
      <c r="C160" s="4"/>
      <c r="D160" s="4"/>
      <c r="E160" s="4"/>
      <c r="F160" s="4"/>
      <c r="G160" s="4"/>
      <c r="H160" s="237" t="s">
        <v>493</v>
      </c>
      <c r="I160" s="237"/>
      <c r="J160" s="237"/>
      <c r="K160" s="4">
        <v>5238004</v>
      </c>
      <c r="L160" s="148">
        <v>5238004</v>
      </c>
    </row>
    <row r="161" spans="1:12" ht="13.5" thickBot="1" x14ac:dyDescent="0.25">
      <c r="A161" s="31"/>
      <c r="B161" s="10"/>
      <c r="C161" s="10"/>
      <c r="D161" s="10"/>
      <c r="E161" s="10"/>
      <c r="F161" s="10"/>
      <c r="G161" s="10"/>
      <c r="H161" s="149"/>
      <c r="I161" s="149"/>
      <c r="J161" s="149"/>
      <c r="K161" s="149"/>
      <c r="L161" s="150"/>
    </row>
    <row r="162" spans="1:12" ht="14.25" thickTop="1" thickBot="1" x14ac:dyDescent="0.25">
      <c r="B162" s="10"/>
      <c r="C162" s="10"/>
      <c r="D162" s="10"/>
      <c r="E162" s="10"/>
      <c r="F162" s="10"/>
      <c r="G162" s="10"/>
      <c r="H162" s="238" t="s">
        <v>160</v>
      </c>
      <c r="I162" s="238"/>
      <c r="J162" s="238"/>
      <c r="K162" s="151">
        <f>K159-K160</f>
        <v>602342753.68999994</v>
      </c>
      <c r="L162" s="152">
        <f>L159-L160</f>
        <v>231046709.87999997</v>
      </c>
    </row>
    <row r="163" spans="1:12" ht="13.5" thickTop="1" x14ac:dyDescent="0.2">
      <c r="B163" s="26"/>
      <c r="C163" s="4"/>
      <c r="D163" s="4"/>
      <c r="E163" s="4"/>
      <c r="F163" s="4"/>
      <c r="G163" s="4"/>
      <c r="H163" s="4"/>
      <c r="I163" s="4"/>
      <c r="J163" s="4"/>
      <c r="K163" s="4"/>
      <c r="L163" s="4"/>
    </row>
  </sheetData>
  <mergeCells count="24">
    <mergeCell ref="K154:L154"/>
    <mergeCell ref="H160:J160"/>
    <mergeCell ref="H162:J162"/>
    <mergeCell ref="H158:J158"/>
    <mergeCell ref="C154:D154"/>
    <mergeCell ref="G154:H154"/>
    <mergeCell ref="E154:F154"/>
    <mergeCell ref="I154:J154"/>
    <mergeCell ref="B36:L36"/>
    <mergeCell ref="C37:D37"/>
    <mergeCell ref="E37:F37"/>
    <mergeCell ref="G37:H37"/>
    <mergeCell ref="I37:J37"/>
    <mergeCell ref="B114:L114"/>
    <mergeCell ref="C115:D115"/>
    <mergeCell ref="B75:L75"/>
    <mergeCell ref="C76:D76"/>
    <mergeCell ref="E76:F76"/>
    <mergeCell ref="G76:H76"/>
    <mergeCell ref="I76:J76"/>
    <mergeCell ref="E115:F115"/>
    <mergeCell ref="G115:H115"/>
    <mergeCell ref="I115:J115"/>
    <mergeCell ref="K115:L115"/>
  </mergeCells>
  <phoneticPr fontId="0" type="noConversion"/>
  <pageMargins left="0.74803149606299213" right="0.74803149606299213" top="0.51" bottom="0.85" header="0.51181102362204722" footer="0.51181102362204722"/>
  <pageSetup paperSize="9" scale="81" fitToHeight="8" orientation="landscape" r:id="rId1"/>
  <headerFooter alignWithMargins="0"/>
  <rowBreaks count="2" manualBreakCount="2">
    <brk id="74" min="1" max="10" man="1"/>
    <brk id="113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topLeftCell="C1" workbookViewId="0">
      <selection activeCell="C19" sqref="C19"/>
    </sheetView>
  </sheetViews>
  <sheetFormatPr defaultRowHeight="12.75" x14ac:dyDescent="0.2"/>
  <cols>
    <col min="1" max="1" width="0" hidden="1" customWidth="1"/>
    <col min="2" max="2" width="9.28515625" hidden="1" customWidth="1"/>
    <col min="3" max="3" width="44" bestFit="1" customWidth="1"/>
    <col min="4" max="4" width="20.28515625" bestFit="1" customWidth="1"/>
  </cols>
  <sheetData>
    <row r="1" spans="3:10" ht="13.5" thickBot="1" x14ac:dyDescent="0.25">
      <c r="C1" s="16"/>
      <c r="D1" s="16"/>
      <c r="E1" s="16"/>
      <c r="F1" s="16"/>
      <c r="G1" s="16"/>
      <c r="H1" s="16"/>
      <c r="I1" s="16"/>
      <c r="J1" s="16"/>
    </row>
    <row r="2" spans="3:10" ht="24" thickBot="1" x14ac:dyDescent="0.4">
      <c r="C2" s="210" t="s">
        <v>263</v>
      </c>
      <c r="D2" s="211"/>
      <c r="E2" s="211"/>
      <c r="F2" s="211"/>
      <c r="G2" s="211"/>
      <c r="H2" s="211"/>
      <c r="I2" s="211"/>
      <c r="J2" s="212"/>
    </row>
    <row r="3" spans="3:10" ht="24" thickBot="1" x14ac:dyDescent="0.4">
      <c r="C3" s="17"/>
      <c r="D3" s="17"/>
      <c r="E3" s="17"/>
      <c r="F3" s="17"/>
      <c r="G3" s="17"/>
      <c r="H3" s="17"/>
      <c r="I3" s="17"/>
      <c r="J3" s="17"/>
    </row>
    <row r="4" spans="3:10" ht="24" thickBot="1" x14ac:dyDescent="0.4">
      <c r="C4" s="17" t="s">
        <v>264</v>
      </c>
      <c r="D4" s="18">
        <v>2023</v>
      </c>
      <c r="E4" s="17"/>
      <c r="F4" s="17"/>
      <c r="G4" s="17"/>
      <c r="H4" s="17"/>
      <c r="I4" s="17"/>
      <c r="J4" s="17"/>
    </row>
    <row r="5" spans="3:10" ht="24" thickBot="1" x14ac:dyDescent="0.4">
      <c r="C5" s="17" t="s">
        <v>262</v>
      </c>
      <c r="D5" s="19" t="s">
        <v>492</v>
      </c>
      <c r="E5" s="17"/>
      <c r="F5" s="17"/>
      <c r="G5" s="17"/>
      <c r="H5" s="17"/>
      <c r="I5" s="17"/>
      <c r="J5" s="17"/>
    </row>
    <row r="6" spans="3:10" ht="23.25" x14ac:dyDescent="0.35">
      <c r="C6" s="17"/>
      <c r="D6" s="17"/>
      <c r="E6" s="17"/>
      <c r="F6" s="17"/>
      <c r="G6" s="17"/>
      <c r="H6" s="17"/>
      <c r="I6" s="17"/>
      <c r="J6" s="17"/>
    </row>
    <row r="7" spans="3:10" x14ac:dyDescent="0.2">
      <c r="C7" s="16"/>
      <c r="D7" s="16"/>
      <c r="E7" s="16"/>
      <c r="F7" s="16"/>
      <c r="G7" s="16"/>
      <c r="H7" s="16"/>
      <c r="I7" s="16"/>
      <c r="J7" s="16"/>
    </row>
    <row r="8" spans="3:10" x14ac:dyDescent="0.2">
      <c r="C8" s="16"/>
      <c r="D8" s="16"/>
      <c r="E8" s="16"/>
      <c r="F8" s="16"/>
      <c r="G8" s="16"/>
      <c r="H8" s="16"/>
      <c r="I8" s="16"/>
      <c r="J8" s="16"/>
    </row>
    <row r="9" spans="3:10" x14ac:dyDescent="0.2">
      <c r="C9" s="16"/>
      <c r="D9" s="16"/>
      <c r="E9" s="16"/>
      <c r="F9" s="16"/>
      <c r="G9" s="16"/>
      <c r="H9" s="16"/>
      <c r="I9" s="16"/>
      <c r="J9" s="16"/>
    </row>
  </sheetData>
  <mergeCells count="1">
    <mergeCell ref="C2:J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32" width="13" style="1" customWidth="1"/>
    <col min="33" max="16384" width="9.28515625" style="1"/>
  </cols>
  <sheetData>
    <row r="1" spans="1:12" hidden="1" x14ac:dyDescent="0.2">
      <c r="A1" s="1" t="s">
        <v>561</v>
      </c>
    </row>
    <row r="2" spans="1:12" hidden="1" x14ac:dyDescent="0.2">
      <c r="A2" s="1" t="s">
        <v>238</v>
      </c>
    </row>
    <row r="3" spans="1:12" hidden="1" x14ac:dyDescent="0.2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2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254</v>
      </c>
      <c r="C5" s="1">
        <v>420</v>
      </c>
      <c r="D5" s="1">
        <v>420</v>
      </c>
      <c r="E5" s="1">
        <v>430</v>
      </c>
      <c r="F5" s="1">
        <v>430</v>
      </c>
      <c r="G5" s="1">
        <v>440</v>
      </c>
      <c r="H5" s="1">
        <v>440</v>
      </c>
      <c r="I5" s="1">
        <v>450</v>
      </c>
      <c r="J5" s="1">
        <v>450</v>
      </c>
      <c r="K5" s="2"/>
      <c r="L5" s="3"/>
    </row>
    <row r="6" spans="1:12" s="22" customFormat="1" ht="12.75" hidden="1" customHeight="1" x14ac:dyDescent="0.2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s="22" customFormat="1" ht="12.75" customHeight="1" x14ac:dyDescent="0.25">
      <c r="A7" s="1"/>
      <c r="D7" s="1"/>
      <c r="E7" s="1"/>
      <c r="F7" s="1"/>
      <c r="G7" s="1"/>
      <c r="H7" s="1"/>
      <c r="I7" s="23"/>
      <c r="J7" s="1"/>
    </row>
    <row r="8" spans="1:12" hidden="1" x14ac:dyDescent="0.2">
      <c r="A8" s="1" t="s">
        <v>148</v>
      </c>
    </row>
    <row r="9" spans="1:12" hidden="1" x14ac:dyDescent="0.2">
      <c r="A9" s="1" t="s">
        <v>236</v>
      </c>
    </row>
    <row r="10" spans="1:12" hidden="1" x14ac:dyDescent="0.2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2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2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170</v>
      </c>
      <c r="L12" s="31" t="s">
        <v>170</v>
      </c>
    </row>
    <row r="13" spans="1:12" s="22" customFormat="1" ht="12.75" hidden="1" customHeight="1" x14ac:dyDescent="0.2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25">
      <c r="A14" s="1"/>
      <c r="C14" s="1"/>
      <c r="D14" s="1"/>
      <c r="E14" s="1"/>
      <c r="F14" s="1"/>
      <c r="G14" s="1"/>
      <c r="H14" s="1"/>
      <c r="I14" s="1"/>
      <c r="J14" s="1"/>
    </row>
    <row r="15" spans="1:12" hidden="1" x14ac:dyDescent="0.2">
      <c r="A15" s="1" t="s">
        <v>562</v>
      </c>
    </row>
    <row r="16" spans="1:12" hidden="1" x14ac:dyDescent="0.2">
      <c r="A16" s="1" t="s">
        <v>237</v>
      </c>
    </row>
    <row r="17" spans="1:12" hidden="1" x14ac:dyDescent="0.2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2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222</v>
      </c>
      <c r="C19" s="1">
        <v>460</v>
      </c>
      <c r="D19" s="1">
        <v>460</v>
      </c>
      <c r="E19" s="1">
        <v>470</v>
      </c>
      <c r="F19" s="1">
        <v>470</v>
      </c>
      <c r="G19" s="1">
        <v>480</v>
      </c>
      <c r="H19" s="1">
        <v>480</v>
      </c>
      <c r="I19" s="1">
        <v>490</v>
      </c>
      <c r="J19" s="1">
        <v>490</v>
      </c>
      <c r="K19" s="2"/>
      <c r="L19" s="3"/>
    </row>
    <row r="20" spans="1:12" s="22" customFormat="1" ht="12.75" hidden="1" customHeight="1" x14ac:dyDescent="0.2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x14ac:dyDescent="0.2"/>
    <row r="22" spans="1:12" hidden="1" x14ac:dyDescent="0.2">
      <c r="A22" s="1" t="s">
        <v>563</v>
      </c>
    </row>
    <row r="23" spans="1:12" hidden="1" x14ac:dyDescent="0.2">
      <c r="A23" s="1" t="s">
        <v>376</v>
      </c>
    </row>
    <row r="24" spans="1:12" hidden="1" x14ac:dyDescent="0.2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  <c r="I24" s="1" t="s">
        <v>226</v>
      </c>
      <c r="J24" s="1" t="s">
        <v>226</v>
      </c>
    </row>
    <row r="25" spans="1:12" hidden="1" x14ac:dyDescent="0.2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2">
      <c r="A26" s="1" t="s">
        <v>379</v>
      </c>
      <c r="C26" s="1">
        <v>500</v>
      </c>
      <c r="D26" s="1">
        <v>500</v>
      </c>
      <c r="E26" s="1">
        <v>510</v>
      </c>
      <c r="F26" s="1">
        <v>510</v>
      </c>
      <c r="G26" s="1">
        <v>520</v>
      </c>
      <c r="H26" s="1">
        <v>520</v>
      </c>
      <c r="I26" s="1">
        <v>530</v>
      </c>
      <c r="J26" s="1">
        <v>530</v>
      </c>
      <c r="K26" s="2"/>
      <c r="L26" s="3"/>
    </row>
    <row r="27" spans="1:12" s="22" customFormat="1" ht="12.75" hidden="1" customHeight="1" x14ac:dyDescent="0.2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1" t="s">
        <v>354</v>
      </c>
      <c r="J27" s="1" t="s">
        <v>355</v>
      </c>
    </row>
    <row r="28" spans="1:12" x14ac:dyDescent="0.2">
      <c r="K28" s="2"/>
      <c r="L28" s="3"/>
    </row>
    <row r="29" spans="1:12" hidden="1" x14ac:dyDescent="0.2">
      <c r="A29" s="1" t="s">
        <v>564</v>
      </c>
    </row>
    <row r="30" spans="1:12" hidden="1" x14ac:dyDescent="0.2">
      <c r="A30" s="1" t="s">
        <v>402</v>
      </c>
    </row>
    <row r="31" spans="1:12" hidden="1" x14ac:dyDescent="0.2">
      <c r="A31" s="1" t="s">
        <v>403</v>
      </c>
      <c r="B31" s="8" t="s">
        <v>260</v>
      </c>
      <c r="C31" s="1" t="s">
        <v>226</v>
      </c>
      <c r="D31" s="1" t="s">
        <v>226</v>
      </c>
      <c r="E31" s="1" t="s">
        <v>226</v>
      </c>
      <c r="F31" s="1" t="s">
        <v>226</v>
      </c>
      <c r="G31" s="1" t="s">
        <v>226</v>
      </c>
      <c r="H31" s="1" t="s">
        <v>226</v>
      </c>
    </row>
    <row r="32" spans="1:12" hidden="1" x14ac:dyDescent="0.2">
      <c r="A32" s="1" t="s">
        <v>404</v>
      </c>
      <c r="C32" s="7">
        <v>10</v>
      </c>
      <c r="D32" s="1">
        <v>30</v>
      </c>
      <c r="E32" s="7">
        <v>10</v>
      </c>
      <c r="F32" s="1">
        <v>30</v>
      </c>
      <c r="G32" s="7">
        <v>10</v>
      </c>
      <c r="H32" s="1">
        <v>30</v>
      </c>
      <c r="I32" s="7"/>
      <c r="K32" s="2"/>
      <c r="L32" s="3"/>
    </row>
    <row r="33" spans="1:13" hidden="1" x14ac:dyDescent="0.2">
      <c r="A33" s="1" t="s">
        <v>405</v>
      </c>
      <c r="C33" s="1">
        <v>540</v>
      </c>
      <c r="D33" s="1">
        <v>540</v>
      </c>
      <c r="E33" s="1">
        <v>550</v>
      </c>
      <c r="F33" s="1">
        <v>550</v>
      </c>
      <c r="G33" s="1">
        <v>810</v>
      </c>
      <c r="H33" s="1">
        <v>810</v>
      </c>
      <c r="K33" s="2"/>
      <c r="L33" s="3"/>
    </row>
    <row r="34" spans="1:13" s="22" customFormat="1" ht="12.75" hidden="1" customHeight="1" x14ac:dyDescent="0.25">
      <c r="A34" s="1" t="s">
        <v>406</v>
      </c>
      <c r="C34" s="1" t="s">
        <v>354</v>
      </c>
      <c r="D34" s="1" t="s">
        <v>355</v>
      </c>
      <c r="E34" s="1" t="s">
        <v>354</v>
      </c>
      <c r="F34" s="1" t="s">
        <v>355</v>
      </c>
      <c r="G34" s="1" t="s">
        <v>354</v>
      </c>
      <c r="H34" s="1" t="s">
        <v>355</v>
      </c>
      <c r="I34" s="1"/>
      <c r="J34" s="1"/>
    </row>
    <row r="35" spans="1:13" x14ac:dyDescent="0.2">
      <c r="K35" s="2"/>
      <c r="L35" s="3"/>
    </row>
    <row r="36" spans="1:13" hidden="1" x14ac:dyDescent="0.2">
      <c r="A36" s="1" t="s">
        <v>172</v>
      </c>
      <c r="K36" s="2"/>
      <c r="L36" s="3"/>
    </row>
    <row r="37" spans="1:13" hidden="1" x14ac:dyDescent="0.2">
      <c r="A37" s="1" t="s">
        <v>108</v>
      </c>
      <c r="K37" s="2"/>
      <c r="L37" s="3"/>
    </row>
    <row r="38" spans="1:13" hidden="1" x14ac:dyDescent="0.2">
      <c r="A38" s="1" t="s">
        <v>109</v>
      </c>
      <c r="B38" s="8"/>
      <c r="C38" s="31"/>
      <c r="D38" s="31"/>
      <c r="E38" s="31"/>
      <c r="F38" s="31"/>
      <c r="K38" s="31" t="s">
        <v>226</v>
      </c>
      <c r="L38" s="1" t="s">
        <v>226</v>
      </c>
    </row>
    <row r="39" spans="1:13" hidden="1" x14ac:dyDescent="0.2">
      <c r="A39" s="1" t="s">
        <v>110</v>
      </c>
      <c r="C39" s="64"/>
      <c r="D39" s="31"/>
      <c r="E39" s="64"/>
      <c r="F39" s="31"/>
      <c r="G39" s="7"/>
      <c r="I39" s="7"/>
      <c r="K39" s="64">
        <v>10</v>
      </c>
      <c r="L39" s="1">
        <v>10</v>
      </c>
    </row>
    <row r="40" spans="1:13" hidden="1" x14ac:dyDescent="0.2">
      <c r="A40" s="1" t="s">
        <v>111</v>
      </c>
      <c r="C40" s="31"/>
      <c r="D40" s="31"/>
      <c r="E40" s="31"/>
      <c r="F40" s="31"/>
      <c r="K40" s="31">
        <v>110</v>
      </c>
      <c r="L40" s="1">
        <v>110</v>
      </c>
    </row>
    <row r="41" spans="1:13" ht="15.75" hidden="1" x14ac:dyDescent="0.25">
      <c r="A41" s="1" t="s">
        <v>112</v>
      </c>
      <c r="B41" s="22"/>
      <c r="C41" s="31"/>
      <c r="D41" s="31"/>
      <c r="E41" s="31"/>
      <c r="F41" s="31"/>
      <c r="K41" s="64" t="s">
        <v>355</v>
      </c>
      <c r="L41" s="7" t="s">
        <v>355</v>
      </c>
    </row>
    <row r="42" spans="1:13" x14ac:dyDescent="0.2">
      <c r="E42" s="7"/>
      <c r="G42" s="7"/>
      <c r="I42" s="7"/>
      <c r="K42" s="2"/>
      <c r="L42" s="3"/>
    </row>
    <row r="43" spans="1:13" ht="18.75" x14ac:dyDescent="0.3">
      <c r="B43" s="225" t="s">
        <v>258</v>
      </c>
      <c r="C43" s="225"/>
      <c r="D43" s="225"/>
      <c r="E43" s="225"/>
      <c r="F43" s="225"/>
      <c r="G43" s="225"/>
      <c r="H43" s="225"/>
      <c r="I43" s="225"/>
      <c r="J43" s="225"/>
      <c r="K43" s="225"/>
      <c r="L43" s="225"/>
    </row>
    <row r="44" spans="1:13" ht="25.5" customHeight="1" x14ac:dyDescent="0.2">
      <c r="B44" s="13" t="s">
        <v>506</v>
      </c>
      <c r="C44" s="226" t="s">
        <v>317</v>
      </c>
      <c r="D44" s="227"/>
      <c r="E44" s="226" t="s">
        <v>318</v>
      </c>
      <c r="F44" s="227"/>
      <c r="G44" s="226" t="s">
        <v>319</v>
      </c>
      <c r="H44" s="227"/>
      <c r="I44" s="226" t="s">
        <v>320</v>
      </c>
      <c r="J44" s="227"/>
      <c r="K44" s="25"/>
      <c r="L44" s="4"/>
      <c r="M44" s="6"/>
    </row>
    <row r="45" spans="1:13" x14ac:dyDescent="0.2">
      <c r="B45" s="26"/>
      <c r="C45" s="27" t="s">
        <v>251</v>
      </c>
      <c r="D45" s="27" t="s">
        <v>252</v>
      </c>
      <c r="E45" s="27" t="s">
        <v>251</v>
      </c>
      <c r="F45" s="27" t="s">
        <v>252</v>
      </c>
      <c r="G45" s="27" t="s">
        <v>251</v>
      </c>
      <c r="H45" s="27" t="s">
        <v>252</v>
      </c>
      <c r="I45" s="27" t="s">
        <v>251</v>
      </c>
      <c r="J45" s="27" t="s">
        <v>252</v>
      </c>
      <c r="K45" s="28"/>
      <c r="L45" s="28"/>
    </row>
    <row r="46" spans="1:13" x14ac:dyDescent="0.2">
      <c r="B46" s="26"/>
      <c r="C46" s="27" t="s">
        <v>253</v>
      </c>
      <c r="D46" s="27" t="s">
        <v>253</v>
      </c>
      <c r="E46" s="27" t="s">
        <v>253</v>
      </c>
      <c r="F46" s="27" t="s">
        <v>253</v>
      </c>
      <c r="G46" s="27" t="s">
        <v>253</v>
      </c>
      <c r="H46" s="27" t="s">
        <v>253</v>
      </c>
      <c r="I46" s="27" t="s">
        <v>253</v>
      </c>
      <c r="J46" s="27" t="s">
        <v>253</v>
      </c>
      <c r="K46" s="28"/>
      <c r="L46" s="28"/>
    </row>
    <row r="47" spans="1:13" x14ac:dyDescent="0.2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2">
      <c r="A48" s="1" t="s">
        <v>579</v>
      </c>
      <c r="B48" s="26" t="s">
        <v>580</v>
      </c>
      <c r="C48" s="10">
        <v>333096</v>
      </c>
      <c r="D48" s="10">
        <v>276824</v>
      </c>
      <c r="E48" s="10">
        <v>1046531</v>
      </c>
      <c r="F48" s="10">
        <v>385221</v>
      </c>
      <c r="G48" s="10">
        <v>0</v>
      </c>
      <c r="H48" s="10">
        <v>0</v>
      </c>
      <c r="I48" s="10">
        <v>0</v>
      </c>
      <c r="J48" s="10">
        <v>0</v>
      </c>
      <c r="K48" s="4"/>
      <c r="L48" s="4"/>
    </row>
    <row r="49" spans="1:12" x14ac:dyDescent="0.2">
      <c r="A49" s="1" t="s">
        <v>579</v>
      </c>
      <c r="B49" s="26" t="s">
        <v>581</v>
      </c>
      <c r="C49" s="10">
        <v>833082.14</v>
      </c>
      <c r="D49" s="10">
        <v>546280.52</v>
      </c>
      <c r="E49" s="10">
        <v>521325.72</v>
      </c>
      <c r="F49" s="10">
        <v>57002.15</v>
      </c>
      <c r="G49" s="10">
        <v>0</v>
      </c>
      <c r="H49" s="10">
        <v>0</v>
      </c>
      <c r="I49" s="10">
        <v>1425.02</v>
      </c>
      <c r="J49" s="10">
        <v>56.64</v>
      </c>
      <c r="K49" s="4"/>
      <c r="L49" s="4"/>
    </row>
    <row r="50" spans="1:12" x14ac:dyDescent="0.2">
      <c r="A50" s="1" t="s">
        <v>579</v>
      </c>
      <c r="B50" s="26" t="s">
        <v>582</v>
      </c>
      <c r="C50" s="10">
        <v>1114735.68</v>
      </c>
      <c r="D50" s="10">
        <v>497363.38</v>
      </c>
      <c r="E50" s="10">
        <v>2411644.2000000002</v>
      </c>
      <c r="F50" s="10">
        <v>466968.76</v>
      </c>
      <c r="G50" s="10">
        <v>0</v>
      </c>
      <c r="H50" s="10">
        <v>0</v>
      </c>
      <c r="I50" s="10">
        <v>0</v>
      </c>
      <c r="J50" s="10">
        <v>0</v>
      </c>
      <c r="K50" s="4"/>
      <c r="L50" s="4"/>
    </row>
    <row r="51" spans="1:12" x14ac:dyDescent="0.2">
      <c r="A51" s="1" t="s">
        <v>579</v>
      </c>
      <c r="B51" s="26" t="s">
        <v>583</v>
      </c>
      <c r="C51" s="10">
        <v>2007700</v>
      </c>
      <c r="D51" s="10">
        <v>1297500</v>
      </c>
      <c r="E51" s="10">
        <v>1673200</v>
      </c>
      <c r="F51" s="10">
        <v>13100</v>
      </c>
      <c r="G51" s="10">
        <v>0</v>
      </c>
      <c r="H51" s="10">
        <v>0</v>
      </c>
      <c r="I51" s="10">
        <v>0</v>
      </c>
      <c r="J51" s="10">
        <v>0</v>
      </c>
      <c r="K51" s="4"/>
      <c r="L51" s="4"/>
    </row>
    <row r="52" spans="1:12" x14ac:dyDescent="0.2">
      <c r="A52" s="1" t="s">
        <v>579</v>
      </c>
      <c r="B52" s="26" t="s">
        <v>584</v>
      </c>
      <c r="C52" s="10">
        <v>5659205</v>
      </c>
      <c r="D52" s="10">
        <v>278889</v>
      </c>
      <c r="E52" s="10">
        <v>9908336</v>
      </c>
      <c r="F52" s="10">
        <v>4407363</v>
      </c>
      <c r="G52" s="10">
        <v>0</v>
      </c>
      <c r="H52" s="10">
        <v>0</v>
      </c>
      <c r="I52" s="10">
        <v>0</v>
      </c>
      <c r="J52" s="10">
        <v>0</v>
      </c>
      <c r="K52" s="4"/>
      <c r="L52" s="4"/>
    </row>
    <row r="53" spans="1:12" x14ac:dyDescent="0.2">
      <c r="A53" s="1" t="s">
        <v>579</v>
      </c>
      <c r="B53" s="26" t="s">
        <v>585</v>
      </c>
      <c r="C53" s="10">
        <v>1709929</v>
      </c>
      <c r="D53" s="10">
        <v>3237</v>
      </c>
      <c r="E53" s="10">
        <v>1048909</v>
      </c>
      <c r="F53" s="10">
        <v>19285</v>
      </c>
      <c r="G53" s="10">
        <v>0</v>
      </c>
      <c r="H53" s="10">
        <v>0</v>
      </c>
      <c r="I53" s="10">
        <v>30685</v>
      </c>
      <c r="J53" s="10">
        <v>0</v>
      </c>
      <c r="K53" s="4"/>
      <c r="L53" s="4"/>
    </row>
    <row r="54" spans="1:12" x14ac:dyDescent="0.2">
      <c r="A54" s="1" t="s">
        <v>579</v>
      </c>
      <c r="B54" s="26" t="s">
        <v>586</v>
      </c>
      <c r="C54" s="10">
        <v>475735</v>
      </c>
      <c r="D54" s="10">
        <v>349602</v>
      </c>
      <c r="E54" s="10">
        <v>4632894</v>
      </c>
      <c r="F54" s="10">
        <v>1151108</v>
      </c>
      <c r="G54" s="10">
        <v>0</v>
      </c>
      <c r="H54" s="10">
        <v>0</v>
      </c>
      <c r="I54" s="10">
        <v>2129683</v>
      </c>
      <c r="J54" s="10">
        <v>1300</v>
      </c>
      <c r="K54" s="4"/>
      <c r="L54" s="4"/>
    </row>
    <row r="55" spans="1:12" x14ac:dyDescent="0.2">
      <c r="A55" s="1" t="s">
        <v>579</v>
      </c>
      <c r="B55" s="26" t="s">
        <v>587</v>
      </c>
      <c r="C55" s="10">
        <v>475200</v>
      </c>
      <c r="D55" s="10">
        <v>92300</v>
      </c>
      <c r="E55" s="10">
        <v>2264200</v>
      </c>
      <c r="F55" s="10">
        <v>1747800</v>
      </c>
      <c r="G55" s="10">
        <v>864000</v>
      </c>
      <c r="H55" s="10">
        <v>2900000</v>
      </c>
      <c r="I55" s="10">
        <v>7800</v>
      </c>
      <c r="J55" s="10">
        <v>26300</v>
      </c>
      <c r="K55" s="4"/>
      <c r="L55" s="4"/>
    </row>
    <row r="56" spans="1:12" x14ac:dyDescent="0.2">
      <c r="A56" s="1" t="s">
        <v>579</v>
      </c>
      <c r="B56" s="26" t="s">
        <v>588</v>
      </c>
      <c r="C56" s="10">
        <v>4237616</v>
      </c>
      <c r="D56" s="10">
        <v>33184</v>
      </c>
      <c r="E56" s="10">
        <v>3806132</v>
      </c>
      <c r="F56" s="10">
        <v>2419994</v>
      </c>
      <c r="G56" s="10">
        <v>865100</v>
      </c>
      <c r="H56" s="10">
        <v>3870000</v>
      </c>
      <c r="I56" s="10">
        <v>0</v>
      </c>
      <c r="J56" s="10">
        <v>0</v>
      </c>
      <c r="K56" s="4"/>
      <c r="L56" s="4"/>
    </row>
    <row r="57" spans="1:12" x14ac:dyDescent="0.2">
      <c r="A57" s="1" t="s">
        <v>579</v>
      </c>
      <c r="B57" s="26" t="s">
        <v>589</v>
      </c>
      <c r="C57" s="10">
        <v>328020.5</v>
      </c>
      <c r="D57" s="10">
        <v>65496.38</v>
      </c>
      <c r="E57" s="10">
        <v>451355.88</v>
      </c>
      <c r="F57" s="10">
        <v>51970.27</v>
      </c>
      <c r="G57" s="10">
        <v>0</v>
      </c>
      <c r="H57" s="10">
        <v>0</v>
      </c>
      <c r="I57" s="10">
        <v>38122.36</v>
      </c>
      <c r="J57" s="10">
        <v>12000</v>
      </c>
      <c r="K57" s="4"/>
      <c r="L57" s="4"/>
    </row>
    <row r="58" spans="1:12" x14ac:dyDescent="0.2">
      <c r="A58" s="1" t="s">
        <v>579</v>
      </c>
      <c r="B58" s="26" t="s">
        <v>590</v>
      </c>
      <c r="C58" s="10">
        <v>43000</v>
      </c>
      <c r="D58" s="10">
        <v>0</v>
      </c>
      <c r="E58" s="10">
        <v>787967.01</v>
      </c>
      <c r="F58" s="10">
        <v>85814.1</v>
      </c>
      <c r="G58" s="10">
        <v>0</v>
      </c>
      <c r="H58" s="10">
        <v>0</v>
      </c>
      <c r="I58" s="10">
        <v>227526.47</v>
      </c>
      <c r="J58" s="10">
        <v>130149.36</v>
      </c>
      <c r="K58" s="4"/>
      <c r="L58" s="4"/>
    </row>
    <row r="59" spans="1:12" x14ac:dyDescent="0.2">
      <c r="A59" s="1" t="s">
        <v>579</v>
      </c>
      <c r="B59" s="26" t="s">
        <v>591</v>
      </c>
      <c r="C59" s="10">
        <v>2896169.16</v>
      </c>
      <c r="D59" s="10">
        <v>2052284.19</v>
      </c>
      <c r="E59" s="10">
        <v>1492892.18</v>
      </c>
      <c r="F59" s="10">
        <v>719574.94</v>
      </c>
      <c r="G59" s="10">
        <v>0</v>
      </c>
      <c r="H59" s="10">
        <v>0</v>
      </c>
      <c r="I59" s="10">
        <v>644516.42000000004</v>
      </c>
      <c r="J59" s="10">
        <v>558720.81999999995</v>
      </c>
      <c r="K59" s="4"/>
      <c r="L59" s="4"/>
    </row>
    <row r="60" spans="1:12" x14ac:dyDescent="0.2">
      <c r="A60" s="1" t="s">
        <v>579</v>
      </c>
      <c r="B60" s="26" t="s">
        <v>592</v>
      </c>
      <c r="C60" s="10">
        <v>907042.1</v>
      </c>
      <c r="D60" s="10">
        <v>7926.34</v>
      </c>
      <c r="E60" s="10">
        <v>94262.73</v>
      </c>
      <c r="F60" s="10">
        <v>80200</v>
      </c>
      <c r="G60" s="10">
        <v>0</v>
      </c>
      <c r="H60" s="10">
        <v>0</v>
      </c>
      <c r="I60" s="10">
        <v>0</v>
      </c>
      <c r="J60" s="10">
        <v>0</v>
      </c>
      <c r="K60" s="4"/>
      <c r="L60" s="4"/>
    </row>
    <row r="61" spans="1:12" x14ac:dyDescent="0.2">
      <c r="A61" s="1" t="s">
        <v>579</v>
      </c>
      <c r="B61" s="26" t="s">
        <v>593</v>
      </c>
      <c r="C61" s="10">
        <v>388903.23</v>
      </c>
      <c r="D61" s="10">
        <v>6763.2</v>
      </c>
      <c r="E61" s="10">
        <v>1102855.54</v>
      </c>
      <c r="F61" s="10">
        <v>766285.19</v>
      </c>
      <c r="G61" s="10">
        <v>0</v>
      </c>
      <c r="H61" s="10">
        <v>0</v>
      </c>
      <c r="I61" s="10">
        <v>255730.95</v>
      </c>
      <c r="J61" s="10">
        <v>213790.23</v>
      </c>
      <c r="K61" s="4"/>
      <c r="L61" s="4"/>
    </row>
    <row r="62" spans="1:12" x14ac:dyDescent="0.2">
      <c r="A62" s="1" t="s">
        <v>579</v>
      </c>
      <c r="B62" s="26" t="s">
        <v>594</v>
      </c>
      <c r="C62" s="10">
        <v>851761.17</v>
      </c>
      <c r="D62" s="10">
        <v>927013.74</v>
      </c>
      <c r="E62" s="10">
        <v>462579.11</v>
      </c>
      <c r="F62" s="10">
        <v>123503.21</v>
      </c>
      <c r="G62" s="10">
        <v>0</v>
      </c>
      <c r="H62" s="10">
        <v>0</v>
      </c>
      <c r="I62" s="10">
        <v>0</v>
      </c>
      <c r="J62" s="10">
        <v>19000</v>
      </c>
      <c r="K62" s="4"/>
      <c r="L62" s="4"/>
    </row>
    <row r="63" spans="1:12" x14ac:dyDescent="0.2">
      <c r="A63" s="1" t="s">
        <v>579</v>
      </c>
      <c r="B63" s="26" t="s">
        <v>595</v>
      </c>
      <c r="C63" s="10">
        <v>80776.960000000006</v>
      </c>
      <c r="D63" s="10">
        <v>50161.96</v>
      </c>
      <c r="E63" s="10">
        <v>269634.76</v>
      </c>
      <c r="F63" s="10">
        <v>101898.28</v>
      </c>
      <c r="G63" s="10">
        <v>0</v>
      </c>
      <c r="H63" s="10">
        <v>0</v>
      </c>
      <c r="I63" s="10">
        <v>42910.82</v>
      </c>
      <c r="J63" s="10">
        <v>562.72</v>
      </c>
      <c r="K63" s="4"/>
      <c r="L63" s="4"/>
    </row>
    <row r="64" spans="1:12" x14ac:dyDescent="0.2">
      <c r="A64" s="1" t="s">
        <v>579</v>
      </c>
      <c r="B64" s="26" t="s">
        <v>596</v>
      </c>
      <c r="C64" s="10">
        <v>558092.57999999996</v>
      </c>
      <c r="D64" s="10">
        <v>105807.25</v>
      </c>
      <c r="E64" s="10">
        <v>666891.69999999995</v>
      </c>
      <c r="F64" s="10">
        <v>235829.59</v>
      </c>
      <c r="G64" s="10">
        <v>296346.84000000003</v>
      </c>
      <c r="H64" s="10">
        <v>401455.9</v>
      </c>
      <c r="I64" s="10">
        <v>367470.49</v>
      </c>
      <c r="J64" s="10">
        <v>0</v>
      </c>
      <c r="K64" s="4"/>
      <c r="L64" s="4"/>
    </row>
    <row r="65" spans="1:12" x14ac:dyDescent="0.2">
      <c r="A65" s="1" t="s">
        <v>579</v>
      </c>
      <c r="B65" s="26" t="s">
        <v>597</v>
      </c>
      <c r="C65" s="10">
        <v>7816.13</v>
      </c>
      <c r="D65" s="10">
        <v>182.06</v>
      </c>
      <c r="E65" s="10">
        <v>112394.09</v>
      </c>
      <c r="F65" s="10">
        <v>36818</v>
      </c>
      <c r="G65" s="10">
        <v>0</v>
      </c>
      <c r="H65" s="10">
        <v>0</v>
      </c>
      <c r="I65" s="10">
        <v>0</v>
      </c>
      <c r="J65" s="10">
        <v>0</v>
      </c>
      <c r="K65" s="4"/>
      <c r="L65" s="4"/>
    </row>
    <row r="66" spans="1:12" x14ac:dyDescent="0.2">
      <c r="A66" s="1" t="s">
        <v>579</v>
      </c>
      <c r="B66" s="26" t="s">
        <v>598</v>
      </c>
      <c r="C66" s="10">
        <v>1591033.45</v>
      </c>
      <c r="D66" s="10">
        <v>91765.99</v>
      </c>
      <c r="E66" s="10">
        <v>205407.92</v>
      </c>
      <c r="F66" s="10">
        <v>56861.99</v>
      </c>
      <c r="G66" s="10">
        <v>472401.13</v>
      </c>
      <c r="H66" s="10">
        <v>8779.7199999999993</v>
      </c>
      <c r="I66" s="10">
        <v>0</v>
      </c>
      <c r="J66" s="10">
        <v>0</v>
      </c>
      <c r="K66" s="4"/>
      <c r="L66" s="4"/>
    </row>
    <row r="67" spans="1:12" x14ac:dyDescent="0.2">
      <c r="A67" s="1" t="s">
        <v>579</v>
      </c>
      <c r="B67" s="26" t="s">
        <v>599</v>
      </c>
      <c r="C67" s="10">
        <v>2324977</v>
      </c>
      <c r="D67" s="10">
        <v>894493</v>
      </c>
      <c r="E67" s="10">
        <v>188656</v>
      </c>
      <c r="F67" s="10">
        <v>43328</v>
      </c>
      <c r="G67" s="10">
        <v>0</v>
      </c>
      <c r="H67" s="10">
        <v>0</v>
      </c>
      <c r="I67" s="10">
        <v>0</v>
      </c>
      <c r="J67" s="10">
        <v>0</v>
      </c>
      <c r="K67" s="4"/>
      <c r="L67" s="4"/>
    </row>
    <row r="68" spans="1:12" x14ac:dyDescent="0.2">
      <c r="A68" s="1" t="s">
        <v>579</v>
      </c>
      <c r="B68" s="26" t="s">
        <v>600</v>
      </c>
      <c r="C68" s="10">
        <v>430464.68</v>
      </c>
      <c r="D68" s="10">
        <v>5986.86</v>
      </c>
      <c r="E68" s="10">
        <v>687143.95</v>
      </c>
      <c r="F68" s="10">
        <v>28639.82</v>
      </c>
      <c r="G68" s="10">
        <v>0</v>
      </c>
      <c r="H68" s="10">
        <v>0</v>
      </c>
      <c r="I68" s="10">
        <v>264097.53999999998</v>
      </c>
      <c r="J68" s="10">
        <v>2891.24</v>
      </c>
      <c r="K68" s="4"/>
      <c r="L68" s="4"/>
    </row>
    <row r="69" spans="1:12" x14ac:dyDescent="0.2">
      <c r="A69" s="1" t="s">
        <v>579</v>
      </c>
      <c r="B69" s="26" t="s">
        <v>601</v>
      </c>
      <c r="C69" s="10">
        <v>678558.41</v>
      </c>
      <c r="D69" s="10">
        <v>179770.05</v>
      </c>
      <c r="E69" s="10">
        <v>91264.63</v>
      </c>
      <c r="F69" s="10">
        <v>223374.05</v>
      </c>
      <c r="G69" s="10">
        <v>0</v>
      </c>
      <c r="H69" s="10">
        <v>0</v>
      </c>
      <c r="I69" s="10">
        <v>103000</v>
      </c>
      <c r="J69" s="10">
        <v>100000</v>
      </c>
      <c r="K69" s="4"/>
      <c r="L69" s="4"/>
    </row>
    <row r="70" spans="1:12" x14ac:dyDescent="0.2">
      <c r="A70" s="1" t="s">
        <v>579</v>
      </c>
      <c r="B70" s="26" t="s">
        <v>602</v>
      </c>
      <c r="C70" s="10">
        <v>966217</v>
      </c>
      <c r="D70" s="10">
        <v>10065</v>
      </c>
      <c r="E70" s="10">
        <v>643802</v>
      </c>
      <c r="F70" s="10">
        <v>56536</v>
      </c>
      <c r="G70" s="10">
        <v>6664</v>
      </c>
      <c r="H70" s="10">
        <v>324</v>
      </c>
      <c r="I70" s="10">
        <v>1076532</v>
      </c>
      <c r="J70" s="10">
        <v>1076532</v>
      </c>
      <c r="K70" s="4"/>
      <c r="L70" s="4"/>
    </row>
    <row r="71" spans="1:12" x14ac:dyDescent="0.2">
      <c r="A71" s="1" t="s">
        <v>579</v>
      </c>
      <c r="B71" s="26" t="s">
        <v>603</v>
      </c>
      <c r="C71" s="10">
        <v>350591</v>
      </c>
      <c r="D71" s="10">
        <v>75893.59</v>
      </c>
      <c r="E71" s="10">
        <v>808103.94</v>
      </c>
      <c r="F71" s="10">
        <v>117051.65</v>
      </c>
      <c r="G71" s="10">
        <v>0</v>
      </c>
      <c r="H71" s="10">
        <v>0</v>
      </c>
      <c r="I71" s="10">
        <v>20178.080000000002</v>
      </c>
      <c r="J71" s="10">
        <v>0</v>
      </c>
      <c r="K71" s="4"/>
      <c r="L71" s="4"/>
    </row>
    <row r="72" spans="1:12" x14ac:dyDescent="0.2">
      <c r="A72" s="1" t="s">
        <v>579</v>
      </c>
      <c r="B72" s="26" t="s">
        <v>604</v>
      </c>
      <c r="C72" s="10">
        <v>0</v>
      </c>
      <c r="D72" s="10">
        <v>0</v>
      </c>
      <c r="E72" s="10">
        <v>338896.59</v>
      </c>
      <c r="F72" s="10">
        <v>48165.5</v>
      </c>
      <c r="G72" s="10">
        <v>0</v>
      </c>
      <c r="H72" s="10">
        <v>0</v>
      </c>
      <c r="I72" s="10">
        <v>0</v>
      </c>
      <c r="J72" s="10">
        <v>0</v>
      </c>
      <c r="K72" s="4"/>
      <c r="L72" s="4"/>
    </row>
    <row r="73" spans="1:12" x14ac:dyDescent="0.2">
      <c r="A73" s="1" t="s">
        <v>579</v>
      </c>
      <c r="B73" s="26" t="s">
        <v>605</v>
      </c>
      <c r="C73" s="10">
        <v>1091700</v>
      </c>
      <c r="D73" s="10">
        <v>517100</v>
      </c>
      <c r="E73" s="10">
        <v>711400</v>
      </c>
      <c r="F73" s="10">
        <v>259300</v>
      </c>
      <c r="G73" s="10">
        <v>1035000</v>
      </c>
      <c r="H73" s="10">
        <v>3760000</v>
      </c>
      <c r="I73" s="10">
        <v>247600</v>
      </c>
      <c r="J73" s="10">
        <v>316400</v>
      </c>
      <c r="K73" s="4"/>
      <c r="L73" s="4"/>
    </row>
    <row r="74" spans="1:12" x14ac:dyDescent="0.2">
      <c r="A74" s="1" t="s">
        <v>579</v>
      </c>
      <c r="B74" s="26" t="s">
        <v>606</v>
      </c>
      <c r="C74" s="10">
        <v>3873283.79</v>
      </c>
      <c r="D74" s="10">
        <v>1746573.75</v>
      </c>
      <c r="E74" s="10">
        <v>2107094.7200000002</v>
      </c>
      <c r="F74" s="10">
        <v>1307546.05</v>
      </c>
      <c r="G74" s="10">
        <v>0</v>
      </c>
      <c r="H74" s="10">
        <v>0</v>
      </c>
      <c r="I74" s="10">
        <v>13184.63</v>
      </c>
      <c r="J74" s="10">
        <v>0</v>
      </c>
      <c r="K74" s="4"/>
      <c r="L74" s="4"/>
    </row>
    <row r="75" spans="1:12" x14ac:dyDescent="0.2">
      <c r="A75" s="1" t="s">
        <v>579</v>
      </c>
      <c r="B75" s="26" t="s">
        <v>607</v>
      </c>
      <c r="C75" s="10">
        <v>565858.75</v>
      </c>
      <c r="D75" s="10">
        <v>2278.9299999999998</v>
      </c>
      <c r="E75" s="10">
        <v>1097866.26</v>
      </c>
      <c r="F75" s="10">
        <v>442501.63</v>
      </c>
      <c r="G75" s="10">
        <v>0</v>
      </c>
      <c r="H75" s="10">
        <v>0</v>
      </c>
      <c r="I75" s="10">
        <v>594760.31000000006</v>
      </c>
      <c r="J75" s="10">
        <v>585000</v>
      </c>
      <c r="K75" s="4"/>
      <c r="L75" s="4"/>
    </row>
    <row r="76" spans="1:12" x14ac:dyDescent="0.2">
      <c r="A76" s="1" t="s">
        <v>579</v>
      </c>
      <c r="B76" s="26" t="s">
        <v>608</v>
      </c>
      <c r="C76" s="10">
        <v>278628.53000000003</v>
      </c>
      <c r="D76" s="10">
        <v>136968.72</v>
      </c>
      <c r="E76" s="10">
        <v>355558.21</v>
      </c>
      <c r="F76" s="10">
        <v>17951.34</v>
      </c>
      <c r="G76" s="10">
        <v>0</v>
      </c>
      <c r="H76" s="10">
        <v>0</v>
      </c>
      <c r="I76" s="10">
        <v>0</v>
      </c>
      <c r="J76" s="10">
        <v>0</v>
      </c>
      <c r="K76" s="4"/>
      <c r="L76" s="4"/>
    </row>
    <row r="77" spans="1:12" x14ac:dyDescent="0.2">
      <c r="A77" s="1" t="s">
        <v>579</v>
      </c>
      <c r="B77" s="26" t="s">
        <v>609</v>
      </c>
      <c r="C77" s="10">
        <v>1764091</v>
      </c>
      <c r="D77" s="10">
        <v>5264</v>
      </c>
      <c r="E77" s="10">
        <v>1658967</v>
      </c>
      <c r="F77" s="10">
        <v>740584</v>
      </c>
      <c r="G77" s="10">
        <v>0</v>
      </c>
      <c r="H77" s="10">
        <v>0</v>
      </c>
      <c r="I77" s="10">
        <v>74427</v>
      </c>
      <c r="J77" s="10">
        <v>134</v>
      </c>
      <c r="K77" s="4"/>
      <c r="L77" s="4"/>
    </row>
    <row r="78" spans="1:12" x14ac:dyDescent="0.2">
      <c r="A78" s="1" t="s">
        <v>261</v>
      </c>
      <c r="B78" s="26" t="s">
        <v>610</v>
      </c>
      <c r="C78" s="10">
        <v>668297.41</v>
      </c>
      <c r="D78" s="10">
        <v>58004.89</v>
      </c>
      <c r="E78" s="10">
        <v>2248404.91</v>
      </c>
      <c r="F78" s="10">
        <v>331606.68</v>
      </c>
      <c r="G78" s="10">
        <v>0</v>
      </c>
      <c r="H78" s="10">
        <v>0</v>
      </c>
      <c r="I78" s="10">
        <v>45223.13</v>
      </c>
      <c r="J78" s="10">
        <v>80000</v>
      </c>
      <c r="K78" s="4"/>
      <c r="L78" s="4"/>
    </row>
    <row r="79" spans="1:12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2">
      <c r="B80" s="26" t="s">
        <v>225</v>
      </c>
      <c r="C80" s="11">
        <f t="shared" ref="C80:J80" si="0">SUBTOTAL(9,C47:C79)</f>
        <v>37491581.670000002</v>
      </c>
      <c r="D80" s="11">
        <f t="shared" si="0"/>
        <v>10314979.800000001</v>
      </c>
      <c r="E80" s="11">
        <f t="shared" si="0"/>
        <v>43896571.050000012</v>
      </c>
      <c r="F80" s="11">
        <f t="shared" si="0"/>
        <v>16543182.200000001</v>
      </c>
      <c r="G80" s="11">
        <f t="shared" si="0"/>
        <v>3539511.97</v>
      </c>
      <c r="H80" s="11">
        <f t="shared" si="0"/>
        <v>10940559.620000001</v>
      </c>
      <c r="I80" s="11">
        <f t="shared" si="0"/>
        <v>6184873.2199999997</v>
      </c>
      <c r="J80" s="11">
        <f t="shared" si="0"/>
        <v>3122837.01</v>
      </c>
      <c r="K80" s="4"/>
      <c r="L80" s="4"/>
    </row>
    <row r="81" spans="1:13" x14ac:dyDescent="0.2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8.75" x14ac:dyDescent="0.3">
      <c r="B82" s="225" t="s">
        <v>258</v>
      </c>
      <c r="C82" s="225"/>
      <c r="D82" s="225"/>
      <c r="E82" s="225"/>
      <c r="F82" s="225"/>
      <c r="G82" s="225"/>
      <c r="H82" s="225"/>
      <c r="I82" s="225"/>
      <c r="J82" s="225"/>
      <c r="K82" s="225"/>
      <c r="L82" s="225"/>
    </row>
    <row r="83" spans="1:13" ht="25.5" customHeight="1" x14ac:dyDescent="0.2">
      <c r="B83" s="13" t="s">
        <v>506</v>
      </c>
      <c r="C83" s="226" t="s">
        <v>321</v>
      </c>
      <c r="D83" s="227"/>
      <c r="E83" s="226" t="s">
        <v>322</v>
      </c>
      <c r="F83" s="227"/>
      <c r="G83" s="226" t="s">
        <v>323</v>
      </c>
      <c r="H83" s="227"/>
      <c r="I83" s="226" t="s">
        <v>324</v>
      </c>
      <c r="J83" s="227"/>
      <c r="K83" s="25"/>
      <c r="L83" s="4"/>
      <c r="M83" s="6"/>
    </row>
    <row r="84" spans="1:13" x14ac:dyDescent="0.2">
      <c r="B84" s="26"/>
      <c r="C84" s="27" t="s">
        <v>251</v>
      </c>
      <c r="D84" s="27" t="s">
        <v>252</v>
      </c>
      <c r="E84" s="27" t="s">
        <v>251</v>
      </c>
      <c r="F84" s="27" t="s">
        <v>252</v>
      </c>
      <c r="G84" s="27" t="s">
        <v>251</v>
      </c>
      <c r="H84" s="27" t="s">
        <v>252</v>
      </c>
      <c r="I84" s="27" t="s">
        <v>251</v>
      </c>
      <c r="J84" s="27" t="s">
        <v>252</v>
      </c>
      <c r="K84" s="28"/>
      <c r="L84" s="28"/>
    </row>
    <row r="85" spans="1:13" x14ac:dyDescent="0.2">
      <c r="B85" s="26"/>
      <c r="C85" s="27" t="s">
        <v>253</v>
      </c>
      <c r="D85" s="27" t="s">
        <v>253</v>
      </c>
      <c r="E85" s="27" t="s">
        <v>253</v>
      </c>
      <c r="F85" s="27" t="s">
        <v>253</v>
      </c>
      <c r="G85" s="27" t="s">
        <v>253</v>
      </c>
      <c r="H85" s="27" t="s">
        <v>253</v>
      </c>
      <c r="I85" s="27" t="s">
        <v>253</v>
      </c>
      <c r="J85" s="27" t="s">
        <v>253</v>
      </c>
      <c r="K85" s="28"/>
      <c r="L85" s="28"/>
    </row>
    <row r="86" spans="1:13" x14ac:dyDescent="0.2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2">
      <c r="A87" s="1" t="s">
        <v>579</v>
      </c>
      <c r="B87" s="26" t="s">
        <v>580</v>
      </c>
      <c r="C87" s="10">
        <v>336202</v>
      </c>
      <c r="D87" s="10">
        <v>10584</v>
      </c>
      <c r="E87" s="10">
        <v>1048317</v>
      </c>
      <c r="F87" s="10">
        <v>15851</v>
      </c>
      <c r="G87" s="10">
        <v>428953</v>
      </c>
      <c r="H87" s="10">
        <v>138709</v>
      </c>
      <c r="I87" s="10">
        <v>158421</v>
      </c>
      <c r="J87" s="10">
        <v>1895</v>
      </c>
      <c r="K87" s="4"/>
      <c r="L87" s="4"/>
    </row>
    <row r="88" spans="1:13" x14ac:dyDescent="0.2">
      <c r="A88" s="1" t="s">
        <v>579</v>
      </c>
      <c r="B88" s="26" t="s">
        <v>581</v>
      </c>
      <c r="C88" s="10">
        <v>560758.09</v>
      </c>
      <c r="D88" s="10">
        <v>12452.3</v>
      </c>
      <c r="E88" s="10">
        <v>401949.6</v>
      </c>
      <c r="F88" s="10">
        <v>7371.02</v>
      </c>
      <c r="G88" s="10">
        <v>706506.59</v>
      </c>
      <c r="H88" s="10">
        <v>393329.08</v>
      </c>
      <c r="I88" s="10">
        <v>46019.98</v>
      </c>
      <c r="J88" s="10">
        <v>458.77</v>
      </c>
      <c r="K88" s="4"/>
      <c r="L88" s="4"/>
    </row>
    <row r="89" spans="1:13" x14ac:dyDescent="0.2">
      <c r="A89" s="1" t="s">
        <v>579</v>
      </c>
      <c r="B89" s="26" t="s">
        <v>582</v>
      </c>
      <c r="C89" s="10">
        <v>983028.48</v>
      </c>
      <c r="D89" s="10">
        <v>48788.32</v>
      </c>
      <c r="E89" s="10">
        <v>2219447.92</v>
      </c>
      <c r="F89" s="10">
        <v>36931.07</v>
      </c>
      <c r="G89" s="10">
        <v>637030.25</v>
      </c>
      <c r="H89" s="10">
        <v>276805.13</v>
      </c>
      <c r="I89" s="10">
        <v>219825</v>
      </c>
      <c r="J89" s="10">
        <v>87212.56</v>
      </c>
      <c r="K89" s="4"/>
      <c r="L89" s="4"/>
    </row>
    <row r="90" spans="1:13" x14ac:dyDescent="0.2">
      <c r="A90" s="1" t="s">
        <v>579</v>
      </c>
      <c r="B90" s="26" t="s">
        <v>583</v>
      </c>
      <c r="C90" s="10">
        <v>475100</v>
      </c>
      <c r="D90" s="10">
        <v>72100</v>
      </c>
      <c r="E90" s="10">
        <v>7963700</v>
      </c>
      <c r="F90" s="10">
        <v>220800</v>
      </c>
      <c r="G90" s="10">
        <v>821200</v>
      </c>
      <c r="H90" s="10">
        <v>225300</v>
      </c>
      <c r="I90" s="10">
        <v>727200</v>
      </c>
      <c r="J90" s="10">
        <v>202900</v>
      </c>
      <c r="K90" s="4"/>
      <c r="L90" s="4"/>
    </row>
    <row r="91" spans="1:13" x14ac:dyDescent="0.2">
      <c r="A91" s="1" t="s">
        <v>579</v>
      </c>
      <c r="B91" s="26" t="s">
        <v>584</v>
      </c>
      <c r="C91" s="10">
        <v>2838900</v>
      </c>
      <c r="D91" s="10">
        <v>237313</v>
      </c>
      <c r="E91" s="10">
        <v>3633093</v>
      </c>
      <c r="F91" s="10">
        <v>51021</v>
      </c>
      <c r="G91" s="10">
        <v>2998416</v>
      </c>
      <c r="H91" s="10">
        <v>1475152</v>
      </c>
      <c r="I91" s="10">
        <v>377424</v>
      </c>
      <c r="J91" s="10">
        <v>4349</v>
      </c>
      <c r="K91" s="4"/>
      <c r="L91" s="4"/>
    </row>
    <row r="92" spans="1:13" x14ac:dyDescent="0.2">
      <c r="A92" s="1" t="s">
        <v>579</v>
      </c>
      <c r="B92" s="26" t="s">
        <v>585</v>
      </c>
      <c r="C92" s="10">
        <v>2004331</v>
      </c>
      <c r="D92" s="10">
        <v>209400</v>
      </c>
      <c r="E92" s="10">
        <v>677654</v>
      </c>
      <c r="F92" s="10">
        <v>1512</v>
      </c>
      <c r="G92" s="10">
        <v>797533</v>
      </c>
      <c r="H92" s="10">
        <v>471135</v>
      </c>
      <c r="I92" s="10">
        <v>60408</v>
      </c>
      <c r="J92" s="10">
        <v>0</v>
      </c>
      <c r="K92" s="4"/>
      <c r="L92" s="4"/>
    </row>
    <row r="93" spans="1:13" x14ac:dyDescent="0.2">
      <c r="A93" s="1" t="s">
        <v>579</v>
      </c>
      <c r="B93" s="26" t="s">
        <v>586</v>
      </c>
      <c r="C93" s="10">
        <v>5223876</v>
      </c>
      <c r="D93" s="10">
        <v>170138</v>
      </c>
      <c r="E93" s="10">
        <v>55863914</v>
      </c>
      <c r="F93" s="10">
        <v>452000</v>
      </c>
      <c r="G93" s="10">
        <v>5833619</v>
      </c>
      <c r="H93" s="10">
        <v>6150000</v>
      </c>
      <c r="I93" s="10">
        <v>1966312</v>
      </c>
      <c r="J93" s="10">
        <v>1491672</v>
      </c>
      <c r="K93" s="4"/>
      <c r="L93" s="4"/>
    </row>
    <row r="94" spans="1:13" x14ac:dyDescent="0.2">
      <c r="A94" s="1" t="s">
        <v>579</v>
      </c>
      <c r="B94" s="26" t="s">
        <v>587</v>
      </c>
      <c r="C94" s="10">
        <v>1374300</v>
      </c>
      <c r="D94" s="10">
        <v>148600</v>
      </c>
      <c r="E94" s="10">
        <v>7531000</v>
      </c>
      <c r="F94" s="10">
        <v>130900</v>
      </c>
      <c r="G94" s="10">
        <v>1214200</v>
      </c>
      <c r="H94" s="10">
        <v>311500</v>
      </c>
      <c r="I94" s="10">
        <v>63800</v>
      </c>
      <c r="J94" s="10">
        <v>0</v>
      </c>
      <c r="K94" s="4"/>
      <c r="L94" s="4"/>
    </row>
    <row r="95" spans="1:13" x14ac:dyDescent="0.2">
      <c r="A95" s="1" t="s">
        <v>579</v>
      </c>
      <c r="B95" s="26" t="s">
        <v>588</v>
      </c>
      <c r="C95" s="10">
        <v>1733512</v>
      </c>
      <c r="D95" s="10">
        <v>124660</v>
      </c>
      <c r="E95" s="10">
        <v>8946303</v>
      </c>
      <c r="F95" s="10">
        <v>212010</v>
      </c>
      <c r="G95" s="10">
        <v>1584262</v>
      </c>
      <c r="H95" s="10">
        <v>451495</v>
      </c>
      <c r="I95" s="10">
        <v>281630</v>
      </c>
      <c r="J95" s="10">
        <v>104600</v>
      </c>
      <c r="K95" s="4"/>
      <c r="L95" s="4"/>
    </row>
    <row r="96" spans="1:13" x14ac:dyDescent="0.2">
      <c r="A96" s="1" t="s">
        <v>579</v>
      </c>
      <c r="B96" s="26" t="s">
        <v>589</v>
      </c>
      <c r="C96" s="10">
        <v>1013347.33</v>
      </c>
      <c r="D96" s="10">
        <v>191997.96</v>
      </c>
      <c r="E96" s="10">
        <v>3158649.17</v>
      </c>
      <c r="F96" s="10">
        <v>46123.42</v>
      </c>
      <c r="G96" s="10">
        <v>663539.66</v>
      </c>
      <c r="H96" s="10">
        <v>126350.57</v>
      </c>
      <c r="I96" s="10">
        <v>97039.49</v>
      </c>
      <c r="J96" s="10">
        <v>922.84</v>
      </c>
      <c r="K96" s="4"/>
      <c r="L96" s="4"/>
    </row>
    <row r="97" spans="1:12" x14ac:dyDescent="0.2">
      <c r="A97" s="1" t="s">
        <v>579</v>
      </c>
      <c r="B97" s="26" t="s">
        <v>590</v>
      </c>
      <c r="C97" s="10">
        <v>1658067</v>
      </c>
      <c r="D97" s="10">
        <v>288531.87</v>
      </c>
      <c r="E97" s="10">
        <v>1415247.49</v>
      </c>
      <c r="F97" s="10">
        <v>9680.16</v>
      </c>
      <c r="G97" s="10">
        <v>502819.3</v>
      </c>
      <c r="H97" s="10">
        <v>30925.919999999998</v>
      </c>
      <c r="I97" s="10">
        <v>210918.27</v>
      </c>
      <c r="J97" s="10">
        <v>14947.77</v>
      </c>
      <c r="K97" s="4"/>
      <c r="L97" s="4"/>
    </row>
    <row r="98" spans="1:12" x14ac:dyDescent="0.2">
      <c r="A98" s="1" t="s">
        <v>579</v>
      </c>
      <c r="B98" s="26" t="s">
        <v>591</v>
      </c>
      <c r="C98" s="10">
        <v>852612.67</v>
      </c>
      <c r="D98" s="10">
        <v>189986.4</v>
      </c>
      <c r="E98" s="10">
        <v>3146315.75</v>
      </c>
      <c r="F98" s="10">
        <v>68798.48</v>
      </c>
      <c r="G98" s="10">
        <v>616443.57999999996</v>
      </c>
      <c r="H98" s="10">
        <v>264808.33</v>
      </c>
      <c r="I98" s="10">
        <v>42000</v>
      </c>
      <c r="J98" s="10">
        <v>0</v>
      </c>
      <c r="K98" s="4"/>
      <c r="L98" s="4"/>
    </row>
    <row r="99" spans="1:12" x14ac:dyDescent="0.2">
      <c r="A99" s="1" t="s">
        <v>579</v>
      </c>
      <c r="B99" s="26" t="s">
        <v>592</v>
      </c>
      <c r="C99" s="10">
        <v>1976256.77</v>
      </c>
      <c r="D99" s="10">
        <v>97586.25</v>
      </c>
      <c r="E99" s="10">
        <v>2870589.02</v>
      </c>
      <c r="F99" s="10">
        <v>40591.620000000003</v>
      </c>
      <c r="G99" s="10">
        <v>4527380.9000000004</v>
      </c>
      <c r="H99" s="10">
        <v>4012122.72</v>
      </c>
      <c r="I99" s="10">
        <v>570853.12</v>
      </c>
      <c r="J99" s="10">
        <v>15738.68</v>
      </c>
      <c r="K99" s="4"/>
      <c r="L99" s="4"/>
    </row>
    <row r="100" spans="1:12" x14ac:dyDescent="0.2">
      <c r="A100" s="1" t="s">
        <v>579</v>
      </c>
      <c r="B100" s="26" t="s">
        <v>593</v>
      </c>
      <c r="C100" s="10">
        <v>661860.68000000005</v>
      </c>
      <c r="D100" s="10">
        <v>207757.57</v>
      </c>
      <c r="E100" s="10">
        <v>1582898</v>
      </c>
      <c r="F100" s="10">
        <v>22485.89</v>
      </c>
      <c r="G100" s="10">
        <v>457657.03</v>
      </c>
      <c r="H100" s="10">
        <v>39206.42</v>
      </c>
      <c r="I100" s="10">
        <v>101565.71</v>
      </c>
      <c r="J100" s="10">
        <v>0</v>
      </c>
      <c r="K100" s="4"/>
      <c r="L100" s="4"/>
    </row>
    <row r="101" spans="1:12" x14ac:dyDescent="0.2">
      <c r="A101" s="1" t="s">
        <v>579</v>
      </c>
      <c r="B101" s="26" t="s">
        <v>594</v>
      </c>
      <c r="C101" s="10">
        <v>792251.9</v>
      </c>
      <c r="D101" s="10">
        <v>122036.21</v>
      </c>
      <c r="E101" s="10">
        <v>619908.13</v>
      </c>
      <c r="F101" s="10">
        <v>8246.5499999999993</v>
      </c>
      <c r="G101" s="10">
        <v>595974.89</v>
      </c>
      <c r="H101" s="10">
        <v>151200.44</v>
      </c>
      <c r="I101" s="10">
        <v>70890.45</v>
      </c>
      <c r="J101" s="10">
        <v>1116.26</v>
      </c>
      <c r="K101" s="4"/>
      <c r="L101" s="4"/>
    </row>
    <row r="102" spans="1:12" x14ac:dyDescent="0.2">
      <c r="A102" s="1" t="s">
        <v>579</v>
      </c>
      <c r="B102" s="26" t="s">
        <v>595</v>
      </c>
      <c r="C102" s="10">
        <v>219553.18</v>
      </c>
      <c r="D102" s="10">
        <v>31077.89</v>
      </c>
      <c r="E102" s="10">
        <v>30566.720000000001</v>
      </c>
      <c r="F102" s="10">
        <v>497.95</v>
      </c>
      <c r="G102" s="10">
        <v>1266939.8500000001</v>
      </c>
      <c r="H102" s="10">
        <v>1241470.32</v>
      </c>
      <c r="I102" s="10">
        <v>34735.19</v>
      </c>
      <c r="J102" s="10">
        <v>0</v>
      </c>
      <c r="K102" s="4"/>
      <c r="L102" s="4"/>
    </row>
    <row r="103" spans="1:12" x14ac:dyDescent="0.2">
      <c r="A103" s="1" t="s">
        <v>579</v>
      </c>
      <c r="B103" s="26" t="s">
        <v>596</v>
      </c>
      <c r="C103" s="10">
        <v>1092774.4099999999</v>
      </c>
      <c r="D103" s="10">
        <v>305666.69</v>
      </c>
      <c r="E103" s="10">
        <v>5604356.8300000001</v>
      </c>
      <c r="F103" s="10">
        <v>89206.61</v>
      </c>
      <c r="G103" s="10">
        <v>910729.3</v>
      </c>
      <c r="H103" s="10">
        <v>355790.03</v>
      </c>
      <c r="I103" s="10">
        <v>3193448.71</v>
      </c>
      <c r="J103" s="10">
        <v>2795999.84</v>
      </c>
      <c r="K103" s="4"/>
      <c r="L103" s="4"/>
    </row>
    <row r="104" spans="1:12" x14ac:dyDescent="0.2">
      <c r="A104" s="1" t="s">
        <v>579</v>
      </c>
      <c r="B104" s="26" t="s">
        <v>597</v>
      </c>
      <c r="C104" s="10">
        <v>740514.75</v>
      </c>
      <c r="D104" s="10">
        <v>93625.7</v>
      </c>
      <c r="E104" s="10">
        <v>682567.35</v>
      </c>
      <c r="F104" s="10">
        <v>10497.71</v>
      </c>
      <c r="G104" s="10">
        <v>483952.27</v>
      </c>
      <c r="H104" s="10">
        <v>155756.31</v>
      </c>
      <c r="I104" s="10">
        <v>39023.68</v>
      </c>
      <c r="J104" s="10">
        <v>765.33</v>
      </c>
      <c r="K104" s="4"/>
      <c r="L104" s="4"/>
    </row>
    <row r="105" spans="1:12" x14ac:dyDescent="0.2">
      <c r="A105" s="1" t="s">
        <v>579</v>
      </c>
      <c r="B105" s="26" t="s">
        <v>598</v>
      </c>
      <c r="C105" s="10">
        <v>1317029.05</v>
      </c>
      <c r="D105" s="10">
        <v>143614.48000000001</v>
      </c>
      <c r="E105" s="10">
        <v>3239845.19</v>
      </c>
      <c r="F105" s="10">
        <v>45708.11</v>
      </c>
      <c r="G105" s="10">
        <v>851147.34</v>
      </c>
      <c r="H105" s="10">
        <v>305868.34000000003</v>
      </c>
      <c r="I105" s="10">
        <v>22500</v>
      </c>
      <c r="J105" s="10">
        <v>0</v>
      </c>
      <c r="K105" s="4"/>
      <c r="L105" s="4"/>
    </row>
    <row r="106" spans="1:12" x14ac:dyDescent="0.2">
      <c r="A106" s="1" t="s">
        <v>579</v>
      </c>
      <c r="B106" s="26" t="s">
        <v>599</v>
      </c>
      <c r="C106" s="10">
        <v>865625</v>
      </c>
      <c r="D106" s="10">
        <v>51847</v>
      </c>
      <c r="E106" s="10">
        <v>1925333</v>
      </c>
      <c r="F106" s="10">
        <v>357594</v>
      </c>
      <c r="G106" s="10">
        <v>614463</v>
      </c>
      <c r="H106" s="10">
        <v>257873</v>
      </c>
      <c r="I106" s="10">
        <v>453449</v>
      </c>
      <c r="J106" s="10">
        <v>371193</v>
      </c>
      <c r="K106" s="4"/>
      <c r="L106" s="4"/>
    </row>
    <row r="107" spans="1:12" x14ac:dyDescent="0.2">
      <c r="A107" s="1" t="s">
        <v>579</v>
      </c>
      <c r="B107" s="26" t="s">
        <v>600</v>
      </c>
      <c r="C107" s="10">
        <v>617130.43000000005</v>
      </c>
      <c r="D107" s="10">
        <v>57648.46</v>
      </c>
      <c r="E107" s="10">
        <v>2109651.5</v>
      </c>
      <c r="F107" s="10">
        <v>30882.66</v>
      </c>
      <c r="G107" s="10">
        <v>4743101.93</v>
      </c>
      <c r="H107" s="10">
        <v>2451776.0099999998</v>
      </c>
      <c r="I107" s="10">
        <v>0</v>
      </c>
      <c r="J107" s="10">
        <v>0</v>
      </c>
      <c r="K107" s="4"/>
      <c r="L107" s="4"/>
    </row>
    <row r="108" spans="1:12" x14ac:dyDescent="0.2">
      <c r="A108" s="1" t="s">
        <v>579</v>
      </c>
      <c r="B108" s="26" t="s">
        <v>601</v>
      </c>
      <c r="C108" s="10">
        <v>504471.67</v>
      </c>
      <c r="D108" s="10">
        <v>50961.52</v>
      </c>
      <c r="E108" s="10">
        <v>916361.95</v>
      </c>
      <c r="F108" s="10">
        <v>0</v>
      </c>
      <c r="G108" s="10">
        <v>433923.71</v>
      </c>
      <c r="H108" s="10">
        <v>25530.12</v>
      </c>
      <c r="I108" s="10">
        <v>137650.32</v>
      </c>
      <c r="J108" s="10">
        <v>2606.2399999999998</v>
      </c>
      <c r="K108" s="4"/>
      <c r="L108" s="4"/>
    </row>
    <row r="109" spans="1:12" x14ac:dyDescent="0.2">
      <c r="A109" s="1" t="s">
        <v>579</v>
      </c>
      <c r="B109" s="26" t="s">
        <v>602</v>
      </c>
      <c r="C109" s="10">
        <v>467302</v>
      </c>
      <c r="D109" s="10">
        <v>43719</v>
      </c>
      <c r="E109" s="10">
        <v>618107</v>
      </c>
      <c r="F109" s="10">
        <v>6673</v>
      </c>
      <c r="G109" s="10">
        <v>816244</v>
      </c>
      <c r="H109" s="10">
        <v>186289</v>
      </c>
      <c r="I109" s="10">
        <v>29213</v>
      </c>
      <c r="J109" s="10">
        <v>1791</v>
      </c>
      <c r="K109" s="4"/>
      <c r="L109" s="4"/>
    </row>
    <row r="110" spans="1:12" x14ac:dyDescent="0.2">
      <c r="A110" s="1" t="s">
        <v>579</v>
      </c>
      <c r="B110" s="26" t="s">
        <v>603</v>
      </c>
      <c r="C110" s="10">
        <v>420819.16</v>
      </c>
      <c r="D110" s="10">
        <v>54735.53</v>
      </c>
      <c r="E110" s="10">
        <v>191653.39</v>
      </c>
      <c r="F110" s="10">
        <v>0</v>
      </c>
      <c r="G110" s="10">
        <v>414800.11</v>
      </c>
      <c r="H110" s="10">
        <v>154287.18</v>
      </c>
      <c r="I110" s="10">
        <v>85913.32</v>
      </c>
      <c r="J110" s="10">
        <v>10183.879999999999</v>
      </c>
      <c r="K110" s="4"/>
      <c r="L110" s="4"/>
    </row>
    <row r="111" spans="1:12" x14ac:dyDescent="0.2">
      <c r="A111" s="1" t="s">
        <v>579</v>
      </c>
      <c r="B111" s="26" t="s">
        <v>604</v>
      </c>
      <c r="C111" s="10">
        <v>432315.7</v>
      </c>
      <c r="D111" s="10">
        <v>16804.740000000002</v>
      </c>
      <c r="E111" s="10">
        <v>688192.45</v>
      </c>
      <c r="F111" s="10">
        <v>11561.61</v>
      </c>
      <c r="G111" s="10">
        <v>359164.48</v>
      </c>
      <c r="H111" s="10">
        <v>175189.63</v>
      </c>
      <c r="I111" s="10">
        <v>20674.810000000001</v>
      </c>
      <c r="J111" s="10">
        <v>0</v>
      </c>
      <c r="K111" s="4"/>
      <c r="L111" s="4"/>
    </row>
    <row r="112" spans="1:12" x14ac:dyDescent="0.2">
      <c r="A112" s="1" t="s">
        <v>579</v>
      </c>
      <c r="B112" s="26" t="s">
        <v>605</v>
      </c>
      <c r="C112" s="10">
        <v>2257500</v>
      </c>
      <c r="D112" s="10">
        <v>133300</v>
      </c>
      <c r="E112" s="10">
        <v>9526600</v>
      </c>
      <c r="F112" s="10">
        <v>115000</v>
      </c>
      <c r="G112" s="10">
        <v>1426600</v>
      </c>
      <c r="H112" s="10">
        <v>651800</v>
      </c>
      <c r="I112" s="10">
        <v>0</v>
      </c>
      <c r="J112" s="10">
        <v>0</v>
      </c>
      <c r="K112" s="4"/>
      <c r="L112" s="4"/>
    </row>
    <row r="113" spans="1:13" x14ac:dyDescent="0.2">
      <c r="A113" s="1" t="s">
        <v>579</v>
      </c>
      <c r="B113" s="26" t="s">
        <v>606</v>
      </c>
      <c r="C113" s="10">
        <v>1452987.42</v>
      </c>
      <c r="D113" s="10">
        <v>400648.62</v>
      </c>
      <c r="E113" s="10">
        <v>2041340.64</v>
      </c>
      <c r="F113" s="10">
        <v>33932.589999999997</v>
      </c>
      <c r="G113" s="10">
        <v>634792.48</v>
      </c>
      <c r="H113" s="10">
        <v>83840.34</v>
      </c>
      <c r="I113" s="10">
        <v>361251.29</v>
      </c>
      <c r="J113" s="10">
        <v>17904.939999999999</v>
      </c>
      <c r="K113" s="4"/>
      <c r="L113" s="4"/>
    </row>
    <row r="114" spans="1:13" x14ac:dyDescent="0.2">
      <c r="A114" s="1" t="s">
        <v>579</v>
      </c>
      <c r="B114" s="26" t="s">
        <v>607</v>
      </c>
      <c r="C114" s="10">
        <v>827865.07</v>
      </c>
      <c r="D114" s="10">
        <v>170670.2</v>
      </c>
      <c r="E114" s="10">
        <v>4458118.49</v>
      </c>
      <c r="F114" s="10">
        <v>63362.5</v>
      </c>
      <c r="G114" s="10">
        <v>549042.42000000004</v>
      </c>
      <c r="H114" s="10">
        <v>240619.16</v>
      </c>
      <c r="I114" s="10">
        <v>32697.37</v>
      </c>
      <c r="J114" s="10">
        <v>0</v>
      </c>
      <c r="K114" s="4"/>
      <c r="L114" s="4"/>
    </row>
    <row r="115" spans="1:13" x14ac:dyDescent="0.2">
      <c r="A115" s="1" t="s">
        <v>579</v>
      </c>
      <c r="B115" s="26" t="s">
        <v>608</v>
      </c>
      <c r="C115" s="10">
        <v>1391315.01</v>
      </c>
      <c r="D115" s="10">
        <v>145110.41</v>
      </c>
      <c r="E115" s="10">
        <v>1159520.8600000001</v>
      </c>
      <c r="F115" s="10">
        <v>26036.54</v>
      </c>
      <c r="G115" s="10">
        <v>273083.21999999997</v>
      </c>
      <c r="H115" s="10">
        <v>208555.45</v>
      </c>
      <c r="I115" s="10">
        <v>31621.29</v>
      </c>
      <c r="J115" s="10">
        <v>40.06</v>
      </c>
      <c r="K115" s="4"/>
      <c r="L115" s="4"/>
    </row>
    <row r="116" spans="1:13" x14ac:dyDescent="0.2">
      <c r="A116" s="1" t="s">
        <v>579</v>
      </c>
      <c r="B116" s="26" t="s">
        <v>609</v>
      </c>
      <c r="C116" s="10">
        <v>1125381</v>
      </c>
      <c r="D116" s="10">
        <v>67107</v>
      </c>
      <c r="E116" s="10">
        <v>2115667</v>
      </c>
      <c r="F116" s="10">
        <v>30246</v>
      </c>
      <c r="G116" s="10">
        <v>728121</v>
      </c>
      <c r="H116" s="10">
        <v>159094</v>
      </c>
      <c r="I116" s="10">
        <v>101189</v>
      </c>
      <c r="J116" s="10">
        <v>231</v>
      </c>
      <c r="K116" s="4"/>
      <c r="L116" s="4"/>
    </row>
    <row r="117" spans="1:13" x14ac:dyDescent="0.2">
      <c r="A117" s="1" t="s">
        <v>359</v>
      </c>
      <c r="B117" s="26" t="s">
        <v>610</v>
      </c>
      <c r="C117" s="10">
        <v>577706.23999999999</v>
      </c>
      <c r="D117" s="10">
        <v>128621.69</v>
      </c>
      <c r="E117" s="10">
        <v>1785171.91</v>
      </c>
      <c r="F117" s="10">
        <v>27782.98</v>
      </c>
      <c r="G117" s="10">
        <v>918620.78</v>
      </c>
      <c r="H117" s="10">
        <v>224120.18</v>
      </c>
      <c r="I117" s="10">
        <v>300539.3</v>
      </c>
      <c r="J117" s="10">
        <v>9717.18</v>
      </c>
      <c r="K117" s="4"/>
      <c r="L117" s="4"/>
    </row>
    <row r="118" spans="1:13" x14ac:dyDescent="0.2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2">
      <c r="B119" s="26" t="s">
        <v>225</v>
      </c>
      <c r="C119" s="11">
        <f t="shared" ref="C119:J119" si="1">SUBTOTAL(9,C86:C118)</f>
        <v>36794694.009999998</v>
      </c>
      <c r="D119" s="11">
        <f t="shared" si="1"/>
        <v>4027090.810000001</v>
      </c>
      <c r="E119" s="11">
        <f t="shared" si="1"/>
        <v>138172040.35999998</v>
      </c>
      <c r="F119" s="11">
        <f t="shared" si="1"/>
        <v>2173304.4699999997</v>
      </c>
      <c r="G119" s="11">
        <f t="shared" si="1"/>
        <v>37810261.090000004</v>
      </c>
      <c r="H119" s="11">
        <f t="shared" si="1"/>
        <v>21395898.679999996</v>
      </c>
      <c r="I119" s="11">
        <f t="shared" si="1"/>
        <v>9838213.3000000007</v>
      </c>
      <c r="J119" s="11">
        <f t="shared" si="1"/>
        <v>5136245.3499999996</v>
      </c>
      <c r="K119" s="4"/>
      <c r="L119" s="4"/>
    </row>
    <row r="120" spans="1:13" x14ac:dyDescent="0.2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8.75" x14ac:dyDescent="0.3">
      <c r="B121" s="225" t="s">
        <v>258</v>
      </c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</row>
    <row r="122" spans="1:13" ht="25.5" customHeight="1" x14ac:dyDescent="0.2">
      <c r="B122" s="13" t="s">
        <v>506</v>
      </c>
      <c r="C122" s="226" t="s">
        <v>325</v>
      </c>
      <c r="D122" s="227"/>
      <c r="E122" s="226" t="s">
        <v>326</v>
      </c>
      <c r="F122" s="227"/>
      <c r="G122" s="226" t="s">
        <v>327</v>
      </c>
      <c r="H122" s="227"/>
      <c r="I122" s="226" t="s">
        <v>328</v>
      </c>
      <c r="J122" s="227"/>
      <c r="K122" s="25"/>
      <c r="L122" s="4"/>
      <c r="M122" s="6"/>
    </row>
    <row r="123" spans="1:13" x14ac:dyDescent="0.2">
      <c r="B123" s="26"/>
      <c r="C123" s="27" t="s">
        <v>251</v>
      </c>
      <c r="D123" s="27" t="s">
        <v>252</v>
      </c>
      <c r="E123" s="27" t="s">
        <v>251</v>
      </c>
      <c r="F123" s="27" t="s">
        <v>252</v>
      </c>
      <c r="G123" s="27" t="s">
        <v>251</v>
      </c>
      <c r="H123" s="27" t="s">
        <v>252</v>
      </c>
      <c r="I123" s="27" t="s">
        <v>251</v>
      </c>
      <c r="J123" s="27" t="s">
        <v>252</v>
      </c>
      <c r="K123" s="28"/>
      <c r="L123" s="28"/>
    </row>
    <row r="124" spans="1:13" x14ac:dyDescent="0.2">
      <c r="B124" s="26"/>
      <c r="C124" s="27" t="s">
        <v>253</v>
      </c>
      <c r="D124" s="27" t="s">
        <v>253</v>
      </c>
      <c r="E124" s="27" t="s">
        <v>253</v>
      </c>
      <c r="F124" s="27" t="s">
        <v>253</v>
      </c>
      <c r="G124" s="27" t="s">
        <v>253</v>
      </c>
      <c r="H124" s="27" t="s">
        <v>253</v>
      </c>
      <c r="I124" s="27" t="s">
        <v>253</v>
      </c>
      <c r="J124" s="27" t="s">
        <v>253</v>
      </c>
      <c r="K124" s="28"/>
      <c r="L124" s="28"/>
    </row>
    <row r="125" spans="1:13" x14ac:dyDescent="0.2">
      <c r="B125" s="26"/>
      <c r="C125" s="10"/>
      <c r="D125" s="10"/>
      <c r="E125" s="10"/>
      <c r="F125" s="10"/>
      <c r="G125" s="10"/>
      <c r="H125" s="10"/>
      <c r="I125" s="4"/>
      <c r="J125" s="4"/>
      <c r="K125" s="4"/>
      <c r="L125" s="4"/>
    </row>
    <row r="126" spans="1:13" x14ac:dyDescent="0.2">
      <c r="A126" s="1" t="s">
        <v>579</v>
      </c>
      <c r="B126" s="26" t="s">
        <v>580</v>
      </c>
      <c r="C126" s="10">
        <v>371689</v>
      </c>
      <c r="D126" s="10">
        <v>97270</v>
      </c>
      <c r="E126" s="10">
        <v>520945</v>
      </c>
      <c r="F126" s="10">
        <v>58815</v>
      </c>
      <c r="G126" s="10">
        <v>3411337</v>
      </c>
      <c r="H126" s="10">
        <v>466080</v>
      </c>
      <c r="I126" s="4">
        <v>98652</v>
      </c>
      <c r="J126" s="4">
        <v>74212</v>
      </c>
      <c r="K126" s="4"/>
      <c r="L126" s="4"/>
    </row>
    <row r="127" spans="1:13" x14ac:dyDescent="0.2">
      <c r="A127" s="1" t="s">
        <v>579</v>
      </c>
      <c r="B127" s="26" t="s">
        <v>581</v>
      </c>
      <c r="C127" s="10">
        <v>24977.5</v>
      </c>
      <c r="D127" s="10">
        <v>0</v>
      </c>
      <c r="E127" s="10">
        <v>534815.41</v>
      </c>
      <c r="F127" s="10">
        <v>148261.19</v>
      </c>
      <c r="G127" s="10">
        <v>4079903.36</v>
      </c>
      <c r="H127" s="10">
        <v>286500</v>
      </c>
      <c r="I127" s="4">
        <v>322390.92</v>
      </c>
      <c r="J127" s="4">
        <v>9282.82</v>
      </c>
      <c r="K127" s="4"/>
      <c r="L127" s="4"/>
    </row>
    <row r="128" spans="1:13" x14ac:dyDescent="0.2">
      <c r="A128" s="1" t="s">
        <v>579</v>
      </c>
      <c r="B128" s="26" t="s">
        <v>582</v>
      </c>
      <c r="C128" s="10">
        <v>394248.05</v>
      </c>
      <c r="D128" s="10">
        <v>79914</v>
      </c>
      <c r="E128" s="10">
        <v>1436402.54</v>
      </c>
      <c r="F128" s="10">
        <v>140976.53</v>
      </c>
      <c r="G128" s="10">
        <v>6077184.9800000004</v>
      </c>
      <c r="H128" s="10">
        <v>369192.93</v>
      </c>
      <c r="I128" s="4">
        <v>651341.09</v>
      </c>
      <c r="J128" s="4">
        <v>202705.51</v>
      </c>
      <c r="K128" s="4"/>
      <c r="L128" s="4"/>
    </row>
    <row r="129" spans="1:12" x14ac:dyDescent="0.2">
      <c r="A129" s="1" t="s">
        <v>579</v>
      </c>
      <c r="B129" s="26" t="s">
        <v>583</v>
      </c>
      <c r="C129" s="10">
        <v>2430000</v>
      </c>
      <c r="D129" s="10">
        <v>818700</v>
      </c>
      <c r="E129" s="10">
        <v>2191900</v>
      </c>
      <c r="F129" s="10">
        <v>1698800</v>
      </c>
      <c r="G129" s="10">
        <v>20153400</v>
      </c>
      <c r="H129" s="10">
        <v>728500</v>
      </c>
      <c r="I129" s="4">
        <v>1989400</v>
      </c>
      <c r="J129" s="4">
        <v>738600</v>
      </c>
      <c r="K129" s="4"/>
      <c r="L129" s="4"/>
    </row>
    <row r="130" spans="1:12" x14ac:dyDescent="0.2">
      <c r="A130" s="1" t="s">
        <v>579</v>
      </c>
      <c r="B130" s="26" t="s">
        <v>584</v>
      </c>
      <c r="C130" s="10">
        <v>3885406</v>
      </c>
      <c r="D130" s="10">
        <v>826549</v>
      </c>
      <c r="E130" s="10">
        <v>3008471</v>
      </c>
      <c r="F130" s="10">
        <v>241377</v>
      </c>
      <c r="G130" s="10">
        <v>14553077</v>
      </c>
      <c r="H130" s="10">
        <v>52833</v>
      </c>
      <c r="I130" s="4">
        <v>1441008</v>
      </c>
      <c r="J130" s="4">
        <v>1832026</v>
      </c>
      <c r="K130" s="4"/>
      <c r="L130" s="4"/>
    </row>
    <row r="131" spans="1:12" x14ac:dyDescent="0.2">
      <c r="A131" s="1" t="s">
        <v>579</v>
      </c>
      <c r="B131" s="26" t="s">
        <v>585</v>
      </c>
      <c r="C131" s="10">
        <v>42840</v>
      </c>
      <c r="D131" s="10">
        <v>520</v>
      </c>
      <c r="E131" s="10">
        <v>914539</v>
      </c>
      <c r="F131" s="10">
        <v>147882</v>
      </c>
      <c r="G131" s="10">
        <v>7748248</v>
      </c>
      <c r="H131" s="10">
        <v>333824</v>
      </c>
      <c r="I131" s="4">
        <v>170591</v>
      </c>
      <c r="J131" s="4">
        <v>248205</v>
      </c>
      <c r="K131" s="4"/>
      <c r="L131" s="4"/>
    </row>
    <row r="132" spans="1:12" x14ac:dyDescent="0.2">
      <c r="A132" s="1" t="s">
        <v>579</v>
      </c>
      <c r="B132" s="26" t="s">
        <v>586</v>
      </c>
      <c r="C132" s="10">
        <v>9300</v>
      </c>
      <c r="D132" s="10">
        <v>1500</v>
      </c>
      <c r="E132" s="10">
        <v>5437471</v>
      </c>
      <c r="F132" s="10">
        <v>4114610</v>
      </c>
      <c r="G132" s="10">
        <v>156133926</v>
      </c>
      <c r="H132" s="10">
        <v>100751186</v>
      </c>
      <c r="I132" s="4">
        <v>3945448</v>
      </c>
      <c r="J132" s="4">
        <v>0</v>
      </c>
      <c r="K132" s="4"/>
      <c r="L132" s="4"/>
    </row>
    <row r="133" spans="1:12" x14ac:dyDescent="0.2">
      <c r="A133" s="1" t="s">
        <v>579</v>
      </c>
      <c r="B133" s="26" t="s">
        <v>587</v>
      </c>
      <c r="C133" s="10">
        <v>2671500</v>
      </c>
      <c r="D133" s="10">
        <v>1544600</v>
      </c>
      <c r="E133" s="10">
        <v>656100</v>
      </c>
      <c r="F133" s="10">
        <v>21300</v>
      </c>
      <c r="G133" s="10">
        <v>18361500</v>
      </c>
      <c r="H133" s="10">
        <v>0</v>
      </c>
      <c r="I133" s="4">
        <v>0</v>
      </c>
      <c r="J133" s="4">
        <v>400000</v>
      </c>
      <c r="K133" s="4"/>
      <c r="L133" s="4"/>
    </row>
    <row r="134" spans="1:12" x14ac:dyDescent="0.2">
      <c r="A134" s="1" t="s">
        <v>579</v>
      </c>
      <c r="B134" s="26" t="s">
        <v>588</v>
      </c>
      <c r="C134" s="10">
        <v>2358995</v>
      </c>
      <c r="D134" s="10">
        <v>1257058</v>
      </c>
      <c r="E134" s="10">
        <v>1192228</v>
      </c>
      <c r="F134" s="10">
        <v>28120</v>
      </c>
      <c r="G134" s="10">
        <v>24842691</v>
      </c>
      <c r="H134" s="10">
        <v>0</v>
      </c>
      <c r="I134" s="4">
        <v>219937</v>
      </c>
      <c r="J134" s="4">
        <v>954690</v>
      </c>
      <c r="K134" s="4"/>
      <c r="L134" s="4"/>
    </row>
    <row r="135" spans="1:12" x14ac:dyDescent="0.2">
      <c r="A135" s="1" t="s">
        <v>579</v>
      </c>
      <c r="B135" s="26" t="s">
        <v>589</v>
      </c>
      <c r="C135" s="10">
        <v>938676.08</v>
      </c>
      <c r="D135" s="10">
        <v>235332.99</v>
      </c>
      <c r="E135" s="10">
        <v>1002805.15</v>
      </c>
      <c r="F135" s="10">
        <v>532457.36</v>
      </c>
      <c r="G135" s="10">
        <v>5319600</v>
      </c>
      <c r="H135" s="10">
        <v>0</v>
      </c>
      <c r="I135" s="4">
        <v>1500</v>
      </c>
      <c r="J135" s="4">
        <v>230309</v>
      </c>
      <c r="K135" s="4"/>
      <c r="L135" s="4"/>
    </row>
    <row r="136" spans="1:12" x14ac:dyDescent="0.2">
      <c r="A136" s="1" t="s">
        <v>579</v>
      </c>
      <c r="B136" s="26" t="s">
        <v>590</v>
      </c>
      <c r="C136" s="10">
        <v>1005472.86</v>
      </c>
      <c r="D136" s="10">
        <v>264809.93</v>
      </c>
      <c r="E136" s="10">
        <v>1201955.56</v>
      </c>
      <c r="F136" s="10">
        <v>271562.65000000002</v>
      </c>
      <c r="G136" s="10">
        <v>13542985.289999999</v>
      </c>
      <c r="H136" s="10">
        <v>6107992.8700000001</v>
      </c>
      <c r="I136" s="4">
        <v>1061455.8899999999</v>
      </c>
      <c r="J136" s="4">
        <v>319556.59000000003</v>
      </c>
      <c r="K136" s="4"/>
      <c r="L136" s="4"/>
    </row>
    <row r="137" spans="1:12" x14ac:dyDescent="0.2">
      <c r="A137" s="1" t="s">
        <v>579</v>
      </c>
      <c r="B137" s="26" t="s">
        <v>591</v>
      </c>
      <c r="C137" s="10">
        <v>1542213.27</v>
      </c>
      <c r="D137" s="10">
        <v>354963.99</v>
      </c>
      <c r="E137" s="10">
        <v>1353767.36</v>
      </c>
      <c r="F137" s="10">
        <v>180759.98</v>
      </c>
      <c r="G137" s="10">
        <v>7059761.3499999996</v>
      </c>
      <c r="H137" s="10">
        <v>477173.92</v>
      </c>
      <c r="I137" s="4">
        <v>642002.38</v>
      </c>
      <c r="J137" s="4">
        <v>28041.23</v>
      </c>
      <c r="K137" s="4"/>
      <c r="L137" s="4"/>
    </row>
    <row r="138" spans="1:12" x14ac:dyDescent="0.2">
      <c r="A138" s="1" t="s">
        <v>579</v>
      </c>
      <c r="B138" s="26" t="s">
        <v>592</v>
      </c>
      <c r="C138" s="10">
        <v>1015773.42</v>
      </c>
      <c r="D138" s="10">
        <v>518608.26</v>
      </c>
      <c r="E138" s="10">
        <v>713955.66</v>
      </c>
      <c r="F138" s="10">
        <v>135121.20000000001</v>
      </c>
      <c r="G138" s="10">
        <v>5649629.0899999999</v>
      </c>
      <c r="H138" s="10">
        <v>281356.49</v>
      </c>
      <c r="I138" s="4">
        <v>1001533.03</v>
      </c>
      <c r="J138" s="4">
        <v>374145.16</v>
      </c>
      <c r="K138" s="4"/>
      <c r="L138" s="4"/>
    </row>
    <row r="139" spans="1:12" x14ac:dyDescent="0.2">
      <c r="A139" s="1" t="s">
        <v>579</v>
      </c>
      <c r="B139" s="26" t="s">
        <v>593</v>
      </c>
      <c r="C139" s="10">
        <v>461439.76</v>
      </c>
      <c r="D139" s="10">
        <v>81570.8</v>
      </c>
      <c r="E139" s="10">
        <v>385693.48</v>
      </c>
      <c r="F139" s="10">
        <v>126568.52</v>
      </c>
      <c r="G139" s="10">
        <v>4796029.34</v>
      </c>
      <c r="H139" s="10">
        <v>343034.61</v>
      </c>
      <c r="I139" s="4">
        <v>342774.15</v>
      </c>
      <c r="J139" s="4">
        <v>178712.66</v>
      </c>
      <c r="K139" s="4"/>
      <c r="L139" s="4"/>
    </row>
    <row r="140" spans="1:12" x14ac:dyDescent="0.2">
      <c r="A140" s="1" t="s">
        <v>579</v>
      </c>
      <c r="B140" s="26" t="s">
        <v>594</v>
      </c>
      <c r="C140" s="10">
        <v>381042.4</v>
      </c>
      <c r="D140" s="10">
        <v>162215.64000000001</v>
      </c>
      <c r="E140" s="10">
        <v>455967.71</v>
      </c>
      <c r="F140" s="10">
        <v>144986.41</v>
      </c>
      <c r="G140" s="10">
        <v>4709925.34</v>
      </c>
      <c r="H140" s="10">
        <v>527887.01</v>
      </c>
      <c r="I140" s="4">
        <v>251501.3</v>
      </c>
      <c r="J140" s="4">
        <v>112310.15</v>
      </c>
      <c r="K140" s="4"/>
      <c r="L140" s="4"/>
    </row>
    <row r="141" spans="1:12" x14ac:dyDescent="0.2">
      <c r="A141" s="1" t="s">
        <v>579</v>
      </c>
      <c r="B141" s="26" t="s">
        <v>595</v>
      </c>
      <c r="C141" s="10">
        <v>38321.360000000001</v>
      </c>
      <c r="D141" s="10">
        <v>24000</v>
      </c>
      <c r="E141" s="10">
        <v>354829.08</v>
      </c>
      <c r="F141" s="10">
        <v>124169.85</v>
      </c>
      <c r="G141" s="10">
        <v>2139031.81</v>
      </c>
      <c r="H141" s="10">
        <v>133379.89000000001</v>
      </c>
      <c r="I141" s="4">
        <v>161460.73000000001</v>
      </c>
      <c r="J141" s="4">
        <v>38228.75</v>
      </c>
      <c r="K141" s="4"/>
      <c r="L141" s="4"/>
    </row>
    <row r="142" spans="1:12" x14ac:dyDescent="0.2">
      <c r="A142" s="1" t="s">
        <v>579</v>
      </c>
      <c r="B142" s="26" t="s">
        <v>596</v>
      </c>
      <c r="C142" s="10">
        <v>1663125.57</v>
      </c>
      <c r="D142" s="10">
        <v>838039.14</v>
      </c>
      <c r="E142" s="10">
        <v>644006.5</v>
      </c>
      <c r="F142" s="10">
        <v>215219.13</v>
      </c>
      <c r="G142" s="10">
        <v>18122010.66</v>
      </c>
      <c r="H142" s="10">
        <v>1698450.73</v>
      </c>
      <c r="I142" s="4">
        <v>771297.63</v>
      </c>
      <c r="J142" s="4">
        <v>408027.63</v>
      </c>
      <c r="K142" s="4"/>
      <c r="L142" s="4"/>
    </row>
    <row r="143" spans="1:12" x14ac:dyDescent="0.2">
      <c r="A143" s="1" t="s">
        <v>579</v>
      </c>
      <c r="B143" s="26" t="s">
        <v>597</v>
      </c>
      <c r="C143" s="10">
        <v>268055.27</v>
      </c>
      <c r="D143" s="10">
        <v>42703.74</v>
      </c>
      <c r="E143" s="10">
        <v>393263.92</v>
      </c>
      <c r="F143" s="10">
        <v>102531.1</v>
      </c>
      <c r="G143" s="10">
        <v>2592380.09</v>
      </c>
      <c r="H143" s="10">
        <v>118497.39</v>
      </c>
      <c r="I143" s="4">
        <v>284805.14</v>
      </c>
      <c r="J143" s="4">
        <v>34003.72</v>
      </c>
      <c r="K143" s="4"/>
      <c r="L143" s="4"/>
    </row>
    <row r="144" spans="1:12" x14ac:dyDescent="0.2">
      <c r="A144" s="1" t="s">
        <v>579</v>
      </c>
      <c r="B144" s="26" t="s">
        <v>598</v>
      </c>
      <c r="C144" s="10">
        <v>670645.49</v>
      </c>
      <c r="D144" s="10">
        <v>103562.84</v>
      </c>
      <c r="E144" s="10">
        <v>377244.64</v>
      </c>
      <c r="F144" s="10">
        <v>88916.41</v>
      </c>
      <c r="G144" s="10">
        <v>10477131.24</v>
      </c>
      <c r="H144" s="10">
        <v>884519.54</v>
      </c>
      <c r="I144" s="4">
        <v>472028.14</v>
      </c>
      <c r="J144" s="4">
        <v>309510.09000000003</v>
      </c>
      <c r="K144" s="4"/>
      <c r="L144" s="4"/>
    </row>
    <row r="145" spans="1:12" x14ac:dyDescent="0.2">
      <c r="A145" s="1" t="s">
        <v>579</v>
      </c>
      <c r="B145" s="26" t="s">
        <v>599</v>
      </c>
      <c r="C145" s="10">
        <v>772758</v>
      </c>
      <c r="D145" s="10">
        <v>286585</v>
      </c>
      <c r="E145" s="10">
        <v>964520</v>
      </c>
      <c r="F145" s="10">
        <v>155024</v>
      </c>
      <c r="G145" s="10">
        <v>6298051</v>
      </c>
      <c r="H145" s="10">
        <v>410207</v>
      </c>
      <c r="I145" s="4">
        <v>947713</v>
      </c>
      <c r="J145" s="4">
        <v>165200</v>
      </c>
      <c r="K145" s="4"/>
      <c r="L145" s="4"/>
    </row>
    <row r="146" spans="1:12" x14ac:dyDescent="0.2">
      <c r="A146" s="1" t="s">
        <v>579</v>
      </c>
      <c r="B146" s="26" t="s">
        <v>600</v>
      </c>
      <c r="C146" s="10">
        <v>431408.73</v>
      </c>
      <c r="D146" s="10">
        <v>46651.27</v>
      </c>
      <c r="E146" s="10">
        <v>1002519.43</v>
      </c>
      <c r="F146" s="10">
        <v>230466.43</v>
      </c>
      <c r="G146" s="10">
        <v>5370277.2800000003</v>
      </c>
      <c r="H146" s="10">
        <v>365277.59</v>
      </c>
      <c r="I146" s="4">
        <v>541737.16</v>
      </c>
      <c r="J146" s="4">
        <v>417706.31</v>
      </c>
      <c r="K146" s="4"/>
      <c r="L146" s="4"/>
    </row>
    <row r="147" spans="1:12" x14ac:dyDescent="0.2">
      <c r="A147" s="1" t="s">
        <v>579</v>
      </c>
      <c r="B147" s="26" t="s">
        <v>601</v>
      </c>
      <c r="C147" s="10">
        <v>13000</v>
      </c>
      <c r="D147" s="10">
        <v>0</v>
      </c>
      <c r="E147" s="10">
        <v>407854.67</v>
      </c>
      <c r="F147" s="10">
        <v>120564.56</v>
      </c>
      <c r="G147" s="10">
        <v>2910228.84</v>
      </c>
      <c r="H147" s="10">
        <v>129562.96</v>
      </c>
      <c r="I147" s="4">
        <v>302040.14</v>
      </c>
      <c r="J147" s="4">
        <v>108915.61</v>
      </c>
      <c r="K147" s="4"/>
      <c r="L147" s="4"/>
    </row>
    <row r="148" spans="1:12" x14ac:dyDescent="0.2">
      <c r="A148" s="1" t="s">
        <v>579</v>
      </c>
      <c r="B148" s="26" t="s">
        <v>602</v>
      </c>
      <c r="C148" s="10">
        <v>219826</v>
      </c>
      <c r="D148" s="10">
        <v>75191</v>
      </c>
      <c r="E148" s="10">
        <v>386617</v>
      </c>
      <c r="F148" s="10">
        <v>101958</v>
      </c>
      <c r="G148" s="10">
        <v>3369728</v>
      </c>
      <c r="H148" s="10">
        <v>500170</v>
      </c>
      <c r="I148" s="4">
        <v>255720</v>
      </c>
      <c r="J148" s="4">
        <v>105974</v>
      </c>
      <c r="K148" s="4"/>
      <c r="L148" s="4"/>
    </row>
    <row r="149" spans="1:12" x14ac:dyDescent="0.2">
      <c r="A149" s="1" t="s">
        <v>579</v>
      </c>
      <c r="B149" s="26" t="s">
        <v>603</v>
      </c>
      <c r="C149" s="10">
        <v>373621.35</v>
      </c>
      <c r="D149" s="10">
        <v>102525.83</v>
      </c>
      <c r="E149" s="10">
        <v>233337.74</v>
      </c>
      <c r="F149" s="10">
        <v>93551.65</v>
      </c>
      <c r="G149" s="10">
        <v>3174338.6</v>
      </c>
      <c r="H149" s="10">
        <v>252045.43</v>
      </c>
      <c r="I149" s="4">
        <v>0</v>
      </c>
      <c r="J149" s="4">
        <v>40000</v>
      </c>
      <c r="K149" s="4"/>
      <c r="L149" s="4"/>
    </row>
    <row r="150" spans="1:12" x14ac:dyDescent="0.2">
      <c r="A150" s="1" t="s">
        <v>579</v>
      </c>
      <c r="B150" s="26" t="s">
        <v>604</v>
      </c>
      <c r="C150" s="10">
        <v>358795</v>
      </c>
      <c r="D150" s="10">
        <v>164315.73000000001</v>
      </c>
      <c r="E150" s="10">
        <v>641189.81000000006</v>
      </c>
      <c r="F150" s="10">
        <v>238269.55</v>
      </c>
      <c r="G150" s="10">
        <v>3900946.49</v>
      </c>
      <c r="H150" s="10">
        <v>356073.13</v>
      </c>
      <c r="I150" s="4">
        <v>303092.69</v>
      </c>
      <c r="J150" s="4">
        <v>87929.48</v>
      </c>
      <c r="K150" s="4"/>
      <c r="L150" s="4"/>
    </row>
    <row r="151" spans="1:12" x14ac:dyDescent="0.2">
      <c r="A151" s="1" t="s">
        <v>579</v>
      </c>
      <c r="B151" s="26" t="s">
        <v>605</v>
      </c>
      <c r="C151" s="10">
        <v>1352100</v>
      </c>
      <c r="D151" s="10">
        <v>764300</v>
      </c>
      <c r="E151" s="10">
        <v>862300</v>
      </c>
      <c r="F151" s="10">
        <v>62600</v>
      </c>
      <c r="G151" s="10">
        <v>23190000</v>
      </c>
      <c r="H151" s="10">
        <v>0</v>
      </c>
      <c r="I151" s="4">
        <v>2200</v>
      </c>
      <c r="J151" s="4">
        <v>1200000</v>
      </c>
      <c r="K151" s="4"/>
      <c r="L151" s="4"/>
    </row>
    <row r="152" spans="1:12" x14ac:dyDescent="0.2">
      <c r="A152" s="1" t="s">
        <v>579</v>
      </c>
      <c r="B152" s="26" t="s">
        <v>606</v>
      </c>
      <c r="C152" s="10">
        <v>1759838.7</v>
      </c>
      <c r="D152" s="10">
        <v>360033.88</v>
      </c>
      <c r="E152" s="10">
        <v>725636.51</v>
      </c>
      <c r="F152" s="10">
        <v>183755.76</v>
      </c>
      <c r="G152" s="10">
        <v>8821402.6300000008</v>
      </c>
      <c r="H152" s="10">
        <v>480951.68</v>
      </c>
      <c r="I152" s="4">
        <v>591581.78</v>
      </c>
      <c r="J152" s="4">
        <v>162129.43</v>
      </c>
      <c r="K152" s="4"/>
      <c r="L152" s="4"/>
    </row>
    <row r="153" spans="1:12" x14ac:dyDescent="0.2">
      <c r="A153" s="1" t="s">
        <v>579</v>
      </c>
      <c r="B153" s="26" t="s">
        <v>607</v>
      </c>
      <c r="C153" s="10">
        <v>252025.85</v>
      </c>
      <c r="D153" s="10">
        <v>89739.64</v>
      </c>
      <c r="E153" s="10">
        <v>1131882.9099999999</v>
      </c>
      <c r="F153" s="10">
        <v>139596.81</v>
      </c>
      <c r="G153" s="10">
        <v>10194958.220000001</v>
      </c>
      <c r="H153" s="10">
        <v>795690.32</v>
      </c>
      <c r="I153" s="4">
        <v>418120.55</v>
      </c>
      <c r="J153" s="4">
        <v>127381.77</v>
      </c>
      <c r="K153" s="4"/>
      <c r="L153" s="4"/>
    </row>
    <row r="154" spans="1:12" x14ac:dyDescent="0.2">
      <c r="A154" s="1" t="s">
        <v>579</v>
      </c>
      <c r="B154" s="26" t="s">
        <v>608</v>
      </c>
      <c r="C154" s="10">
        <v>668167.56999999995</v>
      </c>
      <c r="D154" s="10">
        <v>142890.18</v>
      </c>
      <c r="E154" s="10">
        <v>731979.69</v>
      </c>
      <c r="F154" s="10">
        <v>359965.85</v>
      </c>
      <c r="G154" s="10">
        <v>3248465.13</v>
      </c>
      <c r="H154" s="10">
        <v>465157.91</v>
      </c>
      <c r="I154" s="4">
        <v>328612.99</v>
      </c>
      <c r="J154" s="4">
        <v>170109.04</v>
      </c>
      <c r="K154" s="4"/>
      <c r="L154" s="4"/>
    </row>
    <row r="155" spans="1:12" x14ac:dyDescent="0.2">
      <c r="A155" s="1" t="s">
        <v>579</v>
      </c>
      <c r="B155" s="26" t="s">
        <v>609</v>
      </c>
      <c r="C155" s="10">
        <v>599369</v>
      </c>
      <c r="D155" s="10">
        <v>138097</v>
      </c>
      <c r="E155" s="10">
        <v>1156774</v>
      </c>
      <c r="F155" s="10">
        <v>136746</v>
      </c>
      <c r="G155" s="10">
        <v>5487538</v>
      </c>
      <c r="H155" s="10">
        <v>407935</v>
      </c>
      <c r="I155" s="4">
        <v>402864</v>
      </c>
      <c r="J155" s="4">
        <v>186662</v>
      </c>
      <c r="K155" s="4"/>
      <c r="L155" s="4"/>
    </row>
    <row r="156" spans="1:12" x14ac:dyDescent="0.2">
      <c r="A156" s="1" t="s">
        <v>360</v>
      </c>
      <c r="B156" s="26" t="s">
        <v>610</v>
      </c>
      <c r="C156" s="10">
        <v>791210.9</v>
      </c>
      <c r="D156" s="10">
        <v>306531.40000000002</v>
      </c>
      <c r="E156" s="10">
        <v>525096.03</v>
      </c>
      <c r="F156" s="10">
        <v>148863.89000000001</v>
      </c>
      <c r="G156" s="10">
        <v>5452253.8700000001</v>
      </c>
      <c r="H156" s="10">
        <v>485952.64</v>
      </c>
      <c r="I156" s="4">
        <v>498613.66</v>
      </c>
      <c r="J156" s="4">
        <v>386591.11</v>
      </c>
      <c r="K156" s="4"/>
      <c r="L156" s="4"/>
    </row>
    <row r="157" spans="1:12" x14ac:dyDescent="0.2">
      <c r="B157" s="26"/>
      <c r="C157" s="10"/>
      <c r="D157" s="10"/>
      <c r="E157" s="10"/>
      <c r="F157" s="10"/>
      <c r="G157" s="10"/>
      <c r="H157" s="10"/>
      <c r="I157" s="4"/>
      <c r="J157" s="4"/>
      <c r="K157" s="4"/>
      <c r="L157" s="4"/>
    </row>
    <row r="158" spans="1:12" x14ac:dyDescent="0.2">
      <c r="B158" s="26" t="s">
        <v>225</v>
      </c>
      <c r="C158" s="11">
        <f t="shared" ref="C158:J158" si="2">SUBTOTAL(9,C125:C157)</f>
        <v>27765842.129999999</v>
      </c>
      <c r="D158" s="11">
        <f t="shared" si="2"/>
        <v>9728779.2600000016</v>
      </c>
      <c r="E158" s="11">
        <f t="shared" si="2"/>
        <v>31546068.800000001</v>
      </c>
      <c r="F158" s="11">
        <f t="shared" si="2"/>
        <v>10493796.830000002</v>
      </c>
      <c r="G158" s="11">
        <f t="shared" si="2"/>
        <v>411187939.60999995</v>
      </c>
      <c r="H158" s="11">
        <f t="shared" si="2"/>
        <v>118209432.04000002</v>
      </c>
      <c r="I158" s="11">
        <f t="shared" si="2"/>
        <v>18421422.370000001</v>
      </c>
      <c r="J158" s="11">
        <f t="shared" si="2"/>
        <v>9651165.0599999987</v>
      </c>
      <c r="K158" s="4"/>
      <c r="L158" s="4"/>
    </row>
    <row r="159" spans="1:12" x14ac:dyDescent="0.2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8.75" x14ac:dyDescent="0.3">
      <c r="B160" s="225" t="s">
        <v>258</v>
      </c>
      <c r="C160" s="225"/>
      <c r="D160" s="225"/>
      <c r="E160" s="225"/>
      <c r="F160" s="225"/>
      <c r="G160" s="225"/>
      <c r="H160" s="225"/>
      <c r="I160" s="225"/>
      <c r="J160" s="225"/>
      <c r="K160" s="225"/>
      <c r="L160" s="225"/>
    </row>
    <row r="161" spans="1:13" ht="25.5" customHeight="1" x14ac:dyDescent="0.2">
      <c r="B161" s="13" t="s">
        <v>506</v>
      </c>
      <c r="C161" s="226" t="s">
        <v>329</v>
      </c>
      <c r="D161" s="227"/>
      <c r="E161" s="226" t="s">
        <v>289</v>
      </c>
      <c r="F161" s="227"/>
      <c r="G161" s="226" t="s">
        <v>521</v>
      </c>
      <c r="H161" s="227"/>
      <c r="I161" s="231"/>
      <c r="J161" s="234"/>
      <c r="K161" s="226" t="s">
        <v>146</v>
      </c>
      <c r="L161" s="241"/>
      <c r="M161" s="6"/>
    </row>
    <row r="162" spans="1:13" x14ac:dyDescent="0.2">
      <c r="B162" s="26"/>
      <c r="C162" s="27" t="s">
        <v>251</v>
      </c>
      <c r="D162" s="27" t="s">
        <v>252</v>
      </c>
      <c r="E162" s="27" t="s">
        <v>251</v>
      </c>
      <c r="F162" s="27" t="s">
        <v>252</v>
      </c>
      <c r="G162" s="27" t="s">
        <v>251</v>
      </c>
      <c r="H162" s="27" t="s">
        <v>252</v>
      </c>
      <c r="I162" s="28"/>
      <c r="J162" s="28"/>
      <c r="K162" s="27" t="s">
        <v>251</v>
      </c>
      <c r="L162" s="27" t="s">
        <v>252</v>
      </c>
    </row>
    <row r="163" spans="1:13" x14ac:dyDescent="0.2">
      <c r="B163" s="26"/>
      <c r="C163" s="27" t="s">
        <v>253</v>
      </c>
      <c r="D163" s="27" t="s">
        <v>253</v>
      </c>
      <c r="E163" s="27" t="s">
        <v>253</v>
      </c>
      <c r="F163" s="27" t="s">
        <v>253</v>
      </c>
      <c r="G163" s="27" t="s">
        <v>253</v>
      </c>
      <c r="H163" s="27" t="s">
        <v>253</v>
      </c>
      <c r="I163" s="28"/>
      <c r="J163" s="28"/>
      <c r="K163" s="27" t="s">
        <v>253</v>
      </c>
      <c r="L163" s="27" t="s">
        <v>253</v>
      </c>
    </row>
    <row r="164" spans="1:13" x14ac:dyDescent="0.2">
      <c r="B164" s="26"/>
      <c r="C164" s="10"/>
      <c r="D164" s="10"/>
      <c r="E164" s="10"/>
      <c r="F164" s="10"/>
      <c r="G164" s="4"/>
      <c r="H164" s="4"/>
      <c r="I164" s="4"/>
      <c r="J164" s="4"/>
      <c r="K164" s="10"/>
      <c r="L164" s="10"/>
    </row>
    <row r="165" spans="1:13" x14ac:dyDescent="0.2">
      <c r="A165" s="1" t="s">
        <v>579</v>
      </c>
      <c r="B165" s="26" t="s">
        <v>580</v>
      </c>
      <c r="C165" s="10">
        <v>240357</v>
      </c>
      <c r="D165" s="10">
        <v>15846</v>
      </c>
      <c r="E165" s="10">
        <v>0</v>
      </c>
      <c r="F165" s="10">
        <v>0</v>
      </c>
      <c r="G165" s="30">
        <v>269100</v>
      </c>
      <c r="H165" s="30">
        <v>101700</v>
      </c>
      <c r="I165" s="30"/>
      <c r="J165" s="30"/>
      <c r="K165" s="10">
        <f t="shared" ref="K165:L165" si="3">C48+E48+G48+I48+C87+E87+G87+I87+C126+E126+G126+I126+C165+E165+G165</f>
        <v>8263600</v>
      </c>
      <c r="L165" s="10">
        <f t="shared" si="3"/>
        <v>1643007</v>
      </c>
    </row>
    <row r="166" spans="1:13" x14ac:dyDescent="0.2">
      <c r="A166" s="1" t="s">
        <v>579</v>
      </c>
      <c r="B166" s="26" t="s">
        <v>581</v>
      </c>
      <c r="C166" s="10">
        <v>647456.17000000004</v>
      </c>
      <c r="D166" s="10">
        <v>89383.94</v>
      </c>
      <c r="E166" s="10">
        <v>134.83000000000001</v>
      </c>
      <c r="F166" s="10">
        <v>0</v>
      </c>
      <c r="G166" s="30">
        <v>449090</v>
      </c>
      <c r="H166" s="30">
        <v>187739</v>
      </c>
      <c r="I166" s="30"/>
      <c r="J166" s="30"/>
      <c r="K166" s="10">
        <f t="shared" ref="K166:L166" si="4">C49+E49+G49+I49+C88+E88+G88+I88+C127+E127+G127+I127+C166+E166+G166</f>
        <v>9129835.3300000001</v>
      </c>
      <c r="L166" s="10">
        <f t="shared" si="4"/>
        <v>1738117.4300000002</v>
      </c>
    </row>
    <row r="167" spans="1:13" x14ac:dyDescent="0.2">
      <c r="A167" s="1" t="s">
        <v>579</v>
      </c>
      <c r="B167" s="26" t="s">
        <v>582</v>
      </c>
      <c r="C167" s="10">
        <v>840643.78</v>
      </c>
      <c r="D167" s="10">
        <v>36854.129999999997</v>
      </c>
      <c r="E167" s="10">
        <v>39000</v>
      </c>
      <c r="F167" s="10">
        <v>0</v>
      </c>
      <c r="G167" s="30">
        <v>272086.83</v>
      </c>
      <c r="H167" s="30">
        <v>124078.97</v>
      </c>
      <c r="I167" s="30"/>
      <c r="J167" s="30"/>
      <c r="K167" s="10">
        <f t="shared" ref="K167:L167" si="5">C50+E50+G50+I50+C89+E89+G89+I89+C128+E128+G128+I128+C167+E167+G167</f>
        <v>17296618.799999997</v>
      </c>
      <c r="L167" s="10">
        <f t="shared" si="5"/>
        <v>2367791.2900000005</v>
      </c>
    </row>
    <row r="168" spans="1:13" x14ac:dyDescent="0.2">
      <c r="A168" s="1" t="s">
        <v>579</v>
      </c>
      <c r="B168" s="26" t="s">
        <v>583</v>
      </c>
      <c r="C168" s="10">
        <v>766200</v>
      </c>
      <c r="D168" s="10">
        <v>16000</v>
      </c>
      <c r="E168" s="10">
        <v>0</v>
      </c>
      <c r="F168" s="10">
        <v>0</v>
      </c>
      <c r="G168" s="30">
        <v>511600</v>
      </c>
      <c r="H168" s="30">
        <v>0</v>
      </c>
      <c r="I168" s="30"/>
      <c r="J168" s="30"/>
      <c r="K168" s="10">
        <f t="shared" ref="K168:L168" si="6">C51+E51+G51+I51+C90+E90+G90+I90+C129+E129+G129+I129+C168+E168+G168</f>
        <v>41710600</v>
      </c>
      <c r="L168" s="10">
        <f t="shared" si="6"/>
        <v>6032300</v>
      </c>
    </row>
    <row r="169" spans="1:13" x14ac:dyDescent="0.2">
      <c r="A169" s="1" t="s">
        <v>579</v>
      </c>
      <c r="B169" s="26" t="s">
        <v>584</v>
      </c>
      <c r="C169" s="10">
        <v>2391250</v>
      </c>
      <c r="D169" s="10">
        <v>226962</v>
      </c>
      <c r="E169" s="10">
        <v>147546</v>
      </c>
      <c r="F169" s="10">
        <v>0</v>
      </c>
      <c r="G169" s="30">
        <v>1161725</v>
      </c>
      <c r="H169" s="30">
        <v>543771</v>
      </c>
      <c r="I169" s="30"/>
      <c r="J169" s="30"/>
      <c r="K169" s="10">
        <f t="shared" ref="K169:L169" si="7">C52+E52+G52+I52+C91+E91+G91+I91+C130+E130+G130+I130+C169+E169+G169</f>
        <v>52003857</v>
      </c>
      <c r="L169" s="10">
        <f t="shared" si="7"/>
        <v>10177605</v>
      </c>
    </row>
    <row r="170" spans="1:13" x14ac:dyDescent="0.2">
      <c r="A170" s="1" t="s">
        <v>579</v>
      </c>
      <c r="B170" s="26" t="s">
        <v>585</v>
      </c>
      <c r="C170" s="10">
        <v>907114</v>
      </c>
      <c r="D170" s="10">
        <v>126349</v>
      </c>
      <c r="E170" s="10">
        <v>0</v>
      </c>
      <c r="F170" s="10">
        <v>0</v>
      </c>
      <c r="G170" s="30">
        <v>434104</v>
      </c>
      <c r="H170" s="30">
        <v>278591</v>
      </c>
      <c r="I170" s="30"/>
      <c r="J170" s="30"/>
      <c r="K170" s="10">
        <f t="shared" ref="K170:L170" si="8">C53+E53+G53+I53+C92+E92+G92+I92+C131+E131+G131+I131+C170+E170+G170</f>
        <v>16546885</v>
      </c>
      <c r="L170" s="10">
        <f t="shared" si="8"/>
        <v>1839940</v>
      </c>
    </row>
    <row r="171" spans="1:13" x14ac:dyDescent="0.2">
      <c r="A171" s="1" t="s">
        <v>579</v>
      </c>
      <c r="B171" s="26" t="s">
        <v>586</v>
      </c>
      <c r="C171" s="10">
        <v>2438535</v>
      </c>
      <c r="D171" s="10">
        <v>499200</v>
      </c>
      <c r="E171" s="10">
        <v>1866404</v>
      </c>
      <c r="F171" s="10">
        <v>1245260</v>
      </c>
      <c r="G171" s="30">
        <v>1753750</v>
      </c>
      <c r="H171" s="30">
        <v>1416855</v>
      </c>
      <c r="I171" s="30"/>
      <c r="J171" s="30"/>
      <c r="K171" s="10">
        <f t="shared" ref="K171:L171" si="9">C54+E54+G54+I54+C93+E93+G93+I93+C132+E132+G132+I132+C171+E171+G171</f>
        <v>247710867</v>
      </c>
      <c r="L171" s="10">
        <f t="shared" si="9"/>
        <v>117794431</v>
      </c>
    </row>
    <row r="172" spans="1:13" x14ac:dyDescent="0.2">
      <c r="A172" s="1" t="s">
        <v>579</v>
      </c>
      <c r="B172" s="26" t="s">
        <v>587</v>
      </c>
      <c r="C172" s="10">
        <v>216100</v>
      </c>
      <c r="D172" s="10">
        <v>0</v>
      </c>
      <c r="E172" s="10">
        <v>0</v>
      </c>
      <c r="F172" s="10">
        <v>0</v>
      </c>
      <c r="G172" s="30">
        <v>594800</v>
      </c>
      <c r="H172" s="30">
        <v>175100</v>
      </c>
      <c r="I172" s="30"/>
      <c r="J172" s="30"/>
      <c r="K172" s="10">
        <f t="shared" ref="K172:L172" si="10">C55+E55+G55+I55+C94+E94+G94+I94+C133+E133+G133+I133+C172+E172+G172</f>
        <v>36294500</v>
      </c>
      <c r="L172" s="10">
        <f t="shared" si="10"/>
        <v>7498400</v>
      </c>
    </row>
    <row r="173" spans="1:13" x14ac:dyDescent="0.2">
      <c r="A173" s="1" t="s">
        <v>579</v>
      </c>
      <c r="B173" s="26" t="s">
        <v>588</v>
      </c>
      <c r="C173" s="10">
        <v>2556406</v>
      </c>
      <c r="D173" s="10">
        <v>1564436</v>
      </c>
      <c r="E173" s="10">
        <v>0</v>
      </c>
      <c r="F173" s="10">
        <v>0</v>
      </c>
      <c r="G173" s="30">
        <v>1076257</v>
      </c>
      <c r="H173" s="30">
        <v>18665</v>
      </c>
      <c r="I173" s="30"/>
      <c r="J173" s="30"/>
      <c r="K173" s="10">
        <f t="shared" ref="K173:L173" si="11">C56+E56+G56+I56+C95+E95+G95+I95+C134+E134+G134+I134+C173+E173+G173</f>
        <v>53701069</v>
      </c>
      <c r="L173" s="10">
        <f t="shared" si="11"/>
        <v>11038912</v>
      </c>
    </row>
    <row r="174" spans="1:13" x14ac:dyDescent="0.2">
      <c r="A174" s="1" t="s">
        <v>579</v>
      </c>
      <c r="B174" s="26" t="s">
        <v>589</v>
      </c>
      <c r="C174" s="10">
        <v>202116.86</v>
      </c>
      <c r="D174" s="10">
        <v>1067.26</v>
      </c>
      <c r="E174" s="10">
        <v>2608.04</v>
      </c>
      <c r="F174" s="10">
        <v>0</v>
      </c>
      <c r="G174" s="30">
        <v>935395.97</v>
      </c>
      <c r="H174" s="30">
        <v>215652.48000000001</v>
      </c>
      <c r="I174" s="30"/>
      <c r="J174" s="30"/>
      <c r="K174" s="10">
        <f t="shared" ref="K174:L174" si="12">C57+E57+G57+I57+C96+E96+G96+I96+C135+E135+G135+I135+C174+E174+G174</f>
        <v>14152776.49</v>
      </c>
      <c r="L174" s="10">
        <f t="shared" si="12"/>
        <v>1709680.53</v>
      </c>
    </row>
    <row r="175" spans="1:13" x14ac:dyDescent="0.2">
      <c r="A175" s="1" t="s">
        <v>579</v>
      </c>
      <c r="B175" s="26" t="s">
        <v>590</v>
      </c>
      <c r="C175" s="10">
        <v>679255.89</v>
      </c>
      <c r="D175" s="10">
        <v>69649.58</v>
      </c>
      <c r="E175" s="10">
        <v>0</v>
      </c>
      <c r="F175" s="10">
        <v>0</v>
      </c>
      <c r="G175" s="30">
        <v>106000</v>
      </c>
      <c r="H175" s="30">
        <v>0</v>
      </c>
      <c r="I175" s="30"/>
      <c r="J175" s="30"/>
      <c r="K175" s="10">
        <f t="shared" ref="K175:L175" si="13">C58+E58+G58+I58+C97+E97+G97+I97+C136+E136+G136+I136+C175+E175+G175</f>
        <v>22442671.030000001</v>
      </c>
      <c r="L175" s="10">
        <f t="shared" si="13"/>
        <v>7593620.8000000007</v>
      </c>
    </row>
    <row r="176" spans="1:13" x14ac:dyDescent="0.2">
      <c r="A176" s="1" t="s">
        <v>579</v>
      </c>
      <c r="B176" s="26" t="s">
        <v>591</v>
      </c>
      <c r="C176" s="10">
        <v>1118428.9099999999</v>
      </c>
      <c r="D176" s="10">
        <v>156475.21</v>
      </c>
      <c r="E176" s="10">
        <v>0</v>
      </c>
      <c r="F176" s="10">
        <v>20000</v>
      </c>
      <c r="G176" s="30">
        <v>771679.16</v>
      </c>
      <c r="H176" s="30">
        <v>350994.34</v>
      </c>
      <c r="I176" s="30"/>
      <c r="J176" s="30"/>
      <c r="K176" s="10">
        <f t="shared" ref="K176:L176" si="14">C59+E59+G59+I59+C98+E98+G98+I98+C137+E137+G137+I137+C176+E176+G176</f>
        <v>22178802.189999998</v>
      </c>
      <c r="L176" s="10">
        <f t="shared" si="14"/>
        <v>5422581.8300000001</v>
      </c>
    </row>
    <row r="177" spans="1:12" x14ac:dyDescent="0.2">
      <c r="A177" s="1" t="s">
        <v>579</v>
      </c>
      <c r="B177" s="26" t="s">
        <v>592</v>
      </c>
      <c r="C177" s="10">
        <v>958109.04</v>
      </c>
      <c r="D177" s="10">
        <v>52989.14</v>
      </c>
      <c r="E177" s="10">
        <v>0</v>
      </c>
      <c r="F177" s="10">
        <v>0</v>
      </c>
      <c r="G177" s="30">
        <v>1661476.59</v>
      </c>
      <c r="H177" s="30">
        <v>850498.4</v>
      </c>
      <c r="I177" s="30"/>
      <c r="J177" s="30"/>
      <c r="K177" s="10">
        <f t="shared" ref="K177:L177" si="15">C60+E60+G60+I60+C99+E99+G99+I99+C138+E138+G138+I138+C177+E177+G177</f>
        <v>21946861.469999999</v>
      </c>
      <c r="L177" s="10">
        <f t="shared" si="15"/>
        <v>6466884.2600000007</v>
      </c>
    </row>
    <row r="178" spans="1:12" x14ac:dyDescent="0.2">
      <c r="A178" s="1" t="s">
        <v>579</v>
      </c>
      <c r="B178" s="26" t="s">
        <v>593</v>
      </c>
      <c r="C178" s="10">
        <v>2646230.5099999998</v>
      </c>
      <c r="D178" s="10">
        <v>1868412.28</v>
      </c>
      <c r="E178" s="10">
        <v>28048.89</v>
      </c>
      <c r="F178" s="10">
        <v>0</v>
      </c>
      <c r="G178" s="30">
        <v>307970.7</v>
      </c>
      <c r="H178" s="30">
        <v>191527.77</v>
      </c>
      <c r="I178" s="30"/>
      <c r="J178" s="30"/>
      <c r="K178" s="10">
        <f t="shared" ref="K178:L178" si="16">C61+E61+G61+I61+C100+E100+G100+I100+C139+E139+G139+I139+C178+E178+G178</f>
        <v>13519657.969999999</v>
      </c>
      <c r="L178" s="10">
        <f t="shared" si="16"/>
        <v>4046115.1399999997</v>
      </c>
    </row>
    <row r="179" spans="1:12" x14ac:dyDescent="0.2">
      <c r="A179" s="1" t="s">
        <v>579</v>
      </c>
      <c r="B179" s="26" t="s">
        <v>594</v>
      </c>
      <c r="C179" s="10">
        <v>502528.64</v>
      </c>
      <c r="D179" s="10">
        <v>9470.26</v>
      </c>
      <c r="E179" s="10">
        <v>0</v>
      </c>
      <c r="F179" s="10">
        <v>0</v>
      </c>
      <c r="G179" s="30">
        <v>249882.23</v>
      </c>
      <c r="H179" s="30">
        <v>1538.64</v>
      </c>
      <c r="I179" s="30"/>
      <c r="J179" s="30"/>
      <c r="K179" s="10">
        <f t="shared" ref="K179:L179" si="17">C62+E62+G62+I62+C101+E101+G101+I101+C140+E140+G140+I140+C179+E179+G179</f>
        <v>9944213.2700000033</v>
      </c>
      <c r="L179" s="10">
        <f t="shared" si="17"/>
        <v>2310524.5199999996</v>
      </c>
    </row>
    <row r="180" spans="1:12" x14ac:dyDescent="0.2">
      <c r="A180" s="1" t="s">
        <v>579</v>
      </c>
      <c r="B180" s="26" t="s">
        <v>595</v>
      </c>
      <c r="C180" s="10">
        <v>504907.88</v>
      </c>
      <c r="D180" s="10">
        <v>24813.46</v>
      </c>
      <c r="E180" s="10">
        <v>22303.67</v>
      </c>
      <c r="F180" s="10">
        <v>647.85</v>
      </c>
      <c r="G180" s="30">
        <v>0</v>
      </c>
      <c r="H180" s="30">
        <v>0</v>
      </c>
      <c r="I180" s="30"/>
      <c r="J180" s="30"/>
      <c r="K180" s="10">
        <f t="shared" ref="K180:L180" si="18">C63+E63+G63+I63+C102+E102+G102+I102+C141+E141+G141+I141+C180+E180+G180</f>
        <v>5165972.0100000007</v>
      </c>
      <c r="L180" s="10">
        <f t="shared" si="18"/>
        <v>1770908.9200000004</v>
      </c>
    </row>
    <row r="181" spans="1:12" x14ac:dyDescent="0.2">
      <c r="A181" s="1" t="s">
        <v>579</v>
      </c>
      <c r="B181" s="26" t="s">
        <v>596</v>
      </c>
      <c r="C181" s="10">
        <v>1200822.02</v>
      </c>
      <c r="D181" s="10">
        <v>28221.81</v>
      </c>
      <c r="E181" s="10">
        <v>5126284.6500000004</v>
      </c>
      <c r="F181" s="10">
        <v>4309050.93</v>
      </c>
      <c r="G181" s="30">
        <v>817218</v>
      </c>
      <c r="H181" s="30">
        <v>676000</v>
      </c>
      <c r="I181" s="30"/>
      <c r="J181" s="30"/>
      <c r="K181" s="10">
        <f t="shared" ref="K181:L181" si="19">C64+E64+G64+I64+C103+E103+G103+I103+C142+E142+G142+I142+C181+E181+G181</f>
        <v>41034875.890000001</v>
      </c>
      <c r="L181" s="10">
        <f t="shared" si="19"/>
        <v>12462765.279999999</v>
      </c>
    </row>
    <row r="182" spans="1:12" x14ac:dyDescent="0.2">
      <c r="A182" s="1" t="s">
        <v>579</v>
      </c>
      <c r="B182" s="26" t="s">
        <v>597</v>
      </c>
      <c r="C182" s="10">
        <v>345199.58</v>
      </c>
      <c r="D182" s="10">
        <v>25863.040000000001</v>
      </c>
      <c r="E182" s="10">
        <v>0</v>
      </c>
      <c r="F182" s="10">
        <v>0</v>
      </c>
      <c r="G182" s="30">
        <v>51072.21</v>
      </c>
      <c r="H182" s="30">
        <v>311.44</v>
      </c>
      <c r="I182" s="30"/>
      <c r="J182" s="30"/>
      <c r="K182" s="10">
        <f t="shared" ref="K182:L182" si="20">C65+E65+G65+I65+C104+E104+G104+I104+C143+E143+G143+I143+C182+E182+G182</f>
        <v>6001044.4799999995</v>
      </c>
      <c r="L182" s="10">
        <f t="shared" si="20"/>
        <v>621555.54</v>
      </c>
    </row>
    <row r="183" spans="1:12" x14ac:dyDescent="0.2">
      <c r="A183" s="1" t="s">
        <v>579</v>
      </c>
      <c r="B183" s="26" t="s">
        <v>598</v>
      </c>
      <c r="C183" s="10">
        <v>640550.03</v>
      </c>
      <c r="D183" s="10">
        <v>254811.68</v>
      </c>
      <c r="E183" s="10">
        <v>0</v>
      </c>
      <c r="F183" s="10">
        <v>0</v>
      </c>
      <c r="G183" s="30">
        <v>500242.83</v>
      </c>
      <c r="H183" s="30">
        <v>1799.91</v>
      </c>
      <c r="I183" s="30"/>
      <c r="J183" s="30"/>
      <c r="K183" s="10">
        <f t="shared" ref="K183:L183" si="21">C66+E66+G66+I66+C105+E105+G105+I105+C144+E144+G144+I144+C183+E183+G183</f>
        <v>20837206.450000003</v>
      </c>
      <c r="L183" s="10">
        <f t="shared" si="21"/>
        <v>2295719.1000000006</v>
      </c>
    </row>
    <row r="184" spans="1:12" x14ac:dyDescent="0.2">
      <c r="A184" s="1" t="s">
        <v>579</v>
      </c>
      <c r="B184" s="26" t="s">
        <v>599</v>
      </c>
      <c r="C184" s="10">
        <v>1235719</v>
      </c>
      <c r="D184" s="10">
        <v>168137</v>
      </c>
      <c r="E184" s="10">
        <v>3574901</v>
      </c>
      <c r="F184" s="10">
        <v>3015836</v>
      </c>
      <c r="G184" s="30">
        <v>668231</v>
      </c>
      <c r="H184" s="30">
        <v>160060</v>
      </c>
      <c r="I184" s="30"/>
      <c r="J184" s="30"/>
      <c r="K184" s="10">
        <f t="shared" ref="K184:L184" si="22">C67+E67+G67+I67+C106+E106+G106+I106+C145+E145+G145+I145+C184+E184+G184</f>
        <v>20834396</v>
      </c>
      <c r="L184" s="10">
        <f t="shared" si="22"/>
        <v>6337377</v>
      </c>
    </row>
    <row r="185" spans="1:12" x14ac:dyDescent="0.2">
      <c r="A185" s="1" t="s">
        <v>579</v>
      </c>
      <c r="B185" s="26" t="s">
        <v>600</v>
      </c>
      <c r="C185" s="10">
        <v>760762.22</v>
      </c>
      <c r="D185" s="10">
        <v>83111.960000000006</v>
      </c>
      <c r="E185" s="10">
        <v>301.19</v>
      </c>
      <c r="F185" s="10">
        <v>0</v>
      </c>
      <c r="G185" s="30">
        <v>1255923.1299999999</v>
      </c>
      <c r="H185" s="30">
        <v>174813.14</v>
      </c>
      <c r="I185" s="30"/>
      <c r="J185" s="30"/>
      <c r="K185" s="10">
        <f t="shared" ref="K185:L185" si="23">C68+E68+G68+I68+C107+E107+G107+I107+C146+E146+G146+I146+C185+E185+G185</f>
        <v>18214519.169999998</v>
      </c>
      <c r="L185" s="10">
        <f t="shared" si="23"/>
        <v>3895851.75</v>
      </c>
    </row>
    <row r="186" spans="1:12" x14ac:dyDescent="0.2">
      <c r="A186" s="1" t="s">
        <v>579</v>
      </c>
      <c r="B186" s="26" t="s">
        <v>601</v>
      </c>
      <c r="C186" s="10">
        <v>557347.88</v>
      </c>
      <c r="D186" s="10">
        <v>99861.41</v>
      </c>
      <c r="E186" s="10">
        <v>505519.39</v>
      </c>
      <c r="F186" s="10">
        <v>121447.81</v>
      </c>
      <c r="G186" s="30">
        <v>224318.38</v>
      </c>
      <c r="H186" s="30">
        <v>117123.18</v>
      </c>
      <c r="I186" s="30"/>
      <c r="J186" s="30"/>
      <c r="K186" s="10">
        <f t="shared" ref="K186:L186" si="24">C69+E69+G69+I69+C108+E108+G108+I108+C147+E147+G147+I147+C186+E186+G186</f>
        <v>7785539.9899999984</v>
      </c>
      <c r="L186" s="10">
        <f t="shared" si="24"/>
        <v>1279717.51</v>
      </c>
    </row>
    <row r="187" spans="1:12" x14ac:dyDescent="0.2">
      <c r="A187" s="1" t="s">
        <v>579</v>
      </c>
      <c r="B187" s="26" t="s">
        <v>602</v>
      </c>
      <c r="C187" s="10">
        <v>204202</v>
      </c>
      <c r="D187" s="10">
        <v>22849</v>
      </c>
      <c r="E187" s="10">
        <v>3771</v>
      </c>
      <c r="F187" s="10">
        <v>500</v>
      </c>
      <c r="G187" s="30">
        <v>409818</v>
      </c>
      <c r="H187" s="30">
        <v>233535</v>
      </c>
      <c r="I187" s="30"/>
      <c r="J187" s="30"/>
      <c r="K187" s="10">
        <f t="shared" ref="K187:L187" si="25">C70+E70+G70+I70+C109+E109+G109+I109+C148+E148+G148+I148+C187+E187+G187</f>
        <v>9473763</v>
      </c>
      <c r="L187" s="10">
        <f t="shared" si="25"/>
        <v>2422106</v>
      </c>
    </row>
    <row r="188" spans="1:12" x14ac:dyDescent="0.2">
      <c r="A188" s="1" t="s">
        <v>579</v>
      </c>
      <c r="B188" s="26" t="s">
        <v>603</v>
      </c>
      <c r="C188" s="10">
        <v>416828.28</v>
      </c>
      <c r="D188" s="10">
        <v>45261.36</v>
      </c>
      <c r="E188" s="10">
        <v>0</v>
      </c>
      <c r="F188" s="10">
        <v>0</v>
      </c>
      <c r="G188" s="30">
        <v>210000</v>
      </c>
      <c r="H188" s="30">
        <v>119600</v>
      </c>
      <c r="I188" s="30"/>
      <c r="J188" s="30"/>
      <c r="K188" s="10">
        <f t="shared" ref="K188:L188" si="26">C71+E71+G71+I71+C110+E110+G110+I110+C149+E149+G149+I149+C188+E188+G188</f>
        <v>6700184.9699999997</v>
      </c>
      <c r="L188" s="10">
        <f t="shared" si="26"/>
        <v>1065136.1000000001</v>
      </c>
    </row>
    <row r="189" spans="1:12" x14ac:dyDescent="0.2">
      <c r="A189" s="1" t="s">
        <v>579</v>
      </c>
      <c r="B189" s="26" t="s">
        <v>604</v>
      </c>
      <c r="C189" s="10">
        <v>403055.47</v>
      </c>
      <c r="D189" s="10">
        <v>27833</v>
      </c>
      <c r="E189" s="10">
        <v>0</v>
      </c>
      <c r="F189" s="10">
        <v>0</v>
      </c>
      <c r="G189" s="30">
        <v>448390.2</v>
      </c>
      <c r="H189" s="30">
        <v>162587.18</v>
      </c>
      <c r="I189" s="30"/>
      <c r="J189" s="30"/>
      <c r="K189" s="10">
        <f t="shared" ref="K189:L189" si="27">C72+E72+G72+I72+C111+E111+G111+I111+C150+E150+G150+I150+C189+E189+G189</f>
        <v>7894713.6900000004</v>
      </c>
      <c r="L189" s="10">
        <f t="shared" si="27"/>
        <v>1288729.55</v>
      </c>
    </row>
    <row r="190" spans="1:12" x14ac:dyDescent="0.2">
      <c r="A190" s="1" t="s">
        <v>579</v>
      </c>
      <c r="B190" s="26" t="s">
        <v>605</v>
      </c>
      <c r="C190" s="10">
        <v>925700</v>
      </c>
      <c r="D190" s="10">
        <v>7100</v>
      </c>
      <c r="E190" s="10">
        <v>0</v>
      </c>
      <c r="F190" s="10">
        <v>0</v>
      </c>
      <c r="G190" s="30">
        <v>1079200</v>
      </c>
      <c r="H190" s="30">
        <v>231400</v>
      </c>
      <c r="I190" s="30"/>
      <c r="J190" s="30"/>
      <c r="K190" s="10">
        <f t="shared" ref="K190:L190" si="28">C73+E73+G73+I73+C112+E112+G112+I112+C151+E151+G151+I151+C190+E190+G190</f>
        <v>43707900</v>
      </c>
      <c r="L190" s="10">
        <f t="shared" si="28"/>
        <v>8018300</v>
      </c>
    </row>
    <row r="191" spans="1:12" x14ac:dyDescent="0.2">
      <c r="A191" s="1" t="s">
        <v>579</v>
      </c>
      <c r="B191" s="26" t="s">
        <v>606</v>
      </c>
      <c r="C191" s="10">
        <v>609924.79</v>
      </c>
      <c r="D191" s="10">
        <v>48370.83</v>
      </c>
      <c r="E191" s="10">
        <v>11009082.039999999</v>
      </c>
      <c r="F191" s="10">
        <v>10718071.720000001</v>
      </c>
      <c r="G191" s="30">
        <v>820000</v>
      </c>
      <c r="H191" s="30">
        <v>700000</v>
      </c>
      <c r="I191" s="30"/>
      <c r="J191" s="30"/>
      <c r="K191" s="10">
        <f t="shared" ref="K191:L191" si="29">C74+E74+G74+I74+C113+E113+G113+I113+C152+E152+G152+I152+C191+E191+G191</f>
        <v>34821401.420000002</v>
      </c>
      <c r="L191" s="10">
        <f t="shared" si="29"/>
        <v>16243759.59</v>
      </c>
    </row>
    <row r="192" spans="1:12" x14ac:dyDescent="0.2">
      <c r="A192" s="1" t="s">
        <v>579</v>
      </c>
      <c r="B192" s="26" t="s">
        <v>607</v>
      </c>
      <c r="C192" s="10">
        <v>51402.76</v>
      </c>
      <c r="D192" s="10">
        <v>714.1</v>
      </c>
      <c r="E192" s="10">
        <v>10074</v>
      </c>
      <c r="F192" s="10">
        <v>0</v>
      </c>
      <c r="G192" s="30">
        <v>1327507.72</v>
      </c>
      <c r="H192" s="30">
        <v>217902.83</v>
      </c>
      <c r="I192" s="30"/>
      <c r="J192" s="30"/>
      <c r="K192" s="10">
        <f t="shared" ref="K192:L192" si="30">C75+E75+G75+I75+C114+E114+G114+I114+C153+E153+G153+I153+C192+E192+G192</f>
        <v>21512180.68</v>
      </c>
      <c r="L192" s="10">
        <f t="shared" si="30"/>
        <v>2875457.89</v>
      </c>
    </row>
    <row r="193" spans="1:13" x14ac:dyDescent="0.2">
      <c r="A193" s="1" t="s">
        <v>579</v>
      </c>
      <c r="B193" s="26" t="s">
        <v>608</v>
      </c>
      <c r="C193" s="10">
        <v>282976.46999999997</v>
      </c>
      <c r="D193" s="10">
        <v>569.89</v>
      </c>
      <c r="E193" s="10">
        <v>41057.4</v>
      </c>
      <c r="F193" s="10">
        <v>0</v>
      </c>
      <c r="G193" s="30">
        <v>585827.6</v>
      </c>
      <c r="H193" s="30">
        <v>364627.37</v>
      </c>
      <c r="I193" s="30"/>
      <c r="J193" s="30"/>
      <c r="K193" s="10">
        <f t="shared" ref="K193:L193" si="31">C76+E76+G76+I76+C115+E115+G115+I115+C154+E154+G154+I154+C193+E193+G193</f>
        <v>9376813.9700000007</v>
      </c>
      <c r="L193" s="10">
        <f t="shared" si="31"/>
        <v>2037982.7599999998</v>
      </c>
    </row>
    <row r="194" spans="1:13" x14ac:dyDescent="0.2">
      <c r="A194" s="1" t="s">
        <v>579</v>
      </c>
      <c r="B194" s="26" t="s">
        <v>609</v>
      </c>
      <c r="C194" s="10">
        <v>1018926</v>
      </c>
      <c r="D194" s="10">
        <v>147640</v>
      </c>
      <c r="E194" s="10">
        <v>0</v>
      </c>
      <c r="F194" s="10">
        <v>1214</v>
      </c>
      <c r="G194" s="30">
        <v>176959</v>
      </c>
      <c r="H194" s="30">
        <v>0</v>
      </c>
      <c r="I194" s="30"/>
      <c r="J194" s="30"/>
      <c r="K194" s="10">
        <f>C77+E77+G77+I77+C116+E116+G116+I116+C155+E155+G155+I155+C194+E194+G194</f>
        <v>16410273</v>
      </c>
      <c r="L194" s="10">
        <f>D77+F77+H77+J77+D116+F116+H116+J116+D155+F155+H155+J155+D194+F194+H194</f>
        <v>2020954</v>
      </c>
    </row>
    <row r="195" spans="1:13" x14ac:dyDescent="0.2">
      <c r="A195" s="1" t="s">
        <v>386</v>
      </c>
      <c r="B195" s="26" t="s">
        <v>610</v>
      </c>
      <c r="C195" s="10">
        <v>831423.22</v>
      </c>
      <c r="D195" s="10">
        <v>78039.72</v>
      </c>
      <c r="E195" s="10">
        <v>0</v>
      </c>
      <c r="F195" s="10">
        <v>0</v>
      </c>
      <c r="G195" s="30">
        <v>1383953.28</v>
      </c>
      <c r="H195" s="30">
        <v>504718.07</v>
      </c>
      <c r="I195" s="30"/>
      <c r="J195" s="30"/>
      <c r="K195" s="10">
        <f>C78+E78+G78+I78+C117+E117+G117+I117+C156+E156+G156+I156+C195+E195+G195</f>
        <v>16026514.640000001</v>
      </c>
      <c r="L195" s="10">
        <f>D78+F78+H78+J78+D117+F117+H117+J117+D156+F156+H156+J156+D195+F195+H195</f>
        <v>2770550.43</v>
      </c>
    </row>
    <row r="196" spans="1:13" x14ac:dyDescent="0.2">
      <c r="B196" s="26"/>
      <c r="C196" s="10"/>
      <c r="D196" s="10"/>
      <c r="E196" s="10"/>
      <c r="F196" s="10"/>
      <c r="G196" s="4"/>
      <c r="H196" s="4"/>
      <c r="I196" s="4"/>
      <c r="J196" s="4"/>
      <c r="K196" s="10"/>
      <c r="L196" s="10"/>
    </row>
    <row r="197" spans="1:13" x14ac:dyDescent="0.2">
      <c r="B197" s="26" t="s">
        <v>225</v>
      </c>
      <c r="C197" s="11">
        <f t="shared" ref="C197:H197" si="32">SUBTOTAL(9,C164:C196)</f>
        <v>27100479.399999991</v>
      </c>
      <c r="D197" s="11">
        <f t="shared" si="32"/>
        <v>5796293.0599999987</v>
      </c>
      <c r="E197" s="11">
        <f t="shared" si="32"/>
        <v>22377036.099999998</v>
      </c>
      <c r="F197" s="11">
        <f t="shared" si="32"/>
        <v>19432028.310000002</v>
      </c>
      <c r="G197" s="11">
        <f t="shared" si="32"/>
        <v>20513578.830000006</v>
      </c>
      <c r="H197" s="11">
        <f t="shared" si="32"/>
        <v>8121189.7199999988</v>
      </c>
      <c r="I197" s="4"/>
      <c r="J197" s="4"/>
      <c r="K197" s="11">
        <f>SUBTOTAL(9,K164:K196)</f>
        <v>872640113.90999997</v>
      </c>
      <c r="L197" s="11">
        <f>SUBTOTAL(9,L164:L196)</f>
        <v>255086782.21999997</v>
      </c>
    </row>
    <row r="198" spans="1:13" x14ac:dyDescent="0.2">
      <c r="B198" s="26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3" x14ac:dyDescent="0.2"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3" ht="39.75" customHeight="1" x14ac:dyDescent="0.2">
      <c r="B200" s="26"/>
      <c r="C200" s="231"/>
      <c r="D200" s="231"/>
      <c r="E200" s="231"/>
      <c r="F200" s="231"/>
      <c r="G200" s="231"/>
      <c r="H200" s="231"/>
      <c r="I200" s="231"/>
      <c r="J200" s="234"/>
      <c r="K200" s="226" t="s">
        <v>290</v>
      </c>
      <c r="L200" s="227"/>
      <c r="M200" s="6"/>
    </row>
    <row r="201" spans="1:13" x14ac:dyDescent="0.2">
      <c r="B201" s="15"/>
      <c r="C201" s="28"/>
      <c r="D201" s="28"/>
      <c r="E201" s="28"/>
      <c r="F201" s="28"/>
      <c r="G201" s="26"/>
      <c r="H201" s="28"/>
      <c r="I201" s="27"/>
      <c r="J201" s="27"/>
      <c r="K201" s="166" t="s">
        <v>251</v>
      </c>
      <c r="L201" s="158" t="s">
        <v>252</v>
      </c>
    </row>
    <row r="202" spans="1:13" x14ac:dyDescent="0.2">
      <c r="B202" s="15"/>
      <c r="C202" s="28"/>
      <c r="D202" s="28"/>
      <c r="E202" s="28"/>
      <c r="F202" s="28"/>
      <c r="G202" s="28"/>
      <c r="H202" s="28"/>
      <c r="I202" s="27"/>
      <c r="J202" s="27"/>
      <c r="K202" s="28" t="s">
        <v>253</v>
      </c>
      <c r="L202" s="158" t="s">
        <v>253</v>
      </c>
    </row>
    <row r="203" spans="1:13" x14ac:dyDescent="0.2">
      <c r="B203" s="15"/>
      <c r="C203" s="28"/>
      <c r="D203" s="28"/>
      <c r="E203" s="28"/>
      <c r="F203" s="28"/>
      <c r="G203" s="28"/>
      <c r="H203" s="28"/>
      <c r="I203" s="28"/>
      <c r="J203" s="28"/>
      <c r="K203" s="28"/>
      <c r="L203" s="158"/>
    </row>
    <row r="204" spans="1:13" x14ac:dyDescent="0.2">
      <c r="A204" s="31" t="s">
        <v>159</v>
      </c>
      <c r="B204" s="26"/>
      <c r="C204" s="4"/>
      <c r="D204" s="4"/>
      <c r="E204" s="4"/>
      <c r="F204" s="4"/>
      <c r="G204" s="4"/>
      <c r="H204" s="240" t="s">
        <v>507</v>
      </c>
      <c r="I204" s="240"/>
      <c r="J204" s="240"/>
      <c r="K204" s="160">
        <v>0</v>
      </c>
      <c r="L204" s="161">
        <v>0</v>
      </c>
    </row>
    <row r="205" spans="1:13" x14ac:dyDescent="0.2">
      <c r="A205" s="31"/>
      <c r="B205" s="26"/>
      <c r="C205" s="4"/>
      <c r="D205" s="4"/>
      <c r="E205" s="4"/>
      <c r="F205" s="4"/>
      <c r="G205" s="4"/>
      <c r="H205" s="4"/>
      <c r="I205" s="4"/>
      <c r="J205" s="4"/>
      <c r="K205" s="15">
        <f>K197+K204</f>
        <v>872640113.90999997</v>
      </c>
      <c r="L205" s="15">
        <f>L197+L204</f>
        <v>255086782.21999997</v>
      </c>
    </row>
    <row r="206" spans="1:13" x14ac:dyDescent="0.2">
      <c r="A206" s="31" t="s">
        <v>171</v>
      </c>
      <c r="B206" s="26"/>
      <c r="C206" s="4"/>
      <c r="D206" s="4"/>
      <c r="E206" s="4"/>
      <c r="F206" s="4"/>
      <c r="G206" s="4"/>
      <c r="H206" s="237" t="s">
        <v>161</v>
      </c>
      <c r="I206" s="237"/>
      <c r="J206" s="237"/>
      <c r="K206" s="4">
        <v>91590476.239999995</v>
      </c>
      <c r="L206" s="148">
        <v>91590476.239999995</v>
      </c>
    </row>
    <row r="207" spans="1:13" ht="13.5" thickBot="1" x14ac:dyDescent="0.25">
      <c r="A207" s="31"/>
      <c r="B207" s="10"/>
      <c r="C207" s="10"/>
      <c r="D207" s="10"/>
      <c r="E207" s="10"/>
      <c r="F207" s="10"/>
      <c r="G207" s="10"/>
      <c r="H207" s="149"/>
      <c r="I207" s="149"/>
      <c r="J207" s="149"/>
      <c r="K207" s="149"/>
      <c r="L207" s="150"/>
    </row>
    <row r="208" spans="1:13" ht="14.25" thickTop="1" thickBot="1" x14ac:dyDescent="0.25">
      <c r="B208" s="10"/>
      <c r="C208" s="10"/>
      <c r="D208" s="10"/>
      <c r="E208" s="10"/>
      <c r="F208" s="10"/>
      <c r="G208" s="10"/>
      <c r="H208" s="238" t="s">
        <v>160</v>
      </c>
      <c r="I208" s="238"/>
      <c r="J208" s="238"/>
      <c r="K208" s="151">
        <f>K205-K206</f>
        <v>781049637.66999996</v>
      </c>
      <c r="L208" s="152">
        <f>L205-L206</f>
        <v>163496305.97999996</v>
      </c>
    </row>
    <row r="209" spans="2:12" ht="13.5" thickTop="1" x14ac:dyDescent="0.2">
      <c r="B209" s="26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 x14ac:dyDescent="0.2">
      <c r="B210" s="26"/>
      <c r="C210" s="4"/>
      <c r="D210" s="4"/>
      <c r="E210" s="4"/>
      <c r="F210" s="4"/>
      <c r="G210" s="4"/>
      <c r="H210" s="4"/>
      <c r="I210" s="4"/>
      <c r="J210" s="4"/>
      <c r="K210" s="4"/>
      <c r="L210" s="4"/>
    </row>
  </sheetData>
  <mergeCells count="29">
    <mergeCell ref="H204:J204"/>
    <mergeCell ref="H206:J206"/>
    <mergeCell ref="H208:J208"/>
    <mergeCell ref="I83:J83"/>
    <mergeCell ref="C83:D83"/>
    <mergeCell ref="E83:F83"/>
    <mergeCell ref="G83:H83"/>
    <mergeCell ref="B121:L121"/>
    <mergeCell ref="C122:D122"/>
    <mergeCell ref="E122:F122"/>
    <mergeCell ref="G122:H122"/>
    <mergeCell ref="I122:J122"/>
    <mergeCell ref="C200:D200"/>
    <mergeCell ref="E200:F200"/>
    <mergeCell ref="G200:H200"/>
    <mergeCell ref="I200:J200"/>
    <mergeCell ref="K200:L200"/>
    <mergeCell ref="K161:L161"/>
    <mergeCell ref="B82:L82"/>
    <mergeCell ref="B43:L43"/>
    <mergeCell ref="C44:D44"/>
    <mergeCell ref="E44:F44"/>
    <mergeCell ref="G44:H44"/>
    <mergeCell ref="I44:J44"/>
    <mergeCell ref="B160:L160"/>
    <mergeCell ref="C161:D161"/>
    <mergeCell ref="E161:F161"/>
    <mergeCell ref="G161:H161"/>
    <mergeCell ref="I161:J161"/>
  </mergeCells>
  <phoneticPr fontId="0" type="noConversion"/>
  <pageMargins left="0.74803149606299213" right="0.74803149606299213" top="0.49" bottom="0.52" header="0.17" footer="0.51181102362204722"/>
  <pageSetup paperSize="9" scale="58" fitToHeight="10" orientation="landscape" r:id="rId1"/>
  <headerFooter alignWithMargins="0"/>
  <rowBreaks count="3" manualBreakCount="3">
    <brk id="81" max="16383" man="1"/>
    <brk id="120" max="16383" man="1"/>
    <brk id="159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30" width="13" style="1" customWidth="1"/>
    <col min="31" max="16384" width="9.28515625" style="1"/>
  </cols>
  <sheetData>
    <row r="1" spans="1:12" hidden="1" x14ac:dyDescent="0.2">
      <c r="A1" s="1" t="s">
        <v>561</v>
      </c>
    </row>
    <row r="2" spans="1:12" hidden="1" x14ac:dyDescent="0.2">
      <c r="A2" s="1" t="s">
        <v>238</v>
      </c>
    </row>
    <row r="3" spans="1:12" hidden="1" x14ac:dyDescent="0.2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2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254</v>
      </c>
      <c r="C5" s="1">
        <v>560</v>
      </c>
      <c r="D5" s="1">
        <v>560</v>
      </c>
      <c r="E5" s="1">
        <v>570</v>
      </c>
      <c r="F5" s="1">
        <v>570</v>
      </c>
      <c r="G5" s="1">
        <v>580</v>
      </c>
      <c r="H5" s="1">
        <v>580</v>
      </c>
      <c r="I5" s="1">
        <v>590</v>
      </c>
      <c r="J5" s="1">
        <v>590</v>
      </c>
      <c r="K5" s="2"/>
      <c r="L5" s="3"/>
    </row>
    <row r="6" spans="1:12" s="22" customFormat="1" ht="12.75" hidden="1" customHeight="1" x14ac:dyDescent="0.2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x14ac:dyDescent="0.2"/>
    <row r="8" spans="1:12" hidden="1" x14ac:dyDescent="0.2">
      <c r="A8" s="1" t="s">
        <v>148</v>
      </c>
    </row>
    <row r="9" spans="1:12" hidden="1" x14ac:dyDescent="0.2">
      <c r="A9" s="1" t="s">
        <v>236</v>
      </c>
    </row>
    <row r="10" spans="1:12" hidden="1" x14ac:dyDescent="0.2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2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2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173</v>
      </c>
      <c r="L12" s="31" t="s">
        <v>173</v>
      </c>
    </row>
    <row r="13" spans="1:12" s="22" customFormat="1" ht="12.75" hidden="1" customHeight="1" x14ac:dyDescent="0.2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562</v>
      </c>
    </row>
    <row r="16" spans="1:12" hidden="1" x14ac:dyDescent="0.2">
      <c r="A16" s="1" t="s">
        <v>237</v>
      </c>
    </row>
    <row r="17" spans="1:13" hidden="1" x14ac:dyDescent="0.2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</row>
    <row r="18" spans="1:13" hidden="1" x14ac:dyDescent="0.2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/>
      <c r="I18" s="7"/>
      <c r="K18" s="2"/>
      <c r="L18" s="3"/>
    </row>
    <row r="19" spans="1:13" hidden="1" x14ac:dyDescent="0.2">
      <c r="A19" s="1" t="s">
        <v>222</v>
      </c>
      <c r="C19" s="1">
        <v>600</v>
      </c>
      <c r="D19" s="1">
        <v>600</v>
      </c>
      <c r="E19" s="1">
        <v>610</v>
      </c>
      <c r="F19" s="1">
        <v>610</v>
      </c>
      <c r="K19" s="2"/>
      <c r="L19" s="3"/>
    </row>
    <row r="20" spans="1:13" s="22" customFormat="1" ht="12.75" hidden="1" customHeight="1" x14ac:dyDescent="0.2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/>
      <c r="H20" s="1"/>
      <c r="I20" s="23"/>
      <c r="J20" s="1"/>
    </row>
    <row r="21" spans="1:13" customFormat="1" x14ac:dyDescent="0.2"/>
    <row r="22" spans="1:13" hidden="1" x14ac:dyDescent="0.2">
      <c r="A22" s="1" t="s">
        <v>174</v>
      </c>
    </row>
    <row r="23" spans="1:13" hidden="1" x14ac:dyDescent="0.2">
      <c r="A23" s="1" t="s">
        <v>371</v>
      </c>
      <c r="K23" s="31"/>
    </row>
    <row r="24" spans="1:13" hidden="1" x14ac:dyDescent="0.2">
      <c r="A24" s="1" t="s">
        <v>372</v>
      </c>
      <c r="B24" s="8"/>
      <c r="C24" s="31"/>
      <c r="D24" s="31"/>
      <c r="E24" s="31"/>
      <c r="F24" s="31"/>
      <c r="K24" s="31" t="s">
        <v>226</v>
      </c>
      <c r="L24" s="1" t="s">
        <v>226</v>
      </c>
    </row>
    <row r="25" spans="1:13" hidden="1" x14ac:dyDescent="0.2">
      <c r="A25" s="1" t="s">
        <v>373</v>
      </c>
      <c r="C25" s="64"/>
      <c r="D25" s="31"/>
      <c r="E25" s="64"/>
      <c r="F25" s="31"/>
      <c r="G25" s="7"/>
      <c r="I25" s="7"/>
      <c r="K25" s="64">
        <v>10</v>
      </c>
      <c r="L25" s="1">
        <v>10</v>
      </c>
    </row>
    <row r="26" spans="1:13" hidden="1" x14ac:dyDescent="0.2">
      <c r="A26" s="1" t="s">
        <v>374</v>
      </c>
      <c r="C26" s="31"/>
      <c r="D26" s="31"/>
      <c r="E26" s="31"/>
      <c r="F26" s="31"/>
      <c r="K26" s="31">
        <v>120</v>
      </c>
      <c r="L26" s="1">
        <v>120</v>
      </c>
    </row>
    <row r="27" spans="1:13" s="22" customFormat="1" ht="12.75" hidden="1" customHeight="1" x14ac:dyDescent="0.25">
      <c r="A27" s="1" t="s">
        <v>375</v>
      </c>
      <c r="C27" s="31"/>
      <c r="D27" s="31"/>
      <c r="E27" s="31"/>
      <c r="F27" s="31"/>
      <c r="G27" s="1"/>
      <c r="H27" s="1"/>
      <c r="I27" s="23"/>
      <c r="J27" s="1"/>
      <c r="K27" s="64" t="s">
        <v>355</v>
      </c>
      <c r="L27" s="7" t="s">
        <v>355</v>
      </c>
    </row>
    <row r="29" spans="1:13" ht="18.75" x14ac:dyDescent="0.3">
      <c r="B29" s="219" t="s">
        <v>258</v>
      </c>
      <c r="C29" s="219"/>
      <c r="D29" s="219"/>
      <c r="E29" s="219"/>
      <c r="F29" s="219"/>
      <c r="G29" s="219"/>
      <c r="H29" s="219"/>
      <c r="I29" s="219"/>
      <c r="J29" s="219"/>
      <c r="K29" s="219"/>
      <c r="L29" s="219"/>
    </row>
    <row r="30" spans="1:13" ht="25.5" customHeight="1" x14ac:dyDescent="0.2">
      <c r="B30" s="13" t="s">
        <v>506</v>
      </c>
      <c r="C30" s="235" t="s">
        <v>330</v>
      </c>
      <c r="D30" s="236"/>
      <c r="E30" s="235" t="s">
        <v>331</v>
      </c>
      <c r="F30" s="236"/>
      <c r="G30" s="235" t="s">
        <v>332</v>
      </c>
      <c r="H30" s="236"/>
      <c r="I30" s="235" t="s">
        <v>333</v>
      </c>
      <c r="J30" s="236"/>
      <c r="K30" s="14"/>
      <c r="L30" s="6"/>
      <c r="M30" s="6"/>
    </row>
    <row r="31" spans="1:13" x14ac:dyDescent="0.2">
      <c r="B31" s="8"/>
      <c r="C31" s="9" t="s">
        <v>251</v>
      </c>
      <c r="D31" s="9" t="s">
        <v>252</v>
      </c>
      <c r="E31" s="9" t="s">
        <v>251</v>
      </c>
      <c r="F31" s="9" t="s">
        <v>252</v>
      </c>
      <c r="G31" s="9" t="s">
        <v>251</v>
      </c>
      <c r="H31" s="9" t="s">
        <v>252</v>
      </c>
      <c r="I31" s="9" t="s">
        <v>251</v>
      </c>
      <c r="J31" s="9" t="s">
        <v>252</v>
      </c>
      <c r="K31" s="12"/>
      <c r="L31" s="12"/>
    </row>
    <row r="32" spans="1:13" x14ac:dyDescent="0.2">
      <c r="B32" s="8"/>
      <c r="C32" s="9" t="s">
        <v>253</v>
      </c>
      <c r="D32" s="9" t="s">
        <v>253</v>
      </c>
      <c r="E32" s="9" t="s">
        <v>253</v>
      </c>
      <c r="F32" s="9" t="s">
        <v>253</v>
      </c>
      <c r="G32" s="9" t="s">
        <v>253</v>
      </c>
      <c r="H32" s="9" t="s">
        <v>253</v>
      </c>
      <c r="I32" s="9" t="s">
        <v>253</v>
      </c>
      <c r="J32" s="9" t="s">
        <v>253</v>
      </c>
      <c r="K32" s="12"/>
      <c r="L32" s="12"/>
    </row>
    <row r="33" spans="1:12" x14ac:dyDescent="0.2">
      <c r="B33" s="8"/>
      <c r="K33" s="6"/>
      <c r="L33" s="6"/>
    </row>
    <row r="34" spans="1:12" x14ac:dyDescent="0.2">
      <c r="A34" s="1" t="s">
        <v>579</v>
      </c>
      <c r="B34" s="26" t="s">
        <v>580</v>
      </c>
      <c r="C34" s="10">
        <v>108000</v>
      </c>
      <c r="D34" s="10">
        <v>0</v>
      </c>
      <c r="E34" s="10">
        <v>2109038</v>
      </c>
      <c r="F34" s="10">
        <v>30228</v>
      </c>
      <c r="G34" s="10">
        <v>1318205</v>
      </c>
      <c r="H34" s="10">
        <v>14733</v>
      </c>
      <c r="I34" s="10">
        <v>201483</v>
      </c>
      <c r="J34" s="10">
        <v>8148</v>
      </c>
      <c r="K34" s="4"/>
      <c r="L34" s="4"/>
    </row>
    <row r="35" spans="1:12" x14ac:dyDescent="0.2">
      <c r="A35" s="1" t="s">
        <v>579</v>
      </c>
      <c r="B35" s="26" t="s">
        <v>581</v>
      </c>
      <c r="C35" s="10">
        <v>285286.59999999998</v>
      </c>
      <c r="D35" s="10">
        <v>84.53</v>
      </c>
      <c r="E35" s="10">
        <v>3106676.16</v>
      </c>
      <c r="F35" s="10">
        <v>304159.28999999998</v>
      </c>
      <c r="G35" s="10">
        <v>473001.74</v>
      </c>
      <c r="H35" s="10">
        <v>4279.2299999999996</v>
      </c>
      <c r="I35" s="10">
        <v>1351817</v>
      </c>
      <c r="J35" s="10">
        <v>761757.07</v>
      </c>
      <c r="K35" s="4"/>
      <c r="L35" s="4"/>
    </row>
    <row r="36" spans="1:12" x14ac:dyDescent="0.2">
      <c r="A36" s="1" t="s">
        <v>579</v>
      </c>
      <c r="B36" s="26" t="s">
        <v>582</v>
      </c>
      <c r="C36" s="10">
        <v>2079063.54</v>
      </c>
      <c r="D36" s="10">
        <v>846002.65</v>
      </c>
      <c r="E36" s="10">
        <v>5901418.5099999998</v>
      </c>
      <c r="F36" s="10">
        <v>89823.92</v>
      </c>
      <c r="G36" s="10">
        <v>2807307.43</v>
      </c>
      <c r="H36" s="10">
        <v>119218.21</v>
      </c>
      <c r="I36" s="10">
        <v>322618.19</v>
      </c>
      <c r="J36" s="10">
        <v>86000</v>
      </c>
      <c r="K36" s="4"/>
      <c r="L36" s="4"/>
    </row>
    <row r="37" spans="1:12" x14ac:dyDescent="0.2">
      <c r="A37" s="1" t="s">
        <v>579</v>
      </c>
      <c r="B37" s="26" t="s">
        <v>583</v>
      </c>
      <c r="C37" s="10">
        <v>1525800</v>
      </c>
      <c r="D37" s="10">
        <v>578100</v>
      </c>
      <c r="E37" s="10">
        <v>11358900</v>
      </c>
      <c r="F37" s="10">
        <v>473100</v>
      </c>
      <c r="G37" s="10">
        <v>12606600</v>
      </c>
      <c r="H37" s="10">
        <v>305000</v>
      </c>
      <c r="I37" s="10">
        <v>2029500</v>
      </c>
      <c r="J37" s="10">
        <v>73800</v>
      </c>
      <c r="K37" s="4"/>
      <c r="L37" s="4"/>
    </row>
    <row r="38" spans="1:12" x14ac:dyDescent="0.2">
      <c r="A38" s="1" t="s">
        <v>579</v>
      </c>
      <c r="B38" s="26" t="s">
        <v>584</v>
      </c>
      <c r="C38" s="10">
        <v>3656279</v>
      </c>
      <c r="D38" s="10">
        <v>1252158</v>
      </c>
      <c r="E38" s="10">
        <v>13197813</v>
      </c>
      <c r="F38" s="10">
        <v>339392</v>
      </c>
      <c r="G38" s="10">
        <v>5945265</v>
      </c>
      <c r="H38" s="10">
        <v>135190</v>
      </c>
      <c r="I38" s="10">
        <v>6819643</v>
      </c>
      <c r="J38" s="10">
        <v>1244509</v>
      </c>
      <c r="K38" s="4"/>
      <c r="L38" s="4"/>
    </row>
    <row r="39" spans="1:12" x14ac:dyDescent="0.2">
      <c r="A39" s="1" t="s">
        <v>579</v>
      </c>
      <c r="B39" s="26" t="s">
        <v>585</v>
      </c>
      <c r="C39" s="10">
        <v>1048271</v>
      </c>
      <c r="D39" s="10">
        <v>23719</v>
      </c>
      <c r="E39" s="10">
        <v>5286662</v>
      </c>
      <c r="F39" s="10">
        <v>328485</v>
      </c>
      <c r="G39" s="10">
        <v>1881578</v>
      </c>
      <c r="H39" s="10">
        <v>38949</v>
      </c>
      <c r="I39" s="10">
        <v>1282</v>
      </c>
      <c r="J39" s="10">
        <v>0</v>
      </c>
      <c r="K39" s="4"/>
      <c r="L39" s="4"/>
    </row>
    <row r="40" spans="1:12" x14ac:dyDescent="0.2">
      <c r="A40" s="1" t="s">
        <v>579</v>
      </c>
      <c r="B40" s="26" t="s">
        <v>586</v>
      </c>
      <c r="C40" s="10">
        <v>14466320</v>
      </c>
      <c r="D40" s="10">
        <v>2296613</v>
      </c>
      <c r="E40" s="10">
        <v>29179062</v>
      </c>
      <c r="F40" s="10">
        <v>704248</v>
      </c>
      <c r="G40" s="10">
        <v>31303817</v>
      </c>
      <c r="H40" s="10">
        <v>2402300</v>
      </c>
      <c r="I40" s="10">
        <v>25135538</v>
      </c>
      <c r="J40" s="10">
        <v>4605072</v>
      </c>
      <c r="K40" s="4"/>
      <c r="L40" s="4"/>
    </row>
    <row r="41" spans="1:12" x14ac:dyDescent="0.2">
      <c r="A41" s="1" t="s">
        <v>579</v>
      </c>
      <c r="B41" s="26" t="s">
        <v>587</v>
      </c>
      <c r="C41" s="10">
        <v>268900</v>
      </c>
      <c r="D41" s="10">
        <v>185000</v>
      </c>
      <c r="E41" s="10">
        <v>10559600</v>
      </c>
      <c r="F41" s="10">
        <v>426600</v>
      </c>
      <c r="G41" s="10">
        <v>15892600</v>
      </c>
      <c r="H41" s="10">
        <v>1583300</v>
      </c>
      <c r="I41" s="10">
        <v>4321000</v>
      </c>
      <c r="J41" s="10">
        <v>968200</v>
      </c>
      <c r="K41" s="4"/>
      <c r="L41" s="4"/>
    </row>
    <row r="42" spans="1:12" x14ac:dyDescent="0.2">
      <c r="A42" s="1" t="s">
        <v>579</v>
      </c>
      <c r="B42" s="26" t="s">
        <v>588</v>
      </c>
      <c r="C42" s="10">
        <v>726283</v>
      </c>
      <c r="D42" s="10">
        <v>289342</v>
      </c>
      <c r="E42" s="10">
        <v>17662264</v>
      </c>
      <c r="F42" s="10">
        <v>654460</v>
      </c>
      <c r="G42" s="10">
        <v>25880810</v>
      </c>
      <c r="H42" s="10">
        <v>1230233</v>
      </c>
      <c r="I42" s="10">
        <v>8672663</v>
      </c>
      <c r="J42" s="10">
        <v>1094893</v>
      </c>
      <c r="K42" s="4"/>
      <c r="L42" s="4"/>
    </row>
    <row r="43" spans="1:12" x14ac:dyDescent="0.2">
      <c r="A43" s="1" t="s">
        <v>579</v>
      </c>
      <c r="B43" s="26" t="s">
        <v>589</v>
      </c>
      <c r="C43" s="10">
        <v>2920200.84</v>
      </c>
      <c r="D43" s="10">
        <v>2489327.2200000002</v>
      </c>
      <c r="E43" s="10">
        <v>1791140</v>
      </c>
      <c r="F43" s="10">
        <v>0</v>
      </c>
      <c r="G43" s="10">
        <v>6058194.5099999998</v>
      </c>
      <c r="H43" s="10">
        <v>600754.13</v>
      </c>
      <c r="I43" s="10">
        <v>2562851.15</v>
      </c>
      <c r="J43" s="10">
        <v>595523.57999999996</v>
      </c>
      <c r="K43" s="4"/>
      <c r="L43" s="4"/>
    </row>
    <row r="44" spans="1:12" x14ac:dyDescent="0.2">
      <c r="A44" s="1" t="s">
        <v>579</v>
      </c>
      <c r="B44" s="26" t="s">
        <v>590</v>
      </c>
      <c r="C44" s="10">
        <v>365000</v>
      </c>
      <c r="D44" s="10">
        <v>24550</v>
      </c>
      <c r="E44" s="10">
        <v>6350361.21</v>
      </c>
      <c r="F44" s="10">
        <v>1991452.89</v>
      </c>
      <c r="G44" s="10">
        <v>875577.34</v>
      </c>
      <c r="H44" s="10">
        <v>79106.350000000006</v>
      </c>
      <c r="I44" s="10">
        <v>755755.77</v>
      </c>
      <c r="J44" s="10">
        <v>492457.27</v>
      </c>
      <c r="K44" s="4"/>
      <c r="L44" s="4"/>
    </row>
    <row r="45" spans="1:12" x14ac:dyDescent="0.2">
      <c r="A45" s="1" t="s">
        <v>579</v>
      </c>
      <c r="B45" s="26" t="s">
        <v>591</v>
      </c>
      <c r="C45" s="10">
        <v>495405.27</v>
      </c>
      <c r="D45" s="10">
        <v>2146.0100000000002</v>
      </c>
      <c r="E45" s="10">
        <v>4250478.5999999996</v>
      </c>
      <c r="F45" s="10">
        <v>111741.71</v>
      </c>
      <c r="G45" s="10">
        <v>3426462.63</v>
      </c>
      <c r="H45" s="10">
        <v>154150</v>
      </c>
      <c r="I45" s="10">
        <v>405374.88</v>
      </c>
      <c r="J45" s="10">
        <v>209213.34</v>
      </c>
      <c r="K45" s="4"/>
      <c r="L45" s="4"/>
    </row>
    <row r="46" spans="1:12" x14ac:dyDescent="0.2">
      <c r="A46" s="1" t="s">
        <v>579</v>
      </c>
      <c r="B46" s="26" t="s">
        <v>592</v>
      </c>
      <c r="C46" s="10">
        <v>583546.87</v>
      </c>
      <c r="D46" s="10">
        <v>6896.06</v>
      </c>
      <c r="E46" s="10">
        <v>8511139.4900000002</v>
      </c>
      <c r="F46" s="10">
        <v>311793.58</v>
      </c>
      <c r="G46" s="10">
        <v>2314136.7999999998</v>
      </c>
      <c r="H46" s="10">
        <v>35857.25</v>
      </c>
      <c r="I46" s="10">
        <v>1394335.17</v>
      </c>
      <c r="J46" s="10">
        <v>985512.8</v>
      </c>
      <c r="K46" s="4"/>
      <c r="L46" s="4"/>
    </row>
    <row r="47" spans="1:12" x14ac:dyDescent="0.2">
      <c r="A47" s="1" t="s">
        <v>579</v>
      </c>
      <c r="B47" s="26" t="s">
        <v>593</v>
      </c>
      <c r="C47" s="10">
        <v>289393.28999999998</v>
      </c>
      <c r="D47" s="10">
        <v>0</v>
      </c>
      <c r="E47" s="10">
        <v>3619848.72</v>
      </c>
      <c r="F47" s="10">
        <v>83268.600000000006</v>
      </c>
      <c r="G47" s="10">
        <v>3093573.95</v>
      </c>
      <c r="H47" s="10">
        <v>38931.56</v>
      </c>
      <c r="I47" s="10">
        <v>122337.45</v>
      </c>
      <c r="J47" s="10">
        <v>20000</v>
      </c>
      <c r="K47" s="4"/>
      <c r="L47" s="4"/>
    </row>
    <row r="48" spans="1:12" x14ac:dyDescent="0.2">
      <c r="A48" s="1" t="s">
        <v>579</v>
      </c>
      <c r="B48" s="26" t="s">
        <v>594</v>
      </c>
      <c r="C48" s="10">
        <v>225665.22</v>
      </c>
      <c r="D48" s="10">
        <v>0</v>
      </c>
      <c r="E48" s="10">
        <v>3101927.19</v>
      </c>
      <c r="F48" s="10">
        <v>116033.29</v>
      </c>
      <c r="G48" s="10">
        <v>708769.53</v>
      </c>
      <c r="H48" s="10">
        <v>28821.07</v>
      </c>
      <c r="I48" s="10">
        <v>1225707.32</v>
      </c>
      <c r="J48" s="10">
        <v>579589.93000000005</v>
      </c>
      <c r="K48" s="4"/>
      <c r="L48" s="4"/>
    </row>
    <row r="49" spans="1:12" x14ac:dyDescent="0.2">
      <c r="A49" s="1" t="s">
        <v>579</v>
      </c>
      <c r="B49" s="26" t="s">
        <v>595</v>
      </c>
      <c r="C49" s="10">
        <v>238296.28</v>
      </c>
      <c r="D49" s="10">
        <v>42.92</v>
      </c>
      <c r="E49" s="10">
        <v>1752640.46</v>
      </c>
      <c r="F49" s="10">
        <v>37157.96</v>
      </c>
      <c r="G49" s="10">
        <v>671407.54</v>
      </c>
      <c r="H49" s="10">
        <v>34033.31</v>
      </c>
      <c r="I49" s="10">
        <v>326177.96000000002</v>
      </c>
      <c r="J49" s="10">
        <v>10923.48</v>
      </c>
      <c r="K49" s="4"/>
      <c r="L49" s="4"/>
    </row>
    <row r="50" spans="1:12" x14ac:dyDescent="0.2">
      <c r="A50" s="1" t="s">
        <v>579</v>
      </c>
      <c r="B50" s="26" t="s">
        <v>596</v>
      </c>
      <c r="C50" s="10">
        <v>665020.43000000005</v>
      </c>
      <c r="D50" s="10">
        <v>0</v>
      </c>
      <c r="E50" s="10">
        <v>7021267.0499999998</v>
      </c>
      <c r="F50" s="10">
        <v>170170.96</v>
      </c>
      <c r="G50" s="10">
        <v>4196385.8099999996</v>
      </c>
      <c r="H50" s="10">
        <v>48493.99</v>
      </c>
      <c r="I50" s="10">
        <v>762262.02</v>
      </c>
      <c r="J50" s="10">
        <v>179143.52</v>
      </c>
      <c r="K50" s="4"/>
      <c r="L50" s="4"/>
    </row>
    <row r="51" spans="1:12" x14ac:dyDescent="0.2">
      <c r="A51" s="1" t="s">
        <v>579</v>
      </c>
      <c r="B51" s="26" t="s">
        <v>597</v>
      </c>
      <c r="C51" s="10">
        <v>373552.49</v>
      </c>
      <c r="D51" s="10">
        <v>0</v>
      </c>
      <c r="E51" s="10">
        <v>2765263.32</v>
      </c>
      <c r="F51" s="10">
        <v>107597.4</v>
      </c>
      <c r="G51" s="10">
        <v>565762.73</v>
      </c>
      <c r="H51" s="10">
        <v>7474</v>
      </c>
      <c r="I51" s="10">
        <v>725867.44</v>
      </c>
      <c r="J51" s="10">
        <v>527671.56999999995</v>
      </c>
      <c r="K51" s="4"/>
      <c r="L51" s="4"/>
    </row>
    <row r="52" spans="1:12" x14ac:dyDescent="0.2">
      <c r="A52" s="1" t="s">
        <v>579</v>
      </c>
      <c r="B52" s="26" t="s">
        <v>598</v>
      </c>
      <c r="C52" s="10">
        <v>573000</v>
      </c>
      <c r="D52" s="10">
        <v>60000</v>
      </c>
      <c r="E52" s="10">
        <v>3954664.01</v>
      </c>
      <c r="F52" s="10">
        <v>178844.71</v>
      </c>
      <c r="G52" s="10">
        <v>1965756.74</v>
      </c>
      <c r="H52" s="10">
        <v>36934.239999999998</v>
      </c>
      <c r="I52" s="10">
        <v>2155242.7200000002</v>
      </c>
      <c r="J52" s="10">
        <v>635295.29</v>
      </c>
      <c r="K52" s="4"/>
      <c r="L52" s="4"/>
    </row>
    <row r="53" spans="1:12" x14ac:dyDescent="0.2">
      <c r="A53" s="1" t="s">
        <v>579</v>
      </c>
      <c r="B53" s="26" t="s">
        <v>599</v>
      </c>
      <c r="C53" s="10">
        <v>4241308</v>
      </c>
      <c r="D53" s="10">
        <v>2252500</v>
      </c>
      <c r="E53" s="10">
        <v>4194956</v>
      </c>
      <c r="F53" s="10">
        <v>308190</v>
      </c>
      <c r="G53" s="10">
        <v>3100912</v>
      </c>
      <c r="H53" s="10">
        <v>29507</v>
      </c>
      <c r="I53" s="10">
        <v>2058257</v>
      </c>
      <c r="J53" s="10">
        <v>1262600</v>
      </c>
      <c r="K53" s="4"/>
      <c r="L53" s="4"/>
    </row>
    <row r="54" spans="1:12" x14ac:dyDescent="0.2">
      <c r="A54" s="1" t="s">
        <v>579</v>
      </c>
      <c r="B54" s="26" t="s">
        <v>600</v>
      </c>
      <c r="C54" s="10">
        <v>1583474.69</v>
      </c>
      <c r="D54" s="10">
        <v>592304.36</v>
      </c>
      <c r="E54" s="10">
        <v>5548136.4500000002</v>
      </c>
      <c r="F54" s="10">
        <v>108390.38</v>
      </c>
      <c r="G54" s="10">
        <v>2173480.64</v>
      </c>
      <c r="H54" s="10">
        <v>5423.77</v>
      </c>
      <c r="I54" s="10">
        <v>831094.06</v>
      </c>
      <c r="J54" s="10">
        <v>11800.44</v>
      </c>
      <c r="K54" s="4"/>
      <c r="L54" s="4"/>
    </row>
    <row r="55" spans="1:12" x14ac:dyDescent="0.2">
      <c r="A55" s="1" t="s">
        <v>579</v>
      </c>
      <c r="B55" s="26" t="s">
        <v>601</v>
      </c>
      <c r="C55" s="10">
        <v>330217.03000000003</v>
      </c>
      <c r="D55" s="10">
        <v>0</v>
      </c>
      <c r="E55" s="10">
        <v>3150410.29</v>
      </c>
      <c r="F55" s="10">
        <v>100083.55</v>
      </c>
      <c r="G55" s="10">
        <v>949539.41</v>
      </c>
      <c r="H55" s="10">
        <v>3000</v>
      </c>
      <c r="I55" s="10">
        <v>30000</v>
      </c>
      <c r="J55" s="10">
        <v>27000</v>
      </c>
      <c r="K55" s="4"/>
      <c r="L55" s="4"/>
    </row>
    <row r="56" spans="1:12" x14ac:dyDescent="0.2">
      <c r="A56" s="1" t="s">
        <v>579</v>
      </c>
      <c r="B56" s="26" t="s">
        <v>602</v>
      </c>
      <c r="C56" s="10">
        <v>444971</v>
      </c>
      <c r="D56" s="10">
        <v>22893</v>
      </c>
      <c r="E56" s="10">
        <v>3171251</v>
      </c>
      <c r="F56" s="10">
        <v>15000</v>
      </c>
      <c r="G56" s="10">
        <v>414813</v>
      </c>
      <c r="H56" s="10">
        <v>0</v>
      </c>
      <c r="I56" s="10">
        <v>0</v>
      </c>
      <c r="J56" s="10">
        <v>0</v>
      </c>
      <c r="K56" s="4"/>
      <c r="L56" s="4"/>
    </row>
    <row r="57" spans="1:12" x14ac:dyDescent="0.2">
      <c r="A57" s="1" t="s">
        <v>579</v>
      </c>
      <c r="B57" s="26" t="s">
        <v>603</v>
      </c>
      <c r="C57" s="10">
        <v>434148.14</v>
      </c>
      <c r="D57" s="10">
        <v>27765.95</v>
      </c>
      <c r="E57" s="10">
        <v>2268405.9700000002</v>
      </c>
      <c r="F57" s="10">
        <v>74062.97</v>
      </c>
      <c r="G57" s="10">
        <v>360985.04</v>
      </c>
      <c r="H57" s="10">
        <v>0</v>
      </c>
      <c r="I57" s="10">
        <v>250894.84</v>
      </c>
      <c r="J57" s="10">
        <v>150531.9</v>
      </c>
      <c r="K57" s="4"/>
      <c r="L57" s="4"/>
    </row>
    <row r="58" spans="1:12" x14ac:dyDescent="0.2">
      <c r="A58" s="1" t="s">
        <v>579</v>
      </c>
      <c r="B58" s="26" t="s">
        <v>604</v>
      </c>
      <c r="C58" s="10">
        <v>81687.03</v>
      </c>
      <c r="D58" s="10">
        <v>0</v>
      </c>
      <c r="E58" s="10">
        <v>2733407.19</v>
      </c>
      <c r="F58" s="10">
        <v>98767.01</v>
      </c>
      <c r="G58" s="10">
        <v>779628.91</v>
      </c>
      <c r="H58" s="10">
        <v>17211.46</v>
      </c>
      <c r="I58" s="10">
        <v>1964215.2</v>
      </c>
      <c r="J58" s="10">
        <v>830533.12</v>
      </c>
      <c r="K58" s="4"/>
      <c r="L58" s="4"/>
    </row>
    <row r="59" spans="1:12" x14ac:dyDescent="0.2">
      <c r="A59" s="1" t="s">
        <v>579</v>
      </c>
      <c r="B59" s="26" t="s">
        <v>605</v>
      </c>
      <c r="C59" s="10">
        <v>453100</v>
      </c>
      <c r="D59" s="10">
        <v>181500</v>
      </c>
      <c r="E59" s="10">
        <v>13871600</v>
      </c>
      <c r="F59" s="10">
        <v>285200</v>
      </c>
      <c r="G59" s="10">
        <v>25348900</v>
      </c>
      <c r="H59" s="10">
        <v>402700</v>
      </c>
      <c r="I59" s="10">
        <v>11755700</v>
      </c>
      <c r="J59" s="10">
        <v>2930400</v>
      </c>
      <c r="K59" s="4"/>
      <c r="L59" s="4"/>
    </row>
    <row r="60" spans="1:12" x14ac:dyDescent="0.2">
      <c r="A60" s="1" t="s">
        <v>579</v>
      </c>
      <c r="B60" s="26" t="s">
        <v>606</v>
      </c>
      <c r="C60" s="10">
        <v>3253287.88</v>
      </c>
      <c r="D60" s="10">
        <v>1056179.79</v>
      </c>
      <c r="E60" s="10">
        <v>5112276.45</v>
      </c>
      <c r="F60" s="10">
        <v>207556.59</v>
      </c>
      <c r="G60" s="10">
        <v>3111262.59</v>
      </c>
      <c r="H60" s="10">
        <v>41683.160000000003</v>
      </c>
      <c r="I60" s="10">
        <v>857052.61</v>
      </c>
      <c r="J60" s="10">
        <v>422858.66</v>
      </c>
      <c r="K60" s="4"/>
      <c r="L60" s="4"/>
    </row>
    <row r="61" spans="1:12" x14ac:dyDescent="0.2">
      <c r="A61" s="1" t="s">
        <v>579</v>
      </c>
      <c r="B61" s="26" t="s">
        <v>607</v>
      </c>
      <c r="C61" s="10">
        <v>778246.34</v>
      </c>
      <c r="D61" s="10">
        <v>245120.52</v>
      </c>
      <c r="E61" s="10">
        <v>5734909.7599999998</v>
      </c>
      <c r="F61" s="10">
        <v>102433.99</v>
      </c>
      <c r="G61" s="10">
        <v>4105379.36</v>
      </c>
      <c r="H61" s="10">
        <v>71156.570000000007</v>
      </c>
      <c r="I61" s="10">
        <v>1262836.02</v>
      </c>
      <c r="J61" s="10">
        <v>162025.81</v>
      </c>
      <c r="K61" s="4"/>
      <c r="L61" s="4"/>
    </row>
    <row r="62" spans="1:12" x14ac:dyDescent="0.2">
      <c r="A62" s="1" t="s">
        <v>579</v>
      </c>
      <c r="B62" s="26" t="s">
        <v>608</v>
      </c>
      <c r="C62" s="10">
        <v>2885432.68</v>
      </c>
      <c r="D62" s="10">
        <v>1235753.23</v>
      </c>
      <c r="E62" s="10">
        <v>3294223.81</v>
      </c>
      <c r="F62" s="10">
        <v>75897.289999999994</v>
      </c>
      <c r="G62" s="10">
        <v>1962340.45</v>
      </c>
      <c r="H62" s="10">
        <v>40540.129999999997</v>
      </c>
      <c r="I62" s="10">
        <v>1583073.29</v>
      </c>
      <c r="J62" s="10">
        <v>582001.28</v>
      </c>
      <c r="K62" s="4"/>
      <c r="L62" s="4"/>
    </row>
    <row r="63" spans="1:12" x14ac:dyDescent="0.2">
      <c r="A63" s="1" t="s">
        <v>579</v>
      </c>
      <c r="B63" s="26" t="s">
        <v>609</v>
      </c>
      <c r="C63" s="10">
        <v>361150</v>
      </c>
      <c r="D63" s="10">
        <v>410</v>
      </c>
      <c r="E63" s="10">
        <v>5840131</v>
      </c>
      <c r="F63" s="10">
        <v>332455</v>
      </c>
      <c r="G63" s="10">
        <v>2323886</v>
      </c>
      <c r="H63" s="10">
        <v>22268</v>
      </c>
      <c r="I63" s="10">
        <v>1403195</v>
      </c>
      <c r="J63" s="10">
        <v>416135</v>
      </c>
      <c r="K63" s="4"/>
      <c r="L63" s="4"/>
    </row>
    <row r="64" spans="1:12" x14ac:dyDescent="0.2">
      <c r="A64" s="1" t="s">
        <v>261</v>
      </c>
      <c r="B64" s="26" t="s">
        <v>610</v>
      </c>
      <c r="C64" s="10">
        <v>578568.81000000006</v>
      </c>
      <c r="D64" s="10">
        <v>0</v>
      </c>
      <c r="E64" s="10">
        <v>5704914.8600000003</v>
      </c>
      <c r="F64" s="10">
        <v>113685.53</v>
      </c>
      <c r="G64" s="10">
        <v>2766791.33</v>
      </c>
      <c r="H64" s="10">
        <v>185206.43</v>
      </c>
      <c r="I64" s="10">
        <v>1258859.27</v>
      </c>
      <c r="J64" s="10">
        <v>784851.86</v>
      </c>
      <c r="K64" s="4"/>
      <c r="L64" s="4"/>
    </row>
    <row r="65" spans="1:13" x14ac:dyDescent="0.2">
      <c r="B65" s="26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2">
      <c r="B66" s="26" t="s">
        <v>225</v>
      </c>
      <c r="C66" s="11">
        <f t="shared" ref="C66:J66" si="0">SUBTOTAL(9,C33:C65)</f>
        <v>46318875.430000007</v>
      </c>
      <c r="D66" s="11">
        <f t="shared" si="0"/>
        <v>13668408.239999998</v>
      </c>
      <c r="E66" s="11">
        <f t="shared" si="0"/>
        <v>202104786.49999994</v>
      </c>
      <c r="F66" s="11">
        <f t="shared" si="0"/>
        <v>8280279.6199999992</v>
      </c>
      <c r="G66" s="11">
        <f t="shared" si="0"/>
        <v>169383130.48000002</v>
      </c>
      <c r="H66" s="11">
        <f t="shared" si="0"/>
        <v>7716454.8599999985</v>
      </c>
      <c r="I66" s="11">
        <f t="shared" si="0"/>
        <v>82546633.360000014</v>
      </c>
      <c r="J66" s="11">
        <f t="shared" si="0"/>
        <v>20658447.920000002</v>
      </c>
      <c r="K66" s="4"/>
      <c r="L66" s="4"/>
    </row>
    <row r="67" spans="1:13" x14ac:dyDescent="0.2">
      <c r="B67" s="26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8.75" x14ac:dyDescent="0.3">
      <c r="B68" s="225" t="s">
        <v>258</v>
      </c>
      <c r="C68" s="225"/>
      <c r="D68" s="225"/>
      <c r="E68" s="225"/>
      <c r="F68" s="225"/>
      <c r="G68" s="225"/>
      <c r="H68" s="225"/>
      <c r="I68" s="225"/>
      <c r="J68" s="225"/>
      <c r="K68" s="225"/>
      <c r="L68" s="225"/>
    </row>
    <row r="69" spans="1:13" ht="25.5" customHeight="1" x14ac:dyDescent="0.2">
      <c r="B69" s="13" t="s">
        <v>506</v>
      </c>
      <c r="C69" s="226" t="s">
        <v>334</v>
      </c>
      <c r="D69" s="227"/>
      <c r="E69" s="226" t="s">
        <v>289</v>
      </c>
      <c r="F69" s="228"/>
      <c r="G69" s="231"/>
      <c r="H69" s="231"/>
      <c r="I69" s="231"/>
      <c r="J69" s="231"/>
      <c r="K69" s="228" t="s">
        <v>146</v>
      </c>
      <c r="L69" s="227"/>
      <c r="M69" s="6"/>
    </row>
    <row r="70" spans="1:13" x14ac:dyDescent="0.2">
      <c r="B70" s="26"/>
      <c r="C70" s="27" t="s">
        <v>251</v>
      </c>
      <c r="D70" s="27" t="s">
        <v>252</v>
      </c>
      <c r="E70" s="27" t="s">
        <v>251</v>
      </c>
      <c r="F70" s="27" t="s">
        <v>252</v>
      </c>
      <c r="G70" s="27"/>
      <c r="H70" s="27"/>
      <c r="I70" s="28"/>
      <c r="J70" s="28"/>
      <c r="K70" s="27" t="s">
        <v>251</v>
      </c>
      <c r="L70" s="27" t="s">
        <v>252</v>
      </c>
    </row>
    <row r="71" spans="1:13" x14ac:dyDescent="0.2">
      <c r="B71" s="26"/>
      <c r="C71" s="27" t="s">
        <v>253</v>
      </c>
      <c r="D71" s="27" t="s">
        <v>253</v>
      </c>
      <c r="E71" s="27" t="s">
        <v>253</v>
      </c>
      <c r="F71" s="27" t="s">
        <v>253</v>
      </c>
      <c r="G71" s="27"/>
      <c r="H71" s="27"/>
      <c r="I71" s="28"/>
      <c r="J71" s="28"/>
      <c r="K71" s="27" t="s">
        <v>253</v>
      </c>
      <c r="L71" s="27" t="s">
        <v>253</v>
      </c>
    </row>
    <row r="72" spans="1:13" x14ac:dyDescent="0.2">
      <c r="B72" s="26"/>
      <c r="C72" s="10"/>
      <c r="D72" s="10"/>
      <c r="E72" s="10"/>
      <c r="F72" s="10"/>
      <c r="G72" s="10"/>
      <c r="H72" s="10"/>
      <c r="I72" s="4"/>
      <c r="J72" s="4"/>
      <c r="K72" s="10"/>
      <c r="L72" s="10"/>
    </row>
    <row r="73" spans="1:13" x14ac:dyDescent="0.2">
      <c r="A73" s="1" t="s">
        <v>579</v>
      </c>
      <c r="B73" s="26" t="s">
        <v>580</v>
      </c>
      <c r="C73" s="10">
        <v>1682085</v>
      </c>
      <c r="D73" s="10">
        <v>146664</v>
      </c>
      <c r="E73" s="10">
        <v>0</v>
      </c>
      <c r="F73" s="10">
        <v>0</v>
      </c>
      <c r="G73" s="10"/>
      <c r="H73" s="10"/>
      <c r="I73" s="4"/>
      <c r="J73" s="4"/>
      <c r="K73" s="10">
        <f t="shared" ref="K73:L73" si="1">C34+E34+G34+I34+C73+E73</f>
        <v>5418811</v>
      </c>
      <c r="L73" s="10">
        <f t="shared" si="1"/>
        <v>199773</v>
      </c>
    </row>
    <row r="74" spans="1:13" x14ac:dyDescent="0.2">
      <c r="A74" s="1" t="s">
        <v>579</v>
      </c>
      <c r="B74" s="26" t="s">
        <v>581</v>
      </c>
      <c r="C74" s="10">
        <v>2548733.94</v>
      </c>
      <c r="D74" s="10">
        <v>562480.1</v>
      </c>
      <c r="E74" s="10">
        <v>876.4</v>
      </c>
      <c r="F74" s="10">
        <v>0</v>
      </c>
      <c r="G74" s="10"/>
      <c r="H74" s="10"/>
      <c r="I74" s="4"/>
      <c r="J74" s="4"/>
      <c r="K74" s="10">
        <f t="shared" ref="K74:L74" si="2">C35+E35+G35+I35+C74+E74</f>
        <v>7766391.8399999999</v>
      </c>
      <c r="L74" s="10">
        <f t="shared" si="2"/>
        <v>1632760.2199999997</v>
      </c>
    </row>
    <row r="75" spans="1:13" x14ac:dyDescent="0.2">
      <c r="A75" s="1" t="s">
        <v>579</v>
      </c>
      <c r="B75" s="26" t="s">
        <v>582</v>
      </c>
      <c r="C75" s="10">
        <v>1537027.28</v>
      </c>
      <c r="D75" s="10">
        <v>305495.28000000003</v>
      </c>
      <c r="E75" s="10">
        <v>0</v>
      </c>
      <c r="F75" s="10">
        <v>0</v>
      </c>
      <c r="G75" s="10"/>
      <c r="H75" s="10"/>
      <c r="I75" s="4"/>
      <c r="J75" s="4"/>
      <c r="K75" s="10">
        <f t="shared" ref="K75:L75" si="3">C36+E36+G36+I36+C75+E75</f>
        <v>12647434.949999999</v>
      </c>
      <c r="L75" s="10">
        <f t="shared" si="3"/>
        <v>1446540.06</v>
      </c>
    </row>
    <row r="76" spans="1:13" x14ac:dyDescent="0.2">
      <c r="A76" s="1" t="s">
        <v>579</v>
      </c>
      <c r="B76" s="26" t="s">
        <v>583</v>
      </c>
      <c r="C76" s="10">
        <v>3391700</v>
      </c>
      <c r="D76" s="10">
        <v>358000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L76" si="4">C37+E37+G37+I37+C76+E76</f>
        <v>30912500</v>
      </c>
      <c r="L76" s="10">
        <f t="shared" si="4"/>
        <v>1788000</v>
      </c>
    </row>
    <row r="77" spans="1:13" x14ac:dyDescent="0.2">
      <c r="A77" s="1" t="s">
        <v>579</v>
      </c>
      <c r="B77" s="26" t="s">
        <v>584</v>
      </c>
      <c r="C77" s="10">
        <v>2670623</v>
      </c>
      <c r="D77" s="10">
        <v>309854</v>
      </c>
      <c r="E77" s="10">
        <v>49835</v>
      </c>
      <c r="F77" s="10">
        <v>27</v>
      </c>
      <c r="G77" s="10"/>
      <c r="H77" s="10"/>
      <c r="I77" s="4"/>
      <c r="J77" s="4"/>
      <c r="K77" s="10">
        <f t="shared" ref="K77:L77" si="5">C38+E38+G38+I38+C77+E77</f>
        <v>32339458</v>
      </c>
      <c r="L77" s="10">
        <f t="shared" si="5"/>
        <v>3281130</v>
      </c>
    </row>
    <row r="78" spans="1:13" x14ac:dyDescent="0.2">
      <c r="A78" s="1" t="s">
        <v>579</v>
      </c>
      <c r="B78" s="26" t="s">
        <v>585</v>
      </c>
      <c r="C78" s="10">
        <v>2124429</v>
      </c>
      <c r="D78" s="10">
        <v>291518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6">C39+E39+G39+I39+C78+E78</f>
        <v>10342222</v>
      </c>
      <c r="L78" s="10">
        <f t="shared" si="6"/>
        <v>682671</v>
      </c>
    </row>
    <row r="79" spans="1:13" x14ac:dyDescent="0.2">
      <c r="A79" s="1" t="s">
        <v>579</v>
      </c>
      <c r="B79" s="26" t="s">
        <v>586</v>
      </c>
      <c r="C79" s="10">
        <v>22353036</v>
      </c>
      <c r="D79" s="10">
        <v>1757299</v>
      </c>
      <c r="E79" s="10">
        <v>0</v>
      </c>
      <c r="F79" s="10">
        <v>1368340</v>
      </c>
      <c r="G79" s="10"/>
      <c r="H79" s="10"/>
      <c r="I79" s="4"/>
      <c r="J79" s="4"/>
      <c r="K79" s="10">
        <f t="shared" ref="K79:L79" si="7">C40+E40+G40+I40+C79+E79</f>
        <v>122437773</v>
      </c>
      <c r="L79" s="10">
        <f t="shared" si="7"/>
        <v>13133872</v>
      </c>
    </row>
    <row r="80" spans="1:13" x14ac:dyDescent="0.2">
      <c r="A80" s="1" t="s">
        <v>579</v>
      </c>
      <c r="B80" s="26" t="s">
        <v>587</v>
      </c>
      <c r="C80" s="10">
        <v>4870700</v>
      </c>
      <c r="D80" s="10">
        <v>980700</v>
      </c>
      <c r="E80" s="10">
        <v>1583800</v>
      </c>
      <c r="F80" s="10">
        <v>1555400</v>
      </c>
      <c r="G80" s="10"/>
      <c r="H80" s="10"/>
      <c r="I80" s="4"/>
      <c r="J80" s="4"/>
      <c r="K80" s="10">
        <f t="shared" ref="K80:L80" si="8">C41+E41+G41+I41+C80+E80</f>
        <v>37496600</v>
      </c>
      <c r="L80" s="10">
        <f t="shared" si="8"/>
        <v>5699200</v>
      </c>
    </row>
    <row r="81" spans="1:12" x14ac:dyDescent="0.2">
      <c r="A81" s="1" t="s">
        <v>579</v>
      </c>
      <c r="B81" s="26" t="s">
        <v>588</v>
      </c>
      <c r="C81" s="10">
        <v>9823245</v>
      </c>
      <c r="D81" s="10">
        <v>190321</v>
      </c>
      <c r="E81" s="10">
        <v>0</v>
      </c>
      <c r="F81" s="10">
        <v>0</v>
      </c>
      <c r="G81" s="10"/>
      <c r="H81" s="10"/>
      <c r="I81" s="4"/>
      <c r="J81" s="4"/>
      <c r="K81" s="10">
        <f t="shared" ref="K81:L81" si="9">C42+E42+G42+I42+C81+E81</f>
        <v>62765265</v>
      </c>
      <c r="L81" s="10">
        <f t="shared" si="9"/>
        <v>3459249</v>
      </c>
    </row>
    <row r="82" spans="1:12" x14ac:dyDescent="0.2">
      <c r="A82" s="1" t="s">
        <v>579</v>
      </c>
      <c r="B82" s="26" t="s">
        <v>589</v>
      </c>
      <c r="C82" s="10">
        <v>6009505.4699999997</v>
      </c>
      <c r="D82" s="10">
        <v>2597186.98</v>
      </c>
      <c r="E82" s="10">
        <v>592053.71</v>
      </c>
      <c r="F82" s="10">
        <v>371846.26</v>
      </c>
      <c r="G82" s="10"/>
      <c r="H82" s="10"/>
      <c r="I82" s="4"/>
      <c r="J82" s="4"/>
      <c r="K82" s="10">
        <f t="shared" ref="K82:L82" si="10">C43+E43+G43+I43+C82+E82</f>
        <v>19933945.68</v>
      </c>
      <c r="L82" s="10">
        <f t="shared" si="10"/>
        <v>6654638.1699999999</v>
      </c>
    </row>
    <row r="83" spans="1:12" x14ac:dyDescent="0.2">
      <c r="A83" s="1" t="s">
        <v>579</v>
      </c>
      <c r="B83" s="26" t="s">
        <v>590</v>
      </c>
      <c r="C83" s="10">
        <v>574931.88</v>
      </c>
      <c r="D83" s="10">
        <v>102230.97</v>
      </c>
      <c r="E83" s="10">
        <v>1661664.6</v>
      </c>
      <c r="F83" s="10">
        <v>1380444.42</v>
      </c>
      <c r="G83" s="10"/>
      <c r="H83" s="10"/>
      <c r="I83" s="4"/>
      <c r="J83" s="4"/>
      <c r="K83" s="10">
        <f t="shared" ref="K83:L83" si="11">C44+E44+G44+I44+C83+E83</f>
        <v>10583290.800000001</v>
      </c>
      <c r="L83" s="10">
        <f t="shared" si="11"/>
        <v>4070241.9</v>
      </c>
    </row>
    <row r="84" spans="1:12" x14ac:dyDescent="0.2">
      <c r="A84" s="1" t="s">
        <v>579</v>
      </c>
      <c r="B84" s="26" t="s">
        <v>591</v>
      </c>
      <c r="C84" s="10">
        <v>1616752.11</v>
      </c>
      <c r="D84" s="10">
        <v>451764.26</v>
      </c>
      <c r="E84" s="10">
        <v>0</v>
      </c>
      <c r="F84" s="10">
        <v>0</v>
      </c>
      <c r="G84" s="10"/>
      <c r="H84" s="10"/>
      <c r="I84" s="4"/>
      <c r="J84" s="4"/>
      <c r="K84" s="10">
        <f t="shared" ref="K84:L84" si="12">C45+E45+G45+I45+C84+E84</f>
        <v>10194473.489999998</v>
      </c>
      <c r="L84" s="10">
        <f t="shared" si="12"/>
        <v>929015.32</v>
      </c>
    </row>
    <row r="85" spans="1:12" x14ac:dyDescent="0.2">
      <c r="A85" s="1" t="s">
        <v>579</v>
      </c>
      <c r="B85" s="26" t="s">
        <v>592</v>
      </c>
      <c r="C85" s="10">
        <v>1214860.81</v>
      </c>
      <c r="D85" s="10">
        <v>49059.42</v>
      </c>
      <c r="E85" s="10">
        <v>0</v>
      </c>
      <c r="F85" s="10">
        <v>0</v>
      </c>
      <c r="G85" s="10"/>
      <c r="H85" s="10"/>
      <c r="I85" s="4"/>
      <c r="J85" s="4"/>
      <c r="K85" s="10">
        <f t="shared" ref="K85:L85" si="13">C46+E46+G46+I46+C85+E85</f>
        <v>14018019.140000001</v>
      </c>
      <c r="L85" s="10">
        <f t="shared" si="13"/>
        <v>1389119.1099999999</v>
      </c>
    </row>
    <row r="86" spans="1:12" x14ac:dyDescent="0.2">
      <c r="A86" s="1" t="s">
        <v>579</v>
      </c>
      <c r="B86" s="26" t="s">
        <v>593</v>
      </c>
      <c r="C86" s="10">
        <v>966195.37</v>
      </c>
      <c r="D86" s="10">
        <v>126445.86</v>
      </c>
      <c r="E86" s="10">
        <v>39.03</v>
      </c>
      <c r="F86" s="10">
        <v>0</v>
      </c>
      <c r="G86" s="10"/>
      <c r="H86" s="10"/>
      <c r="I86" s="4"/>
      <c r="J86" s="4"/>
      <c r="K86" s="10">
        <f t="shared" ref="K86:L86" si="14">C47+E47+G47+I47+C86+E86</f>
        <v>8091387.8100000015</v>
      </c>
      <c r="L86" s="10">
        <f t="shared" si="14"/>
        <v>268646.02</v>
      </c>
    </row>
    <row r="87" spans="1:12" x14ac:dyDescent="0.2">
      <c r="A87" s="1" t="s">
        <v>579</v>
      </c>
      <c r="B87" s="26" t="s">
        <v>594</v>
      </c>
      <c r="C87" s="10">
        <v>1021334.03</v>
      </c>
      <c r="D87" s="10">
        <v>388531.66</v>
      </c>
      <c r="E87" s="10">
        <v>0</v>
      </c>
      <c r="F87" s="10">
        <v>0</v>
      </c>
      <c r="G87" s="10"/>
      <c r="H87" s="10"/>
      <c r="I87" s="4"/>
      <c r="J87" s="4"/>
      <c r="K87" s="10">
        <f t="shared" ref="K87:L87" si="15">C48+E48+G48+I48+C87+E87</f>
        <v>6283403.290000001</v>
      </c>
      <c r="L87" s="10">
        <f t="shared" si="15"/>
        <v>1112975.95</v>
      </c>
    </row>
    <row r="88" spans="1:12" x14ac:dyDescent="0.2">
      <c r="A88" s="1" t="s">
        <v>579</v>
      </c>
      <c r="B88" s="26" t="s">
        <v>595</v>
      </c>
      <c r="C88" s="10">
        <v>806369.02</v>
      </c>
      <c r="D88" s="10">
        <v>164704.65</v>
      </c>
      <c r="E88" s="10">
        <v>2687.75</v>
      </c>
      <c r="F88" s="10">
        <v>0</v>
      </c>
      <c r="G88" s="10"/>
      <c r="H88" s="10"/>
      <c r="I88" s="4"/>
      <c r="J88" s="4"/>
      <c r="K88" s="10">
        <f t="shared" ref="K88:L88" si="16">C49+E49+G49+I49+C88+E88</f>
        <v>3797579.0100000002</v>
      </c>
      <c r="L88" s="10">
        <f t="shared" si="16"/>
        <v>246862.32</v>
      </c>
    </row>
    <row r="89" spans="1:12" x14ac:dyDescent="0.2">
      <c r="A89" s="1" t="s">
        <v>579</v>
      </c>
      <c r="B89" s="26" t="s">
        <v>596</v>
      </c>
      <c r="C89" s="10">
        <v>3737594.86</v>
      </c>
      <c r="D89" s="10">
        <v>721787.3</v>
      </c>
      <c r="E89" s="10">
        <v>20344.93</v>
      </c>
      <c r="F89" s="10">
        <v>0</v>
      </c>
      <c r="G89" s="10"/>
      <c r="H89" s="10"/>
      <c r="I89" s="4"/>
      <c r="J89" s="4"/>
      <c r="K89" s="10">
        <f t="shared" ref="K89:L89" si="17">C50+E50+G50+I50+C89+E89</f>
        <v>16402875.099999998</v>
      </c>
      <c r="L89" s="10">
        <f t="shared" si="17"/>
        <v>1119595.77</v>
      </c>
    </row>
    <row r="90" spans="1:12" x14ac:dyDescent="0.2">
      <c r="A90" s="1" t="s">
        <v>579</v>
      </c>
      <c r="B90" s="26" t="s">
        <v>597</v>
      </c>
      <c r="C90" s="10">
        <v>729414.81</v>
      </c>
      <c r="D90" s="10">
        <v>298918.13</v>
      </c>
      <c r="E90" s="10">
        <v>0</v>
      </c>
      <c r="F90" s="10">
        <v>0</v>
      </c>
      <c r="G90" s="10"/>
      <c r="H90" s="10"/>
      <c r="I90" s="4"/>
      <c r="J90" s="4"/>
      <c r="K90" s="10">
        <f t="shared" ref="K90:L90" si="18">C51+E51+G51+I51+C90+E90</f>
        <v>5159860.7899999991</v>
      </c>
      <c r="L90" s="10">
        <f t="shared" si="18"/>
        <v>941661.1</v>
      </c>
    </row>
    <row r="91" spans="1:12" x14ac:dyDescent="0.2">
      <c r="A91" s="1" t="s">
        <v>579</v>
      </c>
      <c r="B91" s="26" t="s">
        <v>598</v>
      </c>
      <c r="C91" s="10">
        <v>1712970.5</v>
      </c>
      <c r="D91" s="10">
        <v>296963.20000000001</v>
      </c>
      <c r="E91" s="10">
        <v>-0.01</v>
      </c>
      <c r="F91" s="10">
        <v>0</v>
      </c>
      <c r="G91" s="10"/>
      <c r="H91" s="10"/>
      <c r="I91" s="4"/>
      <c r="J91" s="4"/>
      <c r="K91" s="10">
        <f t="shared" ref="K91:L91" si="19">C52+E52+G52+I52+C91+E91</f>
        <v>10361633.960000001</v>
      </c>
      <c r="L91" s="10">
        <f t="shared" si="19"/>
        <v>1208037.44</v>
      </c>
    </row>
    <row r="92" spans="1:12" x14ac:dyDescent="0.2">
      <c r="A92" s="1" t="s">
        <v>579</v>
      </c>
      <c r="B92" s="26" t="s">
        <v>599</v>
      </c>
      <c r="C92" s="10">
        <v>1792224</v>
      </c>
      <c r="D92" s="10">
        <v>524880</v>
      </c>
      <c r="E92" s="10">
        <v>0</v>
      </c>
      <c r="F92" s="10">
        <v>0</v>
      </c>
      <c r="G92" s="10"/>
      <c r="H92" s="10"/>
      <c r="I92" s="4"/>
      <c r="J92" s="4"/>
      <c r="K92" s="10">
        <f t="shared" ref="K92:L92" si="20">C53+E53+G53+I53+C92+E92</f>
        <v>15387657</v>
      </c>
      <c r="L92" s="10">
        <f t="shared" si="20"/>
        <v>4377677</v>
      </c>
    </row>
    <row r="93" spans="1:12" x14ac:dyDescent="0.2">
      <c r="A93" s="1" t="s">
        <v>579</v>
      </c>
      <c r="B93" s="26" t="s">
        <v>600</v>
      </c>
      <c r="C93" s="10">
        <v>1237996.8</v>
      </c>
      <c r="D93" s="10">
        <v>125329.53</v>
      </c>
      <c r="E93" s="10">
        <v>3751.58</v>
      </c>
      <c r="F93" s="10">
        <v>1038.05</v>
      </c>
      <c r="G93" s="10"/>
      <c r="H93" s="10"/>
      <c r="I93" s="4"/>
      <c r="J93" s="4"/>
      <c r="K93" s="10">
        <f t="shared" ref="K93:L93" si="21">C54+E54+G54+I54+C93+E93</f>
        <v>11377934.220000003</v>
      </c>
      <c r="L93" s="10">
        <f t="shared" si="21"/>
        <v>844286.53</v>
      </c>
    </row>
    <row r="94" spans="1:12" x14ac:dyDescent="0.2">
      <c r="A94" s="1" t="s">
        <v>579</v>
      </c>
      <c r="B94" s="26" t="s">
        <v>601</v>
      </c>
      <c r="C94" s="10">
        <v>1565886.46</v>
      </c>
      <c r="D94" s="10">
        <v>190801.58</v>
      </c>
      <c r="E94" s="10">
        <v>31000</v>
      </c>
      <c r="F94" s="10">
        <v>31000</v>
      </c>
      <c r="G94" s="10"/>
      <c r="H94" s="10"/>
      <c r="I94" s="4"/>
      <c r="J94" s="4"/>
      <c r="K94" s="10">
        <f t="shared" ref="K94:L94" si="22">C55+E55+G55+I55+C94+E94</f>
        <v>6057053.1900000004</v>
      </c>
      <c r="L94" s="10">
        <f t="shared" si="22"/>
        <v>351885.13</v>
      </c>
    </row>
    <row r="95" spans="1:12" x14ac:dyDescent="0.2">
      <c r="A95" s="1" t="s">
        <v>579</v>
      </c>
      <c r="B95" s="26" t="s">
        <v>602</v>
      </c>
      <c r="C95" s="10">
        <v>882580</v>
      </c>
      <c r="D95" s="10">
        <v>192073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3">C56+E56+G56+I56+C95+E95</f>
        <v>4913615</v>
      </c>
      <c r="L95" s="10">
        <f t="shared" si="23"/>
        <v>229966</v>
      </c>
    </row>
    <row r="96" spans="1:12" x14ac:dyDescent="0.2">
      <c r="A96" s="1" t="s">
        <v>579</v>
      </c>
      <c r="B96" s="26" t="s">
        <v>603</v>
      </c>
      <c r="C96" s="10">
        <v>1414122.21</v>
      </c>
      <c r="D96" s="10">
        <v>373437.52</v>
      </c>
      <c r="E96" s="10">
        <v>0</v>
      </c>
      <c r="F96" s="10">
        <v>0</v>
      </c>
      <c r="G96" s="10"/>
      <c r="H96" s="10"/>
      <c r="I96" s="4"/>
      <c r="J96" s="4"/>
      <c r="K96" s="10">
        <f t="shared" ref="K96:L96" si="24">C57+E57+G57+I57+C96+E96</f>
        <v>4728556.2</v>
      </c>
      <c r="L96" s="10">
        <f t="shared" si="24"/>
        <v>625798.34000000008</v>
      </c>
    </row>
    <row r="97" spans="1:13" x14ac:dyDescent="0.2">
      <c r="A97" s="1" t="s">
        <v>579</v>
      </c>
      <c r="B97" s="26" t="s">
        <v>604</v>
      </c>
      <c r="C97" s="10">
        <v>979264.46</v>
      </c>
      <c r="D97" s="10">
        <v>138217.60000000001</v>
      </c>
      <c r="E97" s="10">
        <v>92852.35</v>
      </c>
      <c r="F97" s="10">
        <v>60070.52</v>
      </c>
      <c r="G97" s="10"/>
      <c r="H97" s="10"/>
      <c r="I97" s="4"/>
      <c r="J97" s="4"/>
      <c r="K97" s="10">
        <f t="shared" ref="K97:L97" si="25">C58+E58+G58+I58+C97+E97</f>
        <v>6631055.1399999997</v>
      </c>
      <c r="L97" s="10">
        <f t="shared" si="25"/>
        <v>1144799.71</v>
      </c>
    </row>
    <row r="98" spans="1:13" x14ac:dyDescent="0.2">
      <c r="A98" s="1" t="s">
        <v>579</v>
      </c>
      <c r="B98" s="26" t="s">
        <v>605</v>
      </c>
      <c r="C98" s="10">
        <v>4751900</v>
      </c>
      <c r="D98" s="10">
        <v>707000</v>
      </c>
      <c r="E98" s="10">
        <v>0</v>
      </c>
      <c r="F98" s="10">
        <v>0</v>
      </c>
      <c r="G98" s="10"/>
      <c r="H98" s="10"/>
      <c r="I98" s="4"/>
      <c r="J98" s="4"/>
      <c r="K98" s="10">
        <f t="shared" ref="K98:L98" si="26">C59+E59+G59+I59+C98+E98</f>
        <v>56181200</v>
      </c>
      <c r="L98" s="10">
        <f t="shared" si="26"/>
        <v>4506800</v>
      </c>
    </row>
    <row r="99" spans="1:13" x14ac:dyDescent="0.2">
      <c r="A99" s="1" t="s">
        <v>579</v>
      </c>
      <c r="B99" s="26" t="s">
        <v>606</v>
      </c>
      <c r="C99" s="10">
        <v>1842009.78</v>
      </c>
      <c r="D99" s="10">
        <v>219629.49</v>
      </c>
      <c r="E99" s="10">
        <v>756310.33</v>
      </c>
      <c r="F99" s="10">
        <v>727875.75</v>
      </c>
      <c r="G99" s="10"/>
      <c r="H99" s="10"/>
      <c r="I99" s="4"/>
      <c r="J99" s="4"/>
      <c r="K99" s="10">
        <f t="shared" ref="K99:L99" si="27">C60+E60+G60+I60+C99+E99</f>
        <v>14932199.639999999</v>
      </c>
      <c r="L99" s="10">
        <f t="shared" si="27"/>
        <v>2675783.44</v>
      </c>
    </row>
    <row r="100" spans="1:13" x14ac:dyDescent="0.2">
      <c r="A100" s="1" t="s">
        <v>579</v>
      </c>
      <c r="B100" s="26" t="s">
        <v>607</v>
      </c>
      <c r="C100" s="10">
        <v>2884176.29</v>
      </c>
      <c r="D100" s="10">
        <v>357595.05</v>
      </c>
      <c r="E100" s="10">
        <v>699026.91</v>
      </c>
      <c r="F100" s="10">
        <v>675902</v>
      </c>
      <c r="G100" s="10"/>
      <c r="H100" s="10"/>
      <c r="I100" s="4"/>
      <c r="J100" s="4"/>
      <c r="K100" s="10">
        <f t="shared" ref="K100:L100" si="28">C61+E61+G61+I61+C100+E100</f>
        <v>15464574.68</v>
      </c>
      <c r="L100" s="10">
        <f t="shared" si="28"/>
        <v>1614233.94</v>
      </c>
    </row>
    <row r="101" spans="1:13" x14ac:dyDescent="0.2">
      <c r="A101" s="1" t="s">
        <v>579</v>
      </c>
      <c r="B101" s="26" t="s">
        <v>608</v>
      </c>
      <c r="C101" s="10">
        <v>2491048.62</v>
      </c>
      <c r="D101" s="10">
        <v>811293.86</v>
      </c>
      <c r="E101" s="10">
        <v>117996.37</v>
      </c>
      <c r="F101" s="10">
        <v>85954.59</v>
      </c>
      <c r="G101" s="10"/>
      <c r="H101" s="10"/>
      <c r="I101" s="4"/>
      <c r="J101" s="4"/>
      <c r="K101" s="10">
        <f t="shared" ref="K101:L101" si="29">C62+E62+G62+I62+C101+E101</f>
        <v>12334115.220000001</v>
      </c>
      <c r="L101" s="10">
        <f t="shared" si="29"/>
        <v>2831440.38</v>
      </c>
    </row>
    <row r="102" spans="1:13" x14ac:dyDescent="0.2">
      <c r="A102" s="1" t="s">
        <v>579</v>
      </c>
      <c r="B102" s="26" t="s">
        <v>609</v>
      </c>
      <c r="C102" s="10">
        <v>1779175</v>
      </c>
      <c r="D102" s="10">
        <v>234149</v>
      </c>
      <c r="E102" s="10">
        <v>0</v>
      </c>
      <c r="F102" s="10">
        <v>0</v>
      </c>
      <c r="G102" s="10"/>
      <c r="H102" s="10"/>
      <c r="I102" s="4"/>
      <c r="J102" s="4"/>
      <c r="K102" s="10">
        <f>C63+E63+G63+I63+C102+E102</f>
        <v>11707537</v>
      </c>
      <c r="L102" s="10">
        <f>D63+F63+H63+J63+D102+F102</f>
        <v>1005417</v>
      </c>
    </row>
    <row r="103" spans="1:13" x14ac:dyDescent="0.2">
      <c r="A103" s="1" t="s">
        <v>359</v>
      </c>
      <c r="B103" s="26" t="s">
        <v>610</v>
      </c>
      <c r="C103" s="10">
        <v>1245914.6399999999</v>
      </c>
      <c r="D103" s="10">
        <v>123926.29</v>
      </c>
      <c r="E103" s="10">
        <v>26048.78</v>
      </c>
      <c r="F103" s="10">
        <v>20000</v>
      </c>
      <c r="G103" s="10"/>
      <c r="H103" s="10"/>
      <c r="I103" s="4"/>
      <c r="J103" s="4"/>
      <c r="K103" s="10">
        <f>C64+E64+G64+I64+C103+E103</f>
        <v>11581097.689999999</v>
      </c>
      <c r="L103" s="10">
        <f>D64+F64+H64+J64+D103+F103</f>
        <v>1227670.1099999999</v>
      </c>
    </row>
    <row r="104" spans="1:13" x14ac:dyDescent="0.2">
      <c r="B104" s="26"/>
      <c r="C104" s="10"/>
      <c r="D104" s="10"/>
      <c r="E104" s="10"/>
      <c r="F104" s="10"/>
      <c r="G104" s="10"/>
      <c r="H104" s="10"/>
      <c r="I104" s="4"/>
      <c r="J104" s="4"/>
      <c r="K104" s="10"/>
      <c r="L104" s="10"/>
    </row>
    <row r="105" spans="1:13" x14ac:dyDescent="0.2">
      <c r="B105" s="26" t="s">
        <v>225</v>
      </c>
      <c r="C105" s="11">
        <f>SUBTOTAL(9,C72:C104)</f>
        <v>92257806.339999989</v>
      </c>
      <c r="D105" s="11">
        <f>SUBTOTAL(9,D72:D104)</f>
        <v>14098256.729999999</v>
      </c>
      <c r="E105" s="11">
        <f>SUBTOTAL(9,E72:E104)</f>
        <v>5638287.7300000004</v>
      </c>
      <c r="F105" s="11">
        <f>SUBTOTAL(9,F72:F104)</f>
        <v>6277898.5899999989</v>
      </c>
      <c r="G105" s="4"/>
      <c r="H105" s="4"/>
      <c r="I105" s="4"/>
      <c r="J105" s="4"/>
      <c r="K105" s="11">
        <f>SUBTOTAL(9,K72:K104)</f>
        <v>598249519.84000003</v>
      </c>
      <c r="L105" s="11">
        <f>SUBTOTAL(9,L72:L104)</f>
        <v>70699745.960000008</v>
      </c>
    </row>
    <row r="106" spans="1:13" x14ac:dyDescent="0.2">
      <c r="B106" s="10"/>
      <c r="C106" s="10"/>
      <c r="D106" s="10"/>
      <c r="E106" s="10"/>
      <c r="F106" s="10"/>
      <c r="G106" s="4"/>
      <c r="H106" s="10"/>
      <c r="I106" s="10"/>
      <c r="J106" s="10"/>
      <c r="K106" s="10"/>
      <c r="L106" s="10"/>
    </row>
    <row r="107" spans="1:13" x14ac:dyDescent="0.2"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3" ht="39.75" customHeight="1" x14ac:dyDescent="0.2">
      <c r="B108" s="26"/>
      <c r="C108" s="231"/>
      <c r="D108" s="231"/>
      <c r="E108" s="231"/>
      <c r="F108" s="231"/>
      <c r="G108" s="231"/>
      <c r="H108" s="231"/>
      <c r="I108" s="231"/>
      <c r="J108" s="234"/>
      <c r="K108" s="226" t="s">
        <v>146</v>
      </c>
      <c r="L108" s="241"/>
      <c r="M108" s="6"/>
    </row>
    <row r="109" spans="1:13" x14ac:dyDescent="0.2">
      <c r="B109" s="15"/>
      <c r="C109" s="28"/>
      <c r="D109" s="28"/>
      <c r="E109" s="28"/>
      <c r="F109" s="28"/>
      <c r="G109" s="26"/>
      <c r="H109" s="28"/>
      <c r="I109" s="27"/>
      <c r="J109" s="27"/>
      <c r="K109" s="166" t="s">
        <v>251</v>
      </c>
      <c r="L109" s="166" t="s">
        <v>252</v>
      </c>
    </row>
    <row r="110" spans="1:13" x14ac:dyDescent="0.2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253</v>
      </c>
      <c r="L110" s="28" t="s">
        <v>253</v>
      </c>
      <c r="M110" s="6"/>
    </row>
    <row r="111" spans="1:13" x14ac:dyDescent="0.2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3" x14ac:dyDescent="0.2">
      <c r="A112" s="31" t="s">
        <v>159</v>
      </c>
      <c r="B112" s="26"/>
      <c r="C112" s="4"/>
      <c r="D112" s="4"/>
      <c r="E112" s="4"/>
      <c r="F112" s="4"/>
      <c r="G112" s="4"/>
      <c r="H112" s="239" t="s">
        <v>507</v>
      </c>
      <c r="I112" s="239"/>
      <c r="J112" s="239"/>
      <c r="K112" s="162">
        <v>0</v>
      </c>
      <c r="L112" s="162">
        <v>0</v>
      </c>
    </row>
    <row r="113" spans="1:12" x14ac:dyDescent="0.2">
      <c r="A113" s="31"/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598249519.84000003</v>
      </c>
      <c r="L113" s="15">
        <f>L105+L112</f>
        <v>70699745.960000008</v>
      </c>
    </row>
    <row r="114" spans="1:12" x14ac:dyDescent="0.2">
      <c r="A114" s="31" t="s">
        <v>77</v>
      </c>
      <c r="B114" s="26"/>
      <c r="C114" s="4"/>
      <c r="D114" s="4"/>
      <c r="E114" s="4"/>
      <c r="F114" s="4"/>
      <c r="G114" s="4"/>
      <c r="H114" s="237" t="s">
        <v>493</v>
      </c>
      <c r="I114" s="237"/>
      <c r="J114" s="237"/>
      <c r="K114" s="4">
        <v>2209427</v>
      </c>
      <c r="L114" s="4">
        <v>2209427</v>
      </c>
    </row>
    <row r="115" spans="1:12" ht="13.5" thickBot="1" x14ac:dyDescent="0.25">
      <c r="A115" s="31"/>
      <c r="B115" s="10"/>
      <c r="C115" s="10"/>
      <c r="D115" s="10"/>
      <c r="E115" s="10"/>
      <c r="F115" s="10"/>
      <c r="G115" s="10"/>
      <c r="H115" s="149"/>
      <c r="I115" s="149"/>
      <c r="J115" s="149"/>
      <c r="K115" s="149"/>
      <c r="L115" s="149"/>
    </row>
    <row r="116" spans="1:12" ht="14.25" thickTop="1" thickBot="1" x14ac:dyDescent="0.25">
      <c r="B116" s="10"/>
      <c r="C116" s="10"/>
      <c r="D116" s="10"/>
      <c r="E116" s="10"/>
      <c r="F116" s="10"/>
      <c r="G116" s="10"/>
      <c r="H116" s="238" t="s">
        <v>160</v>
      </c>
      <c r="I116" s="238"/>
      <c r="J116" s="238"/>
      <c r="K116" s="151">
        <f>K113-K114</f>
        <v>596040092.84000003</v>
      </c>
      <c r="L116" s="181">
        <f>L113-L114</f>
        <v>68490318.960000008</v>
      </c>
    </row>
    <row r="117" spans="1:12" ht="13.5" thickTop="1" x14ac:dyDescent="0.2">
      <c r="B117" s="26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2">
      <c r="L118" s="6"/>
    </row>
    <row r="119" spans="1:12" x14ac:dyDescent="0.2">
      <c r="C119" s="42"/>
      <c r="D119" s="42"/>
      <c r="L119" s="6"/>
    </row>
    <row r="120" spans="1:12" x14ac:dyDescent="0.2">
      <c r="C120" s="7"/>
      <c r="L120" s="6"/>
    </row>
    <row r="121" spans="1:12" x14ac:dyDescent="0.2">
      <c r="C121" s="7"/>
    </row>
    <row r="122" spans="1:12" x14ac:dyDescent="0.2">
      <c r="C122" s="7"/>
      <c r="D122" s="7"/>
    </row>
    <row r="123" spans="1:12" x14ac:dyDescent="0.2">
      <c r="C123" s="7"/>
    </row>
  </sheetData>
  <mergeCells count="19">
    <mergeCell ref="H116:J116"/>
    <mergeCell ref="H114:J114"/>
    <mergeCell ref="H112:J112"/>
    <mergeCell ref="B29:L29"/>
    <mergeCell ref="C30:D30"/>
    <mergeCell ref="E30:F30"/>
    <mergeCell ref="G30:H30"/>
    <mergeCell ref="I30:J30"/>
    <mergeCell ref="C108:D108"/>
    <mergeCell ref="E108:F108"/>
    <mergeCell ref="G108:H108"/>
    <mergeCell ref="I108:J108"/>
    <mergeCell ref="B68:L68"/>
    <mergeCell ref="I69:J69"/>
    <mergeCell ref="C69:D69"/>
    <mergeCell ref="E69:F69"/>
    <mergeCell ref="G69:H69"/>
    <mergeCell ref="K69:L69"/>
    <mergeCell ref="K108:L108"/>
  </mergeCells>
  <phoneticPr fontId="0" type="noConversion"/>
  <pageMargins left="0.74803149606299213" right="0.74803149606299213" top="0.42" bottom="0.63" header="0.28000000000000003" footer="0.51181102362204722"/>
  <pageSetup paperSize="9" scale="78" fitToHeight="10" orientation="landscape" r:id="rId1"/>
  <headerFooter alignWithMargins="0"/>
  <rowBreaks count="1" manualBreakCount="1">
    <brk id="67" max="11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11.5703125" style="1" hidden="1" customWidth="1"/>
    <col min="2" max="2" width="27.7109375" style="1" customWidth="1"/>
    <col min="3" max="29" width="13" style="1" customWidth="1"/>
    <col min="30" max="16384" width="9.28515625" style="1"/>
  </cols>
  <sheetData>
    <row r="1" spans="1:12" hidden="1" x14ac:dyDescent="0.2">
      <c r="A1" s="1" t="s">
        <v>561</v>
      </c>
    </row>
    <row r="2" spans="1:12" hidden="1" x14ac:dyDescent="0.2">
      <c r="A2" s="1" t="s">
        <v>238</v>
      </c>
    </row>
    <row r="3" spans="1:12" hidden="1" x14ac:dyDescent="0.2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2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254</v>
      </c>
      <c r="C5" s="1">
        <v>620</v>
      </c>
      <c r="D5" s="1">
        <v>620</v>
      </c>
      <c r="E5" s="1">
        <v>630</v>
      </c>
      <c r="F5" s="1">
        <v>630</v>
      </c>
      <c r="G5" s="1">
        <v>640</v>
      </c>
      <c r="H5" s="1">
        <v>640</v>
      </c>
      <c r="I5" s="1">
        <v>650</v>
      </c>
      <c r="J5" s="1">
        <v>650</v>
      </c>
      <c r="K5" s="2"/>
      <c r="L5" s="3"/>
    </row>
    <row r="6" spans="1:12" s="22" customFormat="1" ht="12.75" hidden="1" customHeight="1" x14ac:dyDescent="0.2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x14ac:dyDescent="0.2"/>
    <row r="8" spans="1:12" s="22" customFormat="1" ht="12.75" customHeight="1" x14ac:dyDescent="0.25">
      <c r="A8" s="1"/>
      <c r="D8" s="1"/>
      <c r="E8" s="1"/>
      <c r="F8" s="1"/>
      <c r="G8" s="1"/>
      <c r="H8" s="1"/>
      <c r="I8" s="23"/>
      <c r="J8" s="1"/>
    </row>
    <row r="9" spans="1:12" hidden="1" x14ac:dyDescent="0.2">
      <c r="A9" s="1" t="s">
        <v>148</v>
      </c>
    </row>
    <row r="10" spans="1:12" hidden="1" x14ac:dyDescent="0.2">
      <c r="A10" s="1" t="s">
        <v>236</v>
      </c>
    </row>
    <row r="11" spans="1:12" hidden="1" x14ac:dyDescent="0.2">
      <c r="A11" s="1" t="s">
        <v>249</v>
      </c>
      <c r="B11" s="8"/>
      <c r="C11" s="31"/>
      <c r="D11" s="31"/>
      <c r="E11" s="31"/>
      <c r="F11" s="31"/>
      <c r="G11" s="31"/>
      <c r="H11" s="31"/>
      <c r="I11" s="31"/>
      <c r="J11" s="31"/>
      <c r="K11" s="31" t="s">
        <v>226</v>
      </c>
      <c r="L11" s="31" t="s">
        <v>226</v>
      </c>
    </row>
    <row r="12" spans="1:12" hidden="1" x14ac:dyDescent="0.2">
      <c r="A12" s="1" t="s">
        <v>231</v>
      </c>
      <c r="C12" s="64"/>
      <c r="D12" s="31"/>
      <c r="E12" s="64"/>
      <c r="F12" s="31"/>
      <c r="G12" s="64"/>
      <c r="H12" s="31"/>
      <c r="I12" s="64"/>
      <c r="J12" s="31"/>
      <c r="K12" s="64">
        <v>10</v>
      </c>
      <c r="L12" s="31">
        <v>30</v>
      </c>
    </row>
    <row r="13" spans="1:12" hidden="1" x14ac:dyDescent="0.2">
      <c r="A13" s="1" t="s">
        <v>221</v>
      </c>
      <c r="C13" s="31"/>
      <c r="D13" s="31"/>
      <c r="E13" s="31"/>
      <c r="F13" s="31"/>
      <c r="G13" s="31"/>
      <c r="H13" s="31"/>
      <c r="I13" s="31"/>
      <c r="J13" s="31"/>
      <c r="K13" s="31" t="s">
        <v>175</v>
      </c>
      <c r="L13" s="31" t="s">
        <v>175</v>
      </c>
    </row>
    <row r="14" spans="1:12" s="22" customFormat="1" ht="12.75" hidden="1" customHeight="1" x14ac:dyDescent="0.25">
      <c r="A14" s="1" t="s">
        <v>361</v>
      </c>
      <c r="C14" s="31"/>
      <c r="D14" s="31"/>
      <c r="E14" s="31"/>
      <c r="F14" s="31"/>
      <c r="G14" s="31"/>
      <c r="H14" s="31"/>
      <c r="I14" s="31"/>
      <c r="J14" s="31"/>
      <c r="K14" s="31" t="s">
        <v>354</v>
      </c>
      <c r="L14" s="31" t="s">
        <v>355</v>
      </c>
    </row>
    <row r="15" spans="1:12" s="22" customFormat="1" ht="12.75" customHeight="1" x14ac:dyDescent="0.25">
      <c r="A15" s="1"/>
      <c r="D15" s="1"/>
      <c r="E15" s="1"/>
      <c r="F15" s="1"/>
      <c r="G15" s="1"/>
      <c r="H15" s="1"/>
      <c r="I15" s="23"/>
      <c r="J15" s="1"/>
    </row>
    <row r="16" spans="1:12" hidden="1" x14ac:dyDescent="0.2">
      <c r="A16" s="1" t="s">
        <v>562</v>
      </c>
    </row>
    <row r="17" spans="1:12" hidden="1" x14ac:dyDescent="0.2">
      <c r="A17" s="1" t="s">
        <v>237</v>
      </c>
    </row>
    <row r="18" spans="1:12" hidden="1" x14ac:dyDescent="0.2">
      <c r="A18" s="1" t="s">
        <v>250</v>
      </c>
      <c r="B18" s="8" t="s">
        <v>260</v>
      </c>
      <c r="C18" s="1" t="s">
        <v>226</v>
      </c>
      <c r="D18" s="1" t="s">
        <v>226</v>
      </c>
      <c r="E18" s="1" t="s">
        <v>226</v>
      </c>
      <c r="F18" s="1" t="s">
        <v>226</v>
      </c>
    </row>
    <row r="19" spans="1:12" hidden="1" x14ac:dyDescent="0.2">
      <c r="A19" s="1" t="s">
        <v>232</v>
      </c>
      <c r="C19" s="7">
        <v>10</v>
      </c>
      <c r="D19" s="1">
        <v>30</v>
      </c>
      <c r="E19" s="7">
        <v>10</v>
      </c>
      <c r="F19" s="1">
        <v>30</v>
      </c>
      <c r="G19" s="7"/>
      <c r="I19" s="7"/>
      <c r="K19" s="2"/>
      <c r="L19" s="3"/>
    </row>
    <row r="20" spans="1:12" hidden="1" x14ac:dyDescent="0.2">
      <c r="A20" s="1" t="s">
        <v>222</v>
      </c>
      <c r="C20" s="1">
        <v>660</v>
      </c>
      <c r="D20" s="1">
        <v>660</v>
      </c>
      <c r="E20" s="1">
        <v>670</v>
      </c>
      <c r="F20" s="1">
        <v>670</v>
      </c>
      <c r="K20" s="2"/>
      <c r="L20" s="3"/>
    </row>
    <row r="21" spans="1:12" s="22" customFormat="1" ht="12.75" hidden="1" customHeight="1" x14ac:dyDescent="0.25">
      <c r="A21" s="1" t="s">
        <v>368</v>
      </c>
      <c r="C21" s="1" t="s">
        <v>354</v>
      </c>
      <c r="D21" s="1" t="s">
        <v>355</v>
      </c>
      <c r="E21" s="1" t="s">
        <v>354</v>
      </c>
      <c r="F21" s="1" t="s">
        <v>355</v>
      </c>
      <c r="G21" s="1"/>
      <c r="H21" s="1"/>
      <c r="I21" s="23"/>
      <c r="J21" s="1"/>
    </row>
    <row r="22" spans="1:12" customFormat="1" x14ac:dyDescent="0.2"/>
    <row r="23" spans="1:12" s="22" customFormat="1" ht="12.75" customHeight="1" x14ac:dyDescent="0.25">
      <c r="A23" s="1"/>
      <c r="D23" s="1"/>
      <c r="E23" s="1"/>
      <c r="F23" s="1"/>
      <c r="G23" s="1"/>
      <c r="H23" s="1"/>
      <c r="I23" s="23"/>
      <c r="J23" s="1"/>
    </row>
    <row r="24" spans="1:12" hidden="1" x14ac:dyDescent="0.2">
      <c r="A24" s="1" t="s">
        <v>176</v>
      </c>
    </row>
    <row r="25" spans="1:12" hidden="1" x14ac:dyDescent="0.2">
      <c r="A25" s="1" t="s">
        <v>371</v>
      </c>
    </row>
    <row r="26" spans="1:12" hidden="1" x14ac:dyDescent="0.2">
      <c r="A26" s="1" t="s">
        <v>372</v>
      </c>
      <c r="B26" s="8"/>
      <c r="C26" s="31"/>
      <c r="D26" s="31"/>
      <c r="E26" s="31"/>
      <c r="F26" s="31"/>
      <c r="K26" s="31" t="s">
        <v>226</v>
      </c>
      <c r="L26" s="1" t="s">
        <v>226</v>
      </c>
    </row>
    <row r="27" spans="1:12" hidden="1" x14ac:dyDescent="0.2">
      <c r="A27" s="1" t="s">
        <v>373</v>
      </c>
      <c r="C27" s="64"/>
      <c r="D27" s="31"/>
      <c r="E27" s="64"/>
      <c r="F27" s="31"/>
      <c r="G27" s="7"/>
      <c r="I27" s="7"/>
      <c r="K27" s="64">
        <v>10</v>
      </c>
      <c r="L27" s="1">
        <v>10</v>
      </c>
    </row>
    <row r="28" spans="1:12" hidden="1" x14ac:dyDescent="0.2">
      <c r="A28" s="1" t="s">
        <v>374</v>
      </c>
      <c r="C28" s="31"/>
      <c r="D28" s="31"/>
      <c r="E28" s="31"/>
      <c r="F28" s="31"/>
      <c r="K28" s="31">
        <v>80</v>
      </c>
      <c r="L28" s="1">
        <v>80</v>
      </c>
    </row>
    <row r="29" spans="1:12" s="22" customFormat="1" ht="12.75" hidden="1" customHeight="1" x14ac:dyDescent="0.25">
      <c r="A29" s="1" t="s">
        <v>375</v>
      </c>
      <c r="C29" s="31"/>
      <c r="D29" s="31"/>
      <c r="E29" s="31"/>
      <c r="F29" s="31"/>
      <c r="G29" s="1"/>
      <c r="H29" s="1"/>
      <c r="I29" s="23"/>
      <c r="J29" s="1"/>
      <c r="K29" s="64" t="s">
        <v>355</v>
      </c>
      <c r="L29" s="7" t="s">
        <v>355</v>
      </c>
    </row>
    <row r="32" spans="1:12" ht="18.75" x14ac:dyDescent="0.3">
      <c r="B32" s="225" t="s">
        <v>258</v>
      </c>
      <c r="C32" s="225"/>
      <c r="D32" s="225"/>
      <c r="E32" s="225"/>
      <c r="F32" s="225"/>
      <c r="G32" s="225"/>
      <c r="H32" s="225"/>
      <c r="I32" s="225"/>
      <c r="J32" s="225"/>
      <c r="K32" s="225"/>
      <c r="L32" s="225"/>
    </row>
    <row r="33" spans="1:13" ht="25.5" customHeight="1" x14ac:dyDescent="0.2">
      <c r="B33" s="13" t="s">
        <v>506</v>
      </c>
      <c r="C33" s="226" t="s">
        <v>335</v>
      </c>
      <c r="D33" s="227"/>
      <c r="E33" s="226" t="s">
        <v>336</v>
      </c>
      <c r="F33" s="227"/>
      <c r="G33" s="226" t="s">
        <v>337</v>
      </c>
      <c r="H33" s="227"/>
      <c r="I33" s="226" t="s">
        <v>338</v>
      </c>
      <c r="J33" s="227"/>
      <c r="K33" s="25"/>
      <c r="L33" s="4"/>
      <c r="M33" s="6"/>
    </row>
    <row r="34" spans="1:13" x14ac:dyDescent="0.2">
      <c r="B34" s="26"/>
      <c r="C34" s="27" t="s">
        <v>251</v>
      </c>
      <c r="D34" s="27" t="s">
        <v>252</v>
      </c>
      <c r="E34" s="27" t="s">
        <v>251</v>
      </c>
      <c r="F34" s="27" t="s">
        <v>252</v>
      </c>
      <c r="G34" s="27" t="s">
        <v>251</v>
      </c>
      <c r="H34" s="27" t="s">
        <v>252</v>
      </c>
      <c r="I34" s="27" t="s">
        <v>251</v>
      </c>
      <c r="J34" s="27" t="s">
        <v>252</v>
      </c>
      <c r="K34" s="28"/>
      <c r="L34" s="28"/>
    </row>
    <row r="35" spans="1:13" x14ac:dyDescent="0.2">
      <c r="B35" s="26"/>
      <c r="C35" s="27" t="s">
        <v>253</v>
      </c>
      <c r="D35" s="27" t="s">
        <v>253</v>
      </c>
      <c r="E35" s="27" t="s">
        <v>253</v>
      </c>
      <c r="F35" s="27" t="s">
        <v>253</v>
      </c>
      <c r="G35" s="27" t="s">
        <v>253</v>
      </c>
      <c r="H35" s="27" t="s">
        <v>253</v>
      </c>
      <c r="I35" s="27" t="s">
        <v>253</v>
      </c>
      <c r="J35" s="27" t="s">
        <v>253</v>
      </c>
      <c r="K35" s="28"/>
      <c r="L35" s="28"/>
    </row>
    <row r="36" spans="1:13" x14ac:dyDescent="0.2">
      <c r="B36" s="26"/>
      <c r="C36" s="10"/>
      <c r="D36" s="10"/>
      <c r="E36" s="10"/>
      <c r="F36" s="10"/>
      <c r="G36" s="10"/>
      <c r="H36" s="10"/>
      <c r="I36" s="10"/>
      <c r="J36" s="10"/>
      <c r="K36" s="4"/>
      <c r="L36" s="4"/>
    </row>
    <row r="37" spans="1:13" x14ac:dyDescent="0.2">
      <c r="A37" s="1" t="s">
        <v>579</v>
      </c>
      <c r="B37" s="26" t="s">
        <v>580</v>
      </c>
      <c r="C37" s="10">
        <v>31062</v>
      </c>
      <c r="D37" s="10">
        <v>798</v>
      </c>
      <c r="E37" s="10">
        <v>0</v>
      </c>
      <c r="F37" s="10">
        <v>0</v>
      </c>
      <c r="G37" s="10">
        <v>0</v>
      </c>
      <c r="H37" s="10">
        <v>0</v>
      </c>
      <c r="I37" s="10">
        <v>235410</v>
      </c>
      <c r="J37" s="10">
        <v>49900</v>
      </c>
      <c r="K37" s="4"/>
      <c r="L37" s="4"/>
    </row>
    <row r="38" spans="1:13" x14ac:dyDescent="0.2">
      <c r="A38" s="1" t="s">
        <v>579</v>
      </c>
      <c r="B38" s="26" t="s">
        <v>581</v>
      </c>
      <c r="C38" s="10">
        <v>101909.78</v>
      </c>
      <c r="D38" s="10">
        <v>1062.01</v>
      </c>
      <c r="E38" s="10">
        <v>0</v>
      </c>
      <c r="F38" s="10">
        <v>0</v>
      </c>
      <c r="G38" s="10">
        <v>0</v>
      </c>
      <c r="H38" s="10">
        <v>0</v>
      </c>
      <c r="I38" s="10">
        <v>726875.64</v>
      </c>
      <c r="J38" s="10">
        <v>560508.16000000003</v>
      </c>
      <c r="K38" s="4"/>
      <c r="L38" s="4"/>
    </row>
    <row r="39" spans="1:13" x14ac:dyDescent="0.2">
      <c r="A39" s="1" t="s">
        <v>579</v>
      </c>
      <c r="B39" s="26" t="s">
        <v>582</v>
      </c>
      <c r="C39" s="10">
        <v>0</v>
      </c>
      <c r="D39" s="10">
        <v>0</v>
      </c>
      <c r="E39" s="10">
        <v>93246.080000000002</v>
      </c>
      <c r="F39" s="10">
        <v>47379.07</v>
      </c>
      <c r="G39" s="10">
        <v>0</v>
      </c>
      <c r="H39" s="10">
        <v>0</v>
      </c>
      <c r="I39" s="10">
        <v>654770.69999999995</v>
      </c>
      <c r="J39" s="10">
        <v>361898.9</v>
      </c>
      <c r="K39" s="4"/>
      <c r="L39" s="4"/>
    </row>
    <row r="40" spans="1:13" x14ac:dyDescent="0.2">
      <c r="A40" s="1" t="s">
        <v>579</v>
      </c>
      <c r="B40" s="26" t="s">
        <v>583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171000</v>
      </c>
      <c r="J40" s="10">
        <v>211100</v>
      </c>
      <c r="K40" s="4"/>
      <c r="L40" s="4"/>
    </row>
    <row r="41" spans="1:13" x14ac:dyDescent="0.2">
      <c r="A41" s="1" t="s">
        <v>579</v>
      </c>
      <c r="B41" s="26" t="s">
        <v>584</v>
      </c>
      <c r="C41" s="10">
        <v>87074</v>
      </c>
      <c r="D41" s="10">
        <v>175</v>
      </c>
      <c r="E41" s="10">
        <v>1840564</v>
      </c>
      <c r="F41" s="10">
        <v>234134</v>
      </c>
      <c r="G41" s="10">
        <v>1120674</v>
      </c>
      <c r="H41" s="10">
        <v>10907</v>
      </c>
      <c r="I41" s="10">
        <v>3958448</v>
      </c>
      <c r="J41" s="10">
        <v>2428502</v>
      </c>
      <c r="K41" s="4"/>
      <c r="L41" s="4"/>
    </row>
    <row r="42" spans="1:13" x14ac:dyDescent="0.2">
      <c r="A42" s="1" t="s">
        <v>579</v>
      </c>
      <c r="B42" s="26" t="s">
        <v>585</v>
      </c>
      <c r="C42" s="10">
        <v>3138</v>
      </c>
      <c r="D42" s="10">
        <v>173</v>
      </c>
      <c r="E42" s="10">
        <v>1670069</v>
      </c>
      <c r="F42" s="10">
        <v>71972</v>
      </c>
      <c r="G42" s="10">
        <v>752</v>
      </c>
      <c r="H42" s="10">
        <v>136</v>
      </c>
      <c r="I42" s="10">
        <v>856222</v>
      </c>
      <c r="J42" s="10">
        <v>452704</v>
      </c>
      <c r="K42" s="4"/>
      <c r="L42" s="4"/>
    </row>
    <row r="43" spans="1:13" x14ac:dyDescent="0.2">
      <c r="A43" s="1" t="s">
        <v>579</v>
      </c>
      <c r="B43" s="26" t="s">
        <v>586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1393115</v>
      </c>
      <c r="J43" s="10">
        <v>267250</v>
      </c>
      <c r="K43" s="4"/>
      <c r="L43" s="4"/>
    </row>
    <row r="44" spans="1:13" x14ac:dyDescent="0.2">
      <c r="A44" s="1" t="s">
        <v>579</v>
      </c>
      <c r="B44" s="26" t="s">
        <v>587</v>
      </c>
      <c r="C44" s="10">
        <v>0</v>
      </c>
      <c r="D44" s="10">
        <v>0</v>
      </c>
      <c r="E44" s="10">
        <v>4231800</v>
      </c>
      <c r="F44" s="10">
        <v>3110500</v>
      </c>
      <c r="G44" s="10">
        <v>0</v>
      </c>
      <c r="H44" s="10">
        <v>0</v>
      </c>
      <c r="I44" s="10">
        <v>477900</v>
      </c>
      <c r="J44" s="10">
        <v>224400</v>
      </c>
      <c r="K44" s="4"/>
      <c r="L44" s="4"/>
    </row>
    <row r="45" spans="1:13" x14ac:dyDescent="0.2">
      <c r="A45" s="1" t="s">
        <v>579</v>
      </c>
      <c r="B45" s="26" t="s">
        <v>588</v>
      </c>
      <c r="C45" s="10">
        <v>0</v>
      </c>
      <c r="D45" s="10">
        <v>0</v>
      </c>
      <c r="E45" s="10">
        <v>502121</v>
      </c>
      <c r="F45" s="10">
        <v>7083</v>
      </c>
      <c r="G45" s="10">
        <v>0</v>
      </c>
      <c r="H45" s="10">
        <v>0</v>
      </c>
      <c r="I45" s="10">
        <v>1023970</v>
      </c>
      <c r="J45" s="10">
        <v>303881</v>
      </c>
      <c r="K45" s="4"/>
      <c r="L45" s="4"/>
    </row>
    <row r="46" spans="1:13" x14ac:dyDescent="0.2">
      <c r="A46" s="1" t="s">
        <v>579</v>
      </c>
      <c r="B46" s="26" t="s">
        <v>589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263992.31</v>
      </c>
      <c r="J46" s="10">
        <v>56867.13</v>
      </c>
      <c r="K46" s="4"/>
      <c r="L46" s="4"/>
    </row>
    <row r="47" spans="1:13" x14ac:dyDescent="0.2">
      <c r="A47" s="1" t="s">
        <v>579</v>
      </c>
      <c r="B47" s="26" t="s">
        <v>590</v>
      </c>
      <c r="C47" s="10">
        <v>829552</v>
      </c>
      <c r="D47" s="10">
        <v>405000</v>
      </c>
      <c r="E47" s="10">
        <v>1250362.26</v>
      </c>
      <c r="F47" s="10">
        <v>445707.76</v>
      </c>
      <c r="G47" s="10">
        <v>52041.35</v>
      </c>
      <c r="H47" s="10">
        <v>636.87</v>
      </c>
      <c r="I47" s="10">
        <v>684414.98</v>
      </c>
      <c r="J47" s="10">
        <v>545853.23</v>
      </c>
      <c r="K47" s="4"/>
      <c r="L47" s="4"/>
    </row>
    <row r="48" spans="1:13" x14ac:dyDescent="0.2">
      <c r="A48" s="1" t="s">
        <v>579</v>
      </c>
      <c r="B48" s="26" t="s">
        <v>591</v>
      </c>
      <c r="C48" s="10">
        <v>153774.59</v>
      </c>
      <c r="D48" s="10">
        <v>1364.61</v>
      </c>
      <c r="E48" s="10">
        <v>1667584.51</v>
      </c>
      <c r="F48" s="10">
        <v>919480.01</v>
      </c>
      <c r="G48" s="10">
        <v>276991.74</v>
      </c>
      <c r="H48" s="10">
        <v>158835.57</v>
      </c>
      <c r="I48" s="10">
        <v>954036.12</v>
      </c>
      <c r="J48" s="10">
        <v>730841.16</v>
      </c>
      <c r="K48" s="4"/>
      <c r="L48" s="4"/>
    </row>
    <row r="49" spans="1:12" x14ac:dyDescent="0.2">
      <c r="A49" s="1" t="s">
        <v>579</v>
      </c>
      <c r="B49" s="26" t="s">
        <v>592</v>
      </c>
      <c r="C49" s="10">
        <v>543135.67000000004</v>
      </c>
      <c r="D49" s="10">
        <v>12193.13</v>
      </c>
      <c r="E49" s="10">
        <v>0</v>
      </c>
      <c r="F49" s="10">
        <v>0</v>
      </c>
      <c r="G49" s="10">
        <v>0</v>
      </c>
      <c r="H49" s="10">
        <v>0</v>
      </c>
      <c r="I49" s="10">
        <v>680299.45</v>
      </c>
      <c r="J49" s="10">
        <v>367953.03</v>
      </c>
      <c r="K49" s="4"/>
      <c r="L49" s="4"/>
    </row>
    <row r="50" spans="1:12" x14ac:dyDescent="0.2">
      <c r="A50" s="1" t="s">
        <v>579</v>
      </c>
      <c r="B50" s="26" t="s">
        <v>593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672084.13</v>
      </c>
      <c r="J50" s="10">
        <v>482209.76</v>
      </c>
      <c r="K50" s="4"/>
      <c r="L50" s="4"/>
    </row>
    <row r="51" spans="1:12" x14ac:dyDescent="0.2">
      <c r="A51" s="1" t="s">
        <v>579</v>
      </c>
      <c r="B51" s="26" t="s">
        <v>594</v>
      </c>
      <c r="C51" s="10">
        <v>508891.21</v>
      </c>
      <c r="D51" s="10">
        <v>120542.73</v>
      </c>
      <c r="E51" s="10">
        <v>0</v>
      </c>
      <c r="F51" s="10">
        <v>0</v>
      </c>
      <c r="G51" s="10">
        <v>0</v>
      </c>
      <c r="H51" s="10">
        <v>0</v>
      </c>
      <c r="I51" s="10">
        <v>485910.05</v>
      </c>
      <c r="J51" s="10">
        <v>324228.93</v>
      </c>
      <c r="K51" s="4"/>
      <c r="L51" s="4"/>
    </row>
    <row r="52" spans="1:12" x14ac:dyDescent="0.2">
      <c r="A52" s="1" t="s">
        <v>579</v>
      </c>
      <c r="B52" s="26" t="s">
        <v>595</v>
      </c>
      <c r="C52" s="10">
        <v>109368.25</v>
      </c>
      <c r="D52" s="10">
        <v>21076.639999999999</v>
      </c>
      <c r="E52" s="10">
        <v>0</v>
      </c>
      <c r="F52" s="10">
        <v>0</v>
      </c>
      <c r="G52" s="10">
        <v>0</v>
      </c>
      <c r="H52" s="10">
        <v>0</v>
      </c>
      <c r="I52" s="10">
        <v>495172.39</v>
      </c>
      <c r="J52" s="10">
        <v>241692.96</v>
      </c>
      <c r="K52" s="4"/>
      <c r="L52" s="4"/>
    </row>
    <row r="53" spans="1:12" x14ac:dyDescent="0.2">
      <c r="A53" s="1" t="s">
        <v>579</v>
      </c>
      <c r="B53" s="26" t="s">
        <v>596</v>
      </c>
      <c r="C53" s="10">
        <v>233187.84</v>
      </c>
      <c r="D53" s="10">
        <v>3276.82</v>
      </c>
      <c r="E53" s="10">
        <v>10000</v>
      </c>
      <c r="F53" s="10">
        <v>5000</v>
      </c>
      <c r="G53" s="10">
        <v>0</v>
      </c>
      <c r="H53" s="10">
        <v>0</v>
      </c>
      <c r="I53" s="10">
        <v>932739.1</v>
      </c>
      <c r="J53" s="10">
        <v>447239.13</v>
      </c>
      <c r="K53" s="4"/>
      <c r="L53" s="4"/>
    </row>
    <row r="54" spans="1:12" x14ac:dyDescent="0.2">
      <c r="A54" s="1" t="s">
        <v>579</v>
      </c>
      <c r="B54" s="26" t="s">
        <v>597</v>
      </c>
      <c r="C54" s="10">
        <v>60295.41</v>
      </c>
      <c r="D54" s="10">
        <v>459.19</v>
      </c>
      <c r="E54" s="10">
        <v>0</v>
      </c>
      <c r="F54" s="10">
        <v>0</v>
      </c>
      <c r="G54" s="10">
        <v>0</v>
      </c>
      <c r="H54" s="10">
        <v>0</v>
      </c>
      <c r="I54" s="10">
        <v>448379.82</v>
      </c>
      <c r="J54" s="10">
        <v>261963.93</v>
      </c>
      <c r="K54" s="4"/>
      <c r="L54" s="4"/>
    </row>
    <row r="55" spans="1:12" x14ac:dyDescent="0.2">
      <c r="A55" s="1" t="s">
        <v>579</v>
      </c>
      <c r="B55" s="26" t="s">
        <v>598</v>
      </c>
      <c r="C55" s="10">
        <v>0</v>
      </c>
      <c r="D55" s="10">
        <v>0</v>
      </c>
      <c r="E55" s="10">
        <v>661501.72</v>
      </c>
      <c r="F55" s="10">
        <v>152952.91</v>
      </c>
      <c r="G55" s="10">
        <v>14259</v>
      </c>
      <c r="H55" s="10">
        <v>0</v>
      </c>
      <c r="I55" s="10">
        <v>770097.15</v>
      </c>
      <c r="J55" s="10">
        <v>379819.09</v>
      </c>
      <c r="K55" s="4"/>
      <c r="L55" s="4"/>
    </row>
    <row r="56" spans="1:12" x14ac:dyDescent="0.2">
      <c r="A56" s="1" t="s">
        <v>579</v>
      </c>
      <c r="B56" s="26" t="s">
        <v>599</v>
      </c>
      <c r="C56" s="10">
        <v>105326</v>
      </c>
      <c r="D56" s="10">
        <v>467</v>
      </c>
      <c r="E56" s="10">
        <v>1090067</v>
      </c>
      <c r="F56" s="10">
        <v>4269</v>
      </c>
      <c r="G56" s="10">
        <v>47037</v>
      </c>
      <c r="H56" s="10">
        <v>582</v>
      </c>
      <c r="I56" s="10">
        <v>1100999</v>
      </c>
      <c r="J56" s="10">
        <v>698528</v>
      </c>
      <c r="K56" s="4"/>
      <c r="L56" s="4"/>
    </row>
    <row r="57" spans="1:12" x14ac:dyDescent="0.2">
      <c r="A57" s="1" t="s">
        <v>579</v>
      </c>
      <c r="B57" s="26" t="s">
        <v>600</v>
      </c>
      <c r="C57" s="10">
        <v>35609.35</v>
      </c>
      <c r="D57" s="10">
        <v>35137.620000000003</v>
      </c>
      <c r="E57" s="10">
        <v>0</v>
      </c>
      <c r="F57" s="10">
        <v>0</v>
      </c>
      <c r="G57" s="10">
        <v>0</v>
      </c>
      <c r="H57" s="10">
        <v>0</v>
      </c>
      <c r="I57" s="10">
        <v>835557.21</v>
      </c>
      <c r="J57" s="10">
        <v>467128.25</v>
      </c>
      <c r="K57" s="4"/>
      <c r="L57" s="4"/>
    </row>
    <row r="58" spans="1:12" x14ac:dyDescent="0.2">
      <c r="A58" s="1" t="s">
        <v>579</v>
      </c>
      <c r="B58" s="26" t="s">
        <v>601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606286.26</v>
      </c>
      <c r="J58" s="10">
        <v>343505.59</v>
      </c>
      <c r="K58" s="4"/>
      <c r="L58" s="4"/>
    </row>
    <row r="59" spans="1:12" x14ac:dyDescent="0.2">
      <c r="A59" s="1" t="s">
        <v>579</v>
      </c>
      <c r="B59" s="26" t="s">
        <v>602</v>
      </c>
      <c r="C59" s="10">
        <v>250721</v>
      </c>
      <c r="D59" s="10">
        <v>427</v>
      </c>
      <c r="E59" s="10">
        <v>0</v>
      </c>
      <c r="F59" s="10">
        <v>0</v>
      </c>
      <c r="G59" s="10">
        <v>0</v>
      </c>
      <c r="H59" s="10">
        <v>0</v>
      </c>
      <c r="I59" s="10">
        <v>352613</v>
      </c>
      <c r="J59" s="10">
        <v>235256</v>
      </c>
      <c r="K59" s="4"/>
      <c r="L59" s="4"/>
    </row>
    <row r="60" spans="1:12" x14ac:dyDescent="0.2">
      <c r="A60" s="1" t="s">
        <v>579</v>
      </c>
      <c r="B60" s="26" t="s">
        <v>603</v>
      </c>
      <c r="C60" s="10">
        <v>302700.71000000002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489901.94</v>
      </c>
      <c r="J60" s="10">
        <v>260156.42</v>
      </c>
      <c r="K60" s="4"/>
      <c r="L60" s="4"/>
    </row>
    <row r="61" spans="1:12" x14ac:dyDescent="0.2">
      <c r="A61" s="1" t="s">
        <v>579</v>
      </c>
      <c r="B61" s="26" t="s">
        <v>604</v>
      </c>
      <c r="C61" s="10">
        <v>43501.29</v>
      </c>
      <c r="D61" s="10">
        <v>131.18</v>
      </c>
      <c r="E61" s="10">
        <v>335842.19</v>
      </c>
      <c r="F61" s="10">
        <v>174115.53</v>
      </c>
      <c r="G61" s="10">
        <v>48070.41</v>
      </c>
      <c r="H61" s="10">
        <v>138.91999999999999</v>
      </c>
      <c r="I61" s="10">
        <v>363986.01</v>
      </c>
      <c r="J61" s="10">
        <v>197071.82</v>
      </c>
      <c r="K61" s="4"/>
      <c r="L61" s="4"/>
    </row>
    <row r="62" spans="1:12" x14ac:dyDescent="0.2">
      <c r="A62" s="1" t="s">
        <v>579</v>
      </c>
      <c r="B62" s="26" t="s">
        <v>605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1552300</v>
      </c>
      <c r="J62" s="10">
        <v>584600</v>
      </c>
      <c r="K62" s="4"/>
      <c r="L62" s="4"/>
    </row>
    <row r="63" spans="1:12" x14ac:dyDescent="0.2">
      <c r="A63" s="1" t="s">
        <v>579</v>
      </c>
      <c r="B63" s="26" t="s">
        <v>606</v>
      </c>
      <c r="C63" s="10">
        <v>197331.64</v>
      </c>
      <c r="D63" s="10">
        <v>15579.6</v>
      </c>
      <c r="E63" s="10">
        <v>0</v>
      </c>
      <c r="F63" s="10">
        <v>0</v>
      </c>
      <c r="G63" s="10">
        <v>0</v>
      </c>
      <c r="H63" s="10">
        <v>0</v>
      </c>
      <c r="I63" s="10">
        <v>813791.64</v>
      </c>
      <c r="J63" s="10">
        <v>393577.47</v>
      </c>
      <c r="K63" s="4"/>
      <c r="L63" s="4"/>
    </row>
    <row r="64" spans="1:12" x14ac:dyDescent="0.2">
      <c r="A64" s="1" t="s">
        <v>579</v>
      </c>
      <c r="B64" s="26" t="s">
        <v>607</v>
      </c>
      <c r="C64" s="10">
        <v>0</v>
      </c>
      <c r="D64" s="10">
        <v>0</v>
      </c>
      <c r="E64" s="10">
        <v>263142.44</v>
      </c>
      <c r="F64" s="10">
        <v>1363.54</v>
      </c>
      <c r="G64" s="10">
        <v>42030.04</v>
      </c>
      <c r="H64" s="10">
        <v>0</v>
      </c>
      <c r="I64" s="10">
        <v>736263.12</v>
      </c>
      <c r="J64" s="10">
        <v>383718.71</v>
      </c>
      <c r="K64" s="4"/>
      <c r="L64" s="4"/>
    </row>
    <row r="65" spans="1:13" x14ac:dyDescent="0.2">
      <c r="A65" s="1" t="s">
        <v>579</v>
      </c>
      <c r="B65" s="26" t="s">
        <v>608</v>
      </c>
      <c r="C65" s="10">
        <v>38843.39</v>
      </c>
      <c r="D65" s="10">
        <v>627.85</v>
      </c>
      <c r="E65" s="10">
        <v>0</v>
      </c>
      <c r="F65" s="10">
        <v>0</v>
      </c>
      <c r="G65" s="10">
        <v>0</v>
      </c>
      <c r="H65" s="10">
        <v>0</v>
      </c>
      <c r="I65" s="10">
        <v>292986.63</v>
      </c>
      <c r="J65" s="10">
        <v>81179.47</v>
      </c>
      <c r="K65" s="4"/>
      <c r="L65" s="4"/>
    </row>
    <row r="66" spans="1:13" x14ac:dyDescent="0.2">
      <c r="A66" s="1" t="s">
        <v>579</v>
      </c>
      <c r="B66" s="26" t="s">
        <v>609</v>
      </c>
      <c r="C66" s="10">
        <v>28085</v>
      </c>
      <c r="D66" s="10">
        <v>0</v>
      </c>
      <c r="E66" s="10">
        <v>1626762</v>
      </c>
      <c r="F66" s="10">
        <v>890037</v>
      </c>
      <c r="G66" s="10">
        <v>271895</v>
      </c>
      <c r="H66" s="10">
        <v>7538</v>
      </c>
      <c r="I66" s="10">
        <v>754000</v>
      </c>
      <c r="J66" s="10">
        <v>391092</v>
      </c>
      <c r="K66" s="4"/>
      <c r="L66" s="4"/>
    </row>
    <row r="67" spans="1:13" x14ac:dyDescent="0.2">
      <c r="A67" s="1" t="s">
        <v>261</v>
      </c>
      <c r="B67" s="26" t="s">
        <v>610</v>
      </c>
      <c r="C67" s="10">
        <v>0</v>
      </c>
      <c r="D67" s="10">
        <v>0</v>
      </c>
      <c r="E67" s="10">
        <v>1464665.25</v>
      </c>
      <c r="F67" s="10">
        <v>756777.63</v>
      </c>
      <c r="G67" s="10">
        <v>347229.82</v>
      </c>
      <c r="H67" s="10">
        <v>20108.68</v>
      </c>
      <c r="I67" s="10">
        <v>595317.99</v>
      </c>
      <c r="J67" s="10">
        <v>278008.59999999998</v>
      </c>
      <c r="K67" s="4"/>
      <c r="L67" s="4"/>
    </row>
    <row r="68" spans="1:13" x14ac:dyDescent="0.2">
      <c r="B68" s="26"/>
      <c r="C68" s="10"/>
      <c r="D68" s="10"/>
      <c r="E68" s="10"/>
      <c r="F68" s="10"/>
      <c r="G68" s="10"/>
      <c r="H68" s="10"/>
      <c r="I68" s="10"/>
      <c r="J68" s="10"/>
      <c r="K68" s="4"/>
      <c r="L68" s="4"/>
    </row>
    <row r="69" spans="1:13" x14ac:dyDescent="0.2">
      <c r="B69" s="26" t="s">
        <v>225</v>
      </c>
      <c r="C69" s="11">
        <f t="shared" ref="C69:J69" si="0">SUBTOTAL(9,C36:C68)</f>
        <v>3663507.1300000004</v>
      </c>
      <c r="D69" s="11">
        <f t="shared" si="0"/>
        <v>618491.37999999989</v>
      </c>
      <c r="E69" s="11">
        <f t="shared" si="0"/>
        <v>16707727.449999999</v>
      </c>
      <c r="F69" s="11">
        <f t="shared" si="0"/>
        <v>6820771.4500000002</v>
      </c>
      <c r="G69" s="11">
        <f t="shared" si="0"/>
        <v>2220980.36</v>
      </c>
      <c r="H69" s="11">
        <f t="shared" si="0"/>
        <v>198883.04</v>
      </c>
      <c r="I69" s="11">
        <f t="shared" si="0"/>
        <v>24378839.640000008</v>
      </c>
      <c r="J69" s="11">
        <f t="shared" si="0"/>
        <v>13012634.740000002</v>
      </c>
      <c r="K69" s="4"/>
      <c r="L69" s="4"/>
    </row>
    <row r="70" spans="1:13" x14ac:dyDescent="0.2">
      <c r="B70" s="26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3" ht="18.75" x14ac:dyDescent="0.3">
      <c r="B71" s="225" t="s">
        <v>258</v>
      </c>
      <c r="C71" s="225"/>
      <c r="D71" s="225"/>
      <c r="E71" s="225"/>
      <c r="F71" s="225"/>
      <c r="G71" s="225"/>
      <c r="H71" s="225"/>
      <c r="I71" s="225"/>
      <c r="J71" s="225"/>
      <c r="K71" s="225"/>
      <c r="L71" s="225"/>
    </row>
    <row r="72" spans="1:13" ht="25.5" customHeight="1" x14ac:dyDescent="0.2">
      <c r="B72" s="13" t="s">
        <v>506</v>
      </c>
      <c r="C72" s="226" t="s">
        <v>339</v>
      </c>
      <c r="D72" s="227"/>
      <c r="E72" s="226" t="s">
        <v>289</v>
      </c>
      <c r="F72" s="228"/>
      <c r="G72" s="231"/>
      <c r="H72" s="231"/>
      <c r="I72" s="231"/>
      <c r="J72" s="231"/>
      <c r="K72" s="228" t="s">
        <v>290</v>
      </c>
      <c r="L72" s="227"/>
      <c r="M72" s="6"/>
    </row>
    <row r="73" spans="1:13" x14ac:dyDescent="0.2">
      <c r="B73" s="26"/>
      <c r="C73" s="27" t="s">
        <v>251</v>
      </c>
      <c r="D73" s="27" t="s">
        <v>252</v>
      </c>
      <c r="E73" s="27" t="s">
        <v>251</v>
      </c>
      <c r="F73" s="27" t="s">
        <v>252</v>
      </c>
      <c r="G73" s="27"/>
      <c r="H73" s="27"/>
      <c r="I73" s="28"/>
      <c r="J73" s="28"/>
      <c r="K73" s="27" t="s">
        <v>251</v>
      </c>
      <c r="L73" s="27" t="s">
        <v>252</v>
      </c>
    </row>
    <row r="74" spans="1:13" x14ac:dyDescent="0.2">
      <c r="B74" s="26"/>
      <c r="C74" s="27" t="s">
        <v>253</v>
      </c>
      <c r="D74" s="27" t="s">
        <v>253</v>
      </c>
      <c r="E74" s="27" t="s">
        <v>253</v>
      </c>
      <c r="F74" s="27" t="s">
        <v>253</v>
      </c>
      <c r="G74" s="27"/>
      <c r="H74" s="27"/>
      <c r="I74" s="28"/>
      <c r="J74" s="28"/>
      <c r="K74" s="27" t="s">
        <v>253</v>
      </c>
      <c r="L74" s="27" t="s">
        <v>253</v>
      </c>
    </row>
    <row r="75" spans="1:13" x14ac:dyDescent="0.2">
      <c r="B75" s="26"/>
      <c r="C75" s="10"/>
      <c r="D75" s="10"/>
      <c r="E75" s="10"/>
      <c r="F75" s="10"/>
      <c r="G75" s="10"/>
      <c r="H75" s="10"/>
      <c r="I75" s="4"/>
      <c r="J75" s="4"/>
      <c r="K75" s="10"/>
      <c r="L75" s="10"/>
    </row>
    <row r="76" spans="1:13" x14ac:dyDescent="0.2">
      <c r="A76" s="1" t="s">
        <v>579</v>
      </c>
      <c r="B76" s="26" t="s">
        <v>580</v>
      </c>
      <c r="C76" s="10">
        <v>5100</v>
      </c>
      <c r="D76" s="10">
        <v>2500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L76" si="1">C37+E37+G37+I37+C76+E76</f>
        <v>271572</v>
      </c>
      <c r="L76" s="10">
        <f t="shared" si="1"/>
        <v>53198</v>
      </c>
    </row>
    <row r="77" spans="1:13" x14ac:dyDescent="0.2">
      <c r="A77" s="1" t="s">
        <v>579</v>
      </c>
      <c r="B77" s="26" t="s">
        <v>581</v>
      </c>
      <c r="C77" s="10">
        <v>0</v>
      </c>
      <c r="D77" s="10">
        <v>0</v>
      </c>
      <c r="E77" s="10">
        <v>0</v>
      </c>
      <c r="F77" s="10">
        <v>0</v>
      </c>
      <c r="G77" s="10"/>
      <c r="H77" s="10"/>
      <c r="I77" s="4"/>
      <c r="J77" s="4"/>
      <c r="K77" s="10">
        <f t="shared" ref="K77:L77" si="2">C38+E38+G38+I38+C77+E77</f>
        <v>828785.42</v>
      </c>
      <c r="L77" s="10">
        <f t="shared" si="2"/>
        <v>561570.17000000004</v>
      </c>
    </row>
    <row r="78" spans="1:13" x14ac:dyDescent="0.2">
      <c r="A78" s="1" t="s">
        <v>579</v>
      </c>
      <c r="B78" s="26" t="s">
        <v>582</v>
      </c>
      <c r="C78" s="10">
        <v>24586.09</v>
      </c>
      <c r="D78" s="10">
        <v>0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3">C39+E39+G39+I39+C78+E78</f>
        <v>772602.86999999988</v>
      </c>
      <c r="L78" s="10">
        <f t="shared" si="3"/>
        <v>409277.97000000003</v>
      </c>
    </row>
    <row r="79" spans="1:13" x14ac:dyDescent="0.2">
      <c r="A79" s="1" t="s">
        <v>579</v>
      </c>
      <c r="B79" s="26" t="s">
        <v>583</v>
      </c>
      <c r="C79" s="10">
        <v>253000</v>
      </c>
      <c r="D79" s="10">
        <v>140700</v>
      </c>
      <c r="E79" s="10">
        <v>0</v>
      </c>
      <c r="F79" s="10">
        <v>0</v>
      </c>
      <c r="G79" s="10"/>
      <c r="H79" s="10"/>
      <c r="I79" s="4"/>
      <c r="J79" s="4"/>
      <c r="K79" s="10">
        <f t="shared" ref="K79:L79" si="4">C40+E40+G40+I40+C79+E79</f>
        <v>424000</v>
      </c>
      <c r="L79" s="10">
        <f t="shared" si="4"/>
        <v>351800</v>
      </c>
    </row>
    <row r="80" spans="1:13" x14ac:dyDescent="0.2">
      <c r="A80" s="1" t="s">
        <v>579</v>
      </c>
      <c r="B80" s="26" t="s">
        <v>584</v>
      </c>
      <c r="C80" s="10">
        <v>44385</v>
      </c>
      <c r="D80" s="10">
        <v>601</v>
      </c>
      <c r="E80" s="10">
        <v>0</v>
      </c>
      <c r="F80" s="10">
        <v>0</v>
      </c>
      <c r="G80" s="10"/>
      <c r="H80" s="10"/>
      <c r="I80" s="4"/>
      <c r="J80" s="4"/>
      <c r="K80" s="10">
        <f t="shared" ref="K80:L80" si="5">C41+E41+G41+I41+C80+E80</f>
        <v>7051145</v>
      </c>
      <c r="L80" s="10">
        <f t="shared" si="5"/>
        <v>2674319</v>
      </c>
    </row>
    <row r="81" spans="1:12" x14ac:dyDescent="0.2">
      <c r="A81" s="1" t="s">
        <v>579</v>
      </c>
      <c r="B81" s="26" t="s">
        <v>585</v>
      </c>
      <c r="C81" s="10">
        <v>169287</v>
      </c>
      <c r="D81" s="10">
        <v>4194</v>
      </c>
      <c r="E81" s="10">
        <v>15000</v>
      </c>
      <c r="F81" s="10">
        <v>0</v>
      </c>
      <c r="G81" s="10"/>
      <c r="H81" s="10"/>
      <c r="I81" s="4"/>
      <c r="J81" s="4"/>
      <c r="K81" s="10">
        <f t="shared" ref="K81:L81" si="6">C42+E42+G42+I42+C81+E81</f>
        <v>2714468</v>
      </c>
      <c r="L81" s="10">
        <f t="shared" si="6"/>
        <v>529179</v>
      </c>
    </row>
    <row r="82" spans="1:12" x14ac:dyDescent="0.2">
      <c r="A82" s="1" t="s">
        <v>579</v>
      </c>
      <c r="B82" s="26" t="s">
        <v>586</v>
      </c>
      <c r="C82" s="10">
        <v>1353759</v>
      </c>
      <c r="D82" s="10">
        <v>600000</v>
      </c>
      <c r="E82" s="10">
        <v>0</v>
      </c>
      <c r="F82" s="10">
        <v>0</v>
      </c>
      <c r="G82" s="10"/>
      <c r="H82" s="10"/>
      <c r="I82" s="4"/>
      <c r="J82" s="4"/>
      <c r="K82" s="10">
        <f t="shared" ref="K82:L82" si="7">C43+E43+G43+I43+C82+E82</f>
        <v>2746874</v>
      </c>
      <c r="L82" s="10">
        <f t="shared" si="7"/>
        <v>867250</v>
      </c>
    </row>
    <row r="83" spans="1:12" x14ac:dyDescent="0.2">
      <c r="A83" s="1" t="s">
        <v>579</v>
      </c>
      <c r="B83" s="26" t="s">
        <v>587</v>
      </c>
      <c r="C83" s="10">
        <v>82800</v>
      </c>
      <c r="D83" s="10">
        <v>35000</v>
      </c>
      <c r="E83" s="10">
        <v>100</v>
      </c>
      <c r="F83" s="10">
        <v>0</v>
      </c>
      <c r="G83" s="10"/>
      <c r="H83" s="10"/>
      <c r="I83" s="4"/>
      <c r="J83" s="4"/>
      <c r="K83" s="10">
        <f t="shared" ref="K83:L83" si="8">C44+E44+G44+I44+C83+E83</f>
        <v>4792600</v>
      </c>
      <c r="L83" s="10">
        <f t="shared" si="8"/>
        <v>3369900</v>
      </c>
    </row>
    <row r="84" spans="1:12" x14ac:dyDescent="0.2">
      <c r="A84" s="1" t="s">
        <v>579</v>
      </c>
      <c r="B84" s="26" t="s">
        <v>588</v>
      </c>
      <c r="C84" s="10">
        <v>95127</v>
      </c>
      <c r="D84" s="10">
        <v>43242</v>
      </c>
      <c r="E84" s="10">
        <v>0</v>
      </c>
      <c r="F84" s="10">
        <v>0</v>
      </c>
      <c r="G84" s="10"/>
      <c r="H84" s="10"/>
      <c r="I84" s="4"/>
      <c r="J84" s="4"/>
      <c r="K84" s="10">
        <f t="shared" ref="K84:L84" si="9">C45+E45+G45+I45+C84+E84</f>
        <v>1621218</v>
      </c>
      <c r="L84" s="10">
        <f t="shared" si="9"/>
        <v>354206</v>
      </c>
    </row>
    <row r="85" spans="1:12" x14ac:dyDescent="0.2">
      <c r="A85" s="1" t="s">
        <v>579</v>
      </c>
      <c r="B85" s="26" t="s">
        <v>589</v>
      </c>
      <c r="C85" s="10">
        <v>0</v>
      </c>
      <c r="D85" s="10">
        <v>0</v>
      </c>
      <c r="E85" s="10">
        <v>0</v>
      </c>
      <c r="F85" s="10">
        <v>0</v>
      </c>
      <c r="G85" s="10"/>
      <c r="H85" s="10"/>
      <c r="I85" s="4"/>
      <c r="J85" s="4"/>
      <c r="K85" s="10">
        <f t="shared" ref="K85:L85" si="10">C46+E46+G46+I46+C85+E85</f>
        <v>263992.31</v>
      </c>
      <c r="L85" s="10">
        <f t="shared" si="10"/>
        <v>56867.13</v>
      </c>
    </row>
    <row r="86" spans="1:12" x14ac:dyDescent="0.2">
      <c r="A86" s="1" t="s">
        <v>579</v>
      </c>
      <c r="B86" s="26" t="s">
        <v>590</v>
      </c>
      <c r="C86" s="10">
        <v>0</v>
      </c>
      <c r="D86" s="10">
        <v>0</v>
      </c>
      <c r="E86" s="10">
        <v>0</v>
      </c>
      <c r="F86" s="10">
        <v>0</v>
      </c>
      <c r="G86" s="10"/>
      <c r="H86" s="10"/>
      <c r="I86" s="4"/>
      <c r="J86" s="4"/>
      <c r="K86" s="10">
        <f t="shared" ref="K86:L86" si="11">C47+E47+G47+I47+C86+E86</f>
        <v>2816370.59</v>
      </c>
      <c r="L86" s="10">
        <f t="shared" si="11"/>
        <v>1397197.8599999999</v>
      </c>
    </row>
    <row r="87" spans="1:12" x14ac:dyDescent="0.2">
      <c r="A87" s="1" t="s">
        <v>579</v>
      </c>
      <c r="B87" s="26" t="s">
        <v>591</v>
      </c>
      <c r="C87" s="10">
        <v>10672.88</v>
      </c>
      <c r="D87" s="10">
        <v>5000</v>
      </c>
      <c r="E87" s="10">
        <v>0</v>
      </c>
      <c r="F87" s="10">
        <v>0</v>
      </c>
      <c r="G87" s="10"/>
      <c r="H87" s="10"/>
      <c r="I87" s="4"/>
      <c r="J87" s="4"/>
      <c r="K87" s="10">
        <f t="shared" ref="K87:L87" si="12">C48+E48+G48+I48+C87+E87</f>
        <v>3063059.84</v>
      </c>
      <c r="L87" s="10">
        <f t="shared" si="12"/>
        <v>1815521.35</v>
      </c>
    </row>
    <row r="88" spans="1:12" x14ac:dyDescent="0.2">
      <c r="A88" s="1" t="s">
        <v>579</v>
      </c>
      <c r="B88" s="26" t="s">
        <v>592</v>
      </c>
      <c r="C88" s="10">
        <v>1000</v>
      </c>
      <c r="D88" s="10">
        <v>0</v>
      </c>
      <c r="E88" s="10">
        <v>152000</v>
      </c>
      <c r="F88" s="10">
        <v>0</v>
      </c>
      <c r="G88" s="10"/>
      <c r="H88" s="10"/>
      <c r="I88" s="4"/>
      <c r="J88" s="4"/>
      <c r="K88" s="10">
        <f t="shared" ref="K88:L88" si="13">C49+E49+G49+I49+C88+E88</f>
        <v>1376435.12</v>
      </c>
      <c r="L88" s="10">
        <f t="shared" si="13"/>
        <v>380146.16000000003</v>
      </c>
    </row>
    <row r="89" spans="1:12" x14ac:dyDescent="0.2">
      <c r="A89" s="1" t="s">
        <v>579</v>
      </c>
      <c r="B89" s="26" t="s">
        <v>593</v>
      </c>
      <c r="C89" s="10">
        <v>2117.08</v>
      </c>
      <c r="D89" s="10">
        <v>1000</v>
      </c>
      <c r="E89" s="10">
        <v>17970.830000000002</v>
      </c>
      <c r="F89" s="10">
        <v>0</v>
      </c>
      <c r="G89" s="10"/>
      <c r="H89" s="10"/>
      <c r="I89" s="4"/>
      <c r="J89" s="4"/>
      <c r="K89" s="10">
        <f t="shared" ref="K89:L89" si="14">C50+E50+G50+I50+C89+E89</f>
        <v>692172.03999999992</v>
      </c>
      <c r="L89" s="10">
        <f t="shared" si="14"/>
        <v>483209.76</v>
      </c>
    </row>
    <row r="90" spans="1:12" x14ac:dyDescent="0.2">
      <c r="A90" s="1" t="s">
        <v>579</v>
      </c>
      <c r="B90" s="26" t="s">
        <v>594</v>
      </c>
      <c r="C90" s="10">
        <v>1000</v>
      </c>
      <c r="D90" s="10">
        <v>0</v>
      </c>
      <c r="E90" s="10">
        <v>0</v>
      </c>
      <c r="F90" s="10">
        <v>0</v>
      </c>
      <c r="G90" s="10"/>
      <c r="H90" s="10"/>
      <c r="I90" s="4"/>
      <c r="J90" s="4"/>
      <c r="K90" s="10">
        <f t="shared" ref="K90:L90" si="15">C51+E51+G51+I51+C90+E90</f>
        <v>995801.26</v>
      </c>
      <c r="L90" s="10">
        <f t="shared" si="15"/>
        <v>444771.66</v>
      </c>
    </row>
    <row r="91" spans="1:12" x14ac:dyDescent="0.2">
      <c r="A91" s="1" t="s">
        <v>579</v>
      </c>
      <c r="B91" s="26" t="s">
        <v>595</v>
      </c>
      <c r="C91" s="10">
        <v>0</v>
      </c>
      <c r="D91" s="10">
        <v>0</v>
      </c>
      <c r="E91" s="10">
        <v>0</v>
      </c>
      <c r="F91" s="10">
        <v>0</v>
      </c>
      <c r="G91" s="10"/>
      <c r="H91" s="10"/>
      <c r="I91" s="4"/>
      <c r="J91" s="4"/>
      <c r="K91" s="10">
        <f t="shared" ref="K91:L91" si="16">C52+E52+G52+I52+C91+E91</f>
        <v>604540.64</v>
      </c>
      <c r="L91" s="10">
        <f t="shared" si="16"/>
        <v>262769.59999999998</v>
      </c>
    </row>
    <row r="92" spans="1:12" x14ac:dyDescent="0.2">
      <c r="A92" s="1" t="s">
        <v>579</v>
      </c>
      <c r="B92" s="26" t="s">
        <v>596</v>
      </c>
      <c r="C92" s="10">
        <v>133366.91</v>
      </c>
      <c r="D92" s="10">
        <v>63505.43</v>
      </c>
      <c r="E92" s="10">
        <v>2043.42</v>
      </c>
      <c r="F92" s="10">
        <v>0</v>
      </c>
      <c r="G92" s="10"/>
      <c r="H92" s="10"/>
      <c r="I92" s="4"/>
      <c r="J92" s="4"/>
      <c r="K92" s="10">
        <f t="shared" ref="K92:L92" si="17">C53+E53+G53+I53+C92+E92</f>
        <v>1311337.2699999998</v>
      </c>
      <c r="L92" s="10">
        <f t="shared" si="17"/>
        <v>519021.38</v>
      </c>
    </row>
    <row r="93" spans="1:12" x14ac:dyDescent="0.2">
      <c r="A93" s="1" t="s">
        <v>579</v>
      </c>
      <c r="B93" s="26" t="s">
        <v>597</v>
      </c>
      <c r="C93" s="10">
        <v>0</v>
      </c>
      <c r="D93" s="10">
        <v>0</v>
      </c>
      <c r="E93" s="10">
        <v>0</v>
      </c>
      <c r="F93" s="10">
        <v>0</v>
      </c>
      <c r="G93" s="10"/>
      <c r="H93" s="10"/>
      <c r="I93" s="4"/>
      <c r="J93" s="4"/>
      <c r="K93" s="10">
        <f t="shared" ref="K93:L93" si="18">C54+E54+G54+I54+C93+E93</f>
        <v>508675.23</v>
      </c>
      <c r="L93" s="10">
        <f t="shared" si="18"/>
        <v>262423.12</v>
      </c>
    </row>
    <row r="94" spans="1:12" x14ac:dyDescent="0.2">
      <c r="A94" s="1" t="s">
        <v>579</v>
      </c>
      <c r="B94" s="26" t="s">
        <v>598</v>
      </c>
      <c r="C94" s="10">
        <v>23000</v>
      </c>
      <c r="D94" s="10">
        <v>10700</v>
      </c>
      <c r="E94" s="10">
        <v>0</v>
      </c>
      <c r="F94" s="10">
        <v>0</v>
      </c>
      <c r="G94" s="10"/>
      <c r="H94" s="10"/>
      <c r="I94" s="4"/>
      <c r="J94" s="4"/>
      <c r="K94" s="10">
        <f t="shared" ref="K94:L94" si="19">C55+E55+G55+I55+C94+E94</f>
        <v>1468857.87</v>
      </c>
      <c r="L94" s="10">
        <f t="shared" si="19"/>
        <v>543472</v>
      </c>
    </row>
    <row r="95" spans="1:12" x14ac:dyDescent="0.2">
      <c r="A95" s="1" t="s">
        <v>579</v>
      </c>
      <c r="B95" s="26" t="s">
        <v>599</v>
      </c>
      <c r="C95" s="10">
        <v>8377</v>
      </c>
      <c r="D95" s="10">
        <v>2424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0">C56+E56+G56+I56+C95+E95</f>
        <v>2351806</v>
      </c>
      <c r="L95" s="10">
        <f t="shared" si="20"/>
        <v>706270</v>
      </c>
    </row>
    <row r="96" spans="1:12" x14ac:dyDescent="0.2">
      <c r="A96" s="1" t="s">
        <v>579</v>
      </c>
      <c r="B96" s="26" t="s">
        <v>600</v>
      </c>
      <c r="C96" s="10">
        <v>123642.67</v>
      </c>
      <c r="D96" s="10">
        <v>5500</v>
      </c>
      <c r="E96" s="10">
        <v>3011.83</v>
      </c>
      <c r="F96" s="10">
        <v>0</v>
      </c>
      <c r="G96" s="10"/>
      <c r="H96" s="10"/>
      <c r="I96" s="4"/>
      <c r="J96" s="4"/>
      <c r="K96" s="10">
        <f t="shared" ref="K96:L96" si="21">C57+E57+G57+I57+C96+E96</f>
        <v>997821.05999999994</v>
      </c>
      <c r="L96" s="10">
        <f t="shared" si="21"/>
        <v>507765.87</v>
      </c>
    </row>
    <row r="97" spans="1:13" x14ac:dyDescent="0.2">
      <c r="A97" s="1" t="s">
        <v>579</v>
      </c>
      <c r="B97" s="26" t="s">
        <v>601</v>
      </c>
      <c r="C97" s="10">
        <v>0</v>
      </c>
      <c r="D97" s="10">
        <v>0</v>
      </c>
      <c r="E97" s="10">
        <v>0</v>
      </c>
      <c r="F97" s="10">
        <v>0</v>
      </c>
      <c r="G97" s="10"/>
      <c r="H97" s="10"/>
      <c r="I97" s="4"/>
      <c r="J97" s="4"/>
      <c r="K97" s="10">
        <f t="shared" ref="K97:L97" si="22">C58+E58+G58+I58+C97+E97</f>
        <v>606286.26</v>
      </c>
      <c r="L97" s="10">
        <f t="shared" si="22"/>
        <v>343505.59</v>
      </c>
    </row>
    <row r="98" spans="1:13" x14ac:dyDescent="0.2">
      <c r="A98" s="1" t="s">
        <v>579</v>
      </c>
      <c r="B98" s="26" t="s">
        <v>602</v>
      </c>
      <c r="C98" s="10">
        <v>3680</v>
      </c>
      <c r="D98" s="10">
        <v>582</v>
      </c>
      <c r="E98" s="10">
        <v>133</v>
      </c>
      <c r="F98" s="10">
        <v>100</v>
      </c>
      <c r="G98" s="10"/>
      <c r="H98" s="10"/>
      <c r="I98" s="4"/>
      <c r="J98" s="4"/>
      <c r="K98" s="10">
        <f t="shared" ref="K98:L98" si="23">C59+E59+G59+I59+C98+E98</f>
        <v>607147</v>
      </c>
      <c r="L98" s="10">
        <f t="shared" si="23"/>
        <v>236365</v>
      </c>
    </row>
    <row r="99" spans="1:13" x14ac:dyDescent="0.2">
      <c r="A99" s="1" t="s">
        <v>579</v>
      </c>
      <c r="B99" s="26" t="s">
        <v>603</v>
      </c>
      <c r="C99" s="10">
        <v>0</v>
      </c>
      <c r="D99" s="10">
        <v>0</v>
      </c>
      <c r="E99" s="10">
        <v>0</v>
      </c>
      <c r="F99" s="10">
        <v>0</v>
      </c>
      <c r="G99" s="10"/>
      <c r="H99" s="10"/>
      <c r="I99" s="4"/>
      <c r="J99" s="4"/>
      <c r="K99" s="10">
        <f t="shared" ref="K99:L99" si="24">C60+E60+G60+I60+C99+E99</f>
        <v>792602.65</v>
      </c>
      <c r="L99" s="10">
        <f t="shared" si="24"/>
        <v>260156.42</v>
      </c>
    </row>
    <row r="100" spans="1:13" x14ac:dyDescent="0.2">
      <c r="A100" s="1" t="s">
        <v>579</v>
      </c>
      <c r="B100" s="26" t="s">
        <v>604</v>
      </c>
      <c r="C100" s="10">
        <v>0</v>
      </c>
      <c r="D100" s="10">
        <v>0</v>
      </c>
      <c r="E100" s="10">
        <v>0</v>
      </c>
      <c r="F100" s="10">
        <v>0</v>
      </c>
      <c r="G100" s="10"/>
      <c r="H100" s="10"/>
      <c r="I100" s="4"/>
      <c r="J100" s="4"/>
      <c r="K100" s="10">
        <f t="shared" ref="K100:L100" si="25">C61+E61+G61+I61+C100+E100</f>
        <v>791399.9</v>
      </c>
      <c r="L100" s="10">
        <f t="shared" si="25"/>
        <v>371457.45</v>
      </c>
    </row>
    <row r="101" spans="1:13" x14ac:dyDescent="0.2">
      <c r="A101" s="1" t="s">
        <v>579</v>
      </c>
      <c r="B101" s="26" t="s">
        <v>605</v>
      </c>
      <c r="C101" s="10">
        <v>209600</v>
      </c>
      <c r="D101" s="10">
        <v>66000</v>
      </c>
      <c r="E101" s="10">
        <v>0</v>
      </c>
      <c r="F101" s="10">
        <v>0</v>
      </c>
      <c r="G101" s="10"/>
      <c r="H101" s="10"/>
      <c r="I101" s="4"/>
      <c r="J101" s="4"/>
      <c r="K101" s="10">
        <f t="shared" ref="K101:L101" si="26">C62+E62+G62+I62+C101+E101</f>
        <v>1761900</v>
      </c>
      <c r="L101" s="10">
        <f t="shared" si="26"/>
        <v>650600</v>
      </c>
    </row>
    <row r="102" spans="1:13" x14ac:dyDescent="0.2">
      <c r="A102" s="1" t="s">
        <v>579</v>
      </c>
      <c r="B102" s="26" t="s">
        <v>606</v>
      </c>
      <c r="C102" s="10">
        <v>33371.51</v>
      </c>
      <c r="D102" s="10">
        <v>2871.54</v>
      </c>
      <c r="E102" s="10">
        <v>800248</v>
      </c>
      <c r="F102" s="10">
        <v>800248</v>
      </c>
      <c r="G102" s="10"/>
      <c r="H102" s="10"/>
      <c r="I102" s="4"/>
      <c r="J102" s="4"/>
      <c r="K102" s="10">
        <f t="shared" ref="K102:L102" si="27">C63+E63+G63+I63+C102+E102</f>
        <v>1844742.79</v>
      </c>
      <c r="L102" s="10">
        <f t="shared" si="27"/>
        <v>1212276.6099999999</v>
      </c>
    </row>
    <row r="103" spans="1:13" x14ac:dyDescent="0.2">
      <c r="A103" s="1" t="s">
        <v>579</v>
      </c>
      <c r="B103" s="26" t="s">
        <v>607</v>
      </c>
      <c r="C103" s="10">
        <v>26833.919999999998</v>
      </c>
      <c r="D103" s="10">
        <v>13000</v>
      </c>
      <c r="E103" s="10">
        <v>0</v>
      </c>
      <c r="F103" s="10">
        <v>1614.05</v>
      </c>
      <c r="G103" s="10"/>
      <c r="H103" s="10"/>
      <c r="I103" s="4"/>
      <c r="J103" s="4"/>
      <c r="K103" s="10">
        <f t="shared" ref="K103:L103" si="28">C64+E64+G64+I64+C103+E103</f>
        <v>1068269.52</v>
      </c>
      <c r="L103" s="10">
        <f t="shared" si="28"/>
        <v>399696.3</v>
      </c>
    </row>
    <row r="104" spans="1:13" x14ac:dyDescent="0.2">
      <c r="A104" s="1" t="s">
        <v>579</v>
      </c>
      <c r="B104" s="26" t="s">
        <v>608</v>
      </c>
      <c r="C104" s="10">
        <v>12706.69</v>
      </c>
      <c r="D104" s="10">
        <v>0</v>
      </c>
      <c r="E104" s="10">
        <v>0</v>
      </c>
      <c r="F104" s="10">
        <v>0</v>
      </c>
      <c r="G104" s="10"/>
      <c r="H104" s="10"/>
      <c r="I104" s="4"/>
      <c r="J104" s="4"/>
      <c r="K104" s="10">
        <f t="shared" ref="K104:L104" si="29">C65+E65+G65+I65+C104+E104</f>
        <v>344536.71</v>
      </c>
      <c r="L104" s="10">
        <f t="shared" si="29"/>
        <v>81807.320000000007</v>
      </c>
    </row>
    <row r="105" spans="1:13" x14ac:dyDescent="0.2">
      <c r="A105" s="1" t="s">
        <v>579</v>
      </c>
      <c r="B105" s="26" t="s">
        <v>609</v>
      </c>
      <c r="C105" s="10">
        <v>65500</v>
      </c>
      <c r="D105" s="10">
        <v>32000</v>
      </c>
      <c r="E105" s="10">
        <v>0</v>
      </c>
      <c r="F105" s="10">
        <v>0</v>
      </c>
      <c r="G105" s="10"/>
      <c r="H105" s="10"/>
      <c r="I105" s="4"/>
      <c r="J105" s="4"/>
      <c r="K105" s="10">
        <f>C66+E66+G66+I66+C105+E105</f>
        <v>2746242</v>
      </c>
      <c r="L105" s="10">
        <f>D66+F66+H66+J66+D105+F105</f>
        <v>1320667</v>
      </c>
    </row>
    <row r="106" spans="1:13" x14ac:dyDescent="0.2">
      <c r="A106" s="1" t="s">
        <v>359</v>
      </c>
      <c r="B106" s="26" t="s">
        <v>610</v>
      </c>
      <c r="C106" s="10">
        <v>53515.12</v>
      </c>
      <c r="D106" s="10">
        <v>17004.73</v>
      </c>
      <c r="E106" s="10">
        <v>0</v>
      </c>
      <c r="F106" s="10">
        <v>0</v>
      </c>
      <c r="G106" s="10"/>
      <c r="H106" s="10"/>
      <c r="I106" s="4"/>
      <c r="J106" s="4"/>
      <c r="K106" s="10">
        <f>C67+E67+G67+I67+C106+E106</f>
        <v>2460728.1800000002</v>
      </c>
      <c r="L106" s="10">
        <f>D67+F67+H67+J67+D106+F106</f>
        <v>1071899.6400000001</v>
      </c>
    </row>
    <row r="107" spans="1:13" x14ac:dyDescent="0.2">
      <c r="B107" s="26"/>
      <c r="C107" s="10"/>
      <c r="D107" s="10"/>
      <c r="E107" s="10"/>
      <c r="F107" s="10"/>
      <c r="G107" s="10"/>
      <c r="H107" s="10"/>
      <c r="I107" s="4"/>
      <c r="J107" s="4"/>
      <c r="K107" s="10"/>
      <c r="L107" s="10"/>
    </row>
    <row r="108" spans="1:13" x14ac:dyDescent="0.2">
      <c r="B108" s="26" t="s">
        <v>225</v>
      </c>
      <c r="C108" s="11">
        <f>SUBTOTAL(9,C75:C107)</f>
        <v>2736427.8699999996</v>
      </c>
      <c r="D108" s="11">
        <f>SUBTOTAL(9,D75:D107)</f>
        <v>1045824.7000000001</v>
      </c>
      <c r="E108" s="11">
        <f>SUBTOTAL(9,E75:E107)</f>
        <v>990507.08000000007</v>
      </c>
      <c r="F108" s="11">
        <f>SUBTOTAL(9,F75:F107)</f>
        <v>801962.05</v>
      </c>
      <c r="G108" s="4"/>
      <c r="H108" s="4"/>
      <c r="I108" s="4"/>
      <c r="J108" s="4"/>
      <c r="K108" s="11">
        <f>SUBTOTAL(9,K75:K107)</f>
        <v>50697989.530000001</v>
      </c>
      <c r="L108" s="11">
        <f>SUBTOTAL(9,L75:L107)</f>
        <v>22498567.360000003</v>
      </c>
    </row>
    <row r="109" spans="1:13" x14ac:dyDescent="0.2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3" x14ac:dyDescent="0.2"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3" ht="39.75" customHeight="1" x14ac:dyDescent="0.2">
      <c r="B111" s="26"/>
      <c r="C111" s="231"/>
      <c r="D111" s="231"/>
      <c r="E111" s="231"/>
      <c r="F111" s="231"/>
      <c r="G111" s="231"/>
      <c r="H111" s="231"/>
      <c r="I111" s="231"/>
      <c r="J111" s="234"/>
      <c r="K111" s="226" t="s">
        <v>146</v>
      </c>
      <c r="L111" s="241"/>
      <c r="M111" s="6"/>
    </row>
    <row r="112" spans="1:13" x14ac:dyDescent="0.2">
      <c r="B112" s="15"/>
      <c r="C112" s="28"/>
      <c r="D112" s="28"/>
      <c r="E112" s="28"/>
      <c r="F112" s="28"/>
      <c r="G112" s="26"/>
      <c r="H112" s="28"/>
      <c r="I112" s="27"/>
      <c r="J112" s="27"/>
      <c r="K112" s="166" t="s">
        <v>251</v>
      </c>
      <c r="L112" s="158" t="s">
        <v>252</v>
      </c>
    </row>
    <row r="113" spans="1:12" x14ac:dyDescent="0.2">
      <c r="B113" s="15"/>
      <c r="C113" s="28"/>
      <c r="D113" s="28"/>
      <c r="E113" s="28"/>
      <c r="F113" s="28"/>
      <c r="G113" s="28"/>
      <c r="H113" s="28"/>
      <c r="I113" s="27"/>
      <c r="J113" s="27"/>
      <c r="K113" s="28" t="s">
        <v>253</v>
      </c>
      <c r="L113" s="158" t="s">
        <v>253</v>
      </c>
    </row>
    <row r="114" spans="1:12" x14ac:dyDescent="0.2">
      <c r="B114" s="15"/>
      <c r="C114" s="28"/>
      <c r="D114" s="28"/>
      <c r="E114" s="28"/>
      <c r="F114" s="28"/>
      <c r="G114" s="28"/>
      <c r="H114" s="28"/>
      <c r="I114" s="28"/>
      <c r="J114" s="28"/>
      <c r="K114" s="28"/>
      <c r="L114" s="158"/>
    </row>
    <row r="115" spans="1:12" x14ac:dyDescent="0.2">
      <c r="A115" s="31" t="s">
        <v>159</v>
      </c>
      <c r="B115" s="26"/>
      <c r="C115" s="4"/>
      <c r="D115" s="4"/>
      <c r="E115" s="4"/>
      <c r="F115" s="4"/>
      <c r="G115" s="4"/>
      <c r="H115" s="240" t="s">
        <v>507</v>
      </c>
      <c r="I115" s="240"/>
      <c r="J115" s="240"/>
      <c r="K115" s="160">
        <v>0</v>
      </c>
      <c r="L115" s="161">
        <v>0</v>
      </c>
    </row>
    <row r="116" spans="1:12" x14ac:dyDescent="0.2">
      <c r="A116" s="31"/>
      <c r="B116" s="26"/>
      <c r="C116" s="4"/>
      <c r="D116" s="4"/>
      <c r="E116" s="4"/>
      <c r="F116" s="4"/>
      <c r="G116" s="4"/>
      <c r="H116" s="4"/>
      <c r="I116" s="4"/>
      <c r="J116" s="4"/>
      <c r="K116" s="15">
        <f>K108+K115</f>
        <v>50697989.530000001</v>
      </c>
      <c r="L116" s="15">
        <f>L108+L115</f>
        <v>22498567.360000003</v>
      </c>
    </row>
    <row r="117" spans="1:12" x14ac:dyDescent="0.2">
      <c r="A117" s="31" t="s">
        <v>77</v>
      </c>
      <c r="B117" s="26"/>
      <c r="C117" s="4"/>
      <c r="D117" s="4"/>
      <c r="E117" s="4"/>
      <c r="F117" s="4"/>
      <c r="G117" s="4"/>
      <c r="H117" s="237" t="s">
        <v>493</v>
      </c>
      <c r="I117" s="237"/>
      <c r="J117" s="237"/>
      <c r="K117" s="4">
        <v>0</v>
      </c>
      <c r="L117" s="148">
        <v>0</v>
      </c>
    </row>
    <row r="118" spans="1:12" ht="13.5" thickBot="1" x14ac:dyDescent="0.25">
      <c r="A118" s="31"/>
      <c r="B118" s="10"/>
      <c r="C118" s="10"/>
      <c r="D118" s="10"/>
      <c r="E118" s="10"/>
      <c r="F118" s="10"/>
      <c r="G118" s="10"/>
      <c r="H118" s="149"/>
      <c r="I118" s="149"/>
      <c r="J118" s="149"/>
      <c r="K118" s="149"/>
      <c r="L118" s="150"/>
    </row>
    <row r="119" spans="1:12" ht="14.25" thickTop="1" thickBot="1" x14ac:dyDescent="0.25">
      <c r="B119" s="10"/>
      <c r="C119" s="10"/>
      <c r="D119" s="10"/>
      <c r="E119" s="10"/>
      <c r="F119" s="10"/>
      <c r="G119" s="10"/>
      <c r="H119" s="238" t="s">
        <v>160</v>
      </c>
      <c r="I119" s="238"/>
      <c r="J119" s="238"/>
      <c r="K119" s="151">
        <f>K116-K117</f>
        <v>50697989.530000001</v>
      </c>
      <c r="L119" s="152">
        <f>L116-L117</f>
        <v>22498567.360000003</v>
      </c>
    </row>
    <row r="120" spans="1:12" ht="13.5" thickTop="1" x14ac:dyDescent="0.2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</sheetData>
  <mergeCells count="19">
    <mergeCell ref="B71:L71"/>
    <mergeCell ref="H119:J119"/>
    <mergeCell ref="I111:J111"/>
    <mergeCell ref="H117:J117"/>
    <mergeCell ref="H115:J115"/>
    <mergeCell ref="K72:L72"/>
    <mergeCell ref="K111:L111"/>
    <mergeCell ref="E111:F111"/>
    <mergeCell ref="G111:H111"/>
    <mergeCell ref="C111:D111"/>
    <mergeCell ref="E72:F72"/>
    <mergeCell ref="G72:H72"/>
    <mergeCell ref="I72:J72"/>
    <mergeCell ref="C72:D72"/>
    <mergeCell ref="B32:L32"/>
    <mergeCell ref="C33:D33"/>
    <mergeCell ref="E33:F33"/>
    <mergeCell ref="G33:H33"/>
    <mergeCell ref="I33:J3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3" fitToHeight="10" orientation="landscape" r:id="rId1"/>
  <headerFooter alignWithMargins="0"/>
  <rowBreaks count="1" manualBreakCount="1">
    <brk id="70" min="1" max="11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27" width="13" style="1" customWidth="1"/>
    <col min="28" max="16384" width="9.28515625" style="1"/>
  </cols>
  <sheetData>
    <row r="1" spans="1:12" hidden="1" x14ac:dyDescent="0.2">
      <c r="A1" s="1" t="s">
        <v>561</v>
      </c>
    </row>
    <row r="2" spans="1:12" hidden="1" x14ac:dyDescent="0.2">
      <c r="A2" s="1" t="s">
        <v>238</v>
      </c>
    </row>
    <row r="3" spans="1:12" hidden="1" x14ac:dyDescent="0.2">
      <c r="A3" s="1" t="s">
        <v>245</v>
      </c>
      <c r="B3" s="8" t="s">
        <v>260</v>
      </c>
      <c r="C3" s="1" t="s">
        <v>226</v>
      </c>
      <c r="D3" s="1" t="s">
        <v>226</v>
      </c>
      <c r="E3" s="1" t="s">
        <v>226</v>
      </c>
      <c r="F3" s="1" t="s">
        <v>226</v>
      </c>
      <c r="G3" s="1" t="s">
        <v>226</v>
      </c>
      <c r="H3" s="1" t="s">
        <v>226</v>
      </c>
      <c r="I3" s="1" t="s">
        <v>226</v>
      </c>
      <c r="J3" s="1" t="s">
        <v>226</v>
      </c>
    </row>
    <row r="4" spans="1:12" hidden="1" x14ac:dyDescent="0.2">
      <c r="A4" s="1" t="s">
        <v>227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254</v>
      </c>
      <c r="C5" s="1">
        <v>680</v>
      </c>
      <c r="D5" s="1">
        <v>680</v>
      </c>
      <c r="E5" s="1">
        <v>690</v>
      </c>
      <c r="F5" s="1">
        <v>690</v>
      </c>
      <c r="G5" s="1">
        <v>700</v>
      </c>
      <c r="H5" s="1">
        <v>700</v>
      </c>
      <c r="I5" s="1">
        <v>710</v>
      </c>
      <c r="J5" s="1">
        <v>710</v>
      </c>
      <c r="K5" s="2"/>
      <c r="L5" s="3"/>
    </row>
    <row r="6" spans="1:12" s="22" customFormat="1" ht="12.75" hidden="1" customHeight="1" x14ac:dyDescent="0.25">
      <c r="A6" s="1" t="s">
        <v>353</v>
      </c>
      <c r="C6" s="1" t="s">
        <v>354</v>
      </c>
      <c r="D6" s="1" t="s">
        <v>355</v>
      </c>
      <c r="E6" s="1" t="s">
        <v>354</v>
      </c>
      <c r="F6" s="1" t="s">
        <v>355</v>
      </c>
      <c r="G6" s="1" t="s">
        <v>354</v>
      </c>
      <c r="H6" s="1" t="s">
        <v>355</v>
      </c>
      <c r="I6" s="1" t="s">
        <v>354</v>
      </c>
      <c r="J6" s="1" t="s">
        <v>355</v>
      </c>
    </row>
    <row r="7" spans="1:12" customFormat="1" x14ac:dyDescent="0.2"/>
    <row r="8" spans="1:12" hidden="1" x14ac:dyDescent="0.2">
      <c r="A8" s="1" t="s">
        <v>148</v>
      </c>
    </row>
    <row r="9" spans="1:12" hidden="1" x14ac:dyDescent="0.2">
      <c r="A9" s="1" t="s">
        <v>236</v>
      </c>
    </row>
    <row r="10" spans="1:12" hidden="1" x14ac:dyDescent="0.2">
      <c r="A10" s="1" t="s">
        <v>249</v>
      </c>
      <c r="B10" s="8"/>
      <c r="C10" s="31"/>
      <c r="D10" s="31"/>
      <c r="E10" s="31"/>
      <c r="F10" s="31"/>
      <c r="G10" s="31"/>
      <c r="H10" s="31"/>
      <c r="I10" s="31"/>
      <c r="J10" s="31"/>
      <c r="K10" s="31" t="s">
        <v>226</v>
      </c>
      <c r="L10" s="31" t="s">
        <v>226</v>
      </c>
    </row>
    <row r="11" spans="1:12" hidden="1" x14ac:dyDescent="0.2">
      <c r="A11" s="1" t="s">
        <v>231</v>
      </c>
      <c r="C11" s="64"/>
      <c r="D11" s="31"/>
      <c r="E11" s="64"/>
      <c r="F11" s="31"/>
      <c r="G11" s="64"/>
      <c r="H11" s="31"/>
      <c r="I11" s="64"/>
      <c r="J11" s="31"/>
      <c r="K11" s="64">
        <v>10</v>
      </c>
      <c r="L11" s="31">
        <v>30</v>
      </c>
    </row>
    <row r="12" spans="1:12" hidden="1" x14ac:dyDescent="0.2">
      <c r="A12" s="1" t="s">
        <v>221</v>
      </c>
      <c r="C12" s="31"/>
      <c r="D12" s="31"/>
      <c r="E12" s="31"/>
      <c r="F12" s="31"/>
      <c r="G12" s="31"/>
      <c r="H12" s="31"/>
      <c r="I12" s="31"/>
      <c r="J12" s="31"/>
      <c r="K12" s="31" t="s">
        <v>177</v>
      </c>
      <c r="L12" s="31" t="s">
        <v>177</v>
      </c>
    </row>
    <row r="13" spans="1:12" s="22" customFormat="1" ht="12.75" hidden="1" customHeight="1" x14ac:dyDescent="0.25">
      <c r="A13" s="1" t="s">
        <v>361</v>
      </c>
      <c r="C13" s="31"/>
      <c r="D13" s="31"/>
      <c r="E13" s="31"/>
      <c r="F13" s="31"/>
      <c r="G13" s="31"/>
      <c r="H13" s="31"/>
      <c r="I13" s="31"/>
      <c r="J13" s="31"/>
      <c r="K13" s="31" t="s">
        <v>354</v>
      </c>
      <c r="L13" s="31" t="s">
        <v>355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562</v>
      </c>
    </row>
    <row r="16" spans="1:12" hidden="1" x14ac:dyDescent="0.2">
      <c r="A16" s="1" t="s">
        <v>237</v>
      </c>
    </row>
    <row r="17" spans="1:12" hidden="1" x14ac:dyDescent="0.2">
      <c r="A17" s="1" t="s">
        <v>250</v>
      </c>
      <c r="B17" s="8" t="s">
        <v>260</v>
      </c>
      <c r="C17" s="1" t="s">
        <v>226</v>
      </c>
      <c r="D17" s="1" t="s">
        <v>226</v>
      </c>
      <c r="E17" s="1" t="s">
        <v>226</v>
      </c>
      <c r="F17" s="1" t="s">
        <v>226</v>
      </c>
      <c r="G17" s="1" t="s">
        <v>226</v>
      </c>
      <c r="H17" s="1" t="s">
        <v>226</v>
      </c>
      <c r="I17" s="1" t="s">
        <v>226</v>
      </c>
      <c r="J17" s="1" t="s">
        <v>226</v>
      </c>
    </row>
    <row r="18" spans="1:12" hidden="1" x14ac:dyDescent="0.2">
      <c r="A18" s="1" t="s">
        <v>232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222</v>
      </c>
      <c r="C19" s="1">
        <v>720</v>
      </c>
      <c r="D19" s="1">
        <v>720</v>
      </c>
      <c r="E19" s="1">
        <v>730</v>
      </c>
      <c r="F19" s="1">
        <v>730</v>
      </c>
      <c r="G19" s="1">
        <v>740</v>
      </c>
      <c r="H19" s="1">
        <v>740</v>
      </c>
      <c r="I19" s="1">
        <v>750</v>
      </c>
      <c r="J19" s="1">
        <v>750</v>
      </c>
      <c r="K19" s="2"/>
      <c r="L19" s="3"/>
    </row>
    <row r="20" spans="1:12" s="22" customFormat="1" ht="12.75" hidden="1" customHeight="1" x14ac:dyDescent="0.25">
      <c r="A20" s="1" t="s">
        <v>368</v>
      </c>
      <c r="C20" s="1" t="s">
        <v>354</v>
      </c>
      <c r="D20" s="1" t="s">
        <v>355</v>
      </c>
      <c r="E20" s="1" t="s">
        <v>354</v>
      </c>
      <c r="F20" s="1" t="s">
        <v>355</v>
      </c>
      <c r="G20" s="1" t="s">
        <v>354</v>
      </c>
      <c r="H20" s="1" t="s">
        <v>355</v>
      </c>
      <c r="I20" s="1" t="s">
        <v>354</v>
      </c>
      <c r="J20" s="1" t="s">
        <v>355</v>
      </c>
    </row>
    <row r="21" spans="1:12" customFormat="1" x14ac:dyDescent="0.2"/>
    <row r="22" spans="1:12" hidden="1" x14ac:dyDescent="0.2">
      <c r="A22" s="1" t="s">
        <v>563</v>
      </c>
    </row>
    <row r="23" spans="1:12" hidden="1" x14ac:dyDescent="0.2">
      <c r="A23" s="1" t="s">
        <v>376</v>
      </c>
    </row>
    <row r="24" spans="1:12" hidden="1" x14ac:dyDescent="0.2">
      <c r="A24" s="1" t="s">
        <v>377</v>
      </c>
      <c r="B24" s="8" t="s">
        <v>260</v>
      </c>
      <c r="C24" s="1" t="s">
        <v>226</v>
      </c>
      <c r="D24" s="1" t="s">
        <v>226</v>
      </c>
      <c r="E24" s="1" t="s">
        <v>226</v>
      </c>
      <c r="F24" s="1" t="s">
        <v>226</v>
      </c>
      <c r="G24" s="1" t="s">
        <v>226</v>
      </c>
      <c r="H24" s="1" t="s">
        <v>226</v>
      </c>
    </row>
    <row r="25" spans="1:12" hidden="1" x14ac:dyDescent="0.2">
      <c r="A25" s="1" t="s">
        <v>378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2">
      <c r="A26" s="1" t="s">
        <v>379</v>
      </c>
      <c r="C26" s="1">
        <v>760</v>
      </c>
      <c r="D26" s="1">
        <v>760</v>
      </c>
      <c r="E26" s="1">
        <v>770</v>
      </c>
      <c r="F26" s="1">
        <v>770</v>
      </c>
      <c r="G26" s="1">
        <v>780</v>
      </c>
      <c r="H26" s="1">
        <v>780</v>
      </c>
      <c r="K26" s="2"/>
      <c r="L26" s="3"/>
    </row>
    <row r="27" spans="1:12" s="22" customFormat="1" ht="12.75" hidden="1" customHeight="1" x14ac:dyDescent="0.25">
      <c r="A27" s="1" t="s">
        <v>380</v>
      </c>
      <c r="C27" s="1" t="s">
        <v>354</v>
      </c>
      <c r="D27" s="1" t="s">
        <v>355</v>
      </c>
      <c r="E27" s="1" t="s">
        <v>354</v>
      </c>
      <c r="F27" s="1" t="s">
        <v>355</v>
      </c>
      <c r="G27" s="1" t="s">
        <v>354</v>
      </c>
      <c r="H27" s="1" t="s">
        <v>355</v>
      </c>
      <c r="I27" s="23"/>
      <c r="J27" s="1"/>
    </row>
    <row r="28" spans="1:12" x14ac:dyDescent="0.2">
      <c r="K28" s="2"/>
      <c r="L28" s="3"/>
    </row>
    <row r="29" spans="1:12" hidden="1" x14ac:dyDescent="0.2">
      <c r="A29" s="1" t="s">
        <v>178</v>
      </c>
      <c r="K29" s="2"/>
      <c r="L29" s="3"/>
    </row>
    <row r="30" spans="1:12" hidden="1" x14ac:dyDescent="0.2">
      <c r="A30" s="1" t="s">
        <v>397</v>
      </c>
      <c r="K30" s="2"/>
      <c r="L30" s="3"/>
    </row>
    <row r="31" spans="1:12" hidden="1" x14ac:dyDescent="0.2">
      <c r="A31" s="1" t="s">
        <v>398</v>
      </c>
      <c r="B31" s="8"/>
      <c r="C31" s="31"/>
      <c r="D31" s="31"/>
      <c r="E31" s="31"/>
      <c r="F31" s="31"/>
      <c r="G31" s="31"/>
      <c r="H31" s="31"/>
      <c r="K31" s="31" t="s">
        <v>226</v>
      </c>
      <c r="L31" s="1" t="s">
        <v>226</v>
      </c>
    </row>
    <row r="32" spans="1:12" hidden="1" x14ac:dyDescent="0.2">
      <c r="A32" s="1" t="s">
        <v>399</v>
      </c>
      <c r="C32" s="64"/>
      <c r="D32" s="31"/>
      <c r="E32" s="64"/>
      <c r="F32" s="31"/>
      <c r="G32" s="64"/>
      <c r="H32" s="31"/>
      <c r="K32" s="64">
        <v>10</v>
      </c>
      <c r="L32" s="1">
        <v>10</v>
      </c>
    </row>
    <row r="33" spans="1:13" hidden="1" x14ac:dyDescent="0.2">
      <c r="A33" s="1" t="s">
        <v>400</v>
      </c>
      <c r="C33" s="31"/>
      <c r="D33" s="31"/>
      <c r="E33" s="31"/>
      <c r="F33" s="31"/>
      <c r="G33" s="31"/>
      <c r="H33" s="31"/>
      <c r="K33" s="31">
        <v>90</v>
      </c>
      <c r="L33" s="1">
        <v>90</v>
      </c>
    </row>
    <row r="34" spans="1:13" ht="15.75" hidden="1" x14ac:dyDescent="0.25">
      <c r="A34" s="1" t="s">
        <v>401</v>
      </c>
      <c r="B34" s="22"/>
      <c r="C34" s="31"/>
      <c r="D34" s="31"/>
      <c r="E34" s="31"/>
      <c r="F34" s="31"/>
      <c r="G34" s="31"/>
      <c r="H34" s="31"/>
      <c r="K34" s="64" t="s">
        <v>355</v>
      </c>
      <c r="L34" s="7" t="s">
        <v>355</v>
      </c>
    </row>
    <row r="35" spans="1:13" ht="15.75" x14ac:dyDescent="0.25">
      <c r="B35" s="22"/>
      <c r="C35" s="31"/>
      <c r="D35" s="31"/>
      <c r="E35" s="31"/>
      <c r="F35" s="31"/>
      <c r="G35" s="31"/>
      <c r="H35" s="31"/>
      <c r="K35" s="64"/>
      <c r="L35" s="7"/>
    </row>
    <row r="36" spans="1:13" hidden="1" x14ac:dyDescent="0.2">
      <c r="A36" s="1" t="s">
        <v>499</v>
      </c>
    </row>
    <row r="37" spans="1:13" hidden="1" x14ac:dyDescent="0.2">
      <c r="A37" s="1" t="s">
        <v>402</v>
      </c>
    </row>
    <row r="38" spans="1:13" hidden="1" x14ac:dyDescent="0.2">
      <c r="A38" s="1" t="s">
        <v>403</v>
      </c>
      <c r="B38" s="8" t="s">
        <v>260</v>
      </c>
      <c r="C38" s="1" t="s">
        <v>226</v>
      </c>
      <c r="D38" s="1" t="s">
        <v>226</v>
      </c>
      <c r="E38" s="1" t="s">
        <v>226</v>
      </c>
      <c r="F38" s="1" t="s">
        <v>226</v>
      </c>
      <c r="G38" s="1" t="s">
        <v>226</v>
      </c>
      <c r="H38" s="1" t="s">
        <v>226</v>
      </c>
      <c r="I38" s="1" t="s">
        <v>226</v>
      </c>
      <c r="J38" s="1" t="s">
        <v>226</v>
      </c>
    </row>
    <row r="39" spans="1:13" hidden="1" x14ac:dyDescent="0.2">
      <c r="A39" s="1" t="s">
        <v>404</v>
      </c>
      <c r="C39" s="7">
        <v>10</v>
      </c>
      <c r="D39" s="1">
        <v>30</v>
      </c>
      <c r="E39" s="7">
        <v>10</v>
      </c>
      <c r="F39" s="1">
        <v>30</v>
      </c>
      <c r="G39" s="7">
        <v>10</v>
      </c>
      <c r="H39" s="1">
        <v>30</v>
      </c>
      <c r="I39" s="7">
        <v>10</v>
      </c>
      <c r="J39" s="1">
        <v>30</v>
      </c>
      <c r="K39" s="2"/>
      <c r="L39" s="3"/>
    </row>
    <row r="40" spans="1:13" hidden="1" x14ac:dyDescent="0.2">
      <c r="A40" s="1" t="s">
        <v>405</v>
      </c>
      <c r="C40" s="1">
        <v>680</v>
      </c>
      <c r="D40" s="1">
        <v>680</v>
      </c>
      <c r="E40" s="1">
        <v>690</v>
      </c>
      <c r="F40" s="1">
        <v>690</v>
      </c>
      <c r="G40" s="1">
        <v>700</v>
      </c>
      <c r="H40" s="1">
        <v>700</v>
      </c>
      <c r="I40" s="1">
        <v>710</v>
      </c>
      <c r="J40" s="1">
        <v>710</v>
      </c>
      <c r="K40" s="2"/>
      <c r="L40" s="3"/>
    </row>
    <row r="41" spans="1:13" s="22" customFormat="1" ht="12.75" hidden="1" customHeight="1" x14ac:dyDescent="0.25">
      <c r="A41" s="1" t="s">
        <v>406</v>
      </c>
      <c r="C41" s="1" t="s">
        <v>354</v>
      </c>
      <c r="D41" s="1" t="s">
        <v>355</v>
      </c>
      <c r="E41" s="1" t="s">
        <v>354</v>
      </c>
      <c r="F41" s="1" t="s">
        <v>355</v>
      </c>
      <c r="G41" s="1" t="s">
        <v>354</v>
      </c>
      <c r="H41" s="1" t="s">
        <v>355</v>
      </c>
      <c r="I41" s="1" t="s">
        <v>354</v>
      </c>
      <c r="J41" s="1" t="s">
        <v>355</v>
      </c>
    </row>
    <row r="42" spans="1:13" ht="15.75" x14ac:dyDescent="0.25">
      <c r="B42" s="22"/>
      <c r="C42" s="31"/>
      <c r="D42" s="31"/>
      <c r="E42" s="31"/>
      <c r="F42" s="31"/>
      <c r="G42" s="31"/>
      <c r="H42" s="31"/>
      <c r="K42" s="64"/>
      <c r="L42" s="7"/>
    </row>
    <row r="43" spans="1:13" ht="18.75" x14ac:dyDescent="0.3">
      <c r="B43" s="219" t="s">
        <v>258</v>
      </c>
      <c r="C43" s="219"/>
      <c r="D43" s="219"/>
      <c r="E43" s="219"/>
      <c r="F43" s="219"/>
      <c r="G43" s="219"/>
      <c r="H43" s="219"/>
      <c r="I43" s="219"/>
      <c r="J43" s="219"/>
      <c r="K43" s="219"/>
      <c r="L43" s="219"/>
    </row>
    <row r="44" spans="1:13" ht="25.5" customHeight="1" x14ac:dyDescent="0.2">
      <c r="B44" s="13" t="s">
        <v>506</v>
      </c>
      <c r="C44" s="226" t="s">
        <v>340</v>
      </c>
      <c r="D44" s="227"/>
      <c r="E44" s="226" t="s">
        <v>341</v>
      </c>
      <c r="F44" s="227"/>
      <c r="G44" s="226" t="s">
        <v>342</v>
      </c>
      <c r="H44" s="227"/>
      <c r="I44" s="226" t="s">
        <v>343</v>
      </c>
      <c r="J44" s="227"/>
      <c r="K44" s="25"/>
      <c r="L44" s="4"/>
      <c r="M44" s="6"/>
    </row>
    <row r="45" spans="1:13" x14ac:dyDescent="0.2">
      <c r="B45" s="26"/>
      <c r="C45" s="27" t="s">
        <v>251</v>
      </c>
      <c r="D45" s="27" t="s">
        <v>252</v>
      </c>
      <c r="E45" s="27" t="s">
        <v>251</v>
      </c>
      <c r="F45" s="27" t="s">
        <v>252</v>
      </c>
      <c r="G45" s="27" t="s">
        <v>251</v>
      </c>
      <c r="H45" s="27" t="s">
        <v>252</v>
      </c>
      <c r="I45" s="27" t="s">
        <v>251</v>
      </c>
      <c r="J45" s="27" t="s">
        <v>252</v>
      </c>
      <c r="K45" s="28"/>
      <c r="L45" s="28"/>
    </row>
    <row r="46" spans="1:13" x14ac:dyDescent="0.2">
      <c r="B46" s="26"/>
      <c r="C46" s="27" t="s">
        <v>253</v>
      </c>
      <c r="D46" s="27" t="s">
        <v>253</v>
      </c>
      <c r="E46" s="27" t="s">
        <v>253</v>
      </c>
      <c r="F46" s="27" t="s">
        <v>253</v>
      </c>
      <c r="G46" s="27" t="s">
        <v>253</v>
      </c>
      <c r="H46" s="27" t="s">
        <v>253</v>
      </c>
      <c r="I46" s="27" t="s">
        <v>253</v>
      </c>
      <c r="J46" s="27" t="s">
        <v>253</v>
      </c>
      <c r="K46" s="28"/>
      <c r="L46" s="28"/>
    </row>
    <row r="47" spans="1:13" x14ac:dyDescent="0.2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2">
      <c r="A48" s="1" t="s">
        <v>579</v>
      </c>
      <c r="B48" s="26" t="s">
        <v>580</v>
      </c>
      <c r="C48" s="10">
        <v>370088</v>
      </c>
      <c r="D48" s="10">
        <v>203123</v>
      </c>
      <c r="E48" s="10">
        <v>0</v>
      </c>
      <c r="F48" s="10">
        <v>0</v>
      </c>
      <c r="G48" s="10">
        <v>3681575</v>
      </c>
      <c r="H48" s="10">
        <v>9088</v>
      </c>
      <c r="I48" s="10">
        <v>169251</v>
      </c>
      <c r="J48" s="10">
        <v>2104</v>
      </c>
      <c r="K48" s="4"/>
      <c r="L48" s="4"/>
    </row>
    <row r="49" spans="1:12" x14ac:dyDescent="0.2">
      <c r="A49" s="1" t="s">
        <v>579</v>
      </c>
      <c r="B49" s="26" t="s">
        <v>581</v>
      </c>
      <c r="C49" s="10">
        <v>399667.31</v>
      </c>
      <c r="D49" s="10">
        <v>201880.12</v>
      </c>
      <c r="E49" s="10">
        <v>319747.90999999997</v>
      </c>
      <c r="F49" s="10">
        <v>232656.13</v>
      </c>
      <c r="G49" s="10">
        <v>3386271.58</v>
      </c>
      <c r="H49" s="10">
        <v>44139.63</v>
      </c>
      <c r="I49" s="10">
        <v>140296.71</v>
      </c>
      <c r="J49" s="10">
        <v>1754.39</v>
      </c>
      <c r="K49" s="4"/>
      <c r="L49" s="4"/>
    </row>
    <row r="50" spans="1:12" x14ac:dyDescent="0.2">
      <c r="A50" s="1" t="s">
        <v>579</v>
      </c>
      <c r="B50" s="26" t="s">
        <v>582</v>
      </c>
      <c r="C50" s="10">
        <v>480689.78</v>
      </c>
      <c r="D50" s="10">
        <v>39479.089999999997</v>
      </c>
      <c r="E50" s="10">
        <v>0</v>
      </c>
      <c r="F50" s="10">
        <v>0</v>
      </c>
      <c r="G50" s="10">
        <v>7450964.6500000004</v>
      </c>
      <c r="H50" s="10">
        <v>87240.52</v>
      </c>
      <c r="I50" s="10">
        <v>289662.77</v>
      </c>
      <c r="J50" s="10">
        <v>2405.1999999999998</v>
      </c>
      <c r="K50" s="4"/>
      <c r="L50" s="4"/>
    </row>
    <row r="51" spans="1:12" x14ac:dyDescent="0.2">
      <c r="A51" s="1" t="s">
        <v>579</v>
      </c>
      <c r="B51" s="26" t="s">
        <v>583</v>
      </c>
      <c r="C51" s="10">
        <v>0</v>
      </c>
      <c r="D51" s="10">
        <v>0</v>
      </c>
      <c r="E51" s="10">
        <v>0</v>
      </c>
      <c r="F51" s="10">
        <v>0</v>
      </c>
      <c r="G51" s="10">
        <v>5488600</v>
      </c>
      <c r="H51" s="10">
        <v>833300</v>
      </c>
      <c r="I51" s="10">
        <v>480600</v>
      </c>
      <c r="J51" s="10">
        <v>11200</v>
      </c>
      <c r="K51" s="4"/>
      <c r="L51" s="4"/>
    </row>
    <row r="52" spans="1:12" x14ac:dyDescent="0.2">
      <c r="A52" s="1" t="s">
        <v>579</v>
      </c>
      <c r="B52" s="26" t="s">
        <v>584</v>
      </c>
      <c r="C52" s="10">
        <v>16898032</v>
      </c>
      <c r="D52" s="10">
        <v>17000382</v>
      </c>
      <c r="E52" s="10">
        <v>817078</v>
      </c>
      <c r="F52" s="10">
        <v>714728</v>
      </c>
      <c r="G52" s="10">
        <v>17798553</v>
      </c>
      <c r="H52" s="10">
        <v>305384</v>
      </c>
      <c r="I52" s="10">
        <v>411880</v>
      </c>
      <c r="J52" s="10">
        <v>2887</v>
      </c>
      <c r="K52" s="4"/>
      <c r="L52" s="4"/>
    </row>
    <row r="53" spans="1:12" x14ac:dyDescent="0.2">
      <c r="A53" s="1" t="s">
        <v>579</v>
      </c>
      <c r="B53" s="26" t="s">
        <v>585</v>
      </c>
      <c r="C53" s="10">
        <v>5547464</v>
      </c>
      <c r="D53" s="10">
        <v>4229947</v>
      </c>
      <c r="E53" s="10">
        <v>88373</v>
      </c>
      <c r="F53" s="10">
        <v>211756</v>
      </c>
      <c r="G53" s="10">
        <v>8378253</v>
      </c>
      <c r="H53" s="10">
        <v>117373</v>
      </c>
      <c r="I53" s="10">
        <v>253170</v>
      </c>
      <c r="J53" s="10">
        <v>5067</v>
      </c>
      <c r="K53" s="4"/>
      <c r="L53" s="4"/>
    </row>
    <row r="54" spans="1:12" x14ac:dyDescent="0.2">
      <c r="A54" s="1" t="s">
        <v>579</v>
      </c>
      <c r="B54" s="26" t="s">
        <v>586</v>
      </c>
      <c r="C54" s="10">
        <v>0</v>
      </c>
      <c r="D54" s="10">
        <v>0</v>
      </c>
      <c r="E54" s="10">
        <v>0</v>
      </c>
      <c r="F54" s="10">
        <v>0</v>
      </c>
      <c r="G54" s="10">
        <v>26736045</v>
      </c>
      <c r="H54" s="10">
        <v>3051000</v>
      </c>
      <c r="I54" s="10">
        <v>1121741</v>
      </c>
      <c r="J54" s="10">
        <v>271783</v>
      </c>
      <c r="K54" s="4"/>
      <c r="L54" s="4"/>
    </row>
    <row r="55" spans="1:12" x14ac:dyDescent="0.2">
      <c r="A55" s="1" t="s">
        <v>579</v>
      </c>
      <c r="B55" s="26" t="s">
        <v>587</v>
      </c>
      <c r="C55" s="10">
        <v>0</v>
      </c>
      <c r="D55" s="10">
        <v>0</v>
      </c>
      <c r="E55" s="10">
        <v>0</v>
      </c>
      <c r="F55" s="10">
        <v>0</v>
      </c>
      <c r="G55" s="10">
        <v>3854300</v>
      </c>
      <c r="H55" s="10">
        <v>418900</v>
      </c>
      <c r="I55" s="10">
        <v>410800</v>
      </c>
      <c r="J55" s="10">
        <v>6300</v>
      </c>
      <c r="K55" s="4"/>
      <c r="L55" s="4"/>
    </row>
    <row r="56" spans="1:12" x14ac:dyDescent="0.2">
      <c r="A56" s="1" t="s">
        <v>579</v>
      </c>
      <c r="B56" s="26" t="s">
        <v>588</v>
      </c>
      <c r="C56" s="10">
        <v>0</v>
      </c>
      <c r="D56" s="10">
        <v>0</v>
      </c>
      <c r="E56" s="10">
        <v>414415</v>
      </c>
      <c r="F56" s="10">
        <v>0</v>
      </c>
      <c r="G56" s="10">
        <v>20556189</v>
      </c>
      <c r="H56" s="10">
        <v>1051477</v>
      </c>
      <c r="I56" s="10">
        <v>539473</v>
      </c>
      <c r="J56" s="10">
        <v>11938</v>
      </c>
      <c r="K56" s="4"/>
      <c r="L56" s="4"/>
    </row>
    <row r="57" spans="1:12" x14ac:dyDescent="0.2">
      <c r="A57" s="1" t="s">
        <v>579</v>
      </c>
      <c r="B57" s="26" t="s">
        <v>589</v>
      </c>
      <c r="C57" s="10">
        <v>76124.52</v>
      </c>
      <c r="D57" s="10">
        <v>6098.1</v>
      </c>
      <c r="E57" s="10">
        <v>72066.95</v>
      </c>
      <c r="F57" s="10">
        <v>3812.87</v>
      </c>
      <c r="G57" s="10">
        <v>2225393.4300000002</v>
      </c>
      <c r="H57" s="10">
        <v>142438.88</v>
      </c>
      <c r="I57" s="10">
        <v>217203.83</v>
      </c>
      <c r="J57" s="10">
        <v>3385.66</v>
      </c>
      <c r="K57" s="4"/>
      <c r="L57" s="4"/>
    </row>
    <row r="58" spans="1:12" x14ac:dyDescent="0.2">
      <c r="A58" s="1" t="s">
        <v>579</v>
      </c>
      <c r="B58" s="26" t="s">
        <v>590</v>
      </c>
      <c r="C58" s="10">
        <v>1612864</v>
      </c>
      <c r="D58" s="10">
        <v>1612864</v>
      </c>
      <c r="E58" s="10">
        <v>12453</v>
      </c>
      <c r="F58" s="10">
        <v>0</v>
      </c>
      <c r="G58" s="10">
        <v>5523957.0099999998</v>
      </c>
      <c r="H58" s="10">
        <v>30863.22</v>
      </c>
      <c r="I58" s="10">
        <v>335378.52</v>
      </c>
      <c r="J58" s="10">
        <v>3909.25</v>
      </c>
      <c r="K58" s="4"/>
      <c r="L58" s="4"/>
    </row>
    <row r="59" spans="1:12" x14ac:dyDescent="0.2">
      <c r="A59" s="1" t="s">
        <v>579</v>
      </c>
      <c r="B59" s="26" t="s">
        <v>591</v>
      </c>
      <c r="C59" s="10">
        <v>0</v>
      </c>
      <c r="D59" s="10">
        <v>0</v>
      </c>
      <c r="E59" s="10">
        <v>0</v>
      </c>
      <c r="F59" s="10">
        <v>0</v>
      </c>
      <c r="G59" s="10">
        <v>10414100.01</v>
      </c>
      <c r="H59" s="10">
        <v>32249.18</v>
      </c>
      <c r="I59" s="10">
        <v>339869.39</v>
      </c>
      <c r="J59" s="10">
        <v>4642.49</v>
      </c>
      <c r="K59" s="4"/>
      <c r="L59" s="4"/>
    </row>
    <row r="60" spans="1:12" x14ac:dyDescent="0.2">
      <c r="A60" s="1" t="s">
        <v>579</v>
      </c>
      <c r="B60" s="26" t="s">
        <v>592</v>
      </c>
      <c r="C60" s="10">
        <v>0</v>
      </c>
      <c r="D60" s="10">
        <v>0</v>
      </c>
      <c r="E60" s="10">
        <v>0</v>
      </c>
      <c r="F60" s="10">
        <v>0</v>
      </c>
      <c r="G60" s="10">
        <v>7270120.7300000004</v>
      </c>
      <c r="H60" s="10">
        <v>262668.14</v>
      </c>
      <c r="I60" s="10">
        <v>402734.62</v>
      </c>
      <c r="J60" s="10">
        <v>7892.27</v>
      </c>
      <c r="K60" s="4"/>
      <c r="L60" s="4"/>
    </row>
    <row r="61" spans="1:12" x14ac:dyDescent="0.2">
      <c r="A61" s="1" t="s">
        <v>579</v>
      </c>
      <c r="B61" s="26" t="s">
        <v>593</v>
      </c>
      <c r="C61" s="10">
        <v>155800</v>
      </c>
      <c r="D61" s="10">
        <v>0</v>
      </c>
      <c r="E61" s="10">
        <v>-75200</v>
      </c>
      <c r="F61" s="10">
        <v>69000</v>
      </c>
      <c r="G61" s="10">
        <v>3557019.47</v>
      </c>
      <c r="H61" s="10">
        <v>9308.34</v>
      </c>
      <c r="I61" s="10">
        <v>228693.03</v>
      </c>
      <c r="J61" s="10">
        <v>856.97</v>
      </c>
      <c r="K61" s="4"/>
      <c r="L61" s="4"/>
    </row>
    <row r="62" spans="1:12" x14ac:dyDescent="0.2">
      <c r="A62" s="1" t="s">
        <v>579</v>
      </c>
      <c r="B62" s="26" t="s">
        <v>594</v>
      </c>
      <c r="C62" s="10">
        <v>228556.7</v>
      </c>
      <c r="D62" s="10">
        <v>220409.12</v>
      </c>
      <c r="E62" s="10">
        <v>0</v>
      </c>
      <c r="F62" s="10">
        <v>0</v>
      </c>
      <c r="G62" s="10">
        <v>2307485.5</v>
      </c>
      <c r="H62" s="10">
        <v>7172.13</v>
      </c>
      <c r="I62" s="10">
        <v>130985.17</v>
      </c>
      <c r="J62" s="10">
        <v>4688.13</v>
      </c>
      <c r="K62" s="4"/>
      <c r="L62" s="4"/>
    </row>
    <row r="63" spans="1:12" x14ac:dyDescent="0.2">
      <c r="A63" s="1" t="s">
        <v>579</v>
      </c>
      <c r="B63" s="26" t="s">
        <v>595</v>
      </c>
      <c r="C63" s="10">
        <v>637778.28</v>
      </c>
      <c r="D63" s="10">
        <v>575950.49</v>
      </c>
      <c r="E63" s="10">
        <v>0</v>
      </c>
      <c r="F63" s="10">
        <v>0</v>
      </c>
      <c r="G63" s="10">
        <v>649523.6</v>
      </c>
      <c r="H63" s="10">
        <v>96634.33</v>
      </c>
      <c r="I63" s="10">
        <v>105146.69</v>
      </c>
      <c r="J63" s="10">
        <v>2411.92</v>
      </c>
      <c r="K63" s="4"/>
      <c r="L63" s="4"/>
    </row>
    <row r="64" spans="1:12" x14ac:dyDescent="0.2">
      <c r="A64" s="1" t="s">
        <v>579</v>
      </c>
      <c r="B64" s="26" t="s">
        <v>596</v>
      </c>
      <c r="C64" s="10">
        <v>3464219.02</v>
      </c>
      <c r="D64" s="10">
        <v>2551949.09</v>
      </c>
      <c r="E64" s="10">
        <v>154551.99</v>
      </c>
      <c r="F64" s="10">
        <v>162926.39999999999</v>
      </c>
      <c r="G64" s="10">
        <v>7103815.6100000003</v>
      </c>
      <c r="H64" s="10">
        <v>380120.19</v>
      </c>
      <c r="I64" s="10">
        <v>173614.2</v>
      </c>
      <c r="J64" s="10">
        <v>1658.45</v>
      </c>
      <c r="K64" s="4"/>
      <c r="L64" s="4"/>
    </row>
    <row r="65" spans="1:12" x14ac:dyDescent="0.2">
      <c r="A65" s="1" t="s">
        <v>579</v>
      </c>
      <c r="B65" s="26" t="s">
        <v>597</v>
      </c>
      <c r="C65" s="10">
        <v>289721.26</v>
      </c>
      <c r="D65" s="10">
        <v>3569.78</v>
      </c>
      <c r="E65" s="10">
        <v>64611.8</v>
      </c>
      <c r="F65" s="10">
        <v>0</v>
      </c>
      <c r="G65" s="10">
        <v>1362285.96</v>
      </c>
      <c r="H65" s="10">
        <v>14521.61</v>
      </c>
      <c r="I65" s="10">
        <v>189782.09</v>
      </c>
      <c r="J65" s="10">
        <v>2620.0500000000002</v>
      </c>
      <c r="K65" s="4"/>
      <c r="L65" s="4"/>
    </row>
    <row r="66" spans="1:12" x14ac:dyDescent="0.2">
      <c r="A66" s="1" t="s">
        <v>579</v>
      </c>
      <c r="B66" s="26" t="s">
        <v>598</v>
      </c>
      <c r="C66" s="10">
        <v>1519345.99</v>
      </c>
      <c r="D66" s="10">
        <v>1319933.3999999999</v>
      </c>
      <c r="E66" s="10">
        <v>0</v>
      </c>
      <c r="F66" s="10">
        <v>0</v>
      </c>
      <c r="G66" s="10">
        <v>4172596.01</v>
      </c>
      <c r="H66" s="10">
        <v>67173.119999999995</v>
      </c>
      <c r="I66" s="10">
        <v>253627.05</v>
      </c>
      <c r="J66" s="10">
        <v>3968.05</v>
      </c>
      <c r="K66" s="4"/>
      <c r="L66" s="4"/>
    </row>
    <row r="67" spans="1:12" x14ac:dyDescent="0.2">
      <c r="A67" s="1" t="s">
        <v>579</v>
      </c>
      <c r="B67" s="26" t="s">
        <v>599</v>
      </c>
      <c r="C67" s="10">
        <v>0</v>
      </c>
      <c r="D67" s="10">
        <v>0</v>
      </c>
      <c r="E67" s="10">
        <v>0</v>
      </c>
      <c r="F67" s="10">
        <v>0</v>
      </c>
      <c r="G67" s="10">
        <v>5830028</v>
      </c>
      <c r="H67" s="10">
        <v>63821</v>
      </c>
      <c r="I67" s="10">
        <v>237076</v>
      </c>
      <c r="J67" s="10">
        <v>4536</v>
      </c>
      <c r="K67" s="4"/>
      <c r="L67" s="4"/>
    </row>
    <row r="68" spans="1:12" x14ac:dyDescent="0.2">
      <c r="A68" s="1" t="s">
        <v>579</v>
      </c>
      <c r="B68" s="26" t="s">
        <v>600</v>
      </c>
      <c r="C68" s="10">
        <v>0</v>
      </c>
      <c r="D68" s="10">
        <v>0</v>
      </c>
      <c r="E68" s="10">
        <v>0</v>
      </c>
      <c r="F68" s="10">
        <v>0</v>
      </c>
      <c r="G68" s="10">
        <v>10025171.6</v>
      </c>
      <c r="H68" s="10">
        <v>130803.59</v>
      </c>
      <c r="I68" s="10">
        <v>285133.18</v>
      </c>
      <c r="J68" s="10">
        <v>2058.4299999999998</v>
      </c>
      <c r="K68" s="4"/>
      <c r="L68" s="4"/>
    </row>
    <row r="69" spans="1:12" x14ac:dyDescent="0.2">
      <c r="A69" s="1" t="s">
        <v>579</v>
      </c>
      <c r="B69" s="26" t="s">
        <v>601</v>
      </c>
      <c r="C69" s="10">
        <v>84457.61</v>
      </c>
      <c r="D69" s="10">
        <v>77766.559999999998</v>
      </c>
      <c r="E69" s="10">
        <v>0</v>
      </c>
      <c r="F69" s="10">
        <v>0</v>
      </c>
      <c r="G69" s="10">
        <v>2882389.43</v>
      </c>
      <c r="H69" s="10">
        <v>12311.85</v>
      </c>
      <c r="I69" s="10">
        <v>58648.25</v>
      </c>
      <c r="J69" s="10">
        <v>425.6</v>
      </c>
      <c r="K69" s="4"/>
      <c r="L69" s="4"/>
    </row>
    <row r="70" spans="1:12" x14ac:dyDescent="0.2">
      <c r="A70" s="1" t="s">
        <v>579</v>
      </c>
      <c r="B70" s="26" t="s">
        <v>602</v>
      </c>
      <c r="C70" s="10">
        <v>1039693</v>
      </c>
      <c r="D70" s="10">
        <v>864619</v>
      </c>
      <c r="E70" s="10">
        <v>5000</v>
      </c>
      <c r="F70" s="10">
        <v>0</v>
      </c>
      <c r="G70" s="10">
        <v>3711526</v>
      </c>
      <c r="H70" s="10">
        <v>1063365</v>
      </c>
      <c r="I70" s="10">
        <v>54765</v>
      </c>
      <c r="J70" s="10">
        <v>0</v>
      </c>
      <c r="K70" s="4"/>
      <c r="L70" s="4"/>
    </row>
    <row r="71" spans="1:12" x14ac:dyDescent="0.2">
      <c r="A71" s="1" t="s">
        <v>579</v>
      </c>
      <c r="B71" s="26" t="s">
        <v>603</v>
      </c>
      <c r="C71" s="10">
        <v>130991.94</v>
      </c>
      <c r="D71" s="10">
        <v>1889.81</v>
      </c>
      <c r="E71" s="10">
        <v>0</v>
      </c>
      <c r="F71" s="10">
        <v>0</v>
      </c>
      <c r="G71" s="10">
        <v>3076574.1</v>
      </c>
      <c r="H71" s="10">
        <v>24228.67</v>
      </c>
      <c r="I71" s="10">
        <v>97890.54</v>
      </c>
      <c r="J71" s="10">
        <v>944.91</v>
      </c>
      <c r="K71" s="4"/>
      <c r="L71" s="4"/>
    </row>
    <row r="72" spans="1:12" x14ac:dyDescent="0.2">
      <c r="A72" s="1" t="s">
        <v>579</v>
      </c>
      <c r="B72" s="26" t="s">
        <v>604</v>
      </c>
      <c r="C72" s="10">
        <v>2215686.1800000002</v>
      </c>
      <c r="D72" s="10">
        <v>2119927.48</v>
      </c>
      <c r="E72" s="10">
        <v>25282.7</v>
      </c>
      <c r="F72" s="10">
        <v>4047.75</v>
      </c>
      <c r="G72" s="10">
        <v>2979333.4</v>
      </c>
      <c r="H72" s="10">
        <v>8369.34</v>
      </c>
      <c r="I72" s="10">
        <v>84469.13</v>
      </c>
      <c r="J72" s="10">
        <v>1577.51</v>
      </c>
      <c r="K72" s="4"/>
      <c r="L72" s="4"/>
    </row>
    <row r="73" spans="1:12" x14ac:dyDescent="0.2">
      <c r="A73" s="1" t="s">
        <v>579</v>
      </c>
      <c r="B73" s="26" t="s">
        <v>605</v>
      </c>
      <c r="C73" s="10">
        <v>28100</v>
      </c>
      <c r="D73" s="10">
        <v>28100</v>
      </c>
      <c r="E73" s="10">
        <v>0</v>
      </c>
      <c r="F73" s="10">
        <v>0</v>
      </c>
      <c r="G73" s="10">
        <v>10349700</v>
      </c>
      <c r="H73" s="10">
        <v>2040600</v>
      </c>
      <c r="I73" s="10">
        <v>523600</v>
      </c>
      <c r="J73" s="10">
        <v>4000</v>
      </c>
      <c r="K73" s="4"/>
      <c r="L73" s="4"/>
    </row>
    <row r="74" spans="1:12" x14ac:dyDescent="0.2">
      <c r="A74" s="1" t="s">
        <v>579</v>
      </c>
      <c r="B74" s="26" t="s">
        <v>606</v>
      </c>
      <c r="C74" s="10">
        <v>80927.78</v>
      </c>
      <c r="D74" s="10">
        <v>86944.05</v>
      </c>
      <c r="E74" s="10">
        <v>247446.08</v>
      </c>
      <c r="F74" s="10">
        <v>7682.98</v>
      </c>
      <c r="G74" s="10">
        <v>7357818.6699999999</v>
      </c>
      <c r="H74" s="10">
        <v>131732.69</v>
      </c>
      <c r="I74" s="10">
        <v>222599.51</v>
      </c>
      <c r="J74" s="10">
        <v>1621.29</v>
      </c>
      <c r="K74" s="4"/>
      <c r="L74" s="4"/>
    </row>
    <row r="75" spans="1:12" x14ac:dyDescent="0.2">
      <c r="A75" s="1" t="s">
        <v>579</v>
      </c>
      <c r="B75" s="26" t="s">
        <v>607</v>
      </c>
      <c r="C75" s="10">
        <v>726815.62</v>
      </c>
      <c r="D75" s="10">
        <v>55482.58</v>
      </c>
      <c r="E75" s="10">
        <v>194398.93</v>
      </c>
      <c r="F75" s="10">
        <v>78127.259999999995</v>
      </c>
      <c r="G75" s="10">
        <v>5093916.26</v>
      </c>
      <c r="H75" s="10">
        <v>66297.23</v>
      </c>
      <c r="I75" s="10">
        <v>170949.89</v>
      </c>
      <c r="J75" s="10">
        <v>1490.06</v>
      </c>
      <c r="K75" s="4"/>
      <c r="L75" s="4"/>
    </row>
    <row r="76" spans="1:12" x14ac:dyDescent="0.2">
      <c r="A76" s="1" t="s">
        <v>579</v>
      </c>
      <c r="B76" s="26" t="s">
        <v>608</v>
      </c>
      <c r="C76" s="10">
        <v>3272795.01</v>
      </c>
      <c r="D76" s="10">
        <v>2914629.92</v>
      </c>
      <c r="E76" s="10">
        <v>0</v>
      </c>
      <c r="F76" s="10">
        <v>0</v>
      </c>
      <c r="G76" s="10">
        <v>3138707.36</v>
      </c>
      <c r="H76" s="10">
        <v>15366.75</v>
      </c>
      <c r="I76" s="10">
        <v>100303.2</v>
      </c>
      <c r="J76" s="10">
        <v>1397.12</v>
      </c>
      <c r="K76" s="4"/>
      <c r="L76" s="4"/>
    </row>
    <row r="77" spans="1:12" x14ac:dyDescent="0.2">
      <c r="A77" s="1" t="s">
        <v>579</v>
      </c>
      <c r="B77" s="26" t="s">
        <v>609</v>
      </c>
      <c r="C77" s="10">
        <v>769508</v>
      </c>
      <c r="D77" s="10">
        <v>33339</v>
      </c>
      <c r="E77" s="10">
        <v>207750</v>
      </c>
      <c r="F77" s="10">
        <v>4420</v>
      </c>
      <c r="G77" s="10">
        <v>7854900</v>
      </c>
      <c r="H77" s="10">
        <v>23300</v>
      </c>
      <c r="I77" s="10">
        <v>331103</v>
      </c>
      <c r="J77" s="10">
        <v>3459</v>
      </c>
      <c r="K77" s="4"/>
      <c r="L77" s="4"/>
    </row>
    <row r="78" spans="1:12" x14ac:dyDescent="0.2">
      <c r="A78" s="1" t="s">
        <v>261</v>
      </c>
      <c r="B78" s="26" t="s">
        <v>610</v>
      </c>
      <c r="C78" s="10">
        <v>2602368.62</v>
      </c>
      <c r="D78" s="10">
        <v>2602368.9300000002</v>
      </c>
      <c r="E78" s="10">
        <v>0</v>
      </c>
      <c r="F78" s="10">
        <v>0</v>
      </c>
      <c r="G78" s="10">
        <v>3651832.13</v>
      </c>
      <c r="H78" s="10">
        <v>215459.77</v>
      </c>
      <c r="I78" s="10">
        <v>262861.17</v>
      </c>
      <c r="J78" s="10">
        <v>3054.25</v>
      </c>
      <c r="K78" s="4"/>
      <c r="L78" s="4"/>
    </row>
    <row r="79" spans="1:12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2">
      <c r="B80" s="26" t="s">
        <v>225</v>
      </c>
      <c r="C80" s="11">
        <f t="shared" ref="C80:J80" si="0">SUBTOTAL(9,C47:C79)</f>
        <v>42631694.619999997</v>
      </c>
      <c r="D80" s="11">
        <f t="shared" si="0"/>
        <v>36750652.519999996</v>
      </c>
      <c r="E80" s="11">
        <f t="shared" si="0"/>
        <v>2547975.36</v>
      </c>
      <c r="F80" s="11">
        <f t="shared" si="0"/>
        <v>1489157.39</v>
      </c>
      <c r="G80" s="11">
        <f t="shared" si="0"/>
        <v>207868945.51000002</v>
      </c>
      <c r="H80" s="11">
        <f t="shared" si="0"/>
        <v>10756707.179999998</v>
      </c>
      <c r="I80" s="11">
        <f t="shared" si="0"/>
        <v>8623307.9399999995</v>
      </c>
      <c r="J80" s="11">
        <f t="shared" si="0"/>
        <v>376035.99999999988</v>
      </c>
      <c r="K80" s="4"/>
      <c r="L80" s="4"/>
    </row>
    <row r="81" spans="1:13" x14ac:dyDescent="0.2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8.75" x14ac:dyDescent="0.3">
      <c r="B82" s="225" t="s">
        <v>258</v>
      </c>
      <c r="C82" s="225"/>
      <c r="D82" s="225"/>
      <c r="E82" s="225"/>
      <c r="F82" s="225"/>
      <c r="G82" s="225"/>
      <c r="H82" s="225"/>
      <c r="I82" s="225"/>
      <c r="J82" s="225"/>
      <c r="K82" s="225"/>
      <c r="L82" s="225"/>
    </row>
    <row r="83" spans="1:13" ht="25.5" customHeight="1" x14ac:dyDescent="0.2">
      <c r="B83" s="13" t="s">
        <v>506</v>
      </c>
      <c r="C83" s="226" t="s">
        <v>344</v>
      </c>
      <c r="D83" s="227"/>
      <c r="E83" s="226" t="s">
        <v>345</v>
      </c>
      <c r="F83" s="227"/>
      <c r="G83" s="226" t="s">
        <v>346</v>
      </c>
      <c r="H83" s="227"/>
      <c r="I83" s="226" t="s">
        <v>347</v>
      </c>
      <c r="J83" s="227"/>
      <c r="K83" s="25"/>
      <c r="L83" s="4"/>
      <c r="M83" s="6"/>
    </row>
    <row r="84" spans="1:13" x14ac:dyDescent="0.2">
      <c r="B84" s="26"/>
      <c r="C84" s="27" t="s">
        <v>251</v>
      </c>
      <c r="D84" s="27" t="s">
        <v>252</v>
      </c>
      <c r="E84" s="27" t="s">
        <v>251</v>
      </c>
      <c r="F84" s="27" t="s">
        <v>252</v>
      </c>
      <c r="G84" s="27" t="s">
        <v>251</v>
      </c>
      <c r="H84" s="27" t="s">
        <v>252</v>
      </c>
      <c r="I84" s="27" t="s">
        <v>251</v>
      </c>
      <c r="J84" s="27" t="s">
        <v>252</v>
      </c>
      <c r="K84" s="28"/>
      <c r="L84" s="28"/>
    </row>
    <row r="85" spans="1:13" x14ac:dyDescent="0.2">
      <c r="B85" s="26"/>
      <c r="C85" s="27" t="s">
        <v>253</v>
      </c>
      <c r="D85" s="27" t="s">
        <v>253</v>
      </c>
      <c r="E85" s="27" t="s">
        <v>253</v>
      </c>
      <c r="F85" s="27" t="s">
        <v>253</v>
      </c>
      <c r="G85" s="27" t="s">
        <v>253</v>
      </c>
      <c r="H85" s="27" t="s">
        <v>253</v>
      </c>
      <c r="I85" s="27" t="s">
        <v>253</v>
      </c>
      <c r="J85" s="27" t="s">
        <v>253</v>
      </c>
      <c r="K85" s="28"/>
      <c r="L85" s="28"/>
    </row>
    <row r="86" spans="1:13" x14ac:dyDescent="0.2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2">
      <c r="A87" s="1" t="s">
        <v>579</v>
      </c>
      <c r="B87" s="26" t="s">
        <v>580</v>
      </c>
      <c r="C87" s="10">
        <v>193847</v>
      </c>
      <c r="D87" s="10">
        <v>1955</v>
      </c>
      <c r="E87" s="10">
        <v>0</v>
      </c>
      <c r="F87" s="10">
        <v>0</v>
      </c>
      <c r="G87" s="10">
        <v>34872</v>
      </c>
      <c r="H87" s="10">
        <v>10039</v>
      </c>
      <c r="I87" s="10">
        <v>0</v>
      </c>
      <c r="J87" s="10">
        <v>0</v>
      </c>
      <c r="K87" s="4"/>
      <c r="L87" s="4"/>
    </row>
    <row r="88" spans="1:13" x14ac:dyDescent="0.2">
      <c r="A88" s="1" t="s">
        <v>579</v>
      </c>
      <c r="B88" s="26" t="s">
        <v>581</v>
      </c>
      <c r="C88" s="10">
        <v>187001.3</v>
      </c>
      <c r="D88" s="10">
        <v>971.65</v>
      </c>
      <c r="E88" s="10">
        <v>0</v>
      </c>
      <c r="F88" s="10">
        <v>0</v>
      </c>
      <c r="G88" s="10">
        <v>8746.89</v>
      </c>
      <c r="H88" s="10">
        <v>206.67</v>
      </c>
      <c r="I88" s="10">
        <v>63487</v>
      </c>
      <c r="J88" s="10">
        <v>63487</v>
      </c>
      <c r="K88" s="4"/>
      <c r="L88" s="4"/>
    </row>
    <row r="89" spans="1:13" x14ac:dyDescent="0.2">
      <c r="A89" s="1" t="s">
        <v>579</v>
      </c>
      <c r="B89" s="26" t="s">
        <v>582</v>
      </c>
      <c r="C89" s="10">
        <v>243758.47</v>
      </c>
      <c r="D89" s="10">
        <v>3306.46</v>
      </c>
      <c r="E89" s="10">
        <v>0</v>
      </c>
      <c r="F89" s="10">
        <v>0</v>
      </c>
      <c r="G89" s="10">
        <v>80776.259999999995</v>
      </c>
      <c r="H89" s="10">
        <v>20845.38</v>
      </c>
      <c r="I89" s="10">
        <v>0</v>
      </c>
      <c r="J89" s="10">
        <v>0</v>
      </c>
      <c r="K89" s="4"/>
      <c r="L89" s="4"/>
    </row>
    <row r="90" spans="1:13" x14ac:dyDescent="0.2">
      <c r="A90" s="1" t="s">
        <v>579</v>
      </c>
      <c r="B90" s="26" t="s">
        <v>583</v>
      </c>
      <c r="C90" s="10">
        <v>1025800</v>
      </c>
      <c r="D90" s="10">
        <v>2700</v>
      </c>
      <c r="E90" s="10">
        <v>101600</v>
      </c>
      <c r="F90" s="10">
        <v>61700</v>
      </c>
      <c r="G90" s="10">
        <v>206100</v>
      </c>
      <c r="H90" s="10">
        <v>310100</v>
      </c>
      <c r="I90" s="10">
        <v>0</v>
      </c>
      <c r="J90" s="10">
        <v>0</v>
      </c>
      <c r="K90" s="4"/>
      <c r="L90" s="4"/>
    </row>
    <row r="91" spans="1:13" x14ac:dyDescent="0.2">
      <c r="A91" s="1" t="s">
        <v>579</v>
      </c>
      <c r="B91" s="26" t="s">
        <v>584</v>
      </c>
      <c r="C91" s="10">
        <v>462508</v>
      </c>
      <c r="D91" s="10">
        <v>0</v>
      </c>
      <c r="E91" s="10">
        <v>20973</v>
      </c>
      <c r="F91" s="10">
        <v>120</v>
      </c>
      <c r="G91" s="10">
        <v>387554</v>
      </c>
      <c r="H91" s="10">
        <v>159053</v>
      </c>
      <c r="I91" s="10">
        <v>25000</v>
      </c>
      <c r="J91" s="10">
        <v>25000</v>
      </c>
      <c r="K91" s="4"/>
      <c r="L91" s="4"/>
    </row>
    <row r="92" spans="1:13" x14ac:dyDescent="0.2">
      <c r="A92" s="1" t="s">
        <v>579</v>
      </c>
      <c r="B92" s="26" t="s">
        <v>585</v>
      </c>
      <c r="C92" s="10">
        <v>401800</v>
      </c>
      <c r="D92" s="10">
        <v>466</v>
      </c>
      <c r="E92" s="10">
        <v>2887</v>
      </c>
      <c r="F92" s="10">
        <v>0</v>
      </c>
      <c r="G92" s="10">
        <v>92627</v>
      </c>
      <c r="H92" s="10">
        <v>28353</v>
      </c>
      <c r="I92" s="10">
        <v>0</v>
      </c>
      <c r="J92" s="10">
        <v>0</v>
      </c>
      <c r="K92" s="4"/>
      <c r="L92" s="4"/>
    </row>
    <row r="93" spans="1:13" x14ac:dyDescent="0.2">
      <c r="A93" s="1" t="s">
        <v>579</v>
      </c>
      <c r="B93" s="26" t="s">
        <v>586</v>
      </c>
      <c r="C93" s="10">
        <v>0</v>
      </c>
      <c r="D93" s="10">
        <v>0</v>
      </c>
      <c r="E93" s="10">
        <v>0</v>
      </c>
      <c r="F93" s="10">
        <v>0</v>
      </c>
      <c r="G93" s="10">
        <v>926862</v>
      </c>
      <c r="H93" s="10">
        <v>219702</v>
      </c>
      <c r="I93" s="10">
        <v>111690</v>
      </c>
      <c r="J93" s="10">
        <v>100000</v>
      </c>
      <c r="K93" s="4"/>
      <c r="L93" s="4"/>
    </row>
    <row r="94" spans="1:13" x14ac:dyDescent="0.2">
      <c r="A94" s="1" t="s">
        <v>579</v>
      </c>
      <c r="B94" s="26" t="s">
        <v>587</v>
      </c>
      <c r="C94" s="10">
        <v>0</v>
      </c>
      <c r="D94" s="10">
        <v>0</v>
      </c>
      <c r="E94" s="10">
        <v>0</v>
      </c>
      <c r="F94" s="10">
        <v>0</v>
      </c>
      <c r="G94" s="10">
        <v>327900</v>
      </c>
      <c r="H94" s="10">
        <v>206400</v>
      </c>
      <c r="I94" s="10">
        <v>0</v>
      </c>
      <c r="J94" s="10">
        <v>0</v>
      </c>
      <c r="K94" s="4"/>
      <c r="L94" s="4"/>
    </row>
    <row r="95" spans="1:13" x14ac:dyDescent="0.2">
      <c r="A95" s="1" t="s">
        <v>579</v>
      </c>
      <c r="B95" s="26" t="s">
        <v>588</v>
      </c>
      <c r="C95" s="10">
        <v>0</v>
      </c>
      <c r="D95" s="10">
        <v>0</v>
      </c>
      <c r="E95" s="10">
        <v>30492</v>
      </c>
      <c r="F95" s="10">
        <v>0</v>
      </c>
      <c r="G95" s="10">
        <v>1000</v>
      </c>
      <c r="H95" s="10">
        <v>71000</v>
      </c>
      <c r="I95" s="10">
        <v>0</v>
      </c>
      <c r="J95" s="10">
        <v>0</v>
      </c>
      <c r="K95" s="4"/>
      <c r="L95" s="4"/>
    </row>
    <row r="96" spans="1:13" x14ac:dyDescent="0.2">
      <c r="A96" s="1" t="s">
        <v>579</v>
      </c>
      <c r="B96" s="26" t="s">
        <v>589</v>
      </c>
      <c r="C96" s="10">
        <v>195000</v>
      </c>
      <c r="D96" s="10">
        <v>0</v>
      </c>
      <c r="E96" s="10">
        <v>0</v>
      </c>
      <c r="F96" s="10">
        <v>0</v>
      </c>
      <c r="G96" s="10">
        <v>27875.62</v>
      </c>
      <c r="H96" s="10">
        <v>38472.93</v>
      </c>
      <c r="I96" s="10">
        <v>64634</v>
      </c>
      <c r="J96" s="10">
        <v>0</v>
      </c>
      <c r="K96" s="4"/>
      <c r="L96" s="4"/>
    </row>
    <row r="97" spans="1:12" x14ac:dyDescent="0.2">
      <c r="A97" s="1" t="s">
        <v>579</v>
      </c>
      <c r="B97" s="26" t="s">
        <v>590</v>
      </c>
      <c r="C97" s="10">
        <v>500000</v>
      </c>
      <c r="D97" s="10">
        <v>195000</v>
      </c>
      <c r="E97" s="10">
        <v>12000</v>
      </c>
      <c r="F97" s="10">
        <v>0</v>
      </c>
      <c r="G97" s="10">
        <v>287793</v>
      </c>
      <c r="H97" s="10">
        <v>210000</v>
      </c>
      <c r="I97" s="10">
        <v>5000</v>
      </c>
      <c r="J97" s="10">
        <v>5000</v>
      </c>
      <c r="K97" s="4"/>
      <c r="L97" s="4"/>
    </row>
    <row r="98" spans="1:12" x14ac:dyDescent="0.2">
      <c r="A98" s="1" t="s">
        <v>579</v>
      </c>
      <c r="B98" s="26" t="s">
        <v>591</v>
      </c>
      <c r="C98" s="10">
        <v>267791.84000000003</v>
      </c>
      <c r="D98" s="10">
        <v>264.97000000000003</v>
      </c>
      <c r="E98" s="10">
        <v>0</v>
      </c>
      <c r="F98" s="10">
        <v>0</v>
      </c>
      <c r="G98" s="10">
        <v>69790.45</v>
      </c>
      <c r="H98" s="10">
        <v>20857.080000000002</v>
      </c>
      <c r="I98" s="10">
        <v>0</v>
      </c>
      <c r="J98" s="10">
        <v>0</v>
      </c>
      <c r="K98" s="4"/>
      <c r="L98" s="4"/>
    </row>
    <row r="99" spans="1:12" x14ac:dyDescent="0.2">
      <c r="A99" s="1" t="s">
        <v>579</v>
      </c>
      <c r="B99" s="26" t="s">
        <v>592</v>
      </c>
      <c r="C99" s="10">
        <v>330437.58</v>
      </c>
      <c r="D99" s="10">
        <v>483.83</v>
      </c>
      <c r="E99" s="10">
        <v>4325</v>
      </c>
      <c r="F99" s="10">
        <v>0</v>
      </c>
      <c r="G99" s="10">
        <v>113650</v>
      </c>
      <c r="H99" s="10">
        <v>0</v>
      </c>
      <c r="I99" s="10">
        <v>865</v>
      </c>
      <c r="J99" s="10">
        <v>0</v>
      </c>
      <c r="K99" s="4"/>
      <c r="L99" s="4"/>
    </row>
    <row r="100" spans="1:12" x14ac:dyDescent="0.2">
      <c r="A100" s="1" t="s">
        <v>579</v>
      </c>
      <c r="B100" s="26" t="s">
        <v>593</v>
      </c>
      <c r="C100" s="10">
        <v>184353.99</v>
      </c>
      <c r="D100" s="10">
        <v>123.44</v>
      </c>
      <c r="E100" s="10">
        <v>21818.7</v>
      </c>
      <c r="F100" s="10">
        <v>1207.3</v>
      </c>
      <c r="G100" s="10">
        <v>0</v>
      </c>
      <c r="H100" s="10">
        <v>14000</v>
      </c>
      <c r="I100" s="10">
        <v>0</v>
      </c>
      <c r="J100" s="10">
        <v>0</v>
      </c>
      <c r="K100" s="4"/>
      <c r="L100" s="4"/>
    </row>
    <row r="101" spans="1:12" x14ac:dyDescent="0.2">
      <c r="A101" s="1" t="s">
        <v>579</v>
      </c>
      <c r="B101" s="26" t="s">
        <v>594</v>
      </c>
      <c r="C101" s="10">
        <v>145063.26999999999</v>
      </c>
      <c r="D101" s="10">
        <v>646.70000000000005</v>
      </c>
      <c r="E101" s="10">
        <v>0</v>
      </c>
      <c r="F101" s="10">
        <v>0</v>
      </c>
      <c r="G101" s="10">
        <v>3841.25</v>
      </c>
      <c r="H101" s="10">
        <v>3058.93</v>
      </c>
      <c r="I101" s="10">
        <v>0</v>
      </c>
      <c r="J101" s="10">
        <v>0</v>
      </c>
      <c r="K101" s="4"/>
      <c r="L101" s="4"/>
    </row>
    <row r="102" spans="1:12" x14ac:dyDescent="0.2">
      <c r="A102" s="1" t="s">
        <v>579</v>
      </c>
      <c r="B102" s="26" t="s">
        <v>595</v>
      </c>
      <c r="C102" s="10">
        <v>75350.679999999993</v>
      </c>
      <c r="D102" s="10">
        <v>778.33</v>
      </c>
      <c r="E102" s="10">
        <v>0</v>
      </c>
      <c r="F102" s="10">
        <v>0</v>
      </c>
      <c r="G102" s="10">
        <v>3649.3</v>
      </c>
      <c r="H102" s="10">
        <v>200</v>
      </c>
      <c r="I102" s="10">
        <v>0</v>
      </c>
      <c r="J102" s="10">
        <v>0</v>
      </c>
      <c r="K102" s="4"/>
      <c r="L102" s="4"/>
    </row>
    <row r="103" spans="1:12" x14ac:dyDescent="0.2">
      <c r="A103" s="1" t="s">
        <v>579</v>
      </c>
      <c r="B103" s="26" t="s">
        <v>596</v>
      </c>
      <c r="C103" s="10">
        <v>498675.64</v>
      </c>
      <c r="D103" s="10">
        <v>7084.69</v>
      </c>
      <c r="E103" s="10">
        <v>22448.71</v>
      </c>
      <c r="F103" s="10">
        <v>0</v>
      </c>
      <c r="G103" s="10">
        <v>19701.060000000001</v>
      </c>
      <c r="H103" s="10">
        <v>40295.120000000003</v>
      </c>
      <c r="I103" s="10">
        <v>0</v>
      </c>
      <c r="J103" s="10">
        <v>0</v>
      </c>
      <c r="K103" s="4"/>
      <c r="L103" s="4"/>
    </row>
    <row r="104" spans="1:12" x14ac:dyDescent="0.2">
      <c r="A104" s="1" t="s">
        <v>579</v>
      </c>
      <c r="B104" s="26" t="s">
        <v>597</v>
      </c>
      <c r="C104" s="10">
        <v>102452.25</v>
      </c>
      <c r="D104" s="10">
        <v>1420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4"/>
      <c r="L104" s="4"/>
    </row>
    <row r="105" spans="1:12" x14ac:dyDescent="0.2">
      <c r="A105" s="1" t="s">
        <v>579</v>
      </c>
      <c r="B105" s="26" t="s">
        <v>598</v>
      </c>
      <c r="C105" s="10">
        <v>295368.62</v>
      </c>
      <c r="D105" s="10">
        <v>4132.01</v>
      </c>
      <c r="E105" s="10">
        <v>1500</v>
      </c>
      <c r="F105" s="10">
        <v>0</v>
      </c>
      <c r="G105" s="10">
        <v>52251.39</v>
      </c>
      <c r="H105" s="10">
        <v>9671.35</v>
      </c>
      <c r="I105" s="10">
        <v>5000</v>
      </c>
      <c r="J105" s="10">
        <v>5000</v>
      </c>
      <c r="K105" s="4"/>
      <c r="L105" s="4"/>
    </row>
    <row r="106" spans="1:12" x14ac:dyDescent="0.2">
      <c r="A106" s="1" t="s">
        <v>579</v>
      </c>
      <c r="B106" s="26" t="s">
        <v>599</v>
      </c>
      <c r="C106" s="10">
        <v>392933</v>
      </c>
      <c r="D106" s="10">
        <v>5876</v>
      </c>
      <c r="E106" s="10">
        <v>0</v>
      </c>
      <c r="F106" s="10">
        <v>0</v>
      </c>
      <c r="G106" s="10">
        <v>17713</v>
      </c>
      <c r="H106" s="10">
        <v>20286</v>
      </c>
      <c r="I106" s="10">
        <v>0</v>
      </c>
      <c r="J106" s="10">
        <v>0</v>
      </c>
      <c r="K106" s="4"/>
      <c r="L106" s="4"/>
    </row>
    <row r="107" spans="1:12" x14ac:dyDescent="0.2">
      <c r="A107" s="1" t="s">
        <v>579</v>
      </c>
      <c r="B107" s="26" t="s">
        <v>600</v>
      </c>
      <c r="C107" s="10">
        <v>320723.83</v>
      </c>
      <c r="D107" s="10">
        <v>1173.29</v>
      </c>
      <c r="E107" s="10">
        <v>7743.8</v>
      </c>
      <c r="F107" s="10">
        <v>0</v>
      </c>
      <c r="G107" s="10">
        <v>0</v>
      </c>
      <c r="H107" s="10">
        <v>3000</v>
      </c>
      <c r="I107" s="10">
        <v>0</v>
      </c>
      <c r="J107" s="10">
        <v>0</v>
      </c>
      <c r="K107" s="4"/>
      <c r="L107" s="4"/>
    </row>
    <row r="108" spans="1:12" x14ac:dyDescent="0.2">
      <c r="A108" s="1" t="s">
        <v>579</v>
      </c>
      <c r="B108" s="26" t="s">
        <v>601</v>
      </c>
      <c r="C108" s="10">
        <v>135321.78</v>
      </c>
      <c r="D108" s="10">
        <v>2887.15</v>
      </c>
      <c r="E108" s="10">
        <v>0</v>
      </c>
      <c r="F108" s="10">
        <v>0</v>
      </c>
      <c r="G108" s="10">
        <v>0</v>
      </c>
      <c r="H108" s="10">
        <v>22620</v>
      </c>
      <c r="I108" s="10">
        <v>0</v>
      </c>
      <c r="J108" s="10">
        <v>0</v>
      </c>
      <c r="K108" s="4"/>
      <c r="L108" s="4"/>
    </row>
    <row r="109" spans="1:12" x14ac:dyDescent="0.2">
      <c r="A109" s="1" t="s">
        <v>579</v>
      </c>
      <c r="B109" s="26" t="s">
        <v>602</v>
      </c>
      <c r="C109" s="10">
        <v>145960</v>
      </c>
      <c r="D109" s="10">
        <v>0</v>
      </c>
      <c r="E109" s="10">
        <v>3500</v>
      </c>
      <c r="F109" s="10">
        <v>4000</v>
      </c>
      <c r="G109" s="10">
        <v>2799</v>
      </c>
      <c r="H109" s="10">
        <v>5550</v>
      </c>
      <c r="I109" s="10">
        <v>0</v>
      </c>
      <c r="J109" s="10">
        <v>0</v>
      </c>
      <c r="K109" s="4"/>
      <c r="L109" s="4"/>
    </row>
    <row r="110" spans="1:12" x14ac:dyDescent="0.2">
      <c r="A110" s="1" t="s">
        <v>579</v>
      </c>
      <c r="B110" s="26" t="s">
        <v>603</v>
      </c>
      <c r="C110" s="10">
        <v>156202.98000000001</v>
      </c>
      <c r="D110" s="10">
        <v>1889.81</v>
      </c>
      <c r="E110" s="10">
        <v>2590.6</v>
      </c>
      <c r="F110" s="10">
        <v>4000</v>
      </c>
      <c r="G110" s="10">
        <v>34981.43</v>
      </c>
      <c r="H110" s="10">
        <v>944.91</v>
      </c>
      <c r="I110" s="10">
        <v>0</v>
      </c>
      <c r="J110" s="10">
        <v>0</v>
      </c>
      <c r="K110" s="4"/>
      <c r="L110" s="4"/>
    </row>
    <row r="111" spans="1:12" x14ac:dyDescent="0.2">
      <c r="A111" s="1" t="s">
        <v>579</v>
      </c>
      <c r="B111" s="26" t="s">
        <v>604</v>
      </c>
      <c r="C111" s="10">
        <v>172682</v>
      </c>
      <c r="D111" s="10">
        <v>998.73</v>
      </c>
      <c r="E111" s="10">
        <v>0</v>
      </c>
      <c r="F111" s="10">
        <v>0</v>
      </c>
      <c r="G111" s="10">
        <v>3719.78</v>
      </c>
      <c r="H111" s="10">
        <v>10112.17</v>
      </c>
      <c r="I111" s="10">
        <v>0</v>
      </c>
      <c r="J111" s="10">
        <v>0</v>
      </c>
      <c r="K111" s="4"/>
      <c r="L111" s="4"/>
    </row>
    <row r="112" spans="1:12" x14ac:dyDescent="0.2">
      <c r="A112" s="1" t="s">
        <v>579</v>
      </c>
      <c r="B112" s="26" t="s">
        <v>605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50000</v>
      </c>
      <c r="I112" s="10">
        <v>0</v>
      </c>
      <c r="J112" s="10">
        <v>0</v>
      </c>
      <c r="K112" s="4"/>
      <c r="L112" s="4"/>
    </row>
    <row r="113" spans="1:13" x14ac:dyDescent="0.2">
      <c r="A113" s="1" t="s">
        <v>579</v>
      </c>
      <c r="B113" s="26" t="s">
        <v>606</v>
      </c>
      <c r="C113" s="10">
        <v>295569.53999999998</v>
      </c>
      <c r="D113" s="10">
        <v>0</v>
      </c>
      <c r="E113" s="10">
        <v>0</v>
      </c>
      <c r="F113" s="10">
        <v>0</v>
      </c>
      <c r="G113" s="10">
        <v>29365.26</v>
      </c>
      <c r="H113" s="10">
        <v>28263.15</v>
      </c>
      <c r="I113" s="10">
        <v>2000</v>
      </c>
      <c r="J113" s="10">
        <v>2000</v>
      </c>
      <c r="K113" s="4"/>
      <c r="L113" s="4"/>
    </row>
    <row r="114" spans="1:13" x14ac:dyDescent="0.2">
      <c r="A114" s="1" t="s">
        <v>579</v>
      </c>
      <c r="B114" s="26" t="s">
        <v>607</v>
      </c>
      <c r="C114" s="10">
        <v>323407.8</v>
      </c>
      <c r="D114" s="10">
        <v>0</v>
      </c>
      <c r="E114" s="10">
        <v>0</v>
      </c>
      <c r="F114" s="10">
        <v>0</v>
      </c>
      <c r="G114" s="10">
        <v>4118.37</v>
      </c>
      <c r="H114" s="10">
        <v>15000</v>
      </c>
      <c r="I114" s="10">
        <v>0</v>
      </c>
      <c r="J114" s="10">
        <v>0</v>
      </c>
      <c r="K114" s="4"/>
      <c r="L114" s="4"/>
    </row>
    <row r="115" spans="1:13" x14ac:dyDescent="0.2">
      <c r="A115" s="1" t="s">
        <v>579</v>
      </c>
      <c r="B115" s="26" t="s">
        <v>608</v>
      </c>
      <c r="C115" s="10">
        <v>240542.41</v>
      </c>
      <c r="D115" s="10">
        <v>6116.5</v>
      </c>
      <c r="E115" s="10">
        <v>7061.96</v>
      </c>
      <c r="F115" s="10">
        <v>0</v>
      </c>
      <c r="G115" s="10">
        <v>34346.89</v>
      </c>
      <c r="H115" s="10">
        <v>6000</v>
      </c>
      <c r="I115" s="10">
        <v>7851.96</v>
      </c>
      <c r="J115" s="10">
        <v>0</v>
      </c>
      <c r="K115" s="4"/>
      <c r="L115" s="4"/>
    </row>
    <row r="116" spans="1:13" x14ac:dyDescent="0.2">
      <c r="A116" s="1" t="s">
        <v>579</v>
      </c>
      <c r="B116" s="26" t="s">
        <v>609</v>
      </c>
      <c r="C116" s="10">
        <v>227512</v>
      </c>
      <c r="D116" s="10">
        <v>603</v>
      </c>
      <c r="E116" s="10">
        <v>16000</v>
      </c>
      <c r="F116" s="10">
        <v>0</v>
      </c>
      <c r="G116" s="10">
        <v>25206</v>
      </c>
      <c r="H116" s="10">
        <v>37000</v>
      </c>
      <c r="I116" s="10">
        <v>0</v>
      </c>
      <c r="J116" s="10">
        <v>0</v>
      </c>
      <c r="K116" s="4"/>
      <c r="L116" s="4"/>
    </row>
    <row r="117" spans="1:13" x14ac:dyDescent="0.2">
      <c r="A117" s="1" t="s">
        <v>359</v>
      </c>
      <c r="B117" s="26" t="s">
        <v>610</v>
      </c>
      <c r="C117" s="10">
        <v>277547.56</v>
      </c>
      <c r="D117" s="10">
        <v>3711.66</v>
      </c>
      <c r="E117" s="10">
        <v>35074.379999999997</v>
      </c>
      <c r="F117" s="10">
        <v>0</v>
      </c>
      <c r="G117" s="10">
        <v>24683.3</v>
      </c>
      <c r="H117" s="10">
        <v>6350</v>
      </c>
      <c r="I117" s="10">
        <v>32830.550000000003</v>
      </c>
      <c r="J117" s="10">
        <v>0</v>
      </c>
      <c r="K117" s="4"/>
      <c r="L117" s="4"/>
    </row>
    <row r="118" spans="1:13" x14ac:dyDescent="0.2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2">
      <c r="B119" s="26" t="s">
        <v>225</v>
      </c>
      <c r="C119" s="11">
        <f t="shared" ref="C119:J119" si="1">SUBTOTAL(9,C86:C118)</f>
        <v>7797611.54</v>
      </c>
      <c r="D119" s="11">
        <f t="shared" si="1"/>
        <v>242589.22</v>
      </c>
      <c r="E119" s="11">
        <f t="shared" si="1"/>
        <v>290015.14999999997</v>
      </c>
      <c r="F119" s="11">
        <f t="shared" si="1"/>
        <v>71027.3</v>
      </c>
      <c r="G119" s="11">
        <f t="shared" si="1"/>
        <v>2821923.25</v>
      </c>
      <c r="H119" s="11">
        <f t="shared" si="1"/>
        <v>1567380.69</v>
      </c>
      <c r="I119" s="11">
        <f t="shared" si="1"/>
        <v>318358.51</v>
      </c>
      <c r="J119" s="11">
        <f t="shared" si="1"/>
        <v>200487</v>
      </c>
      <c r="K119" s="4"/>
      <c r="L119" s="4"/>
    </row>
    <row r="120" spans="1:13" x14ac:dyDescent="0.2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8.75" x14ac:dyDescent="0.3">
      <c r="B121" s="225" t="s">
        <v>258</v>
      </c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</row>
    <row r="122" spans="1:13" ht="25.5" customHeight="1" x14ac:dyDescent="0.2">
      <c r="B122" s="13" t="s">
        <v>506</v>
      </c>
      <c r="C122" s="226" t="s">
        <v>348</v>
      </c>
      <c r="D122" s="227"/>
      <c r="E122" s="226" t="s">
        <v>349</v>
      </c>
      <c r="F122" s="227"/>
      <c r="G122" s="226" t="s">
        <v>289</v>
      </c>
      <c r="H122" s="228"/>
      <c r="I122" s="231"/>
      <c r="J122" s="231"/>
      <c r="K122" s="228" t="s">
        <v>146</v>
      </c>
      <c r="L122" s="227"/>
      <c r="M122" s="6"/>
    </row>
    <row r="123" spans="1:13" x14ac:dyDescent="0.2">
      <c r="B123" s="26"/>
      <c r="C123" s="27" t="s">
        <v>251</v>
      </c>
      <c r="D123" s="27" t="s">
        <v>252</v>
      </c>
      <c r="E123" s="27" t="s">
        <v>251</v>
      </c>
      <c r="F123" s="27" t="s">
        <v>252</v>
      </c>
      <c r="G123" s="27" t="s">
        <v>251</v>
      </c>
      <c r="H123" s="27" t="s">
        <v>252</v>
      </c>
      <c r="I123" s="28"/>
      <c r="J123" s="28"/>
      <c r="K123" s="27" t="s">
        <v>251</v>
      </c>
      <c r="L123" s="27" t="s">
        <v>252</v>
      </c>
    </row>
    <row r="124" spans="1:13" x14ac:dyDescent="0.2">
      <c r="B124" s="26"/>
      <c r="C124" s="27" t="s">
        <v>253</v>
      </c>
      <c r="D124" s="27" t="s">
        <v>253</v>
      </c>
      <c r="E124" s="27" t="s">
        <v>253</v>
      </c>
      <c r="F124" s="27" t="s">
        <v>253</v>
      </c>
      <c r="G124" s="27" t="s">
        <v>253</v>
      </c>
      <c r="H124" s="27" t="s">
        <v>253</v>
      </c>
      <c r="I124" s="28"/>
      <c r="J124" s="28"/>
      <c r="K124" s="27" t="s">
        <v>253</v>
      </c>
      <c r="L124" s="27" t="s">
        <v>253</v>
      </c>
    </row>
    <row r="125" spans="1:13" x14ac:dyDescent="0.2">
      <c r="B125" s="26"/>
      <c r="C125" s="10"/>
      <c r="D125" s="10"/>
      <c r="E125" s="10"/>
      <c r="F125" s="10"/>
      <c r="G125" s="10"/>
      <c r="H125" s="10"/>
      <c r="I125" s="4"/>
      <c r="J125" s="4"/>
      <c r="K125" s="10"/>
      <c r="L125" s="10"/>
    </row>
    <row r="126" spans="1:13" x14ac:dyDescent="0.2">
      <c r="A126" s="1" t="s">
        <v>579</v>
      </c>
      <c r="B126" s="26" t="s">
        <v>580</v>
      </c>
      <c r="C126" s="10">
        <v>1093373</v>
      </c>
      <c r="D126" s="10">
        <v>3496</v>
      </c>
      <c r="E126" s="10">
        <v>512210</v>
      </c>
      <c r="F126" s="10">
        <v>19896</v>
      </c>
      <c r="G126" s="10">
        <v>333000</v>
      </c>
      <c r="H126" s="10">
        <v>6000000</v>
      </c>
      <c r="I126" s="4"/>
      <c r="J126" s="4"/>
      <c r="K126" s="10">
        <f t="shared" ref="K126:L126" si="2">C48+E48+G48+I48+C87+E87+G87+I87+C126+E126+G126</f>
        <v>6388216</v>
      </c>
      <c r="L126" s="10">
        <f t="shared" si="2"/>
        <v>6249701</v>
      </c>
    </row>
    <row r="127" spans="1:13" x14ac:dyDescent="0.2">
      <c r="A127" s="1" t="s">
        <v>579</v>
      </c>
      <c r="B127" s="26" t="s">
        <v>581</v>
      </c>
      <c r="C127" s="10">
        <v>1073860.1200000001</v>
      </c>
      <c r="D127" s="10">
        <v>16109.57</v>
      </c>
      <c r="E127" s="10">
        <v>593119.99</v>
      </c>
      <c r="F127" s="10">
        <v>37459.71</v>
      </c>
      <c r="G127" s="10">
        <v>1201139.74</v>
      </c>
      <c r="H127" s="10">
        <v>5816650.7199999997</v>
      </c>
      <c r="I127" s="4"/>
      <c r="J127" s="4"/>
      <c r="K127" s="10">
        <f t="shared" ref="K127:L127" si="3">C49+E49+G49+I49+C88+E88+G88+I88+C127+E127+G127</f>
        <v>7373338.5499999998</v>
      </c>
      <c r="L127" s="10">
        <f t="shared" si="3"/>
        <v>6415315.5899999999</v>
      </c>
    </row>
    <row r="128" spans="1:13" x14ac:dyDescent="0.2">
      <c r="A128" s="1" t="s">
        <v>579</v>
      </c>
      <c r="B128" s="26" t="s">
        <v>582</v>
      </c>
      <c r="C128" s="10">
        <v>3087912.97</v>
      </c>
      <c r="D128" s="10">
        <v>28589.72</v>
      </c>
      <c r="E128" s="10">
        <v>1124591.6100000001</v>
      </c>
      <c r="F128" s="10">
        <v>61168.62</v>
      </c>
      <c r="G128" s="10">
        <v>209059.44</v>
      </c>
      <c r="H128" s="10">
        <v>13120000.970000001</v>
      </c>
      <c r="I128" s="4"/>
      <c r="J128" s="4"/>
      <c r="K128" s="10">
        <f t="shared" ref="K128:L128" si="4">C50+E50+G50+I50+C89+E89+G89+I89+C128+E128+G128</f>
        <v>12967415.950000001</v>
      </c>
      <c r="L128" s="10">
        <f t="shared" si="4"/>
        <v>13363035.960000001</v>
      </c>
    </row>
    <row r="129" spans="1:12" x14ac:dyDescent="0.2">
      <c r="A129" s="1" t="s">
        <v>579</v>
      </c>
      <c r="B129" s="26" t="s">
        <v>583</v>
      </c>
      <c r="C129" s="10">
        <v>2091600</v>
      </c>
      <c r="D129" s="10">
        <v>0</v>
      </c>
      <c r="E129" s="10">
        <v>0</v>
      </c>
      <c r="F129" s="10">
        <v>0</v>
      </c>
      <c r="G129" s="10">
        <v>15406400</v>
      </c>
      <c r="H129" s="10">
        <v>21670700</v>
      </c>
      <c r="I129" s="4"/>
      <c r="J129" s="4"/>
      <c r="K129" s="10">
        <f t="shared" ref="K129:L129" si="5">C51+E51+G51+I51+C90+E90+G90+I90+C129+E129+G129</f>
        <v>24800700</v>
      </c>
      <c r="L129" s="10">
        <f t="shared" si="5"/>
        <v>22889700</v>
      </c>
    </row>
    <row r="130" spans="1:12" x14ac:dyDescent="0.2">
      <c r="A130" s="1" t="s">
        <v>579</v>
      </c>
      <c r="B130" s="26" t="s">
        <v>584</v>
      </c>
      <c r="C130" s="10">
        <v>3482241</v>
      </c>
      <c r="D130" s="10">
        <v>12543</v>
      </c>
      <c r="E130" s="10">
        <v>2214017</v>
      </c>
      <c r="F130" s="10">
        <v>35587</v>
      </c>
      <c r="G130" s="10">
        <v>9523903</v>
      </c>
      <c r="H130" s="10">
        <v>40030680</v>
      </c>
      <c r="I130" s="4"/>
      <c r="J130" s="4"/>
      <c r="K130" s="10">
        <f t="shared" ref="K130:L130" si="6">C52+E52+G52+I52+C91+E91+G91+I91+C130+E130+G130</f>
        <v>52041739</v>
      </c>
      <c r="L130" s="10">
        <f t="shared" si="6"/>
        <v>58286364</v>
      </c>
    </row>
    <row r="131" spans="1:12" x14ac:dyDescent="0.2">
      <c r="A131" s="1" t="s">
        <v>579</v>
      </c>
      <c r="B131" s="26" t="s">
        <v>585</v>
      </c>
      <c r="C131" s="10">
        <v>1818288</v>
      </c>
      <c r="D131" s="10">
        <v>1440</v>
      </c>
      <c r="E131" s="10">
        <v>1639227</v>
      </c>
      <c r="F131" s="10">
        <v>94497</v>
      </c>
      <c r="G131" s="10">
        <v>8147213</v>
      </c>
      <c r="H131" s="10">
        <v>20067465</v>
      </c>
      <c r="I131" s="4"/>
      <c r="J131" s="4"/>
      <c r="K131" s="10">
        <f t="shared" ref="K131:L131" si="7">C53+E53+G53+I53+C92+E92+G92+I92+C131+E131+G131</f>
        <v>26369302</v>
      </c>
      <c r="L131" s="10">
        <f t="shared" si="7"/>
        <v>24756364</v>
      </c>
    </row>
    <row r="132" spans="1:12" x14ac:dyDescent="0.2">
      <c r="A132" s="1" t="s">
        <v>579</v>
      </c>
      <c r="B132" s="26" t="s">
        <v>586</v>
      </c>
      <c r="C132" s="10">
        <v>7026930</v>
      </c>
      <c r="D132" s="10">
        <v>0</v>
      </c>
      <c r="E132" s="10">
        <v>6982241</v>
      </c>
      <c r="F132" s="10">
        <v>0</v>
      </c>
      <c r="G132" s="10">
        <v>4802326</v>
      </c>
      <c r="H132" s="10">
        <v>63775570</v>
      </c>
      <c r="I132" s="4"/>
      <c r="J132" s="4"/>
      <c r="K132" s="10">
        <f t="shared" ref="K132:L132" si="8">C54+E54+G54+I54+C93+E93+G93+I93+C132+E132+G132</f>
        <v>47707835</v>
      </c>
      <c r="L132" s="10">
        <f t="shared" si="8"/>
        <v>67418055</v>
      </c>
    </row>
    <row r="133" spans="1:12" x14ac:dyDescent="0.2">
      <c r="A133" s="1" t="s">
        <v>579</v>
      </c>
      <c r="B133" s="26" t="s">
        <v>587</v>
      </c>
      <c r="C133" s="10">
        <v>2911700</v>
      </c>
      <c r="D133" s="10">
        <v>21500</v>
      </c>
      <c r="E133" s="10">
        <v>0</v>
      </c>
      <c r="F133" s="10">
        <v>0</v>
      </c>
      <c r="G133" s="10">
        <v>1859700</v>
      </c>
      <c r="H133" s="10">
        <v>16560300</v>
      </c>
      <c r="I133" s="4"/>
      <c r="J133" s="4"/>
      <c r="K133" s="10">
        <f t="shared" ref="K133:L133" si="9">C55+E55+G55+I55+C94+E94+G94+I94+C133+E133+G133</f>
        <v>9364400</v>
      </c>
      <c r="L133" s="10">
        <f t="shared" si="9"/>
        <v>17213400</v>
      </c>
    </row>
    <row r="134" spans="1:12" x14ac:dyDescent="0.2">
      <c r="A134" s="1" t="s">
        <v>579</v>
      </c>
      <c r="B134" s="26" t="s">
        <v>588</v>
      </c>
      <c r="C134" s="10">
        <v>2911034</v>
      </c>
      <c r="D134" s="10">
        <v>22990</v>
      </c>
      <c r="E134" s="10">
        <v>0</v>
      </c>
      <c r="F134" s="10">
        <v>0</v>
      </c>
      <c r="G134" s="10">
        <v>688372</v>
      </c>
      <c r="H134" s="10">
        <v>23520287</v>
      </c>
      <c r="I134" s="4"/>
      <c r="J134" s="4"/>
      <c r="K134" s="10">
        <f t="shared" ref="K134:L134" si="10">C56+E56+G56+I56+C95+E95+G95+I95+C134+E134+G134</f>
        <v>25140975</v>
      </c>
      <c r="L134" s="10">
        <f t="shared" si="10"/>
        <v>24677692</v>
      </c>
    </row>
    <row r="135" spans="1:12" x14ac:dyDescent="0.2">
      <c r="A135" s="1" t="s">
        <v>579</v>
      </c>
      <c r="B135" s="26" t="s">
        <v>589</v>
      </c>
      <c r="C135" s="10">
        <v>1344611.65</v>
      </c>
      <c r="D135" s="10">
        <v>2377.7800000000002</v>
      </c>
      <c r="E135" s="10">
        <v>0</v>
      </c>
      <c r="F135" s="10">
        <v>0</v>
      </c>
      <c r="G135" s="10">
        <v>1214272.79</v>
      </c>
      <c r="H135" s="10">
        <v>5914208.3399999999</v>
      </c>
      <c r="I135" s="4"/>
      <c r="J135" s="4"/>
      <c r="K135" s="10">
        <f t="shared" ref="K135:L135" si="11">C57+E57+G57+I57+C96+E96+G96+I96+C135+E135+G135</f>
        <v>5437182.79</v>
      </c>
      <c r="L135" s="10">
        <f t="shared" si="11"/>
        <v>6110794.5599999996</v>
      </c>
    </row>
    <row r="136" spans="1:12" x14ac:dyDescent="0.2">
      <c r="A136" s="1" t="s">
        <v>579</v>
      </c>
      <c r="B136" s="26" t="s">
        <v>590</v>
      </c>
      <c r="C136" s="10">
        <v>1892785.59</v>
      </c>
      <c r="D136" s="10">
        <v>5000</v>
      </c>
      <c r="E136" s="10">
        <v>2040357.99</v>
      </c>
      <c r="F136" s="10">
        <v>174017.15</v>
      </c>
      <c r="G136" s="10">
        <v>2530510.7400000002</v>
      </c>
      <c r="H136" s="10">
        <v>15887397</v>
      </c>
      <c r="I136" s="4"/>
      <c r="J136" s="4"/>
      <c r="K136" s="10">
        <f t="shared" ref="K136:L136" si="12">C58+E58+G58+I58+C97+E97+G97+I97+C136+E136+G136</f>
        <v>14753099.85</v>
      </c>
      <c r="L136" s="10">
        <f t="shared" si="12"/>
        <v>18124050.620000001</v>
      </c>
    </row>
    <row r="137" spans="1:12" x14ac:dyDescent="0.2">
      <c r="A137" s="1" t="s">
        <v>579</v>
      </c>
      <c r="B137" s="26" t="s">
        <v>591</v>
      </c>
      <c r="C137" s="10">
        <v>4115299.21</v>
      </c>
      <c r="D137" s="10">
        <v>32165.119999999999</v>
      </c>
      <c r="E137" s="10">
        <v>1268517.01</v>
      </c>
      <c r="F137" s="10">
        <v>67754.67</v>
      </c>
      <c r="G137" s="10">
        <v>5739631.0999999996</v>
      </c>
      <c r="H137" s="10">
        <v>19403168.199999999</v>
      </c>
      <c r="I137" s="4"/>
      <c r="J137" s="4"/>
      <c r="K137" s="10">
        <f t="shared" ref="K137:L137" si="13">C59+E59+G59+I59+C98+E98+G98+I98+C137+E137+G137</f>
        <v>22214999.009999998</v>
      </c>
      <c r="L137" s="10">
        <f t="shared" si="13"/>
        <v>19561101.710000001</v>
      </c>
    </row>
    <row r="138" spans="1:12" x14ac:dyDescent="0.2">
      <c r="A138" s="1" t="s">
        <v>579</v>
      </c>
      <c r="B138" s="26" t="s">
        <v>592</v>
      </c>
      <c r="C138" s="10">
        <v>9162079.7899999991</v>
      </c>
      <c r="D138" s="10">
        <v>18722.080000000002</v>
      </c>
      <c r="E138" s="10">
        <v>1050574.22</v>
      </c>
      <c r="F138" s="10">
        <v>61114.21</v>
      </c>
      <c r="G138" s="10">
        <v>735139.59</v>
      </c>
      <c r="H138" s="10">
        <v>10395723</v>
      </c>
      <c r="I138" s="4"/>
      <c r="J138" s="4"/>
      <c r="K138" s="10">
        <f t="shared" ref="K138:L138" si="14">C60+E60+G60+I60+C99+E99+G99+I99+C138+E138+G138</f>
        <v>19069926.529999997</v>
      </c>
      <c r="L138" s="10">
        <f t="shared" si="14"/>
        <v>10746603.529999999</v>
      </c>
    </row>
    <row r="139" spans="1:12" x14ac:dyDescent="0.2">
      <c r="A139" s="1" t="s">
        <v>579</v>
      </c>
      <c r="B139" s="26" t="s">
        <v>593</v>
      </c>
      <c r="C139" s="10">
        <v>1469920.07</v>
      </c>
      <c r="D139" s="10">
        <v>3260.71</v>
      </c>
      <c r="E139" s="10">
        <v>849037.93</v>
      </c>
      <c r="F139" s="10">
        <v>39210.29</v>
      </c>
      <c r="G139" s="10">
        <v>306208.46999999997</v>
      </c>
      <c r="H139" s="10">
        <v>4232654.34</v>
      </c>
      <c r="I139" s="4"/>
      <c r="J139" s="4"/>
      <c r="K139" s="10">
        <f t="shared" ref="K139:L139" si="15">C61+E61+G61+I61+C100+E100+G100+I100+C139+E139+G139</f>
        <v>6697651.6600000001</v>
      </c>
      <c r="L139" s="10">
        <f t="shared" si="15"/>
        <v>4369621.3899999997</v>
      </c>
    </row>
    <row r="140" spans="1:12" x14ac:dyDescent="0.2">
      <c r="A140" s="1" t="s">
        <v>579</v>
      </c>
      <c r="B140" s="26" t="s">
        <v>594</v>
      </c>
      <c r="C140" s="10">
        <v>1016429.08</v>
      </c>
      <c r="D140" s="10">
        <v>188422.97</v>
      </c>
      <c r="E140" s="10">
        <v>322955.09999999998</v>
      </c>
      <c r="F140" s="10">
        <v>24197.84</v>
      </c>
      <c r="G140" s="10">
        <v>7098519.5199999996</v>
      </c>
      <c r="H140" s="10">
        <v>11647924.800000001</v>
      </c>
      <c r="I140" s="4"/>
      <c r="J140" s="4"/>
      <c r="K140" s="10">
        <f t="shared" ref="K140:L140" si="16">C62+E62+G62+I62+C101+E101+G101+I101+C140+E140+G140</f>
        <v>11253835.59</v>
      </c>
      <c r="L140" s="10">
        <f t="shared" si="16"/>
        <v>12096520.620000001</v>
      </c>
    </row>
    <row r="141" spans="1:12" x14ac:dyDescent="0.2">
      <c r="A141" s="1" t="s">
        <v>579</v>
      </c>
      <c r="B141" s="26" t="s">
        <v>595</v>
      </c>
      <c r="C141" s="10">
        <v>1232337.27</v>
      </c>
      <c r="D141" s="10">
        <v>3846.44</v>
      </c>
      <c r="E141" s="10">
        <v>234593.47</v>
      </c>
      <c r="F141" s="10">
        <v>15959.1</v>
      </c>
      <c r="G141" s="10">
        <v>729006.68</v>
      </c>
      <c r="H141" s="10">
        <v>3802252.26</v>
      </c>
      <c r="I141" s="4"/>
      <c r="J141" s="4"/>
      <c r="K141" s="10">
        <f t="shared" ref="K141:L141" si="17">C63+E63+G63+I63+C102+E102+G102+I102+C141+E141+G141</f>
        <v>3667385.97</v>
      </c>
      <c r="L141" s="10">
        <f t="shared" si="17"/>
        <v>4498032.8699999992</v>
      </c>
    </row>
    <row r="142" spans="1:12" x14ac:dyDescent="0.2">
      <c r="A142" s="1" t="s">
        <v>579</v>
      </c>
      <c r="B142" s="26" t="s">
        <v>596</v>
      </c>
      <c r="C142" s="10">
        <v>2353099.16</v>
      </c>
      <c r="D142" s="10">
        <v>424245.82</v>
      </c>
      <c r="E142" s="10">
        <v>1083060.52</v>
      </c>
      <c r="F142" s="10">
        <v>92449.47</v>
      </c>
      <c r="G142" s="10">
        <v>3779673.02</v>
      </c>
      <c r="H142" s="10">
        <v>17606229.870000001</v>
      </c>
      <c r="I142" s="4"/>
      <c r="J142" s="4"/>
      <c r="K142" s="10">
        <f t="shared" ref="K142:L142" si="18">C64+E64+G64+I64+C103+E103+G103+I103+C142+E142+G142</f>
        <v>18652858.930000003</v>
      </c>
      <c r="L142" s="10">
        <f t="shared" si="18"/>
        <v>21266959.100000001</v>
      </c>
    </row>
    <row r="143" spans="1:12" x14ac:dyDescent="0.2">
      <c r="A143" s="1" t="s">
        <v>579</v>
      </c>
      <c r="B143" s="26" t="s">
        <v>597</v>
      </c>
      <c r="C143" s="10">
        <v>1522063.21</v>
      </c>
      <c r="D143" s="10">
        <v>22858.55</v>
      </c>
      <c r="E143" s="10">
        <v>458056.34</v>
      </c>
      <c r="F143" s="10">
        <v>12423.08</v>
      </c>
      <c r="G143" s="10">
        <v>67952.11</v>
      </c>
      <c r="H143" s="10">
        <v>6996637.1500000004</v>
      </c>
      <c r="I143" s="4"/>
      <c r="J143" s="4"/>
      <c r="K143" s="10">
        <f t="shared" ref="K143:L143" si="19">C65+E65+G65+I65+C104+E104+G104+I104+C143+E143+G143</f>
        <v>4056925.02</v>
      </c>
      <c r="L143" s="10">
        <f t="shared" si="19"/>
        <v>7054050.2200000007</v>
      </c>
    </row>
    <row r="144" spans="1:12" x14ac:dyDescent="0.2">
      <c r="A144" s="1" t="s">
        <v>579</v>
      </c>
      <c r="B144" s="26" t="s">
        <v>598</v>
      </c>
      <c r="C144" s="10">
        <v>1447677</v>
      </c>
      <c r="D144" s="10">
        <v>0</v>
      </c>
      <c r="E144" s="10">
        <v>1126176.4099999999</v>
      </c>
      <c r="F144" s="10">
        <v>40053.56</v>
      </c>
      <c r="G144" s="10">
        <v>145399.99</v>
      </c>
      <c r="H144" s="10">
        <v>9846837</v>
      </c>
      <c r="I144" s="4"/>
      <c r="J144" s="4"/>
      <c r="K144" s="10">
        <f t="shared" ref="K144:L144" si="20">C66+E66+G66+I66+C105+E105+G105+I105+C144+E144+G144</f>
        <v>9018942.459999999</v>
      </c>
      <c r="L144" s="10">
        <f t="shared" si="20"/>
        <v>11296768.49</v>
      </c>
    </row>
    <row r="145" spans="1:12" x14ac:dyDescent="0.2">
      <c r="A145" s="1" t="s">
        <v>579</v>
      </c>
      <c r="B145" s="26" t="s">
        <v>599</v>
      </c>
      <c r="C145" s="10">
        <v>4477284</v>
      </c>
      <c r="D145" s="10">
        <v>33345</v>
      </c>
      <c r="E145" s="10">
        <v>1530285</v>
      </c>
      <c r="F145" s="10">
        <v>21664</v>
      </c>
      <c r="G145" s="10">
        <v>2640106</v>
      </c>
      <c r="H145" s="10">
        <v>14119579</v>
      </c>
      <c r="I145" s="4"/>
      <c r="J145" s="4"/>
      <c r="K145" s="10">
        <f t="shared" ref="K145:L145" si="21">C67+E67+G67+I67+C106+E106+G106+I106+C145+E145+G145</f>
        <v>15125425</v>
      </c>
      <c r="L145" s="10">
        <f t="shared" si="21"/>
        <v>14269107</v>
      </c>
    </row>
    <row r="146" spans="1:12" x14ac:dyDescent="0.2">
      <c r="A146" s="1" t="s">
        <v>579</v>
      </c>
      <c r="B146" s="26" t="s">
        <v>600</v>
      </c>
      <c r="C146" s="10">
        <v>3776456.16</v>
      </c>
      <c r="D146" s="10">
        <v>330777.84000000003</v>
      </c>
      <c r="E146" s="10">
        <v>2006419.41</v>
      </c>
      <c r="F146" s="10">
        <v>107464.43</v>
      </c>
      <c r="G146" s="10">
        <v>989777.97</v>
      </c>
      <c r="H146" s="10">
        <v>11418784.300000001</v>
      </c>
      <c r="I146" s="4"/>
      <c r="J146" s="4"/>
      <c r="K146" s="10">
        <f t="shared" ref="K146:L146" si="22">C68+E68+G68+I68+C107+E107+G107+I107+C146+E146+G146</f>
        <v>17411425.949999999</v>
      </c>
      <c r="L146" s="10">
        <f t="shared" si="22"/>
        <v>11994061.880000001</v>
      </c>
    </row>
    <row r="147" spans="1:12" x14ac:dyDescent="0.2">
      <c r="A147" s="1" t="s">
        <v>579</v>
      </c>
      <c r="B147" s="26" t="s">
        <v>601</v>
      </c>
      <c r="C147" s="10">
        <v>2535773.31</v>
      </c>
      <c r="D147" s="10">
        <v>27360.41</v>
      </c>
      <c r="E147" s="10">
        <v>764382.59</v>
      </c>
      <c r="F147" s="10">
        <v>41511.71</v>
      </c>
      <c r="G147" s="10">
        <v>816255.23</v>
      </c>
      <c r="H147" s="10">
        <v>6980691.04</v>
      </c>
      <c r="I147" s="4"/>
      <c r="J147" s="4"/>
      <c r="K147" s="10">
        <f t="shared" ref="K147:L147" si="23">C69+E69+G69+I69+C108+E108+G108+I108+C147+E147+G147</f>
        <v>7277228.1999999993</v>
      </c>
      <c r="L147" s="10">
        <f t="shared" si="23"/>
        <v>7165574.3200000003</v>
      </c>
    </row>
    <row r="148" spans="1:12" x14ac:dyDescent="0.2">
      <c r="A148" s="1" t="s">
        <v>579</v>
      </c>
      <c r="B148" s="26" t="s">
        <v>602</v>
      </c>
      <c r="C148" s="10">
        <v>1633047</v>
      </c>
      <c r="D148" s="10">
        <v>0</v>
      </c>
      <c r="E148" s="10">
        <v>899522</v>
      </c>
      <c r="F148" s="10">
        <v>24209</v>
      </c>
      <c r="G148" s="10">
        <v>605568</v>
      </c>
      <c r="H148" s="10">
        <v>6980192</v>
      </c>
      <c r="I148" s="4"/>
      <c r="J148" s="4"/>
      <c r="K148" s="10">
        <f t="shared" ref="K148:L148" si="24">C70+E70+G70+I70+C109+E109+G109+I109+C148+E148+G148</f>
        <v>8101380</v>
      </c>
      <c r="L148" s="10">
        <f t="shared" si="24"/>
        <v>8941935</v>
      </c>
    </row>
    <row r="149" spans="1:12" x14ac:dyDescent="0.2">
      <c r="A149" s="1" t="s">
        <v>579</v>
      </c>
      <c r="B149" s="26" t="s">
        <v>603</v>
      </c>
      <c r="C149" s="10">
        <v>1235308.76</v>
      </c>
      <c r="D149" s="10">
        <v>24567.53</v>
      </c>
      <c r="E149" s="10">
        <v>575427.73</v>
      </c>
      <c r="F149" s="10">
        <v>42677.72</v>
      </c>
      <c r="G149" s="10">
        <v>729981.39</v>
      </c>
      <c r="H149" s="10">
        <v>5581949.0800000001</v>
      </c>
      <c r="I149" s="4"/>
      <c r="J149" s="4"/>
      <c r="K149" s="10">
        <f t="shared" ref="K149:L149" si="25">C71+E71+G71+I71+C110+E110+G110+I110+C149+E149+G149</f>
        <v>6039949.4699999997</v>
      </c>
      <c r="L149" s="10">
        <f t="shared" si="25"/>
        <v>5683092.4400000004</v>
      </c>
    </row>
    <row r="150" spans="1:12" x14ac:dyDescent="0.2">
      <c r="A150" s="1" t="s">
        <v>579</v>
      </c>
      <c r="B150" s="26" t="s">
        <v>604</v>
      </c>
      <c r="C150" s="10">
        <v>1621232.47</v>
      </c>
      <c r="D150" s="10">
        <v>19536.37</v>
      </c>
      <c r="E150" s="10">
        <v>658710.71</v>
      </c>
      <c r="F150" s="10">
        <v>41823.21</v>
      </c>
      <c r="G150" s="10">
        <v>163308.26</v>
      </c>
      <c r="H150" s="10">
        <v>6134343.6500000004</v>
      </c>
      <c r="I150" s="4"/>
      <c r="J150" s="4"/>
      <c r="K150" s="10">
        <f t="shared" ref="K150:L150" si="26">C72+E72+G72+I72+C111+E111+G111+I111+C150+E150+G150</f>
        <v>7924424.6299999999</v>
      </c>
      <c r="L150" s="10">
        <f t="shared" si="26"/>
        <v>8340736.21</v>
      </c>
    </row>
    <row r="151" spans="1:12" x14ac:dyDescent="0.2">
      <c r="A151" s="1" t="s">
        <v>579</v>
      </c>
      <c r="B151" s="26" t="s">
        <v>605</v>
      </c>
      <c r="C151" s="10">
        <v>1823000</v>
      </c>
      <c r="D151" s="10">
        <v>6300</v>
      </c>
      <c r="E151" s="10">
        <v>0</v>
      </c>
      <c r="F151" s="10">
        <v>0</v>
      </c>
      <c r="G151" s="10">
        <v>481900</v>
      </c>
      <c r="H151" s="10">
        <v>16048400</v>
      </c>
      <c r="I151" s="4"/>
      <c r="J151" s="4"/>
      <c r="K151" s="10">
        <f t="shared" ref="K151:L151" si="27">C73+E73+G73+I73+C112+E112+G112+I112+C151+E151+G151</f>
        <v>13206300</v>
      </c>
      <c r="L151" s="10">
        <f t="shared" si="27"/>
        <v>18177400</v>
      </c>
    </row>
    <row r="152" spans="1:12" x14ac:dyDescent="0.2">
      <c r="A152" s="1" t="s">
        <v>579</v>
      </c>
      <c r="B152" s="26" t="s">
        <v>606</v>
      </c>
      <c r="C152" s="10">
        <v>3803274.36</v>
      </c>
      <c r="D152" s="10">
        <v>23974.799999999999</v>
      </c>
      <c r="E152" s="10">
        <v>1736797.9</v>
      </c>
      <c r="F152" s="10">
        <v>73986.89</v>
      </c>
      <c r="G152" s="10">
        <v>4316538.13</v>
      </c>
      <c r="H152" s="10">
        <v>16243804.109999999</v>
      </c>
      <c r="I152" s="4"/>
      <c r="J152" s="4"/>
      <c r="K152" s="10">
        <f t="shared" ref="K152:L152" si="28">C74+E74+G74+I74+C113+E113+G113+I113+C152+E152+G152</f>
        <v>18092337.23</v>
      </c>
      <c r="L152" s="10">
        <f t="shared" si="28"/>
        <v>16600009.959999999</v>
      </c>
    </row>
    <row r="153" spans="1:12" x14ac:dyDescent="0.2">
      <c r="A153" s="1" t="s">
        <v>579</v>
      </c>
      <c r="B153" s="26" t="s">
        <v>607</v>
      </c>
      <c r="C153" s="10">
        <v>1803953.69</v>
      </c>
      <c r="D153" s="10">
        <v>2483.12</v>
      </c>
      <c r="E153" s="10">
        <v>888694.39</v>
      </c>
      <c r="F153" s="10">
        <v>41028.06</v>
      </c>
      <c r="G153" s="10">
        <v>472252.61</v>
      </c>
      <c r="H153" s="10">
        <v>10489567.630000001</v>
      </c>
      <c r="I153" s="4"/>
      <c r="J153" s="4"/>
      <c r="K153" s="10">
        <f t="shared" ref="K153:L153" si="29">C75+E75+G75+I75+C114+E114+G114+I114+C153+E153+G153</f>
        <v>9678507.5599999987</v>
      </c>
      <c r="L153" s="10">
        <f t="shared" si="29"/>
        <v>10749475.940000001</v>
      </c>
    </row>
    <row r="154" spans="1:12" x14ac:dyDescent="0.2">
      <c r="A154" s="1" t="s">
        <v>579</v>
      </c>
      <c r="B154" s="26" t="s">
        <v>608</v>
      </c>
      <c r="C154" s="10">
        <v>1354457.52</v>
      </c>
      <c r="D154" s="10">
        <v>2824.29</v>
      </c>
      <c r="E154" s="10">
        <v>598754.72</v>
      </c>
      <c r="F154" s="10">
        <v>12764.38</v>
      </c>
      <c r="G154" s="10">
        <v>1170346.3500000001</v>
      </c>
      <c r="H154" s="10">
        <v>6613004.1600000001</v>
      </c>
      <c r="I154" s="4"/>
      <c r="J154" s="4"/>
      <c r="K154" s="10">
        <f t="shared" ref="K154:L154" si="30">C76+E76+G76+I76+C115+E115+G115+I115+C154+E154+G154</f>
        <v>9925167.379999999</v>
      </c>
      <c r="L154" s="10">
        <f t="shared" si="30"/>
        <v>9572103.120000001</v>
      </c>
    </row>
    <row r="155" spans="1:12" x14ac:dyDescent="0.2">
      <c r="A155" s="1" t="s">
        <v>579</v>
      </c>
      <c r="B155" s="26" t="s">
        <v>609</v>
      </c>
      <c r="C155" s="10">
        <v>2334551</v>
      </c>
      <c r="D155" s="10">
        <v>0</v>
      </c>
      <c r="E155" s="10">
        <v>1155777</v>
      </c>
      <c r="F155" s="10">
        <v>35604</v>
      </c>
      <c r="G155" s="10">
        <v>3865152</v>
      </c>
      <c r="H155" s="10">
        <v>11388494</v>
      </c>
      <c r="I155" s="4"/>
      <c r="J155" s="4"/>
      <c r="K155" s="10">
        <f>C77+E77+G77+I77+C116+E116+G116+I116+C155+E155+G155</f>
        <v>16787459</v>
      </c>
      <c r="L155" s="10">
        <f>D77+F77+H77+J77+D116+F116+H116+J116+D155+F155+H155</f>
        <v>11526219</v>
      </c>
    </row>
    <row r="156" spans="1:12" x14ac:dyDescent="0.2">
      <c r="A156" s="1" t="s">
        <v>360</v>
      </c>
      <c r="B156" s="26" t="s">
        <v>610</v>
      </c>
      <c r="C156" s="10">
        <v>3737637.13</v>
      </c>
      <c r="D156" s="10">
        <v>12000.27</v>
      </c>
      <c r="E156" s="10">
        <v>495396.08</v>
      </c>
      <c r="F156" s="10">
        <v>30838.82</v>
      </c>
      <c r="G156" s="10">
        <v>624587.96</v>
      </c>
      <c r="H156" s="10">
        <v>10441499.52</v>
      </c>
      <c r="I156" s="4"/>
      <c r="J156" s="4"/>
      <c r="K156" s="10">
        <f>C78+E78+G78+I78+C117+E117+G117+I117+C156+E156+G156</f>
        <v>11744818.879999999</v>
      </c>
      <c r="L156" s="10">
        <f>D78+F78+H78+J78+D117+F117+H117+J117+D156+F156+H156</f>
        <v>13315283.219999999</v>
      </c>
    </row>
    <row r="157" spans="1:12" x14ac:dyDescent="0.2">
      <c r="B157" s="26"/>
      <c r="C157" s="10"/>
      <c r="D157" s="10"/>
      <c r="E157" s="10"/>
      <c r="F157" s="10"/>
      <c r="G157" s="10"/>
      <c r="H157" s="10"/>
      <c r="I157" s="4"/>
      <c r="J157" s="4"/>
      <c r="K157" s="10"/>
      <c r="L157" s="10"/>
    </row>
    <row r="158" spans="1:12" x14ac:dyDescent="0.2">
      <c r="B158" s="26" t="s">
        <v>225</v>
      </c>
      <c r="C158" s="11">
        <f t="shared" ref="C158:H158" si="31">SUBTOTAL(9,C125:C157)</f>
        <v>81189216.519999981</v>
      </c>
      <c r="D158" s="11">
        <f t="shared" si="31"/>
        <v>1290737.3900000004</v>
      </c>
      <c r="E158" s="11">
        <f t="shared" si="31"/>
        <v>32808903.119999997</v>
      </c>
      <c r="F158" s="11">
        <f t="shared" si="31"/>
        <v>1249359.9199999997</v>
      </c>
      <c r="G158" s="11">
        <f t="shared" si="31"/>
        <v>81393201.089999989</v>
      </c>
      <c r="H158" s="11">
        <f t="shared" si="31"/>
        <v>438734994.13999999</v>
      </c>
      <c r="I158" s="4"/>
      <c r="J158" s="4"/>
      <c r="K158" s="11">
        <f>SUBTOTAL(9,K125:K157)</f>
        <v>468291152.60999995</v>
      </c>
      <c r="L158" s="11">
        <f>SUBTOTAL(9,L125:L157)</f>
        <v>492729128.75</v>
      </c>
    </row>
    <row r="159" spans="1:12" x14ac:dyDescent="0.2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8.75" x14ac:dyDescent="0.3">
      <c r="B160" s="242"/>
      <c r="C160" s="242"/>
      <c r="D160" s="242"/>
      <c r="E160" s="242"/>
      <c r="F160" s="242"/>
      <c r="G160" s="242"/>
      <c r="H160" s="242"/>
      <c r="I160" s="242"/>
      <c r="J160" s="242"/>
      <c r="K160" s="243"/>
      <c r="L160" s="243"/>
    </row>
    <row r="161" spans="1:13" ht="39.75" customHeight="1" x14ac:dyDescent="0.2">
      <c r="B161" s="26"/>
      <c r="C161" s="231"/>
      <c r="D161" s="231"/>
      <c r="E161" s="231"/>
      <c r="F161" s="231"/>
      <c r="G161" s="231"/>
      <c r="H161" s="231"/>
      <c r="I161" s="231"/>
      <c r="J161" s="234"/>
      <c r="K161" s="226" t="s">
        <v>147</v>
      </c>
      <c r="L161" s="241"/>
      <c r="M161" s="6"/>
    </row>
    <row r="162" spans="1:13" x14ac:dyDescent="0.2">
      <c r="B162" s="15"/>
      <c r="C162" s="28"/>
      <c r="D162" s="28"/>
      <c r="E162" s="28"/>
      <c r="F162" s="28"/>
      <c r="G162" s="26"/>
      <c r="H162" s="28"/>
      <c r="I162" s="27"/>
      <c r="J162" s="27"/>
      <c r="K162" s="166" t="s">
        <v>251</v>
      </c>
      <c r="L162" s="158" t="s">
        <v>252</v>
      </c>
    </row>
    <row r="163" spans="1:13" x14ac:dyDescent="0.2">
      <c r="B163" s="15"/>
      <c r="C163" s="28"/>
      <c r="D163" s="28"/>
      <c r="E163" s="28"/>
      <c r="F163" s="28"/>
      <c r="G163" s="28"/>
      <c r="H163" s="28"/>
      <c r="I163" s="27"/>
      <c r="J163" s="27"/>
      <c r="K163" s="28" t="s">
        <v>253</v>
      </c>
      <c r="L163" s="28" t="s">
        <v>253</v>
      </c>
    </row>
    <row r="164" spans="1:13" x14ac:dyDescent="0.2">
      <c r="B164" s="15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3" x14ac:dyDescent="0.2">
      <c r="A165" s="31" t="s">
        <v>159</v>
      </c>
      <c r="B165" s="26"/>
      <c r="C165" s="4"/>
      <c r="D165" s="4"/>
      <c r="E165" s="4"/>
      <c r="F165" s="4"/>
      <c r="G165" s="4"/>
      <c r="H165" s="240" t="s">
        <v>507</v>
      </c>
      <c r="I165" s="240"/>
      <c r="J165" s="240"/>
      <c r="K165" s="160">
        <v>8627542</v>
      </c>
      <c r="L165" s="160">
        <v>8627542</v>
      </c>
    </row>
    <row r="166" spans="1:13" x14ac:dyDescent="0.2">
      <c r="A166" s="31"/>
      <c r="B166" s="26"/>
      <c r="C166" s="4"/>
      <c r="D166" s="4"/>
      <c r="E166" s="4"/>
      <c r="F166" s="4"/>
      <c r="G166" s="4"/>
      <c r="H166" s="4"/>
      <c r="I166" s="4"/>
      <c r="J166" s="4"/>
      <c r="K166" s="15">
        <f>K158+K165</f>
        <v>476918694.60999995</v>
      </c>
      <c r="L166" s="15">
        <f>L158+L165</f>
        <v>501356670.75</v>
      </c>
    </row>
    <row r="167" spans="1:13" x14ac:dyDescent="0.2">
      <c r="A167" s="31" t="s">
        <v>84</v>
      </c>
      <c r="B167" s="26"/>
      <c r="C167" s="4"/>
      <c r="D167" s="4"/>
      <c r="E167" s="4"/>
      <c r="F167" s="4"/>
      <c r="G167" s="4"/>
      <c r="H167" s="237" t="s">
        <v>493</v>
      </c>
      <c r="I167" s="237"/>
      <c r="J167" s="237"/>
      <c r="K167" s="4">
        <v>17320055</v>
      </c>
      <c r="L167" s="4">
        <v>17320055</v>
      </c>
    </row>
    <row r="168" spans="1:13" ht="13.5" thickBot="1" x14ac:dyDescent="0.25">
      <c r="A168" s="31"/>
      <c r="B168" s="10"/>
      <c r="C168" s="10"/>
      <c r="D168" s="10"/>
      <c r="E168" s="10"/>
      <c r="F168" s="10"/>
      <c r="G168" s="10"/>
      <c r="H168" s="149"/>
      <c r="I168" s="149"/>
      <c r="J168" s="149"/>
      <c r="K168" s="149"/>
      <c r="L168" s="149"/>
    </row>
    <row r="169" spans="1:13" ht="14.25" thickTop="1" thickBot="1" x14ac:dyDescent="0.25">
      <c r="B169" s="10"/>
      <c r="C169" s="10"/>
      <c r="D169" s="10"/>
      <c r="E169" s="10"/>
      <c r="F169" s="10"/>
      <c r="G169" s="10"/>
      <c r="H169" s="238" t="s">
        <v>160</v>
      </c>
      <c r="I169" s="238"/>
      <c r="J169" s="238"/>
      <c r="K169" s="151">
        <f>K166-K167</f>
        <v>459598639.60999995</v>
      </c>
      <c r="L169" s="181">
        <f>L166-L167</f>
        <v>484036615.75</v>
      </c>
    </row>
    <row r="170" spans="1:13" ht="13.5" thickTop="1" x14ac:dyDescent="0.2">
      <c r="B170" s="26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3" x14ac:dyDescent="0.2">
      <c r="B171" s="26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3" x14ac:dyDescent="0.2">
      <c r="B172" s="26"/>
      <c r="C172" s="4"/>
      <c r="D172" s="4"/>
      <c r="E172" s="4"/>
      <c r="F172" s="4"/>
      <c r="G172" s="4"/>
      <c r="H172" s="4"/>
      <c r="I172" s="4"/>
      <c r="J172" s="4"/>
      <c r="K172" s="4"/>
      <c r="L172" s="4"/>
    </row>
  </sheetData>
  <mergeCells count="25">
    <mergeCell ref="H169:J169"/>
    <mergeCell ref="H165:J165"/>
    <mergeCell ref="I83:J83"/>
    <mergeCell ref="B121:L121"/>
    <mergeCell ref="G161:H161"/>
    <mergeCell ref="I161:J161"/>
    <mergeCell ref="H167:J167"/>
    <mergeCell ref="B160:L160"/>
    <mergeCell ref="C161:D161"/>
    <mergeCell ref="E161:F161"/>
    <mergeCell ref="I122:J122"/>
    <mergeCell ref="K122:L122"/>
    <mergeCell ref="E83:F83"/>
    <mergeCell ref="K161:L161"/>
    <mergeCell ref="C83:D83"/>
    <mergeCell ref="G83:H83"/>
    <mergeCell ref="B82:L82"/>
    <mergeCell ref="C122:D122"/>
    <mergeCell ref="B43:L43"/>
    <mergeCell ref="C44:D44"/>
    <mergeCell ref="E44:F44"/>
    <mergeCell ref="G44:H44"/>
    <mergeCell ref="I44:J44"/>
    <mergeCell ref="E122:F122"/>
    <mergeCell ref="G122:H122"/>
  </mergeCells>
  <phoneticPr fontId="0" type="noConversion"/>
  <pageMargins left="0.74803149606299213" right="0.74803149606299213" top="0.53" bottom="0.53" header="0.4" footer="0.51181102362204722"/>
  <pageSetup paperSize="9" scale="78" fitToHeight="10" orientation="landscape" r:id="rId1"/>
  <headerFooter alignWithMargins="0"/>
  <rowBreaks count="2" manualBreakCount="2">
    <brk id="81" max="11" man="1"/>
    <brk id="12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workbookViewId="0">
      <selection activeCell="A16" sqref="A16"/>
    </sheetView>
  </sheetViews>
  <sheetFormatPr defaultRowHeight="12.75" x14ac:dyDescent="0.2"/>
  <cols>
    <col min="2" max="2" width="24.42578125" customWidth="1"/>
    <col min="3" max="3" width="87.42578125" customWidth="1"/>
    <col min="4" max="4" width="13.140625" customWidth="1"/>
    <col min="5" max="5" width="16.7109375" customWidth="1"/>
    <col min="258" max="258" width="24.42578125" customWidth="1"/>
    <col min="259" max="259" width="106" customWidth="1"/>
    <col min="260" max="260" width="13.140625" customWidth="1"/>
    <col min="261" max="261" width="11.7109375" customWidth="1"/>
    <col min="514" max="514" width="24.42578125" customWidth="1"/>
    <col min="515" max="515" width="106" customWidth="1"/>
    <col min="516" max="516" width="13.140625" customWidth="1"/>
    <col min="517" max="517" width="11.7109375" customWidth="1"/>
    <col min="770" max="770" width="24.42578125" customWidth="1"/>
    <col min="771" max="771" width="106" customWidth="1"/>
    <col min="772" max="772" width="13.140625" customWidth="1"/>
    <col min="773" max="773" width="11.7109375" customWidth="1"/>
    <col min="1026" max="1026" width="24.42578125" customWidth="1"/>
    <col min="1027" max="1027" width="106" customWidth="1"/>
    <col min="1028" max="1028" width="13.140625" customWidth="1"/>
    <col min="1029" max="1029" width="11.7109375" customWidth="1"/>
    <col min="1282" max="1282" width="24.42578125" customWidth="1"/>
    <col min="1283" max="1283" width="106" customWidth="1"/>
    <col min="1284" max="1284" width="13.140625" customWidth="1"/>
    <col min="1285" max="1285" width="11.7109375" customWidth="1"/>
    <col min="1538" max="1538" width="24.42578125" customWidth="1"/>
    <col min="1539" max="1539" width="106" customWidth="1"/>
    <col min="1540" max="1540" width="13.140625" customWidth="1"/>
    <col min="1541" max="1541" width="11.7109375" customWidth="1"/>
    <col min="1794" max="1794" width="24.42578125" customWidth="1"/>
    <col min="1795" max="1795" width="106" customWidth="1"/>
    <col min="1796" max="1796" width="13.140625" customWidth="1"/>
    <col min="1797" max="1797" width="11.7109375" customWidth="1"/>
    <col min="2050" max="2050" width="24.42578125" customWidth="1"/>
    <col min="2051" max="2051" width="106" customWidth="1"/>
    <col min="2052" max="2052" width="13.140625" customWidth="1"/>
    <col min="2053" max="2053" width="11.7109375" customWidth="1"/>
    <col min="2306" max="2306" width="24.42578125" customWidth="1"/>
    <col min="2307" max="2307" width="106" customWidth="1"/>
    <col min="2308" max="2308" width="13.140625" customWidth="1"/>
    <col min="2309" max="2309" width="11.7109375" customWidth="1"/>
    <col min="2562" max="2562" width="24.42578125" customWidth="1"/>
    <col min="2563" max="2563" width="106" customWidth="1"/>
    <col min="2564" max="2564" width="13.140625" customWidth="1"/>
    <col min="2565" max="2565" width="11.7109375" customWidth="1"/>
    <col min="2818" max="2818" width="24.42578125" customWidth="1"/>
    <col min="2819" max="2819" width="106" customWidth="1"/>
    <col min="2820" max="2820" width="13.140625" customWidth="1"/>
    <col min="2821" max="2821" width="11.7109375" customWidth="1"/>
    <col min="3074" max="3074" width="24.42578125" customWidth="1"/>
    <col min="3075" max="3075" width="106" customWidth="1"/>
    <col min="3076" max="3076" width="13.140625" customWidth="1"/>
    <col min="3077" max="3077" width="11.7109375" customWidth="1"/>
    <col min="3330" max="3330" width="24.42578125" customWidth="1"/>
    <col min="3331" max="3331" width="106" customWidth="1"/>
    <col min="3332" max="3332" width="13.140625" customWidth="1"/>
    <col min="3333" max="3333" width="11.7109375" customWidth="1"/>
    <col min="3586" max="3586" width="24.42578125" customWidth="1"/>
    <col min="3587" max="3587" width="106" customWidth="1"/>
    <col min="3588" max="3588" width="13.140625" customWidth="1"/>
    <col min="3589" max="3589" width="11.7109375" customWidth="1"/>
    <col min="3842" max="3842" width="24.42578125" customWidth="1"/>
    <col min="3843" max="3843" width="106" customWidth="1"/>
    <col min="3844" max="3844" width="13.140625" customWidth="1"/>
    <col min="3845" max="3845" width="11.7109375" customWidth="1"/>
    <col min="4098" max="4098" width="24.42578125" customWidth="1"/>
    <col min="4099" max="4099" width="106" customWidth="1"/>
    <col min="4100" max="4100" width="13.140625" customWidth="1"/>
    <col min="4101" max="4101" width="11.7109375" customWidth="1"/>
    <col min="4354" max="4354" width="24.42578125" customWidth="1"/>
    <col min="4355" max="4355" width="106" customWidth="1"/>
    <col min="4356" max="4356" width="13.140625" customWidth="1"/>
    <col min="4357" max="4357" width="11.7109375" customWidth="1"/>
    <col min="4610" max="4610" width="24.42578125" customWidth="1"/>
    <col min="4611" max="4611" width="106" customWidth="1"/>
    <col min="4612" max="4612" width="13.140625" customWidth="1"/>
    <col min="4613" max="4613" width="11.7109375" customWidth="1"/>
    <col min="4866" max="4866" width="24.42578125" customWidth="1"/>
    <col min="4867" max="4867" width="106" customWidth="1"/>
    <col min="4868" max="4868" width="13.140625" customWidth="1"/>
    <col min="4869" max="4869" width="11.7109375" customWidth="1"/>
    <col min="5122" max="5122" width="24.42578125" customWidth="1"/>
    <col min="5123" max="5123" width="106" customWidth="1"/>
    <col min="5124" max="5124" width="13.140625" customWidth="1"/>
    <col min="5125" max="5125" width="11.7109375" customWidth="1"/>
    <col min="5378" max="5378" width="24.42578125" customWidth="1"/>
    <col min="5379" max="5379" width="106" customWidth="1"/>
    <col min="5380" max="5380" width="13.140625" customWidth="1"/>
    <col min="5381" max="5381" width="11.7109375" customWidth="1"/>
    <col min="5634" max="5634" width="24.42578125" customWidth="1"/>
    <col min="5635" max="5635" width="106" customWidth="1"/>
    <col min="5636" max="5636" width="13.140625" customWidth="1"/>
    <col min="5637" max="5637" width="11.7109375" customWidth="1"/>
    <col min="5890" max="5890" width="24.42578125" customWidth="1"/>
    <col min="5891" max="5891" width="106" customWidth="1"/>
    <col min="5892" max="5892" width="13.140625" customWidth="1"/>
    <col min="5893" max="5893" width="11.7109375" customWidth="1"/>
    <col min="6146" max="6146" width="24.42578125" customWidth="1"/>
    <col min="6147" max="6147" width="106" customWidth="1"/>
    <col min="6148" max="6148" width="13.140625" customWidth="1"/>
    <col min="6149" max="6149" width="11.7109375" customWidth="1"/>
    <col min="6402" max="6402" width="24.42578125" customWidth="1"/>
    <col min="6403" max="6403" width="106" customWidth="1"/>
    <col min="6404" max="6404" width="13.140625" customWidth="1"/>
    <col min="6405" max="6405" width="11.7109375" customWidth="1"/>
    <col min="6658" max="6658" width="24.42578125" customWidth="1"/>
    <col min="6659" max="6659" width="106" customWidth="1"/>
    <col min="6660" max="6660" width="13.140625" customWidth="1"/>
    <col min="6661" max="6661" width="11.7109375" customWidth="1"/>
    <col min="6914" max="6914" width="24.42578125" customWidth="1"/>
    <col min="6915" max="6915" width="106" customWidth="1"/>
    <col min="6916" max="6916" width="13.140625" customWidth="1"/>
    <col min="6917" max="6917" width="11.7109375" customWidth="1"/>
    <col min="7170" max="7170" width="24.42578125" customWidth="1"/>
    <col min="7171" max="7171" width="106" customWidth="1"/>
    <col min="7172" max="7172" width="13.140625" customWidth="1"/>
    <col min="7173" max="7173" width="11.7109375" customWidth="1"/>
    <col min="7426" max="7426" width="24.42578125" customWidth="1"/>
    <col min="7427" max="7427" width="106" customWidth="1"/>
    <col min="7428" max="7428" width="13.140625" customWidth="1"/>
    <col min="7429" max="7429" width="11.7109375" customWidth="1"/>
    <col min="7682" max="7682" width="24.42578125" customWidth="1"/>
    <col min="7683" max="7683" width="106" customWidth="1"/>
    <col min="7684" max="7684" width="13.140625" customWidth="1"/>
    <col min="7685" max="7685" width="11.7109375" customWidth="1"/>
    <col min="7938" max="7938" width="24.42578125" customWidth="1"/>
    <col min="7939" max="7939" width="106" customWidth="1"/>
    <col min="7940" max="7940" width="13.140625" customWidth="1"/>
    <col min="7941" max="7941" width="11.7109375" customWidth="1"/>
    <col min="8194" max="8194" width="24.42578125" customWidth="1"/>
    <col min="8195" max="8195" width="106" customWidth="1"/>
    <col min="8196" max="8196" width="13.140625" customWidth="1"/>
    <col min="8197" max="8197" width="11.7109375" customWidth="1"/>
    <col min="8450" max="8450" width="24.42578125" customWidth="1"/>
    <col min="8451" max="8451" width="106" customWidth="1"/>
    <col min="8452" max="8452" width="13.140625" customWidth="1"/>
    <col min="8453" max="8453" width="11.7109375" customWidth="1"/>
    <col min="8706" max="8706" width="24.42578125" customWidth="1"/>
    <col min="8707" max="8707" width="106" customWidth="1"/>
    <col min="8708" max="8708" width="13.140625" customWidth="1"/>
    <col min="8709" max="8709" width="11.7109375" customWidth="1"/>
    <col min="8962" max="8962" width="24.42578125" customWidth="1"/>
    <col min="8963" max="8963" width="106" customWidth="1"/>
    <col min="8964" max="8964" width="13.140625" customWidth="1"/>
    <col min="8965" max="8965" width="11.7109375" customWidth="1"/>
    <col min="9218" max="9218" width="24.42578125" customWidth="1"/>
    <col min="9219" max="9219" width="106" customWidth="1"/>
    <col min="9220" max="9220" width="13.140625" customWidth="1"/>
    <col min="9221" max="9221" width="11.7109375" customWidth="1"/>
    <col min="9474" max="9474" width="24.42578125" customWidth="1"/>
    <col min="9475" max="9475" width="106" customWidth="1"/>
    <col min="9476" max="9476" width="13.140625" customWidth="1"/>
    <col min="9477" max="9477" width="11.7109375" customWidth="1"/>
    <col min="9730" max="9730" width="24.42578125" customWidth="1"/>
    <col min="9731" max="9731" width="106" customWidth="1"/>
    <col min="9732" max="9732" width="13.140625" customWidth="1"/>
    <col min="9733" max="9733" width="11.7109375" customWidth="1"/>
    <col min="9986" max="9986" width="24.42578125" customWidth="1"/>
    <col min="9987" max="9987" width="106" customWidth="1"/>
    <col min="9988" max="9988" width="13.140625" customWidth="1"/>
    <col min="9989" max="9989" width="11.7109375" customWidth="1"/>
    <col min="10242" max="10242" width="24.42578125" customWidth="1"/>
    <col min="10243" max="10243" width="106" customWidth="1"/>
    <col min="10244" max="10244" width="13.140625" customWidth="1"/>
    <col min="10245" max="10245" width="11.7109375" customWidth="1"/>
    <col min="10498" max="10498" width="24.42578125" customWidth="1"/>
    <col min="10499" max="10499" width="106" customWidth="1"/>
    <col min="10500" max="10500" width="13.140625" customWidth="1"/>
    <col min="10501" max="10501" width="11.7109375" customWidth="1"/>
    <col min="10754" max="10754" width="24.42578125" customWidth="1"/>
    <col min="10755" max="10755" width="106" customWidth="1"/>
    <col min="10756" max="10756" width="13.140625" customWidth="1"/>
    <col min="10757" max="10757" width="11.7109375" customWidth="1"/>
    <col min="11010" max="11010" width="24.42578125" customWidth="1"/>
    <col min="11011" max="11011" width="106" customWidth="1"/>
    <col min="11012" max="11012" width="13.140625" customWidth="1"/>
    <col min="11013" max="11013" width="11.7109375" customWidth="1"/>
    <col min="11266" max="11266" width="24.42578125" customWidth="1"/>
    <col min="11267" max="11267" width="106" customWidth="1"/>
    <col min="11268" max="11268" width="13.140625" customWidth="1"/>
    <col min="11269" max="11269" width="11.7109375" customWidth="1"/>
    <col min="11522" max="11522" width="24.42578125" customWidth="1"/>
    <col min="11523" max="11523" width="106" customWidth="1"/>
    <col min="11524" max="11524" width="13.140625" customWidth="1"/>
    <col min="11525" max="11525" width="11.7109375" customWidth="1"/>
    <col min="11778" max="11778" width="24.42578125" customWidth="1"/>
    <col min="11779" max="11779" width="106" customWidth="1"/>
    <col min="11780" max="11780" width="13.140625" customWidth="1"/>
    <col min="11781" max="11781" width="11.7109375" customWidth="1"/>
    <col min="12034" max="12034" width="24.42578125" customWidth="1"/>
    <col min="12035" max="12035" width="106" customWidth="1"/>
    <col min="12036" max="12036" width="13.140625" customWidth="1"/>
    <col min="12037" max="12037" width="11.7109375" customWidth="1"/>
    <col min="12290" max="12290" width="24.42578125" customWidth="1"/>
    <col min="12291" max="12291" width="106" customWidth="1"/>
    <col min="12292" max="12292" width="13.140625" customWidth="1"/>
    <col min="12293" max="12293" width="11.7109375" customWidth="1"/>
    <col min="12546" max="12546" width="24.42578125" customWidth="1"/>
    <col min="12547" max="12547" width="106" customWidth="1"/>
    <col min="12548" max="12548" width="13.140625" customWidth="1"/>
    <col min="12549" max="12549" width="11.7109375" customWidth="1"/>
    <col min="12802" max="12802" width="24.42578125" customWidth="1"/>
    <col min="12803" max="12803" width="106" customWidth="1"/>
    <col min="12804" max="12804" width="13.140625" customWidth="1"/>
    <col min="12805" max="12805" width="11.7109375" customWidth="1"/>
    <col min="13058" max="13058" width="24.42578125" customWidth="1"/>
    <col min="13059" max="13059" width="106" customWidth="1"/>
    <col min="13060" max="13060" width="13.140625" customWidth="1"/>
    <col min="13061" max="13061" width="11.7109375" customWidth="1"/>
    <col min="13314" max="13314" width="24.42578125" customWidth="1"/>
    <col min="13315" max="13315" width="106" customWidth="1"/>
    <col min="13316" max="13316" width="13.140625" customWidth="1"/>
    <col min="13317" max="13317" width="11.7109375" customWidth="1"/>
    <col min="13570" max="13570" width="24.42578125" customWidth="1"/>
    <col min="13571" max="13571" width="106" customWidth="1"/>
    <col min="13572" max="13572" width="13.140625" customWidth="1"/>
    <col min="13573" max="13573" width="11.7109375" customWidth="1"/>
    <col min="13826" max="13826" width="24.42578125" customWidth="1"/>
    <col min="13827" max="13827" width="106" customWidth="1"/>
    <col min="13828" max="13828" width="13.140625" customWidth="1"/>
    <col min="13829" max="13829" width="11.7109375" customWidth="1"/>
    <col min="14082" max="14082" width="24.42578125" customWidth="1"/>
    <col min="14083" max="14083" width="106" customWidth="1"/>
    <col min="14084" max="14084" width="13.140625" customWidth="1"/>
    <col min="14085" max="14085" width="11.7109375" customWidth="1"/>
    <col min="14338" max="14338" width="24.42578125" customWidth="1"/>
    <col min="14339" max="14339" width="106" customWidth="1"/>
    <col min="14340" max="14340" width="13.140625" customWidth="1"/>
    <col min="14341" max="14341" width="11.7109375" customWidth="1"/>
    <col min="14594" max="14594" width="24.42578125" customWidth="1"/>
    <col min="14595" max="14595" width="106" customWidth="1"/>
    <col min="14596" max="14596" width="13.140625" customWidth="1"/>
    <col min="14597" max="14597" width="11.7109375" customWidth="1"/>
    <col min="14850" max="14850" width="24.42578125" customWidth="1"/>
    <col min="14851" max="14851" width="106" customWidth="1"/>
    <col min="14852" max="14852" width="13.140625" customWidth="1"/>
    <col min="14853" max="14853" width="11.7109375" customWidth="1"/>
    <col min="15106" max="15106" width="24.42578125" customWidth="1"/>
    <col min="15107" max="15107" width="106" customWidth="1"/>
    <col min="15108" max="15108" width="13.140625" customWidth="1"/>
    <col min="15109" max="15109" width="11.7109375" customWidth="1"/>
    <col min="15362" max="15362" width="24.42578125" customWidth="1"/>
    <col min="15363" max="15363" width="106" customWidth="1"/>
    <col min="15364" max="15364" width="13.140625" customWidth="1"/>
    <col min="15365" max="15365" width="11.7109375" customWidth="1"/>
    <col min="15618" max="15618" width="24.42578125" customWidth="1"/>
    <col min="15619" max="15619" width="106" customWidth="1"/>
    <col min="15620" max="15620" width="13.140625" customWidth="1"/>
    <col min="15621" max="15621" width="11.7109375" customWidth="1"/>
    <col min="15874" max="15874" width="24.42578125" customWidth="1"/>
    <col min="15875" max="15875" width="106" customWidth="1"/>
    <col min="15876" max="15876" width="13.140625" customWidth="1"/>
    <col min="15877" max="15877" width="11.7109375" customWidth="1"/>
    <col min="16130" max="16130" width="24.42578125" customWidth="1"/>
    <col min="16131" max="16131" width="106" customWidth="1"/>
    <col min="16132" max="16132" width="13.140625" customWidth="1"/>
    <col min="16133" max="16133" width="11.7109375" customWidth="1"/>
  </cols>
  <sheetData>
    <row r="1" spans="1:5" x14ac:dyDescent="0.2">
      <c r="A1" s="122" t="s">
        <v>184</v>
      </c>
    </row>
    <row r="2" spans="1:5" x14ac:dyDescent="0.2">
      <c r="A2" s="122" t="s">
        <v>567</v>
      </c>
      <c r="B2" s="198"/>
      <c r="C2" s="198"/>
      <c r="D2" s="199"/>
      <c r="E2" s="198"/>
    </row>
    <row r="3" spans="1:5" x14ac:dyDescent="0.2">
      <c r="A3" s="122" t="s">
        <v>185</v>
      </c>
      <c r="B3" s="122" t="s">
        <v>186</v>
      </c>
      <c r="C3" s="122" t="s">
        <v>187</v>
      </c>
      <c r="D3" s="200" t="s">
        <v>188</v>
      </c>
      <c r="E3" s="122" t="s">
        <v>568</v>
      </c>
    </row>
    <row r="4" spans="1:5" ht="13.15" customHeight="1" x14ac:dyDescent="0.2">
      <c r="A4" s="201">
        <v>1</v>
      </c>
      <c r="B4" s="202" t="s">
        <v>560</v>
      </c>
      <c r="C4" s="202" t="s">
        <v>569</v>
      </c>
      <c r="D4" s="203">
        <v>44126</v>
      </c>
      <c r="E4" s="198" t="s">
        <v>570</v>
      </c>
    </row>
    <row r="5" spans="1:5" x14ac:dyDescent="0.2">
      <c r="D5" s="204"/>
    </row>
    <row r="6" spans="1:5" x14ac:dyDescent="0.2">
      <c r="A6" s="122" t="s">
        <v>571</v>
      </c>
      <c r="B6" s="198"/>
      <c r="C6" s="198"/>
      <c r="D6" s="199"/>
      <c r="E6" s="198"/>
    </row>
    <row r="7" spans="1:5" x14ac:dyDescent="0.2">
      <c r="A7" s="122" t="s">
        <v>185</v>
      </c>
      <c r="B7" s="122" t="s">
        <v>186</v>
      </c>
      <c r="C7" s="122" t="s">
        <v>187</v>
      </c>
      <c r="D7" s="200" t="s">
        <v>188</v>
      </c>
      <c r="E7" s="122" t="s">
        <v>568</v>
      </c>
    </row>
    <row r="8" spans="1:5" ht="13.15" customHeight="1" x14ac:dyDescent="0.2">
      <c r="A8" s="201">
        <v>1</v>
      </c>
      <c r="B8" s="202" t="s">
        <v>560</v>
      </c>
      <c r="C8" s="202" t="s">
        <v>572</v>
      </c>
      <c r="D8" s="203">
        <v>44441</v>
      </c>
      <c r="E8" s="198" t="s">
        <v>570</v>
      </c>
    </row>
    <row r="9" spans="1:5" x14ac:dyDescent="0.2">
      <c r="B9" s="204"/>
      <c r="C9" s="204"/>
      <c r="D9" s="204"/>
    </row>
    <row r="10" spans="1:5" x14ac:dyDescent="0.2">
      <c r="A10" s="122" t="s">
        <v>573</v>
      </c>
      <c r="B10" s="198"/>
      <c r="C10" s="198"/>
      <c r="D10" s="199"/>
      <c r="E10" s="198"/>
    </row>
    <row r="11" spans="1:5" x14ac:dyDescent="0.2">
      <c r="A11" s="122" t="s">
        <v>185</v>
      </c>
      <c r="B11" s="122" t="s">
        <v>186</v>
      </c>
      <c r="C11" s="122" t="s">
        <v>187</v>
      </c>
      <c r="D11" s="200" t="s">
        <v>188</v>
      </c>
      <c r="E11" s="122" t="s">
        <v>568</v>
      </c>
    </row>
    <row r="12" spans="1:5" ht="13.15" customHeight="1" x14ac:dyDescent="0.2">
      <c r="A12" s="201">
        <v>1</v>
      </c>
      <c r="B12" s="202" t="s">
        <v>560</v>
      </c>
      <c r="C12" s="208" t="s">
        <v>574</v>
      </c>
      <c r="D12" s="203">
        <v>44805</v>
      </c>
      <c r="E12" s="198" t="s">
        <v>570</v>
      </c>
    </row>
    <row r="13" spans="1:5" x14ac:dyDescent="0.2">
      <c r="A13" s="201">
        <v>1</v>
      </c>
      <c r="B13" s="209" t="s">
        <v>154</v>
      </c>
      <c r="C13" s="209" t="s">
        <v>577</v>
      </c>
      <c r="D13" s="203">
        <v>44805</v>
      </c>
      <c r="E13" s="198" t="s">
        <v>570</v>
      </c>
    </row>
    <row r="14" spans="1:5" x14ac:dyDescent="0.2">
      <c r="A14" s="201">
        <v>1</v>
      </c>
      <c r="B14" s="209" t="s">
        <v>155</v>
      </c>
      <c r="C14" s="209" t="s">
        <v>577</v>
      </c>
      <c r="D14" s="203">
        <v>44805</v>
      </c>
      <c r="E14" s="198" t="s">
        <v>570</v>
      </c>
    </row>
    <row r="15" spans="1:5" x14ac:dyDescent="0.2">
      <c r="A15" s="205"/>
      <c r="C15" s="204"/>
    </row>
    <row r="16" spans="1:5" x14ac:dyDescent="0.2">
      <c r="A16" s="205"/>
    </row>
    <row r="17" spans="1:3" x14ac:dyDescent="0.2">
      <c r="A17" s="205"/>
    </row>
    <row r="18" spans="1:3" x14ac:dyDescent="0.2">
      <c r="A18" s="205"/>
    </row>
    <row r="19" spans="1:3" x14ac:dyDescent="0.2">
      <c r="A19" s="205"/>
    </row>
    <row r="20" spans="1:3" x14ac:dyDescent="0.2">
      <c r="A20" s="205"/>
    </row>
    <row r="21" spans="1:3" x14ac:dyDescent="0.2">
      <c r="A21" s="205"/>
    </row>
    <row r="22" spans="1:3" x14ac:dyDescent="0.2">
      <c r="A22" s="205"/>
      <c r="C22" s="204"/>
    </row>
    <row r="23" spans="1:3" x14ac:dyDescent="0.2">
      <c r="A23" s="205"/>
    </row>
    <row r="24" spans="1:3" x14ac:dyDescent="0.2">
      <c r="A24" s="205"/>
      <c r="C24" s="204"/>
    </row>
    <row r="25" spans="1:3" x14ac:dyDescent="0.2">
      <c r="A25" s="205"/>
    </row>
    <row r="26" spans="1:3" x14ac:dyDescent="0.2">
      <c r="A26" s="205"/>
      <c r="C26" s="204"/>
    </row>
    <row r="27" spans="1:3" x14ac:dyDescent="0.2">
      <c r="A27" s="205"/>
    </row>
    <row r="28" spans="1:3" x14ac:dyDescent="0.2">
      <c r="A28" s="205"/>
    </row>
    <row r="29" spans="1:3" x14ac:dyDescent="0.2">
      <c r="A29" s="205"/>
    </row>
    <row r="30" spans="1:3" x14ac:dyDescent="0.2">
      <c r="A30" s="205"/>
    </row>
    <row r="31" spans="1:3" x14ac:dyDescent="0.2">
      <c r="A31" s="205"/>
    </row>
    <row r="32" spans="1:3" x14ac:dyDescent="0.2">
      <c r="A32" s="205"/>
      <c r="C32" s="204"/>
    </row>
    <row r="33" spans="1:4" x14ac:dyDescent="0.2">
      <c r="A33" s="205"/>
      <c r="C33" s="204"/>
    </row>
    <row r="34" spans="1:4" x14ac:dyDescent="0.2">
      <c r="A34" s="205"/>
    </row>
    <row r="35" spans="1:4" x14ac:dyDescent="0.2">
      <c r="A35" s="205"/>
    </row>
    <row r="36" spans="1:4" x14ac:dyDescent="0.2">
      <c r="A36" s="205"/>
    </row>
    <row r="37" spans="1:4" x14ac:dyDescent="0.2">
      <c r="A37" s="205"/>
    </row>
    <row r="38" spans="1:4" x14ac:dyDescent="0.2">
      <c r="A38" s="205"/>
    </row>
    <row r="39" spans="1:4" x14ac:dyDescent="0.2">
      <c r="A39" s="205"/>
    </row>
    <row r="40" spans="1:4" x14ac:dyDescent="0.2">
      <c r="A40" s="205"/>
      <c r="C40" s="204"/>
    </row>
    <row r="42" spans="1:4" x14ac:dyDescent="0.2">
      <c r="A42" s="205"/>
    </row>
    <row r="45" spans="1:4" x14ac:dyDescent="0.2">
      <c r="A45" s="122"/>
      <c r="B45" s="122"/>
      <c r="C45" s="122"/>
      <c r="D45" s="122"/>
    </row>
    <row r="46" spans="1:4" x14ac:dyDescent="0.2">
      <c r="A46" s="205"/>
      <c r="B46" s="204"/>
      <c r="C46" s="204"/>
      <c r="D46" s="204"/>
    </row>
    <row r="47" spans="1:4" x14ac:dyDescent="0.2">
      <c r="A47" s="205"/>
      <c r="B47" s="204"/>
      <c r="C47" s="206"/>
      <c r="D47" s="204"/>
    </row>
    <row r="48" spans="1:4" x14ac:dyDescent="0.2">
      <c r="A48" s="205"/>
      <c r="B48" s="156"/>
      <c r="C48" s="204"/>
      <c r="D48" s="204"/>
    </row>
    <row r="49" spans="1:4" x14ac:dyDescent="0.2">
      <c r="A49" s="205"/>
      <c r="B49" s="204"/>
      <c r="C49" s="204"/>
      <c r="D49" s="204"/>
    </row>
    <row r="50" spans="1:4" x14ac:dyDescent="0.2">
      <c r="A50" s="205"/>
      <c r="B50" s="204"/>
      <c r="C50" s="204"/>
      <c r="D50" s="204"/>
    </row>
    <row r="51" spans="1:4" x14ac:dyDescent="0.2">
      <c r="A51" s="205"/>
      <c r="B51" s="204"/>
      <c r="C51" s="204"/>
      <c r="D51" s="204"/>
    </row>
    <row r="52" spans="1:4" x14ac:dyDescent="0.2">
      <c r="A52" s="205"/>
      <c r="B52" s="204"/>
      <c r="C52" s="204"/>
      <c r="D52" s="204"/>
    </row>
    <row r="53" spans="1:4" x14ac:dyDescent="0.2">
      <c r="A53" s="205"/>
      <c r="C53" s="204"/>
      <c r="D53" s="204"/>
    </row>
    <row r="54" spans="1:4" x14ac:dyDescent="0.2">
      <c r="A54" s="205"/>
      <c r="B54" s="204"/>
      <c r="C54" s="204"/>
      <c r="D54" s="204"/>
    </row>
    <row r="55" spans="1:4" s="207" customFormat="1" x14ac:dyDescent="0.2">
      <c r="A55" s="201"/>
      <c r="C55" s="202"/>
      <c r="D55" s="156"/>
    </row>
    <row r="56" spans="1:4" x14ac:dyDescent="0.2">
      <c r="A56" s="205"/>
      <c r="B56" s="204"/>
      <c r="C56" s="204"/>
      <c r="D56" s="204"/>
    </row>
    <row r="57" spans="1:4" x14ac:dyDescent="0.2">
      <c r="A57" s="205"/>
      <c r="B57" s="204"/>
      <c r="C57" s="204"/>
      <c r="D57" s="204"/>
    </row>
    <row r="58" spans="1:4" x14ac:dyDescent="0.2">
      <c r="A58" s="201"/>
      <c r="B58" s="204"/>
      <c r="C58" s="204"/>
      <c r="D58" s="204"/>
    </row>
    <row r="59" spans="1:4" x14ac:dyDescent="0.2">
      <c r="A59" s="205"/>
      <c r="B59" s="204"/>
      <c r="C59" s="204"/>
      <c r="D59" s="204"/>
    </row>
    <row r="60" spans="1:4" x14ac:dyDescent="0.2">
      <c r="A60" s="205"/>
      <c r="C60" s="204"/>
      <c r="D60" s="204"/>
    </row>
    <row r="62" spans="1:4" x14ac:dyDescent="0.2">
      <c r="A62" s="122"/>
      <c r="B62" s="122"/>
      <c r="C62" s="122"/>
      <c r="D62" s="122"/>
    </row>
    <row r="63" spans="1:4" x14ac:dyDescent="0.2">
      <c r="A63" s="205"/>
      <c r="B63" s="204"/>
      <c r="C63" s="204"/>
      <c r="D63" s="156"/>
    </row>
    <row r="64" spans="1:4" x14ac:dyDescent="0.2">
      <c r="A64" s="205"/>
      <c r="B64" s="204"/>
      <c r="C64" s="204"/>
      <c r="D64" s="156"/>
    </row>
    <row r="65" spans="1:13" x14ac:dyDescent="0.2">
      <c r="A65" s="201"/>
      <c r="B65" s="156"/>
      <c r="C65" s="206"/>
      <c r="D65" s="156"/>
    </row>
    <row r="66" spans="1:13" s="207" customFormat="1" x14ac:dyDescent="0.2">
      <c r="A66" s="201"/>
      <c r="B66" s="202"/>
      <c r="C66" s="202"/>
      <c r="D66" s="156"/>
      <c r="F66" s="198"/>
      <c r="G66" s="198"/>
      <c r="H66" s="198"/>
      <c r="I66" s="198"/>
      <c r="J66" s="198"/>
      <c r="K66" s="198"/>
      <c r="L66" s="198"/>
      <c r="M66" s="198"/>
    </row>
    <row r="67" spans="1:13" x14ac:dyDescent="0.2">
      <c r="A67" s="201"/>
      <c r="B67" s="156"/>
      <c r="C67" s="202"/>
      <c r="D67" s="156"/>
    </row>
    <row r="68" spans="1:13" x14ac:dyDescent="0.2">
      <c r="A68" s="201"/>
      <c r="B68" s="198"/>
      <c r="C68" s="202"/>
      <c r="D68" s="156"/>
    </row>
    <row r="69" spans="1:13" x14ac:dyDescent="0.2">
      <c r="A69" s="201"/>
      <c r="B69" s="202"/>
      <c r="C69" s="202"/>
      <c r="D69" s="156"/>
    </row>
    <row r="70" spans="1:13" x14ac:dyDescent="0.2">
      <c r="A70" s="201"/>
      <c r="B70" s="202"/>
      <c r="C70" s="202"/>
      <c r="D70" s="156"/>
    </row>
    <row r="71" spans="1:13" x14ac:dyDescent="0.2">
      <c r="A71" s="201"/>
      <c r="B71" s="202"/>
      <c r="C71" s="202"/>
      <c r="D71" s="156"/>
    </row>
    <row r="72" spans="1:13" x14ac:dyDescent="0.2">
      <c r="A72" s="201"/>
      <c r="B72" s="202"/>
      <c r="C72" s="202"/>
      <c r="D72" s="156"/>
    </row>
    <row r="73" spans="1:13" x14ac:dyDescent="0.2">
      <c r="A73" s="201"/>
      <c r="B73" s="202"/>
      <c r="C73" s="202"/>
      <c r="D73" s="156"/>
    </row>
    <row r="74" spans="1:13" x14ac:dyDescent="0.2">
      <c r="A74" s="201"/>
      <c r="B74" s="202"/>
      <c r="C74" s="202"/>
      <c r="D74" s="156"/>
    </row>
    <row r="75" spans="1:13" x14ac:dyDescent="0.2">
      <c r="A75" s="201"/>
      <c r="B75" s="202"/>
      <c r="C75" s="207"/>
      <c r="D75" s="156"/>
    </row>
    <row r="76" spans="1:13" x14ac:dyDescent="0.2">
      <c r="A76" s="201"/>
      <c r="B76" s="202"/>
      <c r="C76" s="207"/>
      <c r="D76" s="156"/>
    </row>
    <row r="77" spans="1:13" x14ac:dyDescent="0.2">
      <c r="A77" s="201"/>
      <c r="B77" s="202"/>
      <c r="C77" s="207"/>
      <c r="D77" s="156"/>
    </row>
    <row r="78" spans="1:13" x14ac:dyDescent="0.2">
      <c r="A78" s="201"/>
      <c r="B78" s="198"/>
      <c r="C78" s="202"/>
      <c r="D78" s="156"/>
    </row>
    <row r="79" spans="1:13" x14ac:dyDescent="0.2">
      <c r="A79" s="201"/>
      <c r="B79" s="202"/>
      <c r="C79" s="202"/>
      <c r="D79" s="156"/>
    </row>
    <row r="80" spans="1:13" x14ac:dyDescent="0.2">
      <c r="A80" s="201"/>
      <c r="B80" s="202"/>
      <c r="C80" s="202"/>
      <c r="D80" s="156"/>
    </row>
    <row r="82" spans="1:4" x14ac:dyDescent="0.2">
      <c r="A82" s="122"/>
      <c r="B82" s="122"/>
      <c r="C82" s="122"/>
      <c r="D82" s="122"/>
    </row>
    <row r="83" spans="1:4" x14ac:dyDescent="0.2">
      <c r="A83" s="201"/>
      <c r="B83" s="202"/>
      <c r="C83" s="204"/>
      <c r="D83" s="156"/>
    </row>
    <row r="84" spans="1:4" x14ac:dyDescent="0.2">
      <c r="A84" s="201"/>
      <c r="B84" s="202"/>
      <c r="C84" s="204"/>
      <c r="D84" s="156"/>
    </row>
    <row r="85" spans="1:4" ht="12.75" customHeight="1" x14ac:dyDescent="0.2">
      <c r="A85" s="201"/>
      <c r="B85" s="156"/>
      <c r="C85" s="202"/>
      <c r="D85" s="202"/>
    </row>
    <row r="86" spans="1:4" x14ac:dyDescent="0.2">
      <c r="A86" s="201"/>
      <c r="B86" s="204"/>
      <c r="C86" s="204"/>
    </row>
    <row r="87" spans="1:4" x14ac:dyDescent="0.2">
      <c r="A87" s="201"/>
      <c r="B87" s="198"/>
      <c r="C87" s="202"/>
    </row>
    <row r="88" spans="1:4" x14ac:dyDescent="0.2">
      <c r="A88" s="201"/>
      <c r="B88" s="202"/>
      <c r="C88" s="202"/>
    </row>
    <row r="89" spans="1:4" x14ac:dyDescent="0.2">
      <c r="A89" s="201"/>
      <c r="B89" s="202"/>
      <c r="C89" s="204"/>
    </row>
    <row r="90" spans="1:4" x14ac:dyDescent="0.2">
      <c r="A90" s="201"/>
      <c r="B90" s="202"/>
      <c r="C90" s="202"/>
      <c r="D90" s="207"/>
    </row>
    <row r="91" spans="1:4" x14ac:dyDescent="0.2">
      <c r="A91" s="201"/>
      <c r="B91" s="156"/>
      <c r="C91" s="202"/>
      <c r="D91" s="207"/>
    </row>
    <row r="92" spans="1:4" x14ac:dyDescent="0.2">
      <c r="A92" s="201"/>
      <c r="B92" s="202"/>
      <c r="C92" s="202"/>
      <c r="D92" s="207"/>
    </row>
    <row r="93" spans="1:4" x14ac:dyDescent="0.2">
      <c r="A93" s="201"/>
      <c r="C93" s="202"/>
      <c r="D93" s="207"/>
    </row>
    <row r="94" spans="1:4" x14ac:dyDescent="0.2">
      <c r="A94" s="201"/>
      <c r="B94" s="202"/>
      <c r="C94" s="202"/>
      <c r="D94" s="207"/>
    </row>
    <row r="95" spans="1:4" x14ac:dyDescent="0.2">
      <c r="B95" s="202"/>
    </row>
    <row r="96" spans="1:4" x14ac:dyDescent="0.2">
      <c r="A96" s="122"/>
    </row>
    <row r="97" spans="1:4" x14ac:dyDescent="0.2">
      <c r="A97" s="201"/>
      <c r="B97" s="156"/>
      <c r="C97" s="156"/>
      <c r="D97" s="207"/>
    </row>
    <row r="98" spans="1:4" x14ac:dyDescent="0.2">
      <c r="A98" s="201"/>
      <c r="B98" s="156"/>
      <c r="C98" s="156"/>
      <c r="D98" s="207"/>
    </row>
    <row r="99" spans="1:4" x14ac:dyDescent="0.2">
      <c r="A99" s="201"/>
      <c r="B99" s="156"/>
      <c r="C99" s="156"/>
      <c r="D99" s="207"/>
    </row>
    <row r="100" spans="1:4" x14ac:dyDescent="0.2">
      <c r="A100" s="201"/>
      <c r="B100" s="156"/>
      <c r="C100" s="202"/>
      <c r="D100" s="207"/>
    </row>
    <row r="101" spans="1:4" x14ac:dyDescent="0.2">
      <c r="A101" s="201"/>
      <c r="B101" s="156"/>
      <c r="C101" s="202"/>
      <c r="D101" s="207"/>
    </row>
    <row r="102" spans="1:4" x14ac:dyDescent="0.2">
      <c r="A102" s="201"/>
      <c r="B102" s="156"/>
      <c r="C102" s="156"/>
      <c r="D102" s="207"/>
    </row>
    <row r="103" spans="1:4" x14ac:dyDescent="0.2">
      <c r="A103" s="201"/>
      <c r="B103" s="156"/>
      <c r="C103" s="156"/>
      <c r="D103" s="207"/>
    </row>
    <row r="104" spans="1:4" x14ac:dyDescent="0.2">
      <c r="A104" s="201"/>
      <c r="B104" s="207"/>
      <c r="C104" s="202"/>
      <c r="D104" s="207"/>
    </row>
    <row r="105" spans="1:4" x14ac:dyDescent="0.2">
      <c r="A105" s="201"/>
      <c r="B105" s="207"/>
      <c r="C105" s="202"/>
      <c r="D105" s="207"/>
    </row>
    <row r="106" spans="1:4" x14ac:dyDescent="0.2">
      <c r="A106" s="201"/>
      <c r="B106" s="156"/>
      <c r="D106" s="207"/>
    </row>
    <row r="107" spans="1:4" x14ac:dyDescent="0.2">
      <c r="A107" s="201"/>
      <c r="B107" s="156"/>
      <c r="D107" s="207"/>
    </row>
    <row r="108" spans="1:4" x14ac:dyDescent="0.2">
      <c r="A108" s="201"/>
      <c r="B108" s="156"/>
      <c r="C108" s="204"/>
      <c r="D108" s="207"/>
    </row>
    <row r="110" spans="1:4" x14ac:dyDescent="0.2">
      <c r="A110" s="122"/>
      <c r="B110" s="198"/>
    </row>
    <row r="111" spans="1:4" x14ac:dyDescent="0.2">
      <c r="A111" s="201"/>
      <c r="B111" s="156"/>
      <c r="C111" s="202"/>
      <c r="D111" s="207"/>
    </row>
    <row r="112" spans="1:4" x14ac:dyDescent="0.2">
      <c r="A112" s="201"/>
      <c r="B112" s="156"/>
      <c r="C112" s="202"/>
      <c r="D112" s="207"/>
    </row>
    <row r="113" spans="1:4" x14ac:dyDescent="0.2">
      <c r="A113" s="201"/>
      <c r="B113" s="156"/>
      <c r="C113" s="202"/>
      <c r="D113" s="207"/>
    </row>
    <row r="114" spans="1:4" x14ac:dyDescent="0.2">
      <c r="A114" s="201"/>
      <c r="B114" s="156"/>
      <c r="C114" s="204"/>
      <c r="D114" s="207"/>
    </row>
    <row r="115" spans="1:4" x14ac:dyDescent="0.2">
      <c r="A115" s="201"/>
      <c r="B115" s="156"/>
      <c r="C115" s="202"/>
      <c r="D115" s="207"/>
    </row>
    <row r="116" spans="1:4" x14ac:dyDescent="0.2">
      <c r="A116" s="201"/>
      <c r="B116" s="156"/>
      <c r="C116" s="202"/>
      <c r="D116" s="207"/>
    </row>
    <row r="117" spans="1:4" x14ac:dyDescent="0.2">
      <c r="A117" s="201"/>
      <c r="B117" s="156"/>
      <c r="C117" s="202"/>
      <c r="D117" s="207"/>
    </row>
    <row r="118" spans="1:4" x14ac:dyDescent="0.2">
      <c r="A118" s="201"/>
      <c r="B118" s="156"/>
      <c r="C118" s="202"/>
      <c r="D118" s="207"/>
    </row>
    <row r="119" spans="1:4" x14ac:dyDescent="0.2">
      <c r="A119" s="201"/>
      <c r="B119" s="156"/>
      <c r="C119" s="202"/>
      <c r="D119" s="207"/>
    </row>
    <row r="120" spans="1:4" x14ac:dyDescent="0.2">
      <c r="A120" s="201"/>
      <c r="B120" s="156"/>
      <c r="C120" s="202"/>
      <c r="D120" s="207"/>
    </row>
    <row r="121" spans="1:4" x14ac:dyDescent="0.2">
      <c r="A121" s="201"/>
      <c r="B121" s="156"/>
      <c r="C121" s="202"/>
      <c r="D121" s="207"/>
    </row>
    <row r="122" spans="1:4" x14ac:dyDescent="0.2">
      <c r="A122" s="201"/>
      <c r="B122" s="204"/>
      <c r="C122" s="204"/>
      <c r="D122" s="207"/>
    </row>
    <row r="123" spans="1:4" x14ac:dyDescent="0.2">
      <c r="A123" s="201"/>
      <c r="B123" s="156"/>
      <c r="C123" s="202"/>
      <c r="D123" s="207"/>
    </row>
    <row r="124" spans="1:4" x14ac:dyDescent="0.2">
      <c r="A124" s="201"/>
      <c r="B124" s="156"/>
      <c r="C124" s="202"/>
      <c r="D124" s="207"/>
    </row>
    <row r="125" spans="1:4" x14ac:dyDescent="0.2">
      <c r="A125" s="201"/>
      <c r="B125" s="204"/>
      <c r="C125" s="204"/>
      <c r="D125" s="207"/>
    </row>
    <row r="126" spans="1:4" x14ac:dyDescent="0.2">
      <c r="A126" s="201"/>
      <c r="B126" s="156"/>
      <c r="C126" s="202"/>
      <c r="D126" s="207"/>
    </row>
    <row r="127" spans="1:4" x14ac:dyDescent="0.2">
      <c r="A127" s="201"/>
      <c r="B127" s="204"/>
      <c r="C127" s="204"/>
      <c r="D127" s="207"/>
    </row>
    <row r="128" spans="1:4" x14ac:dyDescent="0.2">
      <c r="A128" s="201"/>
      <c r="B128" s="156"/>
      <c r="C128" s="202"/>
      <c r="D128" s="207"/>
    </row>
    <row r="129" spans="1:4" x14ac:dyDescent="0.2">
      <c r="A129" s="201"/>
      <c r="B129" s="156"/>
      <c r="C129" s="202"/>
      <c r="D129" s="207"/>
    </row>
    <row r="130" spans="1:4" x14ac:dyDescent="0.2">
      <c r="A130" s="201"/>
      <c r="B130" s="204"/>
      <c r="C130" s="204"/>
      <c r="D130" s="207"/>
    </row>
    <row r="131" spans="1:4" x14ac:dyDescent="0.2">
      <c r="A131" s="201"/>
      <c r="B131" s="156"/>
      <c r="C131" s="202"/>
      <c r="D131" s="207"/>
    </row>
    <row r="132" spans="1:4" x14ac:dyDescent="0.2">
      <c r="A132" s="201"/>
      <c r="B132" s="204"/>
      <c r="C132" s="204"/>
      <c r="D132" s="207"/>
    </row>
    <row r="133" spans="1:4" x14ac:dyDescent="0.2">
      <c r="A133" s="201"/>
      <c r="B133" s="207"/>
      <c r="C133" s="202"/>
      <c r="D133" s="207"/>
    </row>
    <row r="134" spans="1:4" x14ac:dyDescent="0.2">
      <c r="A134" s="201"/>
      <c r="B134" s="207"/>
      <c r="C134" s="202"/>
      <c r="D134" s="207"/>
    </row>
    <row r="135" spans="1:4" x14ac:dyDescent="0.2">
      <c r="A135" s="201"/>
      <c r="B135" s="204"/>
      <c r="C135" s="204"/>
      <c r="D135" s="207"/>
    </row>
    <row r="136" spans="1:4" x14ac:dyDescent="0.2">
      <c r="A136" s="201"/>
      <c r="B136" s="207"/>
      <c r="C136" s="202"/>
      <c r="D136" s="207"/>
    </row>
    <row r="137" spans="1:4" x14ac:dyDescent="0.2">
      <c r="A137" s="201"/>
      <c r="B137" s="204"/>
      <c r="C137" s="204"/>
      <c r="D137" s="207"/>
    </row>
    <row r="139" spans="1:4" x14ac:dyDescent="0.2">
      <c r="A139" s="122"/>
      <c r="B139" s="198"/>
    </row>
    <row r="140" spans="1:4" x14ac:dyDescent="0.2">
      <c r="A140" s="201"/>
      <c r="B140" s="156"/>
      <c r="C140" s="202"/>
      <c r="D140" s="156"/>
    </row>
    <row r="141" spans="1:4" x14ac:dyDescent="0.2">
      <c r="A141" s="201"/>
      <c r="B141" s="156"/>
      <c r="C141" s="202"/>
      <c r="D141" s="156"/>
    </row>
    <row r="142" spans="1:4" x14ac:dyDescent="0.2">
      <c r="A142" s="201"/>
      <c r="B142" s="156"/>
      <c r="C142" s="202"/>
      <c r="D142" s="156"/>
    </row>
    <row r="143" spans="1:4" x14ac:dyDescent="0.2">
      <c r="A143" s="201"/>
      <c r="B143" s="202"/>
      <c r="C143" s="202"/>
      <c r="D143" s="156"/>
    </row>
    <row r="144" spans="1:4" x14ac:dyDescent="0.2">
      <c r="A144" s="201"/>
      <c r="B144" s="156"/>
      <c r="C144" s="202"/>
      <c r="D144" s="156"/>
    </row>
    <row r="145" spans="1:4" x14ac:dyDescent="0.2">
      <c r="A145" s="201"/>
      <c r="B145" s="156"/>
      <c r="C145" s="202"/>
      <c r="D145" s="156"/>
    </row>
    <row r="146" spans="1:4" x14ac:dyDescent="0.2">
      <c r="A146" s="201"/>
      <c r="B146" s="202"/>
      <c r="C146" s="202"/>
      <c r="D146" s="156"/>
    </row>
    <row r="147" spans="1:4" x14ac:dyDescent="0.2">
      <c r="A147" s="201"/>
      <c r="B147" s="156"/>
      <c r="C147" s="202"/>
      <c r="D147" s="156"/>
    </row>
    <row r="148" spans="1:4" x14ac:dyDescent="0.2">
      <c r="A148" s="201"/>
      <c r="B148" s="156"/>
      <c r="C148" s="202"/>
      <c r="D148" s="156"/>
    </row>
    <row r="149" spans="1:4" x14ac:dyDescent="0.2">
      <c r="A149" s="201"/>
      <c r="B149" s="198"/>
      <c r="C149" s="198"/>
      <c r="D149" s="156"/>
    </row>
    <row r="150" spans="1:4" x14ac:dyDescent="0.2">
      <c r="A150" s="201"/>
      <c r="B150" s="156"/>
      <c r="C150" s="198"/>
      <c r="D150" s="156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0" workbookViewId="0">
      <selection activeCell="I19" sqref="I19"/>
    </sheetView>
  </sheetViews>
  <sheetFormatPr defaultRowHeight="12.75" x14ac:dyDescent="0.2"/>
  <sheetData>
    <row r="1" spans="1:4" x14ac:dyDescent="0.2">
      <c r="A1" t="s">
        <v>265</v>
      </c>
      <c r="B1" t="s">
        <v>266</v>
      </c>
    </row>
    <row r="4" spans="1:4" x14ac:dyDescent="0.2">
      <c r="A4" t="s">
        <v>265</v>
      </c>
      <c r="B4" t="s">
        <v>267</v>
      </c>
    </row>
    <row r="5" spans="1:4" x14ac:dyDescent="0.2">
      <c r="A5" t="s">
        <v>265</v>
      </c>
      <c r="B5" t="s">
        <v>268</v>
      </c>
      <c r="C5" t="s">
        <v>269</v>
      </c>
    </row>
    <row r="6" spans="1:4" x14ac:dyDescent="0.2">
      <c r="A6" t="s">
        <v>270</v>
      </c>
      <c r="B6" t="s">
        <v>271</v>
      </c>
      <c r="C6" t="str">
        <f>NOTES!$D$5</f>
        <v>L1</v>
      </c>
    </row>
    <row r="7" spans="1:4" x14ac:dyDescent="0.2">
      <c r="A7" t="s">
        <v>270</v>
      </c>
      <c r="B7" t="s">
        <v>350</v>
      </c>
      <c r="C7">
        <f>NOTES!$D$4</f>
        <v>2023</v>
      </c>
    </row>
    <row r="8" spans="1:4" x14ac:dyDescent="0.2">
      <c r="A8" t="s">
        <v>270</v>
      </c>
      <c r="B8" t="s">
        <v>351</v>
      </c>
      <c r="C8" t="str">
        <f>CONCATENATE("BUD",NOTES!$D$4)</f>
        <v>BUD2023</v>
      </c>
    </row>
    <row r="9" spans="1:4" x14ac:dyDescent="0.2">
      <c r="A9" t="s">
        <v>352</v>
      </c>
      <c r="B9" t="s">
        <v>272</v>
      </c>
      <c r="C9" t="str">
        <f>$C$7&amp;"00"</f>
        <v>202300</v>
      </c>
    </row>
    <row r="10" spans="1:4" x14ac:dyDescent="0.2">
      <c r="A10" t="s">
        <v>352</v>
      </c>
      <c r="B10" t="s">
        <v>273</v>
      </c>
      <c r="C10" t="str">
        <f>$C$7&amp;"13"</f>
        <v>202313</v>
      </c>
    </row>
    <row r="12" spans="1:4" x14ac:dyDescent="0.2">
      <c r="A12" t="s">
        <v>265</v>
      </c>
      <c r="B12" t="s">
        <v>274</v>
      </c>
    </row>
    <row r="13" spans="1:4" x14ac:dyDescent="0.2">
      <c r="A13" t="s">
        <v>275</v>
      </c>
      <c r="B13" t="s">
        <v>276</v>
      </c>
      <c r="C13" t="s">
        <v>277</v>
      </c>
      <c r="D13" s="20">
        <v>2006</v>
      </c>
    </row>
    <row r="14" spans="1:4" x14ac:dyDescent="0.2">
      <c r="A14" t="s">
        <v>275</v>
      </c>
      <c r="B14" t="s">
        <v>278</v>
      </c>
      <c r="C14" t="s">
        <v>279</v>
      </c>
      <c r="D14">
        <v>2005</v>
      </c>
    </row>
    <row r="17" spans="1:2" x14ac:dyDescent="0.2">
      <c r="A17" s="156" t="s">
        <v>142</v>
      </c>
      <c r="B17" s="156" t="s">
        <v>201</v>
      </c>
    </row>
    <row r="18" spans="1:2" x14ac:dyDescent="0.2">
      <c r="A18" s="156" t="s">
        <v>142</v>
      </c>
      <c r="B18" s="156" t="s">
        <v>154</v>
      </c>
    </row>
    <row r="19" spans="1:2" x14ac:dyDescent="0.2">
      <c r="A19" s="156" t="s">
        <v>142</v>
      </c>
      <c r="B19" s="156" t="s">
        <v>143</v>
      </c>
    </row>
    <row r="20" spans="1:2" x14ac:dyDescent="0.2">
      <c r="A20" s="156" t="s">
        <v>142</v>
      </c>
      <c r="B20" s="156" t="s">
        <v>202</v>
      </c>
    </row>
    <row r="21" spans="1:2" x14ac:dyDescent="0.2">
      <c r="A21" s="156" t="s">
        <v>142</v>
      </c>
      <c r="B21" t="s">
        <v>203</v>
      </c>
    </row>
    <row r="22" spans="1:2" x14ac:dyDescent="0.2">
      <c r="A22" s="156" t="s">
        <v>142</v>
      </c>
      <c r="B22" t="s">
        <v>155</v>
      </c>
    </row>
    <row r="23" spans="1:2" x14ac:dyDescent="0.2">
      <c r="A23" s="156" t="s">
        <v>142</v>
      </c>
      <c r="B23" t="s">
        <v>189</v>
      </c>
    </row>
    <row r="24" spans="1:2" x14ac:dyDescent="0.2">
      <c r="A24" s="156" t="s">
        <v>142</v>
      </c>
      <c r="B24" t="s">
        <v>190</v>
      </c>
    </row>
    <row r="25" spans="1:2" x14ac:dyDescent="0.2">
      <c r="A25" s="156" t="s">
        <v>142</v>
      </c>
      <c r="B25" t="s">
        <v>191</v>
      </c>
    </row>
    <row r="26" spans="1:2" x14ac:dyDescent="0.2">
      <c r="A26" s="156" t="s">
        <v>142</v>
      </c>
      <c r="B26" t="s">
        <v>192</v>
      </c>
    </row>
    <row r="27" spans="1:2" x14ac:dyDescent="0.2">
      <c r="A27" s="156" t="s">
        <v>142</v>
      </c>
      <c r="B27" t="s">
        <v>193</v>
      </c>
    </row>
    <row r="28" spans="1:2" x14ac:dyDescent="0.2">
      <c r="A28" s="156" t="s">
        <v>142</v>
      </c>
      <c r="B28" t="s">
        <v>194</v>
      </c>
    </row>
    <row r="29" spans="1:2" x14ac:dyDescent="0.2">
      <c r="A29" s="156" t="s">
        <v>142</v>
      </c>
      <c r="B29" t="s">
        <v>195</v>
      </c>
    </row>
    <row r="30" spans="1:2" x14ac:dyDescent="0.2">
      <c r="A30" s="156" t="s">
        <v>142</v>
      </c>
      <c r="B30" t="s">
        <v>196</v>
      </c>
    </row>
    <row r="31" spans="1:2" x14ac:dyDescent="0.2">
      <c r="A31" s="156" t="s">
        <v>142</v>
      </c>
      <c r="B31" t="s">
        <v>197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46"/>
  <sheetViews>
    <sheetView workbookViewId="0">
      <selection activeCell="A2" sqref="A2"/>
    </sheetView>
  </sheetViews>
  <sheetFormatPr defaultRowHeight="12.75" x14ac:dyDescent="0.2"/>
  <cols>
    <col min="2" max="2" width="36.28515625" customWidth="1"/>
    <col min="3" max="4" width="16.7109375" customWidth="1"/>
    <col min="7" max="7" width="21" customWidth="1"/>
  </cols>
  <sheetData>
    <row r="5" spans="2:4" x14ac:dyDescent="0.2">
      <c r="C5" s="122" t="s">
        <v>149</v>
      </c>
      <c r="D5" s="142" t="s">
        <v>150</v>
      </c>
    </row>
    <row r="6" spans="2:4" x14ac:dyDescent="0.2">
      <c r="B6" s="122" t="s">
        <v>151</v>
      </c>
      <c r="C6" s="122" t="s">
        <v>152</v>
      </c>
      <c r="D6" s="142" t="s">
        <v>152</v>
      </c>
    </row>
    <row r="7" spans="2:4" x14ac:dyDescent="0.2">
      <c r="D7" s="143"/>
    </row>
    <row r="8" spans="2:4" x14ac:dyDescent="0.2">
      <c r="B8" s="144" t="s">
        <v>153</v>
      </c>
      <c r="C8" s="145">
        <f>'Exp &amp; Inc by AUTHTYPE'!F79</f>
        <v>6603400213.4100008</v>
      </c>
      <c r="D8" s="146"/>
    </row>
    <row r="9" spans="2:4" x14ac:dyDescent="0.2">
      <c r="D9" s="143"/>
    </row>
    <row r="10" spans="2:4" x14ac:dyDescent="0.2">
      <c r="B10" s="144" t="s">
        <v>154</v>
      </c>
      <c r="C10" s="145">
        <f>'Summary I&amp;E by Div'!E145</f>
        <v>6603400213.4099998</v>
      </c>
      <c r="D10" s="147">
        <f>C10-C8</f>
        <v>0</v>
      </c>
    </row>
    <row r="11" spans="2:4" x14ac:dyDescent="0.2">
      <c r="D11" s="143"/>
    </row>
    <row r="12" spans="2:4" x14ac:dyDescent="0.2">
      <c r="B12" s="144" t="s">
        <v>155</v>
      </c>
      <c r="C12" s="145">
        <f>'Exp &amp; Inc by SVCDIV G&amp;H'!I114</f>
        <v>6603400216.46</v>
      </c>
      <c r="D12" s="147">
        <f>C12-C8</f>
        <v>3.0499992370605469</v>
      </c>
    </row>
    <row r="13" spans="2:4" x14ac:dyDescent="0.2">
      <c r="D13" s="143"/>
    </row>
    <row r="14" spans="2:4" x14ac:dyDescent="0.2">
      <c r="B14" s="153" t="s">
        <v>179</v>
      </c>
      <c r="C14" s="154">
        <f>'Revenue Exp &amp; Inc &amp; ARV'!C92-'Revenue Exp &amp; Inc &amp; ARV'!F92</f>
        <v>0</v>
      </c>
      <c r="D14" s="147">
        <f>C14-C8</f>
        <v>-6603400213.4100008</v>
      </c>
    </row>
    <row r="15" spans="2:4" x14ac:dyDescent="0.2">
      <c r="B15" t="s">
        <v>156</v>
      </c>
      <c r="D15" s="143"/>
    </row>
    <row r="16" spans="2:4" x14ac:dyDescent="0.2">
      <c r="B16" s="153" t="s">
        <v>497</v>
      </c>
      <c r="C16" s="145">
        <f>'Revenue I&amp;E SVCDIV A'!K163+'Revenue I&amp;E SVCDIV B'!K162+'Revenue I&amp;E SVCDIV C'!K116+'Revenue I&amp;E SVCDIV D'!K162+'Revenue I&amp;E SVCDIV E'!K208+'Revenue I&amp;E SVCDIV F'!K116+'Revenue I&amp;E SVCDIV G'!K119+'Revenue I&amp;E SVCDIV H'!K169</f>
        <v>6603400216.4599991</v>
      </c>
      <c r="D16" s="147">
        <f>C16-C8</f>
        <v>3.0499982833862305</v>
      </c>
    </row>
    <row r="17" spans="2:4" x14ac:dyDescent="0.2">
      <c r="D17" s="143"/>
    </row>
    <row r="19" spans="2:4" x14ac:dyDescent="0.2">
      <c r="B19" s="122" t="s">
        <v>157</v>
      </c>
      <c r="C19" s="122" t="s">
        <v>152</v>
      </c>
      <c r="D19" s="142" t="s">
        <v>152</v>
      </c>
    </row>
    <row r="20" spans="2:4" x14ac:dyDescent="0.2">
      <c r="D20" s="143"/>
    </row>
    <row r="21" spans="2:4" x14ac:dyDescent="0.2">
      <c r="B21" s="144" t="str">
        <f>B8</f>
        <v>Exp &amp; Inc by Authority Type</v>
      </c>
      <c r="C21" s="145">
        <f>'Exp &amp; Inc by AUTHTYPE'!F88</f>
        <v>6603400115.420002</v>
      </c>
      <c r="D21" s="146"/>
    </row>
    <row r="22" spans="2:4" x14ac:dyDescent="0.2">
      <c r="D22" s="143"/>
    </row>
    <row r="23" spans="2:4" x14ac:dyDescent="0.2">
      <c r="B23" s="144" t="str">
        <f>B10</f>
        <v>Summary I&amp;E by Div</v>
      </c>
      <c r="C23" s="145">
        <f>'Summary I&amp;E by Div'!F152</f>
        <v>6603400213.4100008</v>
      </c>
      <c r="D23" s="147">
        <f>C23-C21</f>
        <v>97.989998817443848</v>
      </c>
    </row>
    <row r="24" spans="2:4" x14ac:dyDescent="0.2">
      <c r="D24" s="143"/>
    </row>
    <row r="25" spans="2:4" x14ac:dyDescent="0.2">
      <c r="B25" s="144" t="str">
        <f>B12</f>
        <v>Exp &amp; Inc by SVCDIV G&amp;H</v>
      </c>
      <c r="C25" s="145">
        <f>'Exp &amp; Inc by SVCDIV G&amp;H'!J114</f>
        <v>6603400219.3600025</v>
      </c>
      <c r="D25" s="147">
        <f>C25-C21</f>
        <v>103.94000053405762</v>
      </c>
    </row>
    <row r="26" spans="2:4" x14ac:dyDescent="0.2">
      <c r="D26" s="143"/>
    </row>
    <row r="27" spans="2:4" x14ac:dyDescent="0.2">
      <c r="B27" s="144" t="str">
        <f>B14</f>
        <v>Rev Inc &amp; Exp &amp; ARV</v>
      </c>
      <c r="C27" s="154">
        <f>'Revenue Exp &amp; Inc &amp; ARV'!H92+'Revenue Exp &amp; Inc &amp; ARV'!J92-'Revenue Exp &amp; Inc &amp; ARV'!I92-'Revenue Exp &amp; Inc &amp; ARV'!F92</f>
        <v>0</v>
      </c>
      <c r="D27" s="147">
        <f>C27-C21</f>
        <v>-6603400115.420002</v>
      </c>
    </row>
    <row r="28" spans="2:4" x14ac:dyDescent="0.2">
      <c r="B28" s="21"/>
      <c r="C28" s="185"/>
      <c r="D28" s="186"/>
    </row>
    <row r="29" spans="2:4" ht="25.5" customHeight="1" x14ac:dyDescent="0.2">
      <c r="B29" s="187" t="s">
        <v>498</v>
      </c>
      <c r="D29" s="143"/>
    </row>
    <row r="30" spans="2:4" x14ac:dyDescent="0.2">
      <c r="B30" s="184" t="str">
        <f>B8</f>
        <v>Exp &amp; Inc by Authority Type</v>
      </c>
      <c r="C30" s="145">
        <f>'Exp &amp; Inc by AUTHTYPE'!F81+'Exp &amp; Inc by AUTHTYPE'!F84</f>
        <v>4361562439.1100006</v>
      </c>
      <c r="D30" s="146"/>
    </row>
    <row r="31" spans="2:4" x14ac:dyDescent="0.2">
      <c r="D31" s="143"/>
    </row>
    <row r="32" spans="2:4" x14ac:dyDescent="0.2">
      <c r="B32" s="144" t="str">
        <f>B10</f>
        <v>Summary I&amp;E by Div</v>
      </c>
      <c r="C32" s="145">
        <f>'Summary I&amp;E by Div'!F145</f>
        <v>4361562537.0999994</v>
      </c>
      <c r="D32" s="147">
        <f>C32-C30</f>
        <v>97.989998817443848</v>
      </c>
    </row>
    <row r="33" spans="2:4" x14ac:dyDescent="0.2">
      <c r="D33" s="143"/>
    </row>
    <row r="34" spans="2:4" x14ac:dyDescent="0.2">
      <c r="B34" s="144" t="str">
        <f>B16</f>
        <v>Revenue I&amp;E SVC A-H</v>
      </c>
      <c r="C34" s="145">
        <f>'Revenue I&amp;E SVCDIV A'!L163+'Revenue I&amp;E SVCDIV B'!L162+'Revenue I&amp;E SVCDIV C'!L116+'Revenue I&amp;E SVCDIV D'!L162+'Revenue I&amp;E SVCDIV E'!L208+'Revenue I&amp;E SVCDIV F'!L116+'Revenue I&amp;E SVCDIV G'!L119+'Revenue I&amp;E SVCDIV H'!L169</f>
        <v>4361562543.0500011</v>
      </c>
      <c r="D34" s="147">
        <f>C34-C30</f>
        <v>103.94000053405762</v>
      </c>
    </row>
    <row r="35" spans="2:4" ht="27" customHeight="1" x14ac:dyDescent="0.2"/>
    <row r="36" spans="2:4" x14ac:dyDescent="0.2">
      <c r="B36" s="122" t="s">
        <v>495</v>
      </c>
    </row>
    <row r="37" spans="2:4" x14ac:dyDescent="0.2">
      <c r="B37" s="122"/>
    </row>
    <row r="38" spans="2:4" x14ac:dyDescent="0.2">
      <c r="B38" s="144" t="str">
        <f>B8</f>
        <v>Exp &amp; Inc by Authority Type</v>
      </c>
      <c r="C38" s="145">
        <f>'Exp &amp; Inc by AUTHTYPE'!F64</f>
        <v>138305053.24000001</v>
      </c>
      <c r="D38" s="146"/>
    </row>
    <row r="39" spans="2:4" x14ac:dyDescent="0.2">
      <c r="D39" s="143"/>
    </row>
    <row r="40" spans="2:4" x14ac:dyDescent="0.2">
      <c r="B40" s="144" t="str">
        <f>B10</f>
        <v>Summary I&amp;E by Div</v>
      </c>
      <c r="C40" s="145">
        <f>'Summary I&amp;E by Div'!E114+'Summary I&amp;E by Div'!E116+'Summary I&amp;E by Div'!E118+'Summary I&amp;E by Div'!E120+'Summary I&amp;E by Div'!E122+'Summary I&amp;E by Div'!E124+'Summary I&amp;E by Div'!E126+'Summary I&amp;E by Div'!E128</f>
        <v>138305053.24000001</v>
      </c>
      <c r="D40" s="147">
        <f>C40-C38</f>
        <v>0</v>
      </c>
    </row>
    <row r="41" spans="2:4" x14ac:dyDescent="0.2">
      <c r="D41" s="143"/>
    </row>
    <row r="42" spans="2:4" x14ac:dyDescent="0.2">
      <c r="B42" s="153" t="s">
        <v>496</v>
      </c>
      <c r="C42" s="145">
        <f>'Exp &amp; Inc by SVCDIV A&amp;B'!D104+'Exp &amp; Inc by SVCDIV A&amp;B'!I104+'Exp &amp; Inc by SVCDIV C&amp;D'!D112+'Exp &amp; Inc by SVCDIV C&amp;D'!I112+'Exp &amp; Inc by SVCDIV E&amp;F'!D136+'Exp &amp; Inc by SVCDIV E&amp;F'!I136+'Exp &amp; Inc by SVCDIV G&amp;H'!D104+'Exp &amp; Inc by SVCDIV G&amp;H'!I104</f>
        <v>138305053.24000001</v>
      </c>
      <c r="D42" s="147">
        <f>C42-C38</f>
        <v>0</v>
      </c>
    </row>
    <row r="43" spans="2:4" x14ac:dyDescent="0.2">
      <c r="D43" s="143"/>
    </row>
    <row r="44" spans="2:4" x14ac:dyDescent="0.2">
      <c r="B44" s="144" t="str">
        <f>B14</f>
        <v>Rev Inc &amp; Exp &amp; ARV</v>
      </c>
      <c r="C44" s="154">
        <f>'Revenue Exp &amp; Inc &amp; ARV'!F92</f>
        <v>0</v>
      </c>
      <c r="D44" s="147">
        <f>C44-C38</f>
        <v>-138305053.24000001</v>
      </c>
    </row>
    <row r="45" spans="2:4" x14ac:dyDescent="0.2">
      <c r="D45" s="143"/>
    </row>
    <row r="46" spans="2:4" x14ac:dyDescent="0.2">
      <c r="B46" s="144" t="str">
        <f>B16</f>
        <v>Revenue I&amp;E SVC A-H</v>
      </c>
      <c r="C46" s="145">
        <f>'Revenue I&amp;E SVCDIV A'!K161+'Revenue I&amp;E SVCDIV B'!K160+'Revenue I&amp;E SVCDIV C'!K114+'Revenue I&amp;E SVCDIV D'!K160+'Revenue I&amp;E SVCDIV E'!K206+'Revenue I&amp;E SVCDIV F'!K114+'Revenue I&amp;E SVCDIV G'!K117+'Revenue I&amp;E SVCDIV H'!K167</f>
        <v>138305053.24000001</v>
      </c>
      <c r="D46" s="147">
        <f>C46-C38</f>
        <v>0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I15"/>
  <sheetViews>
    <sheetView workbookViewId="0">
      <selection activeCell="B15" sqref="B15:I15"/>
    </sheetView>
  </sheetViews>
  <sheetFormatPr defaultRowHeight="12.75" x14ac:dyDescent="0.2"/>
  <sheetData>
    <row r="15" spans="2:9" ht="25.5" x14ac:dyDescent="0.35">
      <c r="B15" s="213" t="str">
        <f>CONCATENATE(NOTES!$D$4," Budget Summary Tables/Charts")</f>
        <v>2023 Budget Summary Tables/Charts</v>
      </c>
      <c r="C15" s="213"/>
      <c r="D15" s="213"/>
      <c r="E15" s="213"/>
      <c r="F15" s="213"/>
      <c r="G15" s="213"/>
      <c r="H15" s="213"/>
      <c r="I15" s="213"/>
    </row>
  </sheetData>
  <mergeCells count="1">
    <mergeCell ref="B15:I15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abSelected="1" topLeftCell="B54" zoomScaleNormal="100" workbookViewId="0">
      <selection activeCell="B7" sqref="B7"/>
    </sheetView>
  </sheetViews>
  <sheetFormatPr defaultRowHeight="12.75" x14ac:dyDescent="0.2"/>
  <cols>
    <col min="1" max="1" width="9.28515625" hidden="1" customWidth="1"/>
    <col min="3" max="3" width="45.28515625" customWidth="1"/>
    <col min="4" max="4" width="18.28515625" customWidth="1"/>
    <col min="5" max="5" width="12" customWidth="1"/>
    <col min="6" max="6" width="15.5703125" customWidth="1"/>
    <col min="7" max="7" width="14.42578125" customWidth="1"/>
    <col min="10" max="10" width="16.7109375" customWidth="1"/>
  </cols>
  <sheetData>
    <row r="1" spans="1:8" hidden="1" x14ac:dyDescent="0.2">
      <c r="A1" s="1" t="s">
        <v>141</v>
      </c>
    </row>
    <row r="2" spans="1:8" s="1" customFormat="1" hidden="1" x14ac:dyDescent="0.2">
      <c r="A2" s="1" t="s">
        <v>238</v>
      </c>
    </row>
    <row r="3" spans="1:8" s="1" customFormat="1" hidden="1" x14ac:dyDescent="0.2">
      <c r="A3" s="1" t="s">
        <v>245</v>
      </c>
      <c r="D3" s="1" t="s">
        <v>226</v>
      </c>
      <c r="E3" s="1" t="s">
        <v>226</v>
      </c>
      <c r="G3" s="1" t="s">
        <v>226</v>
      </c>
    </row>
    <row r="4" spans="1:8" s="1" customFormat="1" ht="12.75" hidden="1" customHeight="1" x14ac:dyDescent="0.25">
      <c r="A4" s="1" t="s">
        <v>443</v>
      </c>
      <c r="B4" s="22"/>
      <c r="D4" s="42" t="str">
        <f>CONCATENATE("BUD",NOTES!$D$4)</f>
        <v>BUD2023</v>
      </c>
      <c r="E4" s="42" t="str">
        <f>CONCATENATE("BUD",NOTES!$D$4)</f>
        <v>BUD2023</v>
      </c>
      <c r="G4" s="42" t="str">
        <f>CONCATENATE("BUD",NOTES!$D$4-1)</f>
        <v>BUD2022</v>
      </c>
    </row>
    <row r="5" spans="1:8" s="1" customFormat="1" hidden="1" x14ac:dyDescent="0.2">
      <c r="A5" s="1" t="s">
        <v>227</v>
      </c>
      <c r="D5" s="1">
        <v>10</v>
      </c>
      <c r="E5" s="1">
        <v>10</v>
      </c>
      <c r="G5" s="1">
        <v>10</v>
      </c>
      <c r="H5" s="3"/>
    </row>
    <row r="6" spans="1:8" s="31" customFormat="1" hidden="1" x14ac:dyDescent="0.2">
      <c r="A6" s="31" t="s">
        <v>416</v>
      </c>
      <c r="D6" s="31" t="s">
        <v>510</v>
      </c>
      <c r="E6" s="31" t="s">
        <v>417</v>
      </c>
      <c r="G6" s="31" t="s">
        <v>519</v>
      </c>
      <c r="H6" s="43"/>
    </row>
    <row r="7" spans="1:8" s="1" customFormat="1" x14ac:dyDescent="0.2">
      <c r="A7" s="31"/>
      <c r="B7" s="31"/>
      <c r="H7" s="3"/>
    </row>
    <row r="8" spans="1:8" s="1" customFormat="1" hidden="1" x14ac:dyDescent="0.2">
      <c r="A8" s="1" t="s">
        <v>205</v>
      </c>
      <c r="B8" s="31"/>
      <c r="H8" s="3"/>
    </row>
    <row r="9" spans="1:8" ht="15.75" hidden="1" x14ac:dyDescent="0.25">
      <c r="A9" s="1" t="s">
        <v>233</v>
      </c>
      <c r="B9" s="22"/>
      <c r="C9" s="22"/>
      <c r="D9" s="22"/>
    </row>
    <row r="10" spans="1:8" ht="15.75" hidden="1" x14ac:dyDescent="0.25">
      <c r="A10" s="1" t="s">
        <v>246</v>
      </c>
      <c r="B10" s="22"/>
      <c r="C10" s="42"/>
      <c r="D10" s="1" t="s">
        <v>226</v>
      </c>
      <c r="E10" s="1" t="s">
        <v>226</v>
      </c>
      <c r="G10" s="1" t="s">
        <v>226</v>
      </c>
    </row>
    <row r="11" spans="1:8" s="1" customFormat="1" ht="12.75" hidden="1" customHeight="1" x14ac:dyDescent="0.25">
      <c r="A11" s="1" t="s">
        <v>212</v>
      </c>
      <c r="B11" s="22"/>
      <c r="D11" s="42" t="str">
        <f>CONCATENATE("BUD",NOTES!$D$4)</f>
        <v>BUD2023</v>
      </c>
      <c r="E11" s="42" t="str">
        <f>CONCATENATE("BUD",NOTES!$D$4)</f>
        <v>BUD2023</v>
      </c>
      <c r="G11" s="42" t="str">
        <f>CONCATENATE("BUD",NOTES!$D$4-1)</f>
        <v>BUD2022</v>
      </c>
    </row>
    <row r="12" spans="1:8" ht="15.75" hidden="1" x14ac:dyDescent="0.25">
      <c r="A12" s="1" t="s">
        <v>228</v>
      </c>
      <c r="B12" s="22"/>
      <c r="C12" s="42"/>
      <c r="D12" s="1">
        <v>10</v>
      </c>
      <c r="E12" s="1">
        <v>10</v>
      </c>
      <c r="G12" s="1">
        <v>10</v>
      </c>
    </row>
    <row r="13" spans="1:8" ht="15.75" hidden="1" x14ac:dyDescent="0.25">
      <c r="A13" s="31" t="s">
        <v>421</v>
      </c>
      <c r="B13" s="22"/>
      <c r="C13" s="1"/>
      <c r="D13" s="31" t="s">
        <v>510</v>
      </c>
      <c r="E13" s="31" t="s">
        <v>417</v>
      </c>
      <c r="G13" s="31" t="s">
        <v>519</v>
      </c>
    </row>
    <row r="14" spans="1:8" ht="15.75" hidden="1" x14ac:dyDescent="0.25">
      <c r="A14" s="31" t="s">
        <v>356</v>
      </c>
      <c r="B14" s="22"/>
      <c r="C14" s="1"/>
      <c r="D14" s="31" t="s">
        <v>355</v>
      </c>
      <c r="E14" s="31" t="s">
        <v>355</v>
      </c>
      <c r="G14" s="31" t="s">
        <v>355</v>
      </c>
    </row>
    <row r="15" spans="1:8" s="1" customFormat="1" x14ac:dyDescent="0.2">
      <c r="A15" s="31"/>
      <c r="B15" s="31"/>
      <c r="H15" s="3"/>
    </row>
    <row r="16" spans="1:8" s="1" customFormat="1" hidden="1" x14ac:dyDescent="0.2">
      <c r="A16" s="1" t="s">
        <v>565</v>
      </c>
      <c r="B16" s="31"/>
      <c r="H16" s="3"/>
    </row>
    <row r="17" spans="1:8" ht="15.75" hidden="1" x14ac:dyDescent="0.25">
      <c r="A17" s="1" t="s">
        <v>234</v>
      </c>
      <c r="B17" s="22"/>
      <c r="C17" s="22"/>
      <c r="D17" s="22"/>
    </row>
    <row r="18" spans="1:8" ht="15.75" hidden="1" x14ac:dyDescent="0.25">
      <c r="A18" s="1" t="s">
        <v>247</v>
      </c>
      <c r="B18" s="22"/>
      <c r="C18" s="42"/>
      <c r="D18" s="1" t="s">
        <v>226</v>
      </c>
      <c r="E18" s="1" t="s">
        <v>226</v>
      </c>
      <c r="G18" s="1" t="s">
        <v>226</v>
      </c>
    </row>
    <row r="19" spans="1:8" s="1" customFormat="1" ht="12.75" hidden="1" customHeight="1" x14ac:dyDescent="0.25">
      <c r="A19" s="1" t="s">
        <v>211</v>
      </c>
      <c r="B19" s="22"/>
      <c r="D19" s="42" t="str">
        <f>CONCATENATE("BUD",NOTES!$D$4)</f>
        <v>BUD2023</v>
      </c>
      <c r="E19" s="42" t="str">
        <f>CONCATENATE("BUD",NOTES!$D$4)</f>
        <v>BUD2023</v>
      </c>
      <c r="G19" s="42" t="str">
        <f>CONCATENATE("BUD",NOTES!$D$4-1)</f>
        <v>BUD2022</v>
      </c>
    </row>
    <row r="20" spans="1:8" ht="15.75" hidden="1" x14ac:dyDescent="0.25">
      <c r="A20" s="1" t="s">
        <v>229</v>
      </c>
      <c r="B20" s="22"/>
      <c r="C20" s="42"/>
      <c r="D20" s="1">
        <v>10</v>
      </c>
      <c r="E20" s="1">
        <v>10</v>
      </c>
      <c r="G20" s="1">
        <v>10</v>
      </c>
    </row>
    <row r="21" spans="1:8" ht="15.75" hidden="1" x14ac:dyDescent="0.25">
      <c r="A21" s="31" t="s">
        <v>422</v>
      </c>
      <c r="B21" s="22"/>
      <c r="C21" s="1"/>
      <c r="D21" s="31" t="s">
        <v>510</v>
      </c>
      <c r="E21" s="31" t="s">
        <v>417</v>
      </c>
      <c r="G21" s="31" t="s">
        <v>519</v>
      </c>
    </row>
    <row r="22" spans="1:8" ht="15.75" hidden="1" x14ac:dyDescent="0.25">
      <c r="A22" s="31" t="s">
        <v>357</v>
      </c>
      <c r="B22" s="22"/>
      <c r="C22" s="1"/>
      <c r="D22" s="31" t="s">
        <v>355</v>
      </c>
      <c r="E22" s="31" t="s">
        <v>355</v>
      </c>
      <c r="G22" s="31" t="s">
        <v>355</v>
      </c>
    </row>
    <row r="23" spans="1:8" s="1" customFormat="1" x14ac:dyDescent="0.2">
      <c r="A23" s="31"/>
      <c r="B23" s="31"/>
      <c r="H23" s="3"/>
    </row>
    <row r="24" spans="1:8" s="1" customFormat="1" hidden="1" x14ac:dyDescent="0.2">
      <c r="A24" s="1" t="s">
        <v>145</v>
      </c>
      <c r="B24" s="31"/>
      <c r="H24" s="3"/>
    </row>
    <row r="25" spans="1:8" ht="15.75" hidden="1" x14ac:dyDescent="0.25">
      <c r="A25" s="1" t="s">
        <v>235</v>
      </c>
      <c r="B25" s="22"/>
      <c r="C25" s="22"/>
      <c r="D25" s="22"/>
    </row>
    <row r="26" spans="1:8" ht="15.75" hidden="1" x14ac:dyDescent="0.25">
      <c r="A26" s="1" t="s">
        <v>248</v>
      </c>
      <c r="B26" s="22"/>
      <c r="C26" s="42"/>
      <c r="D26" s="1" t="s">
        <v>226</v>
      </c>
      <c r="E26" s="1" t="s">
        <v>226</v>
      </c>
      <c r="G26" s="1" t="s">
        <v>226</v>
      </c>
    </row>
    <row r="27" spans="1:8" s="1" customFormat="1" ht="12.75" hidden="1" customHeight="1" x14ac:dyDescent="0.25">
      <c r="A27" s="1" t="s">
        <v>210</v>
      </c>
      <c r="B27" s="22"/>
      <c r="D27" s="42" t="str">
        <f>CONCATENATE("BUD",NOTES!$D$4)</f>
        <v>BUD2023</v>
      </c>
      <c r="E27" s="42" t="str">
        <f>CONCATENATE("BUD",NOTES!$D$4)</f>
        <v>BUD2023</v>
      </c>
      <c r="G27" s="42" t="str">
        <f>CONCATENATE("BUD",NOTES!$D$4-1)</f>
        <v>BUD2022</v>
      </c>
    </row>
    <row r="28" spans="1:8" ht="15.75" hidden="1" x14ac:dyDescent="0.25">
      <c r="A28" s="1" t="s">
        <v>230</v>
      </c>
      <c r="B28" s="22"/>
      <c r="C28" s="42"/>
      <c r="D28" s="1">
        <v>20</v>
      </c>
      <c r="E28" s="1">
        <v>20</v>
      </c>
      <c r="G28" s="1">
        <v>20</v>
      </c>
    </row>
    <row r="29" spans="1:8" ht="15.75" hidden="1" x14ac:dyDescent="0.25">
      <c r="A29" s="31" t="s">
        <v>216</v>
      </c>
      <c r="B29" s="22"/>
      <c r="C29" s="1"/>
      <c r="D29" s="31" t="s">
        <v>510</v>
      </c>
      <c r="E29" s="31" t="s">
        <v>417</v>
      </c>
      <c r="G29" s="31" t="s">
        <v>519</v>
      </c>
    </row>
    <row r="30" spans="1:8" ht="15.75" hidden="1" x14ac:dyDescent="0.25">
      <c r="A30" s="31" t="s">
        <v>358</v>
      </c>
      <c r="B30" s="22"/>
      <c r="C30" s="1"/>
      <c r="D30" s="31" t="s">
        <v>355</v>
      </c>
      <c r="E30" s="31" t="s">
        <v>355</v>
      </c>
      <c r="G30" s="31" t="s">
        <v>355</v>
      </c>
    </row>
    <row r="31" spans="1:8" s="1" customFormat="1" x14ac:dyDescent="0.2">
      <c r="A31" s="31"/>
      <c r="B31" s="31"/>
      <c r="H31" s="3"/>
    </row>
    <row r="32" spans="1:8" s="1" customFormat="1" hidden="1" x14ac:dyDescent="0.2">
      <c r="A32" s="1" t="s">
        <v>504</v>
      </c>
      <c r="B32" s="31"/>
      <c r="H32" s="3"/>
    </row>
    <row r="33" spans="1:8" ht="15.75" hidden="1" x14ac:dyDescent="0.25">
      <c r="A33" s="1" t="s">
        <v>236</v>
      </c>
      <c r="B33" s="22"/>
      <c r="C33" s="22"/>
      <c r="D33" s="22"/>
    </row>
    <row r="34" spans="1:8" ht="15.75" hidden="1" x14ac:dyDescent="0.25">
      <c r="A34" s="1" t="s">
        <v>249</v>
      </c>
      <c r="B34" s="22"/>
      <c r="C34" s="42"/>
      <c r="D34" s="1" t="s">
        <v>226</v>
      </c>
      <c r="E34" s="1" t="s">
        <v>226</v>
      </c>
      <c r="G34" s="1" t="s">
        <v>226</v>
      </c>
    </row>
    <row r="35" spans="1:8" s="1" customFormat="1" ht="12.75" hidden="1" customHeight="1" x14ac:dyDescent="0.25">
      <c r="A35" s="1" t="s">
        <v>209</v>
      </c>
      <c r="B35" s="22"/>
      <c r="D35" s="42" t="str">
        <f>CONCATENATE("BUD",NOTES!$D$4)</f>
        <v>BUD2023</v>
      </c>
      <c r="E35" s="42" t="str">
        <f>CONCATENATE("BUD",NOTES!$D$4)</f>
        <v>BUD2023</v>
      </c>
      <c r="G35" s="42" t="str">
        <f>CONCATENATE("BUD",NOTES!$D$4-1)</f>
        <v>BUD2022</v>
      </c>
    </row>
    <row r="36" spans="1:8" ht="15.75" hidden="1" x14ac:dyDescent="0.25">
      <c r="A36" s="1" t="s">
        <v>231</v>
      </c>
      <c r="B36" s="22"/>
      <c r="C36" s="42"/>
      <c r="D36" s="1">
        <v>10</v>
      </c>
      <c r="E36" s="1">
        <v>10</v>
      </c>
      <c r="G36" s="1">
        <v>10</v>
      </c>
    </row>
    <row r="37" spans="1:8" ht="15.75" hidden="1" x14ac:dyDescent="0.25">
      <c r="A37" s="31" t="s">
        <v>217</v>
      </c>
      <c r="B37" s="22"/>
      <c r="C37" s="1"/>
      <c r="D37" s="31" t="s">
        <v>510</v>
      </c>
      <c r="E37" s="31" t="s">
        <v>417</v>
      </c>
      <c r="G37" s="31" t="s">
        <v>519</v>
      </c>
    </row>
    <row r="38" spans="1:8" ht="15.75" hidden="1" x14ac:dyDescent="0.25">
      <c r="A38" s="31" t="s">
        <v>361</v>
      </c>
      <c r="B38" s="22"/>
      <c r="C38" s="1"/>
      <c r="D38" s="31" t="s">
        <v>355</v>
      </c>
      <c r="E38" s="31" t="s">
        <v>355</v>
      </c>
      <c r="G38" s="31" t="s">
        <v>355</v>
      </c>
    </row>
    <row r="39" spans="1:8" ht="15.75" x14ac:dyDescent="0.25">
      <c r="A39" s="31"/>
      <c r="B39" s="22"/>
      <c r="C39" s="1"/>
      <c r="D39" s="1"/>
    </row>
    <row r="40" spans="1:8" s="1" customFormat="1" hidden="1" x14ac:dyDescent="0.2">
      <c r="A40" s="1" t="s">
        <v>204</v>
      </c>
      <c r="B40" s="31"/>
      <c r="H40" s="3"/>
    </row>
    <row r="41" spans="1:8" ht="15.75" hidden="1" x14ac:dyDescent="0.25">
      <c r="A41" s="1" t="s">
        <v>237</v>
      </c>
      <c r="B41" s="22"/>
      <c r="C41" s="22"/>
      <c r="D41" s="22"/>
    </row>
    <row r="42" spans="1:8" ht="15.75" hidden="1" x14ac:dyDescent="0.25">
      <c r="A42" s="1" t="s">
        <v>250</v>
      </c>
      <c r="B42" s="22"/>
      <c r="C42" s="42"/>
      <c r="D42" s="1" t="s">
        <v>226</v>
      </c>
      <c r="E42" s="1" t="s">
        <v>226</v>
      </c>
      <c r="G42" s="1" t="s">
        <v>226</v>
      </c>
    </row>
    <row r="43" spans="1:8" s="1" customFormat="1" ht="12.75" hidden="1" customHeight="1" x14ac:dyDescent="0.25">
      <c r="A43" s="1" t="s">
        <v>208</v>
      </c>
      <c r="B43" s="22"/>
      <c r="D43" s="42" t="str">
        <f>CONCATENATE("BUD",NOTES!$D$4)</f>
        <v>BUD2023</v>
      </c>
      <c r="E43" s="42" t="str">
        <f>CONCATENATE("BUD",NOTES!$D$4)</f>
        <v>BUD2023</v>
      </c>
      <c r="G43" s="42" t="str">
        <f>CONCATENATE("BUD",NOTES!$D$4-1)</f>
        <v>BUD2022</v>
      </c>
    </row>
    <row r="44" spans="1:8" ht="15.75" hidden="1" x14ac:dyDescent="0.25">
      <c r="A44" s="1" t="s">
        <v>232</v>
      </c>
      <c r="B44" s="22"/>
      <c r="C44" s="42"/>
      <c r="D44" s="1" t="s">
        <v>423</v>
      </c>
      <c r="E44" s="1" t="s">
        <v>423</v>
      </c>
      <c r="G44" s="1" t="s">
        <v>423</v>
      </c>
    </row>
    <row r="45" spans="1:8" ht="15.75" hidden="1" x14ac:dyDescent="0.25">
      <c r="A45" s="31" t="s">
        <v>218</v>
      </c>
      <c r="B45" s="22"/>
      <c r="C45" s="1"/>
      <c r="D45" s="31" t="s">
        <v>510</v>
      </c>
      <c r="E45" s="31" t="s">
        <v>417</v>
      </c>
      <c r="G45" s="31" t="s">
        <v>519</v>
      </c>
    </row>
    <row r="46" spans="1:8" s="1" customFormat="1" x14ac:dyDescent="0.2">
      <c r="A46" s="31"/>
      <c r="B46" s="31"/>
      <c r="H46" s="3"/>
    </row>
    <row r="47" spans="1:8" ht="15.75" x14ac:dyDescent="0.25">
      <c r="A47" s="31"/>
      <c r="B47" s="22"/>
      <c r="C47" s="1"/>
      <c r="D47" s="31"/>
      <c r="E47" s="31"/>
    </row>
    <row r="48" spans="1:8" s="1" customFormat="1" hidden="1" x14ac:dyDescent="0.2">
      <c r="A48" s="1" t="s">
        <v>183</v>
      </c>
      <c r="B48" s="31"/>
      <c r="H48" s="3"/>
    </row>
    <row r="49" spans="1:8" ht="15.75" hidden="1" x14ac:dyDescent="0.25">
      <c r="A49" s="1" t="s">
        <v>362</v>
      </c>
      <c r="B49" s="22"/>
      <c r="C49" s="22"/>
      <c r="D49" s="22"/>
    </row>
    <row r="50" spans="1:8" ht="15.75" hidden="1" x14ac:dyDescent="0.25">
      <c r="A50" s="1" t="s">
        <v>363</v>
      </c>
      <c r="B50" s="22"/>
      <c r="C50" s="42"/>
      <c r="D50" s="1" t="s">
        <v>226</v>
      </c>
      <c r="E50" s="1" t="s">
        <v>226</v>
      </c>
      <c r="G50" s="1" t="s">
        <v>226</v>
      </c>
    </row>
    <row r="51" spans="1:8" s="1" customFormat="1" ht="12.75" hidden="1" customHeight="1" x14ac:dyDescent="0.25">
      <c r="A51" s="1" t="s">
        <v>444</v>
      </c>
      <c r="B51" s="22"/>
      <c r="D51" s="42" t="str">
        <f>CONCATENATE("BUD",NOTES!$D$4)</f>
        <v>BUD2023</v>
      </c>
      <c r="E51" s="42" t="str">
        <f>CONCATENATE("BUD",NOTES!$D$4)</f>
        <v>BUD2023</v>
      </c>
      <c r="G51" s="42" t="str">
        <f>CONCATENATE("BUD",NOTES!$D$4-1)</f>
        <v>BUD2022</v>
      </c>
    </row>
    <row r="52" spans="1:8" ht="15.75" hidden="1" x14ac:dyDescent="0.25">
      <c r="A52" s="1" t="s">
        <v>364</v>
      </c>
      <c r="B52" s="22"/>
      <c r="C52" s="42"/>
      <c r="D52" s="1">
        <v>10</v>
      </c>
      <c r="E52" s="1">
        <v>10</v>
      </c>
      <c r="G52" s="1">
        <v>10</v>
      </c>
    </row>
    <row r="53" spans="1:8" ht="15.75" hidden="1" x14ac:dyDescent="0.25">
      <c r="A53" s="31" t="s">
        <v>182</v>
      </c>
      <c r="B53" s="22"/>
      <c r="C53" s="1"/>
      <c r="D53" s="31" t="s">
        <v>510</v>
      </c>
      <c r="E53" s="31" t="s">
        <v>417</v>
      </c>
      <c r="G53" s="31" t="s">
        <v>519</v>
      </c>
    </row>
    <row r="54" spans="1:8" ht="15.75" x14ac:dyDescent="0.25">
      <c r="A54" s="31"/>
      <c r="B54" s="22"/>
      <c r="C54" s="1"/>
      <c r="D54" s="31"/>
      <c r="E54" s="31"/>
    </row>
    <row r="55" spans="1:8" s="1" customFormat="1" hidden="1" x14ac:dyDescent="0.2">
      <c r="A55" s="1" t="s">
        <v>200</v>
      </c>
      <c r="B55" s="31"/>
      <c r="H55" s="3"/>
    </row>
    <row r="56" spans="1:8" ht="15.75" hidden="1" x14ac:dyDescent="0.25">
      <c r="A56" s="1" t="s">
        <v>371</v>
      </c>
      <c r="B56" s="22"/>
      <c r="C56" s="22"/>
      <c r="D56" s="22"/>
    </row>
    <row r="57" spans="1:8" ht="15.75" hidden="1" x14ac:dyDescent="0.25">
      <c r="A57" s="1" t="s">
        <v>372</v>
      </c>
      <c r="B57" s="22"/>
      <c r="C57" s="42"/>
      <c r="D57" s="1" t="s">
        <v>226</v>
      </c>
      <c r="E57" s="1" t="s">
        <v>226</v>
      </c>
      <c r="G57" s="1" t="s">
        <v>226</v>
      </c>
    </row>
    <row r="58" spans="1:8" s="1" customFormat="1" ht="12.75" hidden="1" customHeight="1" x14ac:dyDescent="0.25">
      <c r="A58" s="1" t="s">
        <v>445</v>
      </c>
      <c r="B58" s="22"/>
      <c r="D58" s="42" t="str">
        <f>CONCATENATE("BUD",NOTES!$D$4)</f>
        <v>BUD2023</v>
      </c>
      <c r="E58" s="42" t="str">
        <f>CONCATENATE("BUD",NOTES!$D$4)</f>
        <v>BUD2023</v>
      </c>
      <c r="G58" s="42" t="str">
        <f>CONCATENATE("BUD",NOTES!$D$4-1)</f>
        <v>BUD2022</v>
      </c>
    </row>
    <row r="59" spans="1:8" ht="15.75" hidden="1" x14ac:dyDescent="0.25">
      <c r="A59" s="1" t="s">
        <v>373</v>
      </c>
      <c r="B59" s="22"/>
      <c r="C59" s="42"/>
      <c r="D59" s="1">
        <v>20</v>
      </c>
      <c r="E59" s="1">
        <v>20</v>
      </c>
      <c r="G59" s="1">
        <v>20</v>
      </c>
    </row>
    <row r="60" spans="1:8" ht="15.75" hidden="1" x14ac:dyDescent="0.25">
      <c r="A60" s="31" t="s">
        <v>199</v>
      </c>
      <c r="B60" s="22"/>
      <c r="C60" s="1"/>
      <c r="D60" s="31" t="s">
        <v>510</v>
      </c>
      <c r="E60" s="31" t="s">
        <v>417</v>
      </c>
      <c r="G60" s="31" t="s">
        <v>519</v>
      </c>
    </row>
    <row r="61" spans="1:8" ht="15.75" hidden="1" x14ac:dyDescent="0.25">
      <c r="A61" s="31" t="s">
        <v>375</v>
      </c>
      <c r="B61" s="22"/>
      <c r="C61" s="1"/>
      <c r="D61" s="31" t="s">
        <v>355</v>
      </c>
      <c r="E61" s="31" t="s">
        <v>355</v>
      </c>
      <c r="G61" s="31" t="s">
        <v>355</v>
      </c>
    </row>
    <row r="62" spans="1:8" s="1" customFormat="1" x14ac:dyDescent="0.2">
      <c r="A62" s="31"/>
      <c r="B62" s="31"/>
      <c r="G62" s="2"/>
      <c r="H62" s="3"/>
    </row>
    <row r="63" spans="1:8" ht="24" hidden="1" customHeight="1" x14ac:dyDescent="0.2">
      <c r="A63" s="44" t="s">
        <v>418</v>
      </c>
      <c r="B63" s="44"/>
      <c r="C63" s="45" t="s">
        <v>251</v>
      </c>
      <c r="D63" s="46">
        <v>6733077724.6500006</v>
      </c>
      <c r="E63" s="47">
        <v>8627542</v>
      </c>
      <c r="F63" s="48">
        <f>SUM(D63:E63)</f>
        <v>6741705266.6500006</v>
      </c>
      <c r="G63">
        <v>6280712848.0700016</v>
      </c>
    </row>
    <row r="64" spans="1:8" ht="24" hidden="1" customHeight="1" thickBot="1" x14ac:dyDescent="0.25">
      <c r="A64" s="44" t="s">
        <v>419</v>
      </c>
      <c r="B64" s="44"/>
      <c r="C64" s="49" t="s">
        <v>420</v>
      </c>
      <c r="D64" s="50">
        <v>133705475.23999999</v>
      </c>
      <c r="E64" s="50">
        <v>4599578</v>
      </c>
      <c r="F64" s="38">
        <f>SUM(D64:E64)</f>
        <v>138305053.24000001</v>
      </c>
      <c r="G64">
        <v>120712481</v>
      </c>
    </row>
    <row r="65" spans="1:10" s="55" customFormat="1" ht="12.75" customHeight="1" x14ac:dyDescent="0.2">
      <c r="B65" s="56"/>
      <c r="C65" s="56"/>
      <c r="D65" s="57"/>
      <c r="E65" s="57"/>
      <c r="F65" s="57"/>
    </row>
    <row r="66" spans="1:10" s="21" customFormat="1" ht="24" hidden="1" customHeight="1" thickBot="1" x14ac:dyDescent="0.25">
      <c r="A66" s="66" t="s">
        <v>458</v>
      </c>
      <c r="B66" s="66"/>
      <c r="C66" s="86" t="s">
        <v>459</v>
      </c>
      <c r="D66" s="87">
        <v>1816165251.3100016</v>
      </c>
      <c r="E66" s="87">
        <v>0</v>
      </c>
      <c r="F66" s="83">
        <f>SUM(D66:E66)</f>
        <v>1816165251.3100016</v>
      </c>
      <c r="G66" s="21">
        <v>1753159113.7100005</v>
      </c>
    </row>
    <row r="67" spans="1:10" s="55" customFormat="1" ht="12.75" customHeight="1" x14ac:dyDescent="0.2">
      <c r="B67" s="56"/>
      <c r="C67" s="56"/>
      <c r="D67" s="57"/>
      <c r="E67" s="57"/>
      <c r="F67" s="57"/>
    </row>
    <row r="68" spans="1:10" s="1" customFormat="1" x14ac:dyDescent="0.2">
      <c r="A68" s="31"/>
      <c r="B68" s="31"/>
      <c r="G68" s="2"/>
      <c r="H68" s="3"/>
    </row>
    <row r="69" spans="1:10" s="1" customFormat="1" x14ac:dyDescent="0.2">
      <c r="A69" s="31"/>
      <c r="B69" s="31"/>
      <c r="G69" s="2"/>
      <c r="H69" s="3"/>
    </row>
    <row r="70" spans="1:10" s="1" customFormat="1" x14ac:dyDescent="0.2">
      <c r="A70" s="31"/>
      <c r="B70" s="31"/>
      <c r="G70" s="2"/>
      <c r="H70" s="3"/>
    </row>
    <row r="71" spans="1:10" ht="18.75" x14ac:dyDescent="0.3">
      <c r="A71" s="31"/>
      <c r="B71" s="31"/>
      <c r="C71" s="214" t="str">
        <f>"LOCAL AUTHORITY BUDGETS "&amp;NOTES!$D$4</f>
        <v>LOCAL AUTHORITY BUDGETS 2023</v>
      </c>
      <c r="D71" s="214"/>
      <c r="E71" s="214"/>
      <c r="F71" s="214"/>
      <c r="G71" s="214"/>
    </row>
    <row r="72" spans="1:10" x14ac:dyDescent="0.2">
      <c r="A72" s="31"/>
      <c r="B72" s="31"/>
      <c r="C72" s="31"/>
      <c r="D72" s="31"/>
      <c r="E72" s="31"/>
      <c r="F72" s="31"/>
      <c r="G72" s="32"/>
    </row>
    <row r="73" spans="1:10" ht="23.25" customHeight="1" x14ac:dyDescent="0.25">
      <c r="A73" s="1"/>
      <c r="B73" s="1"/>
      <c r="C73" s="41" t="s">
        <v>407</v>
      </c>
      <c r="D73" s="33"/>
      <c r="E73" s="1"/>
      <c r="F73" s="1"/>
      <c r="G73" s="1"/>
    </row>
    <row r="74" spans="1:10" ht="19.5" customHeight="1" x14ac:dyDescent="0.2">
      <c r="A74" s="1"/>
      <c r="B74" s="1"/>
      <c r="C74" s="34" t="str">
        <f>CONCATENATE(("A summary of the expenditure and income from the adopted local authority budgets for  "),NOTES!D4,(" is as follows with comparative budget figures shown for "),NOTES!D4-1)</f>
        <v>A summary of the expenditure and income from the adopted local authority budgets for  2023 is as follows with comparative budget figures shown for 2022</v>
      </c>
      <c r="D74" s="4"/>
      <c r="E74" s="1"/>
      <c r="F74" s="1"/>
      <c r="G74" s="1"/>
    </row>
    <row r="75" spans="1:10" ht="13.5" thickBot="1" x14ac:dyDescent="0.25">
      <c r="A75" s="1"/>
      <c r="B75" s="1"/>
      <c r="C75" s="1"/>
      <c r="D75" s="1"/>
      <c r="E75" s="1"/>
      <c r="F75" s="1"/>
      <c r="G75" s="1"/>
    </row>
    <row r="76" spans="1:10" ht="30" customHeight="1" thickBot="1" x14ac:dyDescent="0.3">
      <c r="A76" s="1"/>
      <c r="B76" s="1"/>
      <c r="C76" s="96"/>
      <c r="D76" s="190" t="str">
        <f>CONCATENATE(NOTES!$D$4," Budgeted Current Expenditure and Income of Local Authorities")</f>
        <v>2023 Budgeted Current Expenditure and Income of Local Authorities</v>
      </c>
      <c r="E76" s="190"/>
      <c r="F76" s="190"/>
      <c r="G76" s="191"/>
    </row>
    <row r="77" spans="1:10" ht="26.25" thickBot="1" x14ac:dyDescent="0.25">
      <c r="A77" s="1"/>
      <c r="B77" s="1"/>
      <c r="C77" s="98"/>
      <c r="D77" s="99" t="s">
        <v>506</v>
      </c>
      <c r="E77" s="99" t="s">
        <v>507</v>
      </c>
      <c r="F77" s="99" t="str">
        <f>CONCATENATE("Total ",NOTES!$D$4," Budget")</f>
        <v>Total 2023 Budget</v>
      </c>
      <c r="G77" s="99" t="str">
        <f>CONCATENATE(("Budget "),NOTES!$D$4-1," (",2,")")</f>
        <v>Budget 2022 (2)</v>
      </c>
    </row>
    <row r="78" spans="1:10" ht="13.5" thickBot="1" x14ac:dyDescent="0.25">
      <c r="A78" s="1"/>
      <c r="B78" s="1"/>
      <c r="C78" s="98"/>
      <c r="D78" s="99" t="s">
        <v>253</v>
      </c>
      <c r="E78" s="99" t="s">
        <v>253</v>
      </c>
      <c r="F78" s="99" t="s">
        <v>253</v>
      </c>
      <c r="G78" s="99" t="s">
        <v>253</v>
      </c>
    </row>
    <row r="79" spans="1:10" s="132" customFormat="1" ht="24" customHeight="1" x14ac:dyDescent="0.25">
      <c r="A79" s="128"/>
      <c r="B79" s="129"/>
      <c r="C79" s="130" t="s">
        <v>413</v>
      </c>
      <c r="D79" s="131">
        <f>D63-D64</f>
        <v>6599372249.4100008</v>
      </c>
      <c r="E79" s="131">
        <f>E63-E64</f>
        <v>4027964</v>
      </c>
      <c r="F79" s="131">
        <f>SUM(D79:E79)</f>
        <v>6603400213.4100008</v>
      </c>
      <c r="G79" s="188">
        <f>G63-G64</f>
        <v>6160000367.0700016</v>
      </c>
      <c r="J79"/>
    </row>
    <row r="80" spans="1:10" ht="30" customHeight="1" x14ac:dyDescent="0.25">
      <c r="A80" s="37"/>
      <c r="B80" s="31"/>
      <c r="C80" s="92" t="s">
        <v>415</v>
      </c>
      <c r="D80" s="51"/>
      <c r="E80" s="51"/>
      <c r="F80" s="51"/>
      <c r="G80" s="91"/>
    </row>
    <row r="81" spans="1:10" ht="24" customHeight="1" x14ac:dyDescent="0.2">
      <c r="A81" s="1" t="s">
        <v>408</v>
      </c>
      <c r="B81" s="1"/>
      <c r="C81" s="93" t="s">
        <v>414</v>
      </c>
      <c r="D81" s="52">
        <v>2763743856.8800006</v>
      </c>
      <c r="E81" s="54">
        <v>0</v>
      </c>
      <c r="F81" s="52">
        <f>SUM(D81:E81)</f>
        <v>2763743856.8800006</v>
      </c>
      <c r="G81" s="94">
        <v>2454477207.6499996</v>
      </c>
    </row>
    <row r="82" spans="1:10" ht="24" customHeight="1" x14ac:dyDescent="0.2">
      <c r="A82" s="1" t="s">
        <v>409</v>
      </c>
      <c r="B82" s="1"/>
      <c r="C82" s="95" t="s">
        <v>508</v>
      </c>
      <c r="D82" s="53">
        <v>425672425</v>
      </c>
      <c r="E82" s="52">
        <v>0</v>
      </c>
      <c r="F82" s="52">
        <f>SUM(D82:E82)</f>
        <v>425672425</v>
      </c>
      <c r="G82" s="91">
        <v>415342359.01999998</v>
      </c>
    </row>
    <row r="83" spans="1:10" ht="24" customHeight="1" x14ac:dyDescent="0.2">
      <c r="A83" s="1" t="s">
        <v>77</v>
      </c>
      <c r="B83" s="1"/>
      <c r="C83" s="95" t="s">
        <v>198</v>
      </c>
      <c r="D83" s="52">
        <v>0</v>
      </c>
      <c r="E83" s="51">
        <v>0</v>
      </c>
      <c r="F83" s="52">
        <f>SUM(D83:E83)</f>
        <v>0</v>
      </c>
      <c r="G83" s="91">
        <v>0</v>
      </c>
    </row>
    <row r="84" spans="1:10" ht="24" customHeight="1" x14ac:dyDescent="0.2">
      <c r="A84" s="1" t="s">
        <v>410</v>
      </c>
      <c r="B84" s="1"/>
      <c r="C84" s="90" t="s">
        <v>411</v>
      </c>
      <c r="D84" s="51">
        <v>1593790618.2300003</v>
      </c>
      <c r="E84" s="51">
        <v>4027964</v>
      </c>
      <c r="F84" s="52">
        <f>SUM(D84:E84)</f>
        <v>1597818582.2300003</v>
      </c>
      <c r="G84" s="91">
        <v>1537021684.6899996</v>
      </c>
    </row>
    <row r="85" spans="1:10" ht="24" customHeight="1" x14ac:dyDescent="0.2">
      <c r="A85" s="1"/>
      <c r="B85" s="1"/>
      <c r="C85" s="95" t="s">
        <v>412</v>
      </c>
      <c r="D85" s="52">
        <f>D66+D87</f>
        <v>1768344373.3100016</v>
      </c>
      <c r="E85" s="52">
        <f>E66+E87</f>
        <v>0</v>
      </c>
      <c r="F85" s="52">
        <f>SUM(D85:E85)</f>
        <v>1768344373.3100016</v>
      </c>
      <c r="G85" s="91">
        <f>G66+G87</f>
        <v>1712626422.7200005</v>
      </c>
    </row>
    <row r="86" spans="1:10" ht="24" customHeight="1" x14ac:dyDescent="0.2">
      <c r="A86" s="1"/>
      <c r="B86" s="1"/>
      <c r="C86" s="123" t="s">
        <v>71</v>
      </c>
      <c r="D86" s="124">
        <f>SUBTOTAL(9,D81:D85)</f>
        <v>6551551273.420002</v>
      </c>
      <c r="E86" s="125">
        <f>SUBTOTAL(9,E81:E85)</f>
        <v>4027964</v>
      </c>
      <c r="F86" s="126">
        <f>SUBTOTAL(9,F81:F85)</f>
        <v>6555579237.420002</v>
      </c>
      <c r="G86" s="127">
        <f>SUBTOTAL(9,G81:G85)</f>
        <v>6119467674.079999</v>
      </c>
    </row>
    <row r="87" spans="1:10" ht="24" customHeight="1" x14ac:dyDescent="0.2">
      <c r="A87" s="1" t="s">
        <v>76</v>
      </c>
      <c r="B87" s="1"/>
      <c r="C87" s="95" t="s">
        <v>509</v>
      </c>
      <c r="D87" s="52">
        <v>-47820878</v>
      </c>
      <c r="E87" s="52">
        <v>0</v>
      </c>
      <c r="F87" s="52">
        <f>SUM(D87:E87)</f>
        <v>-47820878</v>
      </c>
      <c r="G87" s="91">
        <v>-40532690.990000002</v>
      </c>
    </row>
    <row r="88" spans="1:10" s="137" customFormat="1" ht="24" customHeight="1" thickBot="1" x14ac:dyDescent="0.3">
      <c r="A88" s="133"/>
      <c r="B88" s="133"/>
      <c r="C88" s="134" t="s">
        <v>219</v>
      </c>
      <c r="D88" s="135">
        <f>D86-D87</f>
        <v>6599372151.420002</v>
      </c>
      <c r="E88" s="135">
        <f>E86-E87</f>
        <v>4027964</v>
      </c>
      <c r="F88" s="135">
        <f>F86-F87</f>
        <v>6603400115.420002</v>
      </c>
      <c r="G88" s="136">
        <f>G86-G87</f>
        <v>6160000365.0699987</v>
      </c>
      <c r="J88"/>
    </row>
    <row r="89" spans="1:10" x14ac:dyDescent="0.2">
      <c r="A89" s="1"/>
      <c r="B89" s="1"/>
      <c r="C89" s="1"/>
      <c r="D89" s="1"/>
      <c r="E89" s="1"/>
      <c r="F89" s="1"/>
      <c r="G89" s="1"/>
    </row>
    <row r="90" spans="1:10" ht="15.75" x14ac:dyDescent="0.2">
      <c r="A90" s="1"/>
      <c r="B90" s="189" t="s">
        <v>500</v>
      </c>
      <c r="C90" s="1" t="s">
        <v>520</v>
      </c>
      <c r="D90" s="1"/>
      <c r="E90" s="1"/>
      <c r="F90" s="40"/>
      <c r="G90" s="1"/>
    </row>
    <row r="91" spans="1:10" ht="15.75" x14ac:dyDescent="0.2">
      <c r="A91" s="1"/>
      <c r="B91" s="189" t="s">
        <v>501</v>
      </c>
      <c r="C91" s="1" t="str">
        <f>CONCATENATE("Adopted Budget "&amp;NOTES!$D$4-1&amp;".")</f>
        <v>Adopted Budget 2022.</v>
      </c>
      <c r="D91" s="1"/>
      <c r="E91" s="1"/>
      <c r="F91" s="40"/>
      <c r="G91" s="1"/>
    </row>
    <row r="92" spans="1:10" ht="15.75" x14ac:dyDescent="0.2">
      <c r="A92" s="1"/>
      <c r="B92" s="189" t="s">
        <v>502</v>
      </c>
      <c r="C92" s="1" t="s">
        <v>503</v>
      </c>
      <c r="D92" s="1"/>
      <c r="E92" s="1"/>
      <c r="F92" s="10" t="s">
        <v>156</v>
      </c>
      <c r="G92" s="1"/>
    </row>
    <row r="93" spans="1:10" x14ac:dyDescent="0.2">
      <c r="F93" s="171" t="s">
        <v>156</v>
      </c>
    </row>
    <row r="94" spans="1:10" x14ac:dyDescent="0.2">
      <c r="F94" s="171" t="s">
        <v>156</v>
      </c>
    </row>
    <row r="95" spans="1:10" x14ac:dyDescent="0.2">
      <c r="F95" s="171" t="s">
        <v>156</v>
      </c>
    </row>
    <row r="96" spans="1:10" x14ac:dyDescent="0.2">
      <c r="F96" s="172" t="s">
        <v>156</v>
      </c>
    </row>
  </sheetData>
  <mergeCells count="1">
    <mergeCell ref="C71:G7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10" style="6" hidden="1" customWidth="1"/>
    <col min="2" max="2" width="10" style="6" customWidth="1"/>
    <col min="3" max="3" width="14.7109375" style="6" customWidth="1"/>
    <col min="4" max="4" width="45" style="6" customWidth="1"/>
    <col min="5" max="5" width="17" style="6" customWidth="1"/>
    <col min="6" max="6" width="17.28515625" style="6" customWidth="1"/>
    <col min="7" max="7" width="10.7109375" style="6" bestFit="1" customWidth="1"/>
    <col min="8" max="8" width="15.28515625" style="6" customWidth="1"/>
    <col min="9" max="9" width="13.5703125" style="6" customWidth="1"/>
    <col min="10" max="10" width="14.5703125" style="6" customWidth="1"/>
    <col min="11" max="11" width="13" style="6" customWidth="1"/>
    <col min="12" max="16384" width="9.28515625" style="6"/>
  </cols>
  <sheetData>
    <row r="1" spans="1:9" s="1" customFormat="1" hidden="1" x14ac:dyDescent="0.2">
      <c r="A1" s="1" t="s">
        <v>54</v>
      </c>
    </row>
    <row r="2" spans="1:9" s="1" customFormat="1" hidden="1" x14ac:dyDescent="0.2">
      <c r="A2" s="1" t="s">
        <v>238</v>
      </c>
    </row>
    <row r="3" spans="1:9" s="1" customFormat="1" hidden="1" x14ac:dyDescent="0.2">
      <c r="A3" s="1" t="s">
        <v>245</v>
      </c>
      <c r="E3" s="1" t="s">
        <v>226</v>
      </c>
      <c r="F3" s="1" t="s">
        <v>226</v>
      </c>
    </row>
    <row r="4" spans="1:9" s="1" customFormat="1" ht="12.75" hidden="1" customHeight="1" x14ac:dyDescent="0.25">
      <c r="A4" s="1" t="s">
        <v>443</v>
      </c>
      <c r="B4" s="22"/>
      <c r="E4" s="42" t="str">
        <f>CONCATENATE("BUD",NOTES!$D$4)</f>
        <v>BUD2023</v>
      </c>
      <c r="F4" s="42" t="str">
        <f>CONCATENATE("BUD",NOTES!$D$4)</f>
        <v>BUD2023</v>
      </c>
      <c r="G4" s="42"/>
      <c r="H4" s="42"/>
      <c r="I4" s="42"/>
    </row>
    <row r="5" spans="1:9" s="1" customFormat="1" hidden="1" x14ac:dyDescent="0.2">
      <c r="A5" s="1" t="s">
        <v>227</v>
      </c>
      <c r="E5" s="7">
        <v>10</v>
      </c>
      <c r="F5" s="1">
        <v>20</v>
      </c>
    </row>
    <row r="6" spans="1:9" s="1" customFormat="1" hidden="1" x14ac:dyDescent="0.2">
      <c r="A6" s="1" t="s">
        <v>353</v>
      </c>
      <c r="B6" s="31"/>
      <c r="E6" s="7" t="s">
        <v>354</v>
      </c>
      <c r="F6" s="1" t="s">
        <v>355</v>
      </c>
    </row>
    <row r="7" spans="1:9" s="1" customFormat="1" x14ac:dyDescent="0.2">
      <c r="B7" s="31"/>
      <c r="E7" s="7"/>
    </row>
    <row r="8" spans="1:9" s="1" customFormat="1" hidden="1" x14ac:dyDescent="0.2">
      <c r="A8" s="1" t="s">
        <v>56</v>
      </c>
      <c r="B8" s="31"/>
      <c r="E8" s="7"/>
    </row>
    <row r="9" spans="1:9" s="1" customFormat="1" hidden="1" x14ac:dyDescent="0.2">
      <c r="A9" s="1" t="s">
        <v>233</v>
      </c>
    </row>
    <row r="10" spans="1:9" s="1" customFormat="1" hidden="1" x14ac:dyDescent="0.2">
      <c r="A10" s="1" t="s">
        <v>246</v>
      </c>
      <c r="E10" s="1" t="s">
        <v>226</v>
      </c>
      <c r="F10" s="1" t="s">
        <v>226</v>
      </c>
    </row>
    <row r="11" spans="1:9" s="1" customFormat="1" ht="12.75" hidden="1" customHeight="1" x14ac:dyDescent="0.25">
      <c r="A11" s="1" t="s">
        <v>212</v>
      </c>
      <c r="B11" s="22"/>
      <c r="E11" s="42" t="str">
        <f>CONCATENATE("BUD",NOTES!$D$4)</f>
        <v>BUD2023</v>
      </c>
      <c r="F11" s="42" t="str">
        <f>CONCATENATE("BUD",NOTES!$D$4)</f>
        <v>BUD2023</v>
      </c>
      <c r="G11" s="42"/>
      <c r="H11" s="42"/>
      <c r="I11" s="42"/>
    </row>
    <row r="12" spans="1:9" s="1" customFormat="1" hidden="1" x14ac:dyDescent="0.2">
      <c r="A12" s="1" t="s">
        <v>228</v>
      </c>
      <c r="E12" s="1">
        <v>10</v>
      </c>
      <c r="F12" s="1">
        <v>10</v>
      </c>
    </row>
    <row r="13" spans="1:9" s="1" customFormat="1" hidden="1" x14ac:dyDescent="0.2">
      <c r="A13" s="1" t="s">
        <v>356</v>
      </c>
      <c r="B13" s="31"/>
      <c r="E13" s="1" t="s">
        <v>355</v>
      </c>
      <c r="F13" s="1" t="s">
        <v>355</v>
      </c>
    </row>
    <row r="14" spans="1:9" s="1" customFormat="1" x14ac:dyDescent="0.2">
      <c r="B14" s="31"/>
      <c r="E14" s="7"/>
    </row>
    <row r="15" spans="1:9" s="1" customFormat="1" hidden="1" x14ac:dyDescent="0.2">
      <c r="A15" s="1" t="s">
        <v>57</v>
      </c>
    </row>
    <row r="16" spans="1:9" s="1" customFormat="1" hidden="1" x14ac:dyDescent="0.2">
      <c r="A16" s="1" t="s">
        <v>234</v>
      </c>
    </row>
    <row r="17" spans="1:12" s="1" customFormat="1" hidden="1" x14ac:dyDescent="0.2">
      <c r="A17" s="1" t="s">
        <v>247</v>
      </c>
      <c r="E17" s="1" t="s">
        <v>226</v>
      </c>
      <c r="F17" s="1" t="s">
        <v>226</v>
      </c>
    </row>
    <row r="18" spans="1:12" s="1" customFormat="1" ht="12.75" hidden="1" customHeight="1" x14ac:dyDescent="0.25">
      <c r="A18" s="1" t="s">
        <v>211</v>
      </c>
      <c r="B18" s="22"/>
      <c r="E18" s="42" t="str">
        <f>CONCATENATE("BUD",NOTES!$D$4)</f>
        <v>BUD2023</v>
      </c>
      <c r="F18" s="42" t="str">
        <f>CONCATENATE("BUD",NOTES!$D$4)</f>
        <v>BUD2023</v>
      </c>
      <c r="G18" s="42"/>
      <c r="H18" s="42"/>
      <c r="I18" s="42"/>
    </row>
    <row r="19" spans="1:12" s="1" customFormat="1" hidden="1" x14ac:dyDescent="0.2">
      <c r="A19" s="1" t="s">
        <v>229</v>
      </c>
      <c r="E19" s="7">
        <v>10</v>
      </c>
      <c r="F19" s="1">
        <v>20</v>
      </c>
    </row>
    <row r="20" spans="1:12" s="1" customFormat="1" hidden="1" x14ac:dyDescent="0.2">
      <c r="A20" s="1" t="s">
        <v>357</v>
      </c>
      <c r="B20" s="31"/>
      <c r="E20" s="7" t="s">
        <v>354</v>
      </c>
      <c r="F20" s="1" t="s">
        <v>355</v>
      </c>
    </row>
    <row r="21" spans="1:12" s="1" customFormat="1" x14ac:dyDescent="0.2">
      <c r="A21" s="31"/>
      <c r="E21" s="7"/>
      <c r="F21" s="7"/>
      <c r="H21" s="2"/>
      <c r="I21" s="3"/>
      <c r="K21" s="7"/>
      <c r="L21" s="7"/>
    </row>
    <row r="22" spans="1:12" s="1" customFormat="1" hidden="1" x14ac:dyDescent="0.2">
      <c r="A22" s="1" t="s">
        <v>58</v>
      </c>
      <c r="B22" s="31"/>
      <c r="E22" s="7"/>
    </row>
    <row r="23" spans="1:12" s="1" customFormat="1" hidden="1" x14ac:dyDescent="0.2">
      <c r="A23" s="1" t="s">
        <v>235</v>
      </c>
    </row>
    <row r="24" spans="1:12" s="1" customFormat="1" hidden="1" x14ac:dyDescent="0.2">
      <c r="A24" s="1" t="s">
        <v>248</v>
      </c>
      <c r="E24" s="1" t="s">
        <v>226</v>
      </c>
      <c r="F24" s="1" t="s">
        <v>226</v>
      </c>
    </row>
    <row r="25" spans="1:12" s="1" customFormat="1" ht="12.75" hidden="1" customHeight="1" x14ac:dyDescent="0.25">
      <c r="A25" s="1" t="s">
        <v>210</v>
      </c>
      <c r="B25" s="22"/>
      <c r="E25" s="42" t="str">
        <f>CONCATENATE("BUD",NOTES!$D$4)</f>
        <v>BUD2023</v>
      </c>
      <c r="F25" s="42" t="str">
        <f>CONCATENATE("BUD",NOTES!$D$4)</f>
        <v>BUD2023</v>
      </c>
      <c r="G25" s="42"/>
      <c r="H25" s="42"/>
      <c r="I25" s="42"/>
    </row>
    <row r="26" spans="1:12" s="1" customFormat="1" hidden="1" x14ac:dyDescent="0.2">
      <c r="A26" s="1" t="s">
        <v>230</v>
      </c>
      <c r="E26" s="1">
        <v>10</v>
      </c>
      <c r="F26" s="1">
        <v>10</v>
      </c>
    </row>
    <row r="27" spans="1:12" s="1" customFormat="1" hidden="1" x14ac:dyDescent="0.2">
      <c r="A27" s="1" t="s">
        <v>358</v>
      </c>
      <c r="B27" s="31"/>
      <c r="E27" s="1" t="s">
        <v>355</v>
      </c>
      <c r="F27" s="1" t="s">
        <v>355</v>
      </c>
    </row>
    <row r="28" spans="1:12" s="1" customFormat="1" x14ac:dyDescent="0.2">
      <c r="A28" s="31"/>
      <c r="E28" s="7"/>
      <c r="F28" s="7"/>
      <c r="H28" s="2"/>
      <c r="I28" s="3"/>
      <c r="K28" s="7"/>
      <c r="L28" s="7"/>
    </row>
    <row r="29" spans="1:12" s="1" customFormat="1" hidden="1" x14ac:dyDescent="0.2">
      <c r="A29" s="1" t="s">
        <v>59</v>
      </c>
    </row>
    <row r="30" spans="1:12" s="1" customFormat="1" hidden="1" x14ac:dyDescent="0.2">
      <c r="A30" s="1" t="s">
        <v>236</v>
      </c>
    </row>
    <row r="31" spans="1:12" s="1" customFormat="1" hidden="1" x14ac:dyDescent="0.2">
      <c r="A31" s="1" t="s">
        <v>249</v>
      </c>
      <c r="E31" s="1" t="s">
        <v>226</v>
      </c>
      <c r="F31" s="1" t="s">
        <v>226</v>
      </c>
    </row>
    <row r="32" spans="1:12" s="1" customFormat="1" ht="12.75" hidden="1" customHeight="1" x14ac:dyDescent="0.25">
      <c r="A32" s="1" t="s">
        <v>209</v>
      </c>
      <c r="B32" s="22"/>
      <c r="E32" s="42" t="str">
        <f>CONCATENATE("BUD",NOTES!$D$4)</f>
        <v>BUD2023</v>
      </c>
      <c r="F32" s="42" t="str">
        <f>CONCATENATE("BUD",NOTES!$D$4)</f>
        <v>BUD2023</v>
      </c>
      <c r="G32" s="42"/>
      <c r="H32" s="42"/>
      <c r="I32" s="42"/>
    </row>
    <row r="33" spans="1:10" s="1" customFormat="1" hidden="1" x14ac:dyDescent="0.2">
      <c r="A33" s="1" t="s">
        <v>231</v>
      </c>
      <c r="E33" s="7">
        <v>10</v>
      </c>
      <c r="F33" s="1">
        <v>20</v>
      </c>
    </row>
    <row r="34" spans="1:10" s="1" customFormat="1" hidden="1" x14ac:dyDescent="0.2">
      <c r="A34" s="1" t="s">
        <v>361</v>
      </c>
      <c r="B34" s="31"/>
      <c r="E34" s="7" t="s">
        <v>354</v>
      </c>
      <c r="F34" s="1" t="s">
        <v>355</v>
      </c>
    </row>
    <row r="35" spans="1:10" s="1" customFormat="1" x14ac:dyDescent="0.2">
      <c r="A35" s="31"/>
      <c r="B35" s="31"/>
      <c r="E35" s="7"/>
      <c r="J35" s="62"/>
    </row>
    <row r="36" spans="1:10" s="1" customFormat="1" hidden="1" x14ac:dyDescent="0.2">
      <c r="A36" s="1" t="s">
        <v>60</v>
      </c>
      <c r="B36" s="31"/>
      <c r="E36" s="7"/>
    </row>
    <row r="37" spans="1:10" s="1" customFormat="1" hidden="1" x14ac:dyDescent="0.2">
      <c r="A37" s="1" t="s">
        <v>237</v>
      </c>
    </row>
    <row r="38" spans="1:10" s="1" customFormat="1" hidden="1" x14ac:dyDescent="0.2">
      <c r="A38" s="1" t="s">
        <v>250</v>
      </c>
      <c r="E38" s="1" t="s">
        <v>226</v>
      </c>
      <c r="F38" s="1" t="s">
        <v>226</v>
      </c>
    </row>
    <row r="39" spans="1:10" s="1" customFormat="1" ht="12.75" hidden="1" customHeight="1" x14ac:dyDescent="0.25">
      <c r="A39" s="1" t="s">
        <v>208</v>
      </c>
      <c r="B39" s="22"/>
      <c r="E39" s="42" t="str">
        <f>CONCATENATE("BUD",NOTES!$D$4)</f>
        <v>BUD2023</v>
      </c>
      <c r="F39" s="42" t="str">
        <f>CONCATENATE("BUD",NOTES!$D$4)</f>
        <v>BUD2023</v>
      </c>
      <c r="G39" s="42"/>
      <c r="H39" s="42"/>
      <c r="I39" s="42"/>
    </row>
    <row r="40" spans="1:10" s="1" customFormat="1" hidden="1" x14ac:dyDescent="0.2">
      <c r="A40" s="1" t="s">
        <v>232</v>
      </c>
      <c r="E40" s="1">
        <v>10</v>
      </c>
      <c r="F40" s="1">
        <v>10</v>
      </c>
    </row>
    <row r="41" spans="1:10" s="1" customFormat="1" hidden="1" x14ac:dyDescent="0.2">
      <c r="A41" s="1" t="s">
        <v>368</v>
      </c>
      <c r="B41" s="31"/>
      <c r="E41" s="1" t="s">
        <v>355</v>
      </c>
      <c r="F41" s="1" t="s">
        <v>355</v>
      </c>
    </row>
    <row r="42" spans="1:10" s="1" customFormat="1" x14ac:dyDescent="0.2">
      <c r="A42" s="31"/>
      <c r="B42" s="31"/>
      <c r="E42" s="7"/>
      <c r="J42" s="62"/>
    </row>
    <row r="43" spans="1:10" s="1" customFormat="1" hidden="1" x14ac:dyDescent="0.2">
      <c r="A43" s="1" t="s">
        <v>61</v>
      </c>
    </row>
    <row r="44" spans="1:10" s="1" customFormat="1" hidden="1" x14ac:dyDescent="0.2">
      <c r="A44" s="1" t="s">
        <v>239</v>
      </c>
    </row>
    <row r="45" spans="1:10" s="1" customFormat="1" hidden="1" x14ac:dyDescent="0.2">
      <c r="A45" s="1" t="s">
        <v>240</v>
      </c>
      <c r="E45" s="1" t="s">
        <v>226</v>
      </c>
      <c r="F45" s="1" t="s">
        <v>226</v>
      </c>
    </row>
    <row r="46" spans="1:10" s="1" customFormat="1" ht="12.75" hidden="1" customHeight="1" x14ac:dyDescent="0.25">
      <c r="A46" s="1" t="s">
        <v>207</v>
      </c>
      <c r="B46" s="22"/>
      <c r="E46" s="42" t="str">
        <f>CONCATENATE("BUD",NOTES!$D$4)</f>
        <v>BUD2023</v>
      </c>
      <c r="F46" s="42" t="str">
        <f>CONCATENATE("BUD",NOTES!$D$4)</f>
        <v>BUD2023</v>
      </c>
      <c r="G46" s="42"/>
      <c r="H46" s="42"/>
      <c r="I46" s="42"/>
    </row>
    <row r="47" spans="1:10" s="1" customFormat="1" hidden="1" x14ac:dyDescent="0.2">
      <c r="A47" s="1" t="s">
        <v>241</v>
      </c>
      <c r="E47" s="7">
        <v>10</v>
      </c>
      <c r="F47" s="1">
        <v>20</v>
      </c>
    </row>
    <row r="48" spans="1:10" s="1" customFormat="1" hidden="1" x14ac:dyDescent="0.2">
      <c r="A48" s="1" t="s">
        <v>369</v>
      </c>
      <c r="B48" s="31"/>
      <c r="E48" s="7" t="s">
        <v>354</v>
      </c>
      <c r="F48" s="1" t="s">
        <v>355</v>
      </c>
    </row>
    <row r="49" spans="1:10" s="1" customFormat="1" x14ac:dyDescent="0.2">
      <c r="E49" s="7"/>
      <c r="F49" s="7"/>
      <c r="H49" s="2"/>
      <c r="I49" s="3"/>
    </row>
    <row r="50" spans="1:10" s="1" customFormat="1" hidden="1" x14ac:dyDescent="0.2">
      <c r="A50" s="1" t="s">
        <v>62</v>
      </c>
      <c r="B50" s="31"/>
      <c r="E50" s="7"/>
    </row>
    <row r="51" spans="1:10" s="1" customFormat="1" hidden="1" x14ac:dyDescent="0.2">
      <c r="A51" s="1" t="s">
        <v>242</v>
      </c>
    </row>
    <row r="52" spans="1:10" s="1" customFormat="1" hidden="1" x14ac:dyDescent="0.2">
      <c r="A52" s="1" t="s">
        <v>243</v>
      </c>
      <c r="E52" s="1" t="s">
        <v>226</v>
      </c>
      <c r="F52" s="1" t="s">
        <v>226</v>
      </c>
    </row>
    <row r="53" spans="1:10" s="1" customFormat="1" ht="12.75" hidden="1" customHeight="1" x14ac:dyDescent="0.25">
      <c r="A53" s="1" t="s">
        <v>206</v>
      </c>
      <c r="B53" s="22"/>
      <c r="E53" s="42" t="str">
        <f>CONCATENATE("BUD",NOTES!$D$4)</f>
        <v>BUD2023</v>
      </c>
      <c r="F53" s="42" t="str">
        <f>CONCATENATE("BUD",NOTES!$D$4)</f>
        <v>BUD2023</v>
      </c>
      <c r="G53" s="42"/>
      <c r="H53" s="42"/>
      <c r="I53" s="42"/>
    </row>
    <row r="54" spans="1:10" s="1" customFormat="1" hidden="1" x14ac:dyDescent="0.2">
      <c r="A54" s="1" t="s">
        <v>244</v>
      </c>
      <c r="E54" s="1">
        <v>10</v>
      </c>
      <c r="F54" s="1">
        <v>10</v>
      </c>
    </row>
    <row r="55" spans="1:10" s="1" customFormat="1" hidden="1" x14ac:dyDescent="0.2">
      <c r="A55" s="1" t="s">
        <v>370</v>
      </c>
      <c r="B55" s="31"/>
      <c r="E55" s="1" t="s">
        <v>355</v>
      </c>
      <c r="F55" s="1" t="s">
        <v>355</v>
      </c>
    </row>
    <row r="56" spans="1:10" s="1" customFormat="1" x14ac:dyDescent="0.2">
      <c r="E56" s="7"/>
      <c r="F56" s="7"/>
      <c r="H56" s="2"/>
      <c r="I56" s="3"/>
    </row>
    <row r="57" spans="1:10" s="1" customFormat="1" hidden="1" x14ac:dyDescent="0.2">
      <c r="A57" s="1" t="s">
        <v>63</v>
      </c>
    </row>
    <row r="58" spans="1:10" s="1" customFormat="1" hidden="1" x14ac:dyDescent="0.2">
      <c r="A58" s="1" t="s">
        <v>362</v>
      </c>
    </row>
    <row r="59" spans="1:10" s="1" customFormat="1" hidden="1" x14ac:dyDescent="0.2">
      <c r="A59" s="1" t="s">
        <v>363</v>
      </c>
      <c r="E59" s="1" t="s">
        <v>226</v>
      </c>
      <c r="F59" s="1" t="s">
        <v>226</v>
      </c>
    </row>
    <row r="60" spans="1:10" s="1" customFormat="1" ht="12.75" hidden="1" customHeight="1" x14ac:dyDescent="0.25">
      <c r="A60" s="1" t="s">
        <v>444</v>
      </c>
      <c r="B60" s="22"/>
      <c r="E60" s="42" t="str">
        <f>CONCATENATE("BUD",NOTES!$D$4)</f>
        <v>BUD2023</v>
      </c>
      <c r="F60" s="42" t="str">
        <f>CONCATENATE("BUD",NOTES!$D$4)</f>
        <v>BUD2023</v>
      </c>
      <c r="G60" s="42"/>
      <c r="H60" s="42"/>
      <c r="I60" s="42"/>
    </row>
    <row r="61" spans="1:10" s="1" customFormat="1" hidden="1" x14ac:dyDescent="0.2">
      <c r="A61" s="1" t="s">
        <v>364</v>
      </c>
      <c r="E61" s="7">
        <v>10</v>
      </c>
      <c r="F61" s="1">
        <v>20</v>
      </c>
    </row>
    <row r="62" spans="1:10" s="1" customFormat="1" hidden="1" x14ac:dyDescent="0.2">
      <c r="A62" s="1" t="s">
        <v>366</v>
      </c>
      <c r="B62" s="31"/>
      <c r="E62" s="7" t="s">
        <v>354</v>
      </c>
      <c r="F62" s="1" t="s">
        <v>355</v>
      </c>
    </row>
    <row r="63" spans="1:10" s="1" customFormat="1" ht="12" customHeight="1" x14ac:dyDescent="0.2">
      <c r="E63" s="7"/>
      <c r="J63" s="62"/>
    </row>
    <row r="64" spans="1:10" s="1" customFormat="1" hidden="1" x14ac:dyDescent="0.2">
      <c r="A64" s="1" t="s">
        <v>64</v>
      </c>
      <c r="B64" s="31"/>
      <c r="E64" s="7"/>
    </row>
    <row r="65" spans="1:10" s="1" customFormat="1" hidden="1" x14ac:dyDescent="0.2">
      <c r="A65" s="1" t="s">
        <v>371</v>
      </c>
    </row>
    <row r="66" spans="1:10" s="1" customFormat="1" hidden="1" x14ac:dyDescent="0.2">
      <c r="A66" s="1" t="s">
        <v>372</v>
      </c>
      <c r="E66" s="1" t="s">
        <v>226</v>
      </c>
      <c r="F66" s="1" t="s">
        <v>226</v>
      </c>
    </row>
    <row r="67" spans="1:10" s="1" customFormat="1" ht="12.75" hidden="1" customHeight="1" x14ac:dyDescent="0.25">
      <c r="A67" s="1" t="s">
        <v>445</v>
      </c>
      <c r="B67" s="22"/>
      <c r="E67" s="42" t="str">
        <f>CONCATENATE("BUD",NOTES!$D$4)</f>
        <v>BUD2023</v>
      </c>
      <c r="F67" s="42" t="str">
        <f>CONCATENATE("BUD",NOTES!$D$4)</f>
        <v>BUD2023</v>
      </c>
      <c r="G67" s="42"/>
      <c r="H67" s="42"/>
      <c r="I67" s="42"/>
    </row>
    <row r="68" spans="1:10" s="1" customFormat="1" hidden="1" x14ac:dyDescent="0.2">
      <c r="A68" s="1" t="s">
        <v>373</v>
      </c>
      <c r="E68" s="1">
        <v>10</v>
      </c>
      <c r="F68" s="1">
        <v>10</v>
      </c>
    </row>
    <row r="69" spans="1:10" s="1" customFormat="1" hidden="1" x14ac:dyDescent="0.2">
      <c r="A69" s="1" t="s">
        <v>375</v>
      </c>
      <c r="B69" s="31"/>
      <c r="E69" s="1" t="s">
        <v>355</v>
      </c>
      <c r="F69" s="1" t="s">
        <v>355</v>
      </c>
    </row>
    <row r="70" spans="1:10" s="1" customFormat="1" ht="12" customHeight="1" x14ac:dyDescent="0.2">
      <c r="E70" s="7"/>
      <c r="J70" s="62"/>
    </row>
    <row r="71" spans="1:10" s="1" customFormat="1" hidden="1" x14ac:dyDescent="0.2">
      <c r="A71" s="1" t="s">
        <v>65</v>
      </c>
    </row>
    <row r="72" spans="1:10" s="1" customFormat="1" hidden="1" x14ac:dyDescent="0.2">
      <c r="A72" s="1" t="s">
        <v>376</v>
      </c>
    </row>
    <row r="73" spans="1:10" s="1" customFormat="1" hidden="1" x14ac:dyDescent="0.2">
      <c r="A73" s="1" t="s">
        <v>377</v>
      </c>
      <c r="E73" s="1" t="s">
        <v>226</v>
      </c>
      <c r="F73" s="1" t="s">
        <v>226</v>
      </c>
    </row>
    <row r="74" spans="1:10" s="1" customFormat="1" ht="12.75" hidden="1" customHeight="1" x14ac:dyDescent="0.25">
      <c r="A74" s="1" t="s">
        <v>446</v>
      </c>
      <c r="B74" s="22"/>
      <c r="E74" s="42" t="str">
        <f>CONCATENATE("BUD",NOTES!$D$4)</f>
        <v>BUD2023</v>
      </c>
      <c r="F74" s="42" t="str">
        <f>CONCATENATE("BUD",NOTES!$D$4)</f>
        <v>BUD2023</v>
      </c>
      <c r="G74" s="42"/>
      <c r="H74" s="42"/>
      <c r="I74" s="42"/>
    </row>
    <row r="75" spans="1:10" s="1" customFormat="1" hidden="1" x14ac:dyDescent="0.2">
      <c r="A75" s="1" t="s">
        <v>378</v>
      </c>
      <c r="E75" s="7">
        <v>10</v>
      </c>
      <c r="F75" s="1">
        <v>20</v>
      </c>
    </row>
    <row r="76" spans="1:10" s="1" customFormat="1" hidden="1" x14ac:dyDescent="0.2">
      <c r="A76" s="1" t="s">
        <v>380</v>
      </c>
      <c r="B76" s="31"/>
      <c r="E76" s="7" t="s">
        <v>354</v>
      </c>
      <c r="F76" s="1" t="s">
        <v>355</v>
      </c>
    </row>
    <row r="77" spans="1:10" s="1" customFormat="1" x14ac:dyDescent="0.2">
      <c r="E77" s="7"/>
      <c r="H77" s="2"/>
      <c r="I77" s="3"/>
    </row>
    <row r="78" spans="1:10" s="1" customFormat="1" hidden="1" x14ac:dyDescent="0.2">
      <c r="A78" s="1" t="s">
        <v>66</v>
      </c>
      <c r="B78" s="31"/>
      <c r="E78" s="7"/>
    </row>
    <row r="79" spans="1:10" s="1" customFormat="1" hidden="1" x14ac:dyDescent="0.2">
      <c r="A79" s="1" t="s">
        <v>381</v>
      </c>
    </row>
    <row r="80" spans="1:10" s="1" customFormat="1" hidden="1" x14ac:dyDescent="0.2">
      <c r="A80" s="1" t="s">
        <v>382</v>
      </c>
      <c r="E80" s="1" t="s">
        <v>226</v>
      </c>
      <c r="F80" s="1" t="s">
        <v>226</v>
      </c>
    </row>
    <row r="81" spans="1:10" s="1" customFormat="1" ht="12.75" hidden="1" customHeight="1" x14ac:dyDescent="0.25">
      <c r="A81" s="1" t="s">
        <v>447</v>
      </c>
      <c r="B81" s="22"/>
      <c r="E81" s="42" t="str">
        <f>CONCATENATE("BUD",NOTES!$D$4)</f>
        <v>BUD2023</v>
      </c>
      <c r="F81" s="42" t="str">
        <f>CONCATENATE("BUD",NOTES!$D$4)</f>
        <v>BUD2023</v>
      </c>
      <c r="G81" s="42"/>
      <c r="H81" s="42"/>
      <c r="I81" s="42"/>
    </row>
    <row r="82" spans="1:10" s="1" customFormat="1" hidden="1" x14ac:dyDescent="0.2">
      <c r="A82" s="1" t="s">
        <v>383</v>
      </c>
      <c r="E82" s="1">
        <v>10</v>
      </c>
      <c r="F82" s="1">
        <v>10</v>
      </c>
    </row>
    <row r="83" spans="1:10" s="1" customFormat="1" hidden="1" x14ac:dyDescent="0.2">
      <c r="A83" s="1" t="s">
        <v>385</v>
      </c>
      <c r="B83" s="31"/>
      <c r="E83" s="1" t="s">
        <v>355</v>
      </c>
      <c r="F83" s="1" t="s">
        <v>355</v>
      </c>
    </row>
    <row r="84" spans="1:10" s="1" customFormat="1" x14ac:dyDescent="0.2">
      <c r="E84" s="7"/>
      <c r="H84" s="2"/>
      <c r="I84" s="3"/>
    </row>
    <row r="85" spans="1:10" s="1" customFormat="1" hidden="1" x14ac:dyDescent="0.2">
      <c r="A85" s="1" t="s">
        <v>67</v>
      </c>
    </row>
    <row r="86" spans="1:10" s="1" customFormat="1" hidden="1" x14ac:dyDescent="0.2">
      <c r="A86" s="1" t="s">
        <v>387</v>
      </c>
    </row>
    <row r="87" spans="1:10" s="1" customFormat="1" hidden="1" x14ac:dyDescent="0.2">
      <c r="A87" s="1" t="s">
        <v>388</v>
      </c>
      <c r="E87" s="1" t="s">
        <v>226</v>
      </c>
      <c r="F87" s="1" t="s">
        <v>226</v>
      </c>
    </row>
    <row r="88" spans="1:10" s="1" customFormat="1" ht="12.75" hidden="1" customHeight="1" x14ac:dyDescent="0.25">
      <c r="A88" s="1" t="s">
        <v>448</v>
      </c>
      <c r="B88" s="22"/>
      <c r="E88" s="42" t="str">
        <f>CONCATENATE("BUD",NOTES!$D$4)</f>
        <v>BUD2023</v>
      </c>
      <c r="F88" s="42" t="str">
        <f>CONCATENATE("BUD",NOTES!$D$4)</f>
        <v>BUD2023</v>
      </c>
      <c r="G88" s="42"/>
      <c r="H88" s="42"/>
      <c r="I88" s="42"/>
    </row>
    <row r="89" spans="1:10" s="1" customFormat="1" hidden="1" x14ac:dyDescent="0.2">
      <c r="A89" s="1" t="s">
        <v>389</v>
      </c>
      <c r="E89" s="7">
        <v>10</v>
      </c>
      <c r="F89" s="1">
        <v>20</v>
      </c>
    </row>
    <row r="90" spans="1:10" s="1" customFormat="1" hidden="1" x14ac:dyDescent="0.2">
      <c r="A90" s="1" t="s">
        <v>391</v>
      </c>
      <c r="B90" s="31"/>
      <c r="E90" s="7" t="s">
        <v>354</v>
      </c>
      <c r="F90" s="1" t="s">
        <v>355</v>
      </c>
    </row>
    <row r="91" spans="1:10" s="1" customFormat="1" ht="12" customHeight="1" x14ac:dyDescent="0.2">
      <c r="C91"/>
      <c r="D91"/>
      <c r="J91" s="62"/>
    </row>
    <row r="92" spans="1:10" s="1" customFormat="1" hidden="1" x14ac:dyDescent="0.2">
      <c r="A92" s="1" t="s">
        <v>68</v>
      </c>
      <c r="B92" s="31"/>
      <c r="E92" s="7"/>
    </row>
    <row r="93" spans="1:10" s="1" customFormat="1" hidden="1" x14ac:dyDescent="0.2">
      <c r="A93" s="1" t="s">
        <v>392</v>
      </c>
    </row>
    <row r="94" spans="1:10" s="1" customFormat="1" hidden="1" x14ac:dyDescent="0.2">
      <c r="A94" s="1" t="s">
        <v>393</v>
      </c>
      <c r="E94" s="1" t="s">
        <v>226</v>
      </c>
      <c r="F94" s="1" t="s">
        <v>226</v>
      </c>
    </row>
    <row r="95" spans="1:10" s="1" customFormat="1" ht="12.75" hidden="1" customHeight="1" x14ac:dyDescent="0.25">
      <c r="A95" s="1" t="s">
        <v>140</v>
      </c>
      <c r="B95" s="22"/>
      <c r="E95" s="42" t="str">
        <f>CONCATENATE("BUD",NOTES!$D$4)</f>
        <v>BUD2023</v>
      </c>
      <c r="F95" s="42" t="str">
        <f>CONCATENATE("BUD",NOTES!$D$4)</f>
        <v>BUD2023</v>
      </c>
      <c r="G95" s="42"/>
      <c r="H95" s="42"/>
      <c r="I95" s="42"/>
    </row>
    <row r="96" spans="1:10" s="1" customFormat="1" hidden="1" x14ac:dyDescent="0.2">
      <c r="A96" s="1" t="s">
        <v>394</v>
      </c>
      <c r="E96" s="1">
        <v>10</v>
      </c>
      <c r="F96" s="1">
        <v>10</v>
      </c>
    </row>
    <row r="97" spans="1:10" s="1" customFormat="1" hidden="1" x14ac:dyDescent="0.2">
      <c r="A97" s="1" t="s">
        <v>396</v>
      </c>
      <c r="B97" s="31"/>
      <c r="E97" s="1" t="s">
        <v>355</v>
      </c>
      <c r="F97" s="1" t="s">
        <v>355</v>
      </c>
    </row>
    <row r="98" spans="1:10" s="1" customFormat="1" ht="12" customHeight="1" x14ac:dyDescent="0.2">
      <c r="C98"/>
      <c r="D98"/>
      <c r="J98" s="62"/>
    </row>
    <row r="99" spans="1:10" s="1" customFormat="1" hidden="1" x14ac:dyDescent="0.2">
      <c r="A99" s="1" t="s">
        <v>69</v>
      </c>
    </row>
    <row r="100" spans="1:10" s="1" customFormat="1" hidden="1" x14ac:dyDescent="0.2">
      <c r="A100" s="1" t="s">
        <v>397</v>
      </c>
    </row>
    <row r="101" spans="1:10" s="1" customFormat="1" hidden="1" x14ac:dyDescent="0.2">
      <c r="A101" s="1" t="s">
        <v>398</v>
      </c>
      <c r="E101" s="1" t="s">
        <v>226</v>
      </c>
      <c r="F101" s="1" t="s">
        <v>226</v>
      </c>
    </row>
    <row r="102" spans="1:10" s="1" customFormat="1" ht="12.75" hidden="1" customHeight="1" x14ac:dyDescent="0.25">
      <c r="A102" s="1" t="s">
        <v>449</v>
      </c>
      <c r="B102" s="22"/>
      <c r="E102" s="42" t="str">
        <f>CONCATENATE("BUD",NOTES!$D$4)</f>
        <v>BUD2023</v>
      </c>
      <c r="F102" s="42" t="str">
        <f>CONCATENATE("BUD",NOTES!$D$4)</f>
        <v>BUD2023</v>
      </c>
      <c r="G102" s="42"/>
      <c r="H102" s="42"/>
      <c r="I102" s="42"/>
    </row>
    <row r="103" spans="1:10" s="1" customFormat="1" hidden="1" x14ac:dyDescent="0.2">
      <c r="A103" s="1" t="s">
        <v>399</v>
      </c>
      <c r="E103" s="7">
        <v>10</v>
      </c>
      <c r="F103" s="1">
        <v>20</v>
      </c>
    </row>
    <row r="104" spans="1:10" s="1" customFormat="1" hidden="1" x14ac:dyDescent="0.2">
      <c r="A104" s="1" t="s">
        <v>401</v>
      </c>
      <c r="B104" s="31"/>
      <c r="E104" s="7" t="s">
        <v>354</v>
      </c>
      <c r="F104" s="1" t="s">
        <v>355</v>
      </c>
    </row>
    <row r="105" spans="1:10" s="1" customFormat="1" x14ac:dyDescent="0.2"/>
    <row r="106" spans="1:10" s="1" customFormat="1" hidden="1" x14ac:dyDescent="0.2">
      <c r="A106" s="1" t="s">
        <v>70</v>
      </c>
      <c r="B106" s="31"/>
      <c r="E106" s="7"/>
    </row>
    <row r="107" spans="1:10" s="1" customFormat="1" hidden="1" x14ac:dyDescent="0.2">
      <c r="A107" s="1" t="s">
        <v>402</v>
      </c>
    </row>
    <row r="108" spans="1:10" s="1" customFormat="1" hidden="1" x14ac:dyDescent="0.2">
      <c r="A108" s="1" t="s">
        <v>403</v>
      </c>
      <c r="E108" s="1" t="s">
        <v>226</v>
      </c>
      <c r="F108" s="1" t="s">
        <v>226</v>
      </c>
    </row>
    <row r="109" spans="1:10" s="1" customFormat="1" ht="12.75" hidden="1" customHeight="1" x14ac:dyDescent="0.25">
      <c r="A109" s="1" t="s">
        <v>450</v>
      </c>
      <c r="B109" s="22"/>
      <c r="E109" s="42" t="str">
        <f>CONCATENATE("BUD",NOTES!$D$4)</f>
        <v>BUD2023</v>
      </c>
      <c r="F109" s="42" t="str">
        <f>CONCATENATE("BUD",NOTES!$D$4)</f>
        <v>BUD2023</v>
      </c>
      <c r="G109" s="42"/>
      <c r="H109" s="42"/>
      <c r="I109" s="42"/>
    </row>
    <row r="110" spans="1:10" s="1" customFormat="1" hidden="1" x14ac:dyDescent="0.2">
      <c r="A110" s="1" t="s">
        <v>404</v>
      </c>
      <c r="E110" s="1">
        <v>10</v>
      </c>
      <c r="F110" s="1">
        <v>10</v>
      </c>
    </row>
    <row r="111" spans="1:10" s="1" customFormat="1" hidden="1" x14ac:dyDescent="0.2">
      <c r="A111" s="1" t="s">
        <v>406</v>
      </c>
      <c r="B111" s="31"/>
      <c r="E111" s="1" t="s">
        <v>355</v>
      </c>
      <c r="F111" s="1" t="s">
        <v>355</v>
      </c>
    </row>
    <row r="112" spans="1:10" s="1" customFormat="1" x14ac:dyDescent="0.2">
      <c r="J112" s="62"/>
    </row>
    <row r="113" spans="1:6" ht="20.100000000000001" hidden="1" customHeight="1" x14ac:dyDescent="0.2">
      <c r="A113" s="66" t="s">
        <v>424</v>
      </c>
      <c r="B113" s="66"/>
      <c r="C113" s="68" t="s">
        <v>451</v>
      </c>
      <c r="D113" s="68"/>
      <c r="E113" s="67">
        <v>2422746670.1300006</v>
      </c>
      <c r="F113" s="67">
        <v>2269826225.3699999</v>
      </c>
    </row>
    <row r="114" spans="1:6" ht="20.100000000000001" hidden="1" customHeight="1" x14ac:dyDescent="0.2">
      <c r="A114" s="66" t="s">
        <v>425</v>
      </c>
      <c r="B114" s="66"/>
      <c r="C114" s="68" t="s">
        <v>426</v>
      </c>
      <c r="D114" s="68"/>
      <c r="E114" s="69">
        <v>19420235</v>
      </c>
      <c r="F114" s="70">
        <v>19420235</v>
      </c>
    </row>
    <row r="115" spans="1:6" ht="20.100000000000001" hidden="1" customHeight="1" x14ac:dyDescent="0.2">
      <c r="A115" s="66" t="s">
        <v>427</v>
      </c>
      <c r="B115" s="66"/>
      <c r="C115" s="68" t="s">
        <v>452</v>
      </c>
      <c r="D115" s="68"/>
      <c r="E115" s="69">
        <v>1284482289.4400001</v>
      </c>
      <c r="F115" s="70">
        <v>763984037.87</v>
      </c>
    </row>
    <row r="116" spans="1:6" ht="20.100000000000001" hidden="1" customHeight="1" x14ac:dyDescent="0.2">
      <c r="A116" s="66" t="s">
        <v>428</v>
      </c>
      <c r="B116" s="66"/>
      <c r="C116" s="68" t="s">
        <v>426</v>
      </c>
      <c r="D116" s="68"/>
      <c r="E116" s="69">
        <v>2306856</v>
      </c>
      <c r="F116" s="70">
        <v>2306856</v>
      </c>
    </row>
    <row r="117" spans="1:6" ht="20.100000000000001" hidden="1" customHeight="1" x14ac:dyDescent="0.2">
      <c r="A117" s="66" t="s">
        <v>429</v>
      </c>
      <c r="B117" s="66"/>
      <c r="C117" s="68" t="s">
        <v>453</v>
      </c>
      <c r="D117" s="68"/>
      <c r="E117" s="69">
        <v>428389235.54000008</v>
      </c>
      <c r="F117" s="70">
        <v>380130849.91000003</v>
      </c>
    </row>
    <row r="118" spans="1:6" ht="20.100000000000001" hidden="1" customHeight="1" x14ac:dyDescent="0.2">
      <c r="A118" s="66" t="s">
        <v>430</v>
      </c>
      <c r="B118" s="66"/>
      <c r="C118" s="68" t="s">
        <v>426</v>
      </c>
      <c r="D118" s="68"/>
      <c r="E118" s="69">
        <v>220000</v>
      </c>
      <c r="F118" s="70">
        <v>220000</v>
      </c>
    </row>
    <row r="119" spans="1:6" ht="20.100000000000001" hidden="1" customHeight="1" x14ac:dyDescent="0.2">
      <c r="A119" s="66" t="s">
        <v>431</v>
      </c>
      <c r="B119" s="66"/>
      <c r="C119" s="68" t="s">
        <v>454</v>
      </c>
      <c r="D119" s="68"/>
      <c r="E119" s="69">
        <v>607580754.68999994</v>
      </c>
      <c r="F119" s="70">
        <v>236284711.89000005</v>
      </c>
    </row>
    <row r="120" spans="1:6" ht="20.100000000000001" hidden="1" customHeight="1" x14ac:dyDescent="0.2">
      <c r="A120" s="66" t="s">
        <v>432</v>
      </c>
      <c r="B120" s="66"/>
      <c r="C120" s="68" t="s">
        <v>426</v>
      </c>
      <c r="D120" s="68"/>
      <c r="E120" s="69">
        <v>5238004</v>
      </c>
      <c r="F120" s="70">
        <v>5238004</v>
      </c>
    </row>
    <row r="121" spans="1:6" ht="20.100000000000001" hidden="1" customHeight="1" x14ac:dyDescent="0.2">
      <c r="A121" s="66" t="s">
        <v>433</v>
      </c>
      <c r="B121" s="66"/>
      <c r="C121" s="68" t="s">
        <v>455</v>
      </c>
      <c r="D121" s="68"/>
      <c r="E121" s="69">
        <v>872640113.88999999</v>
      </c>
      <c r="F121" s="70">
        <v>255086781.22999999</v>
      </c>
    </row>
    <row r="122" spans="1:6" ht="20.100000000000001" hidden="1" customHeight="1" x14ac:dyDescent="0.2">
      <c r="A122" s="66" t="s">
        <v>434</v>
      </c>
      <c r="B122" s="66"/>
      <c r="C122" s="68" t="s">
        <v>426</v>
      </c>
      <c r="D122" s="68"/>
      <c r="E122" s="69">
        <v>91590476.239999995</v>
      </c>
      <c r="F122" s="70">
        <v>91590476.239999995</v>
      </c>
    </row>
    <row r="123" spans="1:6" ht="20.100000000000001" hidden="1" customHeight="1" x14ac:dyDescent="0.2">
      <c r="A123" s="66" t="s">
        <v>435</v>
      </c>
      <c r="B123" s="66"/>
      <c r="C123" s="68" t="s">
        <v>456</v>
      </c>
      <c r="D123" s="68"/>
      <c r="E123" s="69">
        <v>598249518.83000004</v>
      </c>
      <c r="F123" s="70">
        <v>70699747.960000008</v>
      </c>
    </row>
    <row r="124" spans="1:6" ht="20.100000000000001" hidden="1" customHeight="1" x14ac:dyDescent="0.2">
      <c r="A124" s="66" t="s">
        <v>436</v>
      </c>
      <c r="B124" s="66"/>
      <c r="C124" s="68" t="s">
        <v>426</v>
      </c>
      <c r="D124" s="68"/>
      <c r="E124" s="69">
        <v>2209427</v>
      </c>
      <c r="F124" s="70">
        <v>2209427</v>
      </c>
    </row>
    <row r="125" spans="1:6" ht="20.100000000000001" hidden="1" customHeight="1" x14ac:dyDescent="0.2">
      <c r="A125" s="66" t="s">
        <v>437</v>
      </c>
      <c r="B125" s="66"/>
      <c r="C125" s="68" t="s">
        <v>575</v>
      </c>
      <c r="D125" s="68"/>
      <c r="E125" s="69">
        <v>50697989.529999994</v>
      </c>
      <c r="F125" s="70">
        <v>22498566.360000003</v>
      </c>
    </row>
    <row r="126" spans="1:6" ht="20.100000000000001" hidden="1" customHeight="1" x14ac:dyDescent="0.2">
      <c r="A126" s="66" t="s">
        <v>438</v>
      </c>
      <c r="B126" s="66"/>
      <c r="C126" s="68" t="s">
        <v>426</v>
      </c>
      <c r="D126" s="68"/>
      <c r="E126" s="69">
        <v>0</v>
      </c>
      <c r="F126" s="70">
        <v>0</v>
      </c>
    </row>
    <row r="127" spans="1:6" ht="20.100000000000001" hidden="1" customHeight="1" x14ac:dyDescent="0.2">
      <c r="A127" s="66" t="s">
        <v>439</v>
      </c>
      <c r="B127" s="66"/>
      <c r="C127" s="68" t="s">
        <v>457</v>
      </c>
      <c r="D127" s="68"/>
      <c r="E127" s="69">
        <v>476918694.59999996</v>
      </c>
      <c r="F127" s="70">
        <v>501356669.74999994</v>
      </c>
    </row>
    <row r="128" spans="1:6" ht="20.100000000000001" hidden="1" customHeight="1" x14ac:dyDescent="0.2">
      <c r="A128" s="66" t="s">
        <v>440</v>
      </c>
      <c r="B128" s="66"/>
      <c r="C128" s="71" t="s">
        <v>426</v>
      </c>
      <c r="D128" s="71"/>
      <c r="E128" s="72">
        <v>17320055</v>
      </c>
      <c r="F128" s="73">
        <v>17320055</v>
      </c>
    </row>
    <row r="129" spans="1:12" s="56" customFormat="1" ht="20.100000000000001" customHeight="1" x14ac:dyDescent="0.2">
      <c r="E129" s="57"/>
      <c r="F129" s="57"/>
    </row>
    <row r="130" spans="1:12" s="1" customFormat="1" ht="25.5" customHeight="1" x14ac:dyDescent="0.2">
      <c r="C130"/>
      <c r="D130"/>
      <c r="J130" s="62"/>
    </row>
    <row r="131" spans="1:12" s="1" customFormat="1" ht="18.75" x14ac:dyDescent="0.3">
      <c r="C131" s="214" t="str">
        <f>"LOCAL AUTHORITY BUDGETS "&amp;NOTES!$D$4</f>
        <v>LOCAL AUTHORITY BUDGETS 2023</v>
      </c>
      <c r="D131" s="214"/>
      <c r="E131" s="214"/>
      <c r="F131" s="214"/>
      <c r="G131" s="82"/>
      <c r="H131"/>
      <c r="I131"/>
      <c r="J131"/>
      <c r="K131"/>
    </row>
    <row r="132" spans="1:12" s="1" customFormat="1" x14ac:dyDescent="0.2">
      <c r="C132"/>
      <c r="D132"/>
      <c r="H132"/>
      <c r="I132"/>
      <c r="J132"/>
      <c r="K132"/>
    </row>
    <row r="133" spans="1:12" s="1" customFormat="1" ht="18.75" x14ac:dyDescent="0.3">
      <c r="A133" s="31"/>
      <c r="B133" s="31"/>
      <c r="C133" s="215" t="str">
        <f>CONCATENATE("Summary of Current Income and Expenditure by Division ",NOTES!$D$4)</f>
        <v>Summary of Current Income and Expenditure by Division 2023</v>
      </c>
      <c r="D133" s="216"/>
      <c r="E133" s="216"/>
      <c r="F133" s="217"/>
      <c r="H133"/>
      <c r="I133"/>
      <c r="J133"/>
      <c r="K133"/>
    </row>
    <row r="134" spans="1:12" s="1" customFormat="1" x14ac:dyDescent="0.2">
      <c r="A134" s="31"/>
      <c r="B134" s="31"/>
      <c r="C134" s="39" t="s">
        <v>441</v>
      </c>
      <c r="D134" s="121"/>
      <c r="E134" s="74" t="s">
        <v>251</v>
      </c>
      <c r="F134" s="74" t="s">
        <v>252</v>
      </c>
      <c r="H134"/>
      <c r="I134"/>
      <c r="J134"/>
      <c r="K134"/>
    </row>
    <row r="135" spans="1:12" s="1" customFormat="1" x14ac:dyDescent="0.2">
      <c r="A135" s="31"/>
      <c r="B135" s="31"/>
      <c r="C135" s="141"/>
      <c r="D135" s="139"/>
      <c r="E135" s="74" t="s">
        <v>253</v>
      </c>
      <c r="F135" s="74" t="s">
        <v>253</v>
      </c>
      <c r="H135"/>
      <c r="I135"/>
      <c r="J135"/>
      <c r="K135"/>
    </row>
    <row r="136" spans="1:12" s="1" customFormat="1" x14ac:dyDescent="0.2">
      <c r="C136" s="35" t="s">
        <v>460</v>
      </c>
      <c r="D136" s="6" t="s">
        <v>468</v>
      </c>
      <c r="E136" s="53">
        <f>E113-E114</f>
        <v>2403326435.1300006</v>
      </c>
      <c r="F136" s="140">
        <f>F113-F114</f>
        <v>2250405990.3699999</v>
      </c>
      <c r="G136" s="7"/>
      <c r="H136"/>
      <c r="I136"/>
      <c r="J136"/>
      <c r="K136"/>
      <c r="L136" s="7"/>
    </row>
    <row r="137" spans="1:12" s="1" customFormat="1" x14ac:dyDescent="0.2">
      <c r="C137" s="35" t="s">
        <v>461</v>
      </c>
      <c r="D137" s="6" t="s">
        <v>469</v>
      </c>
      <c r="E137" s="53">
        <f>E115-E116</f>
        <v>1282175433.4400001</v>
      </c>
      <c r="F137" s="54">
        <f>F115-F116</f>
        <v>761677181.87</v>
      </c>
      <c r="G137" s="7"/>
      <c r="H137"/>
      <c r="I137"/>
      <c r="J137"/>
      <c r="K137"/>
      <c r="L137" s="7"/>
    </row>
    <row r="138" spans="1:12" s="1" customFormat="1" x14ac:dyDescent="0.2">
      <c r="C138" s="35" t="s">
        <v>462</v>
      </c>
      <c r="D138" s="6" t="s">
        <v>470</v>
      </c>
      <c r="E138" s="53">
        <f>E117-E118</f>
        <v>428169235.54000008</v>
      </c>
      <c r="F138" s="54">
        <f>F117-F118</f>
        <v>379910849.91000003</v>
      </c>
      <c r="H138"/>
      <c r="I138"/>
      <c r="J138"/>
      <c r="K138"/>
      <c r="L138" s="31"/>
    </row>
    <row r="139" spans="1:12" s="1" customFormat="1" x14ac:dyDescent="0.2">
      <c r="C139" s="35" t="s">
        <v>463</v>
      </c>
      <c r="D139" s="6" t="s">
        <v>471</v>
      </c>
      <c r="E139" s="53">
        <f>E119-E120</f>
        <v>602342750.68999994</v>
      </c>
      <c r="F139" s="54">
        <f>F119-F120</f>
        <v>231046707.89000005</v>
      </c>
      <c r="H139"/>
      <c r="I139"/>
      <c r="J139"/>
      <c r="K139"/>
      <c r="L139" s="7"/>
    </row>
    <row r="140" spans="1:12" s="1" customFormat="1" x14ac:dyDescent="0.2">
      <c r="C140" s="35" t="s">
        <v>464</v>
      </c>
      <c r="D140" s="6" t="s">
        <v>472</v>
      </c>
      <c r="E140" s="53">
        <f>E121-E122</f>
        <v>781049637.64999998</v>
      </c>
      <c r="F140" s="54">
        <f>F121-F122</f>
        <v>163496304.99000001</v>
      </c>
      <c r="H140"/>
      <c r="I140"/>
      <c r="J140"/>
      <c r="K140"/>
      <c r="L140" s="63"/>
    </row>
    <row r="141" spans="1:12" s="1" customFormat="1" x14ac:dyDescent="0.2">
      <c r="A141" s="31"/>
      <c r="C141" s="35" t="s">
        <v>465</v>
      </c>
      <c r="D141" s="6" t="s">
        <v>473</v>
      </c>
      <c r="E141" s="53">
        <f>E123-E124</f>
        <v>596040091.83000004</v>
      </c>
      <c r="F141" s="54">
        <f>F123-F124</f>
        <v>68490320.960000008</v>
      </c>
      <c r="H141"/>
      <c r="I141"/>
      <c r="J141"/>
      <c r="K141"/>
      <c r="L141" s="63"/>
    </row>
    <row r="142" spans="1:12" s="1" customFormat="1" x14ac:dyDescent="0.2">
      <c r="C142" s="35" t="s">
        <v>466</v>
      </c>
      <c r="D142" s="89" t="s">
        <v>576</v>
      </c>
      <c r="E142" s="53">
        <f>E125-E126</f>
        <v>50697989.529999994</v>
      </c>
      <c r="F142" s="54">
        <f>F125-F126</f>
        <v>22498566.360000003</v>
      </c>
      <c r="H142"/>
      <c r="I142"/>
      <c r="J142"/>
      <c r="K142"/>
    </row>
    <row r="143" spans="1:12" s="1" customFormat="1" x14ac:dyDescent="0.2">
      <c r="C143" s="35" t="s">
        <v>467</v>
      </c>
      <c r="D143" s="6" t="s">
        <v>474</v>
      </c>
      <c r="E143" s="53">
        <f>E127-E128</f>
        <v>459598639.59999996</v>
      </c>
      <c r="F143" s="54">
        <f>F127-F128</f>
        <v>484036614.74999994</v>
      </c>
      <c r="H143"/>
      <c r="I143"/>
      <c r="J143"/>
      <c r="K143"/>
    </row>
    <row r="144" spans="1:12" s="1" customFormat="1" x14ac:dyDescent="0.2">
      <c r="C144" s="88"/>
      <c r="D144" s="6"/>
      <c r="E144" s="53"/>
      <c r="F144" s="54"/>
      <c r="H144"/>
      <c r="I144"/>
      <c r="J144"/>
      <c r="K144"/>
    </row>
    <row r="145" spans="1:12" s="1" customFormat="1" ht="13.5" x14ac:dyDescent="0.25">
      <c r="C145" s="75" t="s">
        <v>475</v>
      </c>
      <c r="D145" s="102"/>
      <c r="E145" s="124">
        <f>SUM(E136:E144)</f>
        <v>6603400213.4099998</v>
      </c>
      <c r="F145" s="125">
        <f>SUM(F136:F144)</f>
        <v>4361562537.0999994</v>
      </c>
      <c r="H145"/>
      <c r="I145"/>
      <c r="J145"/>
      <c r="K145"/>
    </row>
    <row r="146" spans="1:12" s="1" customFormat="1" x14ac:dyDescent="0.2">
      <c r="C146" s="35"/>
      <c r="D146" s="104"/>
      <c r="E146" s="53"/>
      <c r="F146" s="54"/>
      <c r="H146"/>
      <c r="I146"/>
      <c r="J146"/>
      <c r="K146"/>
    </row>
    <row r="147" spans="1:12" s="1" customFormat="1" x14ac:dyDescent="0.2">
      <c r="A147" s="31"/>
      <c r="B147" s="31"/>
      <c r="C147" s="35" t="s">
        <v>412</v>
      </c>
      <c r="D147" s="89"/>
      <c r="E147" s="53"/>
      <c r="F147" s="54">
        <f>'Exp &amp; Inc by AUTHTYPE'!$F$85</f>
        <v>1768344373.3100016</v>
      </c>
      <c r="H147"/>
      <c r="I147"/>
      <c r="J147"/>
      <c r="K147"/>
    </row>
    <row r="148" spans="1:12" s="1" customFormat="1" x14ac:dyDescent="0.2">
      <c r="A148" s="31"/>
      <c r="B148" s="31"/>
      <c r="C148" s="35" t="s">
        <v>442</v>
      </c>
      <c r="D148" s="89"/>
      <c r="E148" s="53"/>
      <c r="F148" s="54">
        <f>'Exp &amp; Inc by AUTHTYPE'!$F$82</f>
        <v>425672425</v>
      </c>
      <c r="H148"/>
      <c r="I148"/>
      <c r="J148"/>
      <c r="K148"/>
    </row>
    <row r="149" spans="1:12" s="1" customFormat="1" x14ac:dyDescent="0.2">
      <c r="A149" s="31"/>
      <c r="B149" s="31"/>
      <c r="C149" s="35" t="s">
        <v>0</v>
      </c>
      <c r="D149" s="89"/>
      <c r="E149" s="53"/>
      <c r="F149" s="54">
        <f>'Exp &amp; Inc by AUTHTYPE'!$F$87</f>
        <v>-47820878</v>
      </c>
      <c r="H149"/>
      <c r="I149"/>
      <c r="J149"/>
      <c r="K149"/>
    </row>
    <row r="150" spans="1:12" s="31" customFormat="1" x14ac:dyDescent="0.2">
      <c r="C150" s="35" t="s">
        <v>198</v>
      </c>
      <c r="D150" s="89"/>
      <c r="E150" s="53"/>
      <c r="F150" s="54">
        <f>'Exp &amp; Inc by AUTHTYPE'!$F$83</f>
        <v>0</v>
      </c>
      <c r="G150" s="64"/>
      <c r="H150"/>
      <c r="I150"/>
      <c r="J150"/>
      <c r="K150"/>
      <c r="L150" s="64"/>
    </row>
    <row r="151" spans="1:12" s="31" customFormat="1" x14ac:dyDescent="0.2">
      <c r="C151" s="76"/>
      <c r="D151" s="103"/>
      <c r="E151" s="97"/>
      <c r="F151" s="138"/>
      <c r="G151" s="64"/>
      <c r="H151"/>
      <c r="I151"/>
      <c r="J151"/>
      <c r="K151"/>
      <c r="L151" s="64"/>
    </row>
    <row r="152" spans="1:12" s="31" customFormat="1" ht="13.5" x14ac:dyDescent="0.25">
      <c r="C152" s="75" t="s">
        <v>225</v>
      </c>
      <c r="D152" s="102"/>
      <c r="E152" s="124">
        <f>SUM(E145:E151)</f>
        <v>6603400213.4099998</v>
      </c>
      <c r="F152" s="125">
        <f>F145+F147+F148+F150-F149</f>
        <v>6603400213.4100008</v>
      </c>
      <c r="H152"/>
      <c r="I152"/>
      <c r="J152"/>
      <c r="K152"/>
    </row>
    <row r="153" spans="1:12" s="31" customFormat="1" x14ac:dyDescent="0.2">
      <c r="E153" s="64"/>
      <c r="H153" s="32"/>
      <c r="I153" s="43"/>
    </row>
    <row r="154" spans="1:12" s="31" customFormat="1" x14ac:dyDescent="0.2">
      <c r="E154" s="65"/>
      <c r="F154" s="170" t="s">
        <v>156</v>
      </c>
      <c r="G154" s="169"/>
      <c r="H154" s="32"/>
      <c r="I154" s="43"/>
    </row>
    <row r="155" spans="1:12" s="31" customFormat="1" x14ac:dyDescent="0.2">
      <c r="A155" s="56"/>
      <c r="E155" s="65"/>
      <c r="F155" s="65"/>
      <c r="H155" s="32"/>
      <c r="I155" s="43"/>
    </row>
    <row r="156" spans="1:12" s="1" customFormat="1" x14ac:dyDescent="0.2">
      <c r="C156" s="1" t="s">
        <v>1</v>
      </c>
      <c r="E156" s="7"/>
      <c r="J156" s="62"/>
    </row>
    <row r="157" spans="1:12" s="1" customFormat="1" x14ac:dyDescent="0.2">
      <c r="J157" s="62"/>
    </row>
    <row r="158" spans="1:12" s="1" customFormat="1" x14ac:dyDescent="0.2">
      <c r="C158"/>
      <c r="D158"/>
      <c r="J158" s="62"/>
    </row>
    <row r="159" spans="1:12" s="1" customFormat="1" x14ac:dyDescent="0.2">
      <c r="E159" s="7"/>
      <c r="J159" s="62"/>
    </row>
    <row r="160" spans="1:12" s="1" customFormat="1" x14ac:dyDescent="0.2">
      <c r="A160" s="31"/>
      <c r="B160" s="31"/>
      <c r="E160" s="7"/>
      <c r="J160" s="62"/>
    </row>
    <row r="161" spans="1:12" s="1" customFormat="1" x14ac:dyDescent="0.2">
      <c r="A161" s="31"/>
      <c r="B161" s="31"/>
      <c r="E161" s="7"/>
      <c r="J161" s="62"/>
    </row>
    <row r="162" spans="1:12" s="31" customFormat="1" x14ac:dyDescent="0.2">
      <c r="F162" s="64"/>
      <c r="G162" s="64"/>
      <c r="H162" s="32"/>
      <c r="I162" s="43"/>
      <c r="K162" s="64"/>
      <c r="L162" s="64"/>
    </row>
    <row r="163" spans="1:12" s="31" customFormat="1" x14ac:dyDescent="0.2">
      <c r="F163" s="64"/>
      <c r="G163" s="64"/>
      <c r="H163" s="32"/>
      <c r="I163" s="43"/>
      <c r="K163" s="64"/>
      <c r="L163" s="64"/>
    </row>
    <row r="164" spans="1:12" s="31" customFormat="1" x14ac:dyDescent="0.2">
      <c r="H164" s="32"/>
      <c r="I164" s="43"/>
    </row>
    <row r="165" spans="1:12" s="31" customFormat="1" x14ac:dyDescent="0.2">
      <c r="E165" s="64"/>
      <c r="H165" s="32"/>
      <c r="I165" s="43"/>
      <c r="K165" s="64"/>
    </row>
    <row r="166" spans="1:12" s="31" customFormat="1" x14ac:dyDescent="0.2">
      <c r="E166" s="65"/>
      <c r="F166" s="65"/>
      <c r="H166" s="32"/>
      <c r="I166" s="43"/>
      <c r="K166" s="65"/>
      <c r="L166" s="65"/>
    </row>
    <row r="167" spans="1:12" s="31" customFormat="1" x14ac:dyDescent="0.2">
      <c r="E167" s="65"/>
      <c r="F167" s="65"/>
      <c r="H167" s="32"/>
      <c r="I167" s="43"/>
      <c r="K167" s="65"/>
      <c r="L167" s="65"/>
    </row>
    <row r="168" spans="1:12" s="1" customFormat="1" x14ac:dyDescent="0.2">
      <c r="A168" s="31"/>
      <c r="B168" s="31"/>
      <c r="E168" s="7"/>
      <c r="J168" s="62"/>
    </row>
    <row r="169" spans="1:12" s="1" customFormat="1" x14ac:dyDescent="0.2"/>
    <row r="170" spans="1:12" s="1" customFormat="1" x14ac:dyDescent="0.2"/>
    <row r="171" spans="1:12" s="1" customFormat="1" x14ac:dyDescent="0.2"/>
    <row r="172" spans="1:12" s="1" customFormat="1" x14ac:dyDescent="0.2">
      <c r="J172" s="2"/>
      <c r="K172" s="3"/>
    </row>
    <row r="173" spans="1:12" s="1" customFormat="1" x14ac:dyDescent="0.2">
      <c r="A173" s="31"/>
      <c r="B173" s="31"/>
      <c r="J173" s="2"/>
      <c r="K173" s="3"/>
    </row>
    <row r="174" spans="1:12" s="1" customFormat="1" x14ac:dyDescent="0.2">
      <c r="A174" s="31"/>
      <c r="B174" s="31"/>
      <c r="E174" s="7"/>
      <c r="J174" s="62"/>
    </row>
    <row r="175" spans="1:12" s="1" customFormat="1" x14ac:dyDescent="0.2"/>
    <row r="176" spans="1:12" s="1" customFormat="1" x14ac:dyDescent="0.2"/>
    <row r="177" spans="1:11" s="1" customFormat="1" x14ac:dyDescent="0.2"/>
    <row r="178" spans="1:11" s="1" customFormat="1" x14ac:dyDescent="0.2">
      <c r="J178" s="2"/>
      <c r="K178" s="3"/>
    </row>
    <row r="179" spans="1:11" s="1" customFormat="1" x14ac:dyDescent="0.2">
      <c r="A179" s="31"/>
      <c r="B179" s="31"/>
      <c r="J179" s="2"/>
      <c r="K179" s="3"/>
    </row>
    <row r="180" spans="1:11" customFormat="1" x14ac:dyDescent="0.2"/>
    <row r="181" spans="1:11" s="1" customFormat="1" x14ac:dyDescent="0.2"/>
    <row r="182" spans="1:11" s="1" customFormat="1" x14ac:dyDescent="0.2"/>
    <row r="183" spans="1:11" s="1" customFormat="1" x14ac:dyDescent="0.2"/>
    <row r="184" spans="1:11" s="1" customFormat="1" x14ac:dyDescent="0.2"/>
    <row r="185" spans="1:11" s="1" customFormat="1" x14ac:dyDescent="0.2">
      <c r="A185" s="31"/>
      <c r="B185" s="31"/>
    </row>
    <row r="186" spans="1:11" s="1" customFormat="1" x14ac:dyDescent="0.2">
      <c r="A186" s="31"/>
      <c r="B186" s="31"/>
    </row>
    <row r="187" spans="1:11" s="1" customFormat="1" x14ac:dyDescent="0.2"/>
    <row r="188" spans="1:11" s="1" customFormat="1" x14ac:dyDescent="0.2"/>
    <row r="189" spans="1:11" s="1" customFormat="1" x14ac:dyDescent="0.2"/>
    <row r="190" spans="1:11" s="1" customFormat="1" x14ac:dyDescent="0.2"/>
    <row r="191" spans="1:11" s="1" customFormat="1" x14ac:dyDescent="0.2">
      <c r="A191" s="31"/>
      <c r="B191" s="31"/>
    </row>
    <row r="192" spans="1:11" s="1" customFormat="1" x14ac:dyDescent="0.2">
      <c r="A192" s="31"/>
      <c r="B192" s="31"/>
    </row>
    <row r="193" spans="1:10" s="1" customFormat="1" ht="18.75" x14ac:dyDescent="0.3">
      <c r="A193" s="58"/>
      <c r="B193" s="58"/>
      <c r="C193" s="58"/>
      <c r="D193" s="58"/>
      <c r="E193" s="58"/>
      <c r="F193" s="58"/>
      <c r="G193" s="58"/>
      <c r="H193" s="58"/>
      <c r="I193" s="58"/>
    </row>
    <row r="194" spans="1:10" s="1" customFormat="1" x14ac:dyDescent="0.2">
      <c r="J194" s="62"/>
    </row>
    <row r="195" spans="1:10" s="1" customFormat="1" x14ac:dyDescent="0.2">
      <c r="J195" s="62"/>
    </row>
    <row r="196" spans="1:10" s="1" customFormat="1" x14ac:dyDescent="0.2">
      <c r="C196"/>
      <c r="D196"/>
      <c r="E196"/>
      <c r="J196" s="62"/>
    </row>
    <row r="197" spans="1:10" s="1" customFormat="1" x14ac:dyDescent="0.2">
      <c r="J197" s="62"/>
    </row>
    <row r="198" spans="1:10" s="1" customFormat="1" x14ac:dyDescent="0.2">
      <c r="A198"/>
      <c r="B198"/>
      <c r="F198"/>
      <c r="G198"/>
      <c r="H198"/>
      <c r="I198"/>
      <c r="J198" s="62"/>
    </row>
    <row r="199" spans="1:10" s="1" customFormat="1" x14ac:dyDescent="0.2">
      <c r="J199" s="62"/>
    </row>
    <row r="200" spans="1:10" s="1" customFormat="1" x14ac:dyDescent="0.2">
      <c r="J200" s="62"/>
    </row>
    <row r="201" spans="1:10" s="1" customFormat="1" x14ac:dyDescent="0.2">
      <c r="C201"/>
      <c r="D201"/>
      <c r="E201"/>
      <c r="J201" s="62"/>
    </row>
    <row r="202" spans="1:10" s="1" customFormat="1" x14ac:dyDescent="0.2">
      <c r="J202" s="62"/>
    </row>
    <row r="203" spans="1:10" s="1" customFormat="1" x14ac:dyDescent="0.2">
      <c r="A203"/>
      <c r="B203"/>
      <c r="F203"/>
      <c r="G203"/>
      <c r="H203"/>
      <c r="I203"/>
      <c r="J203" s="62"/>
    </row>
    <row r="204" spans="1:10" s="1" customFormat="1" x14ac:dyDescent="0.2">
      <c r="J204" s="62"/>
    </row>
    <row r="205" spans="1:10" s="1" customFormat="1" x14ac:dyDescent="0.2">
      <c r="J205" s="62"/>
    </row>
    <row r="206" spans="1:10" s="1" customFormat="1" x14ac:dyDescent="0.2">
      <c r="J206" s="62"/>
    </row>
    <row r="207" spans="1:10" s="1" customFormat="1" x14ac:dyDescent="0.2">
      <c r="J207" s="62"/>
    </row>
    <row r="208" spans="1:10" s="1" customFormat="1" x14ac:dyDescent="0.2">
      <c r="J208" s="62"/>
    </row>
    <row r="209" spans="3:10" s="1" customFormat="1" x14ac:dyDescent="0.2">
      <c r="J209" s="62"/>
    </row>
    <row r="210" spans="3:10" s="1" customFormat="1" x14ac:dyDescent="0.2">
      <c r="J210" s="62"/>
    </row>
    <row r="211" spans="3:10" s="1" customFormat="1" x14ac:dyDescent="0.2">
      <c r="C211"/>
      <c r="D211"/>
      <c r="E211"/>
      <c r="J211" s="62"/>
    </row>
    <row r="212" spans="3:10" s="1" customFormat="1" x14ac:dyDescent="0.2">
      <c r="J212" s="62"/>
    </row>
  </sheetData>
  <mergeCells count="2">
    <mergeCell ref="C131:F131"/>
    <mergeCell ref="C133:F133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B1" workbookViewId="0">
      <selection activeCell="C8" sqref="C8"/>
    </sheetView>
  </sheetViews>
  <sheetFormatPr defaultColWidth="17.28515625" defaultRowHeight="12.75" x14ac:dyDescent="0.2"/>
  <cols>
    <col min="1" max="1" width="17.28515625" style="1" hidden="1" customWidth="1"/>
    <col min="2" max="2" width="31.7109375" style="1" customWidth="1"/>
    <col min="3" max="3" width="15.28515625" style="1" customWidth="1"/>
    <col min="4" max="4" width="17.28515625" style="1" customWidth="1"/>
    <col min="5" max="5" width="21.5703125" style="1" customWidth="1"/>
    <col min="6" max="6" width="23" style="1" customWidth="1"/>
    <col min="7" max="16384" width="17.28515625" style="1"/>
  </cols>
  <sheetData>
    <row r="1" spans="2:7" s="59" customFormat="1" ht="28.5" customHeight="1" x14ac:dyDescent="0.3">
      <c r="B1" s="218" t="str">
        <f>CONCATENATE("TOTAL REVENUE INCOME ",NOTES!$D$4)</f>
        <v>TOTAL REVENUE INCOME 2023</v>
      </c>
      <c r="C1" s="218"/>
      <c r="D1" s="218"/>
      <c r="E1" s="218"/>
      <c r="F1" s="218"/>
      <c r="G1" s="85"/>
    </row>
    <row r="2" spans="2:7" s="59" customFormat="1" ht="28.5" customHeight="1" x14ac:dyDescent="0.3">
      <c r="B2" s="84"/>
      <c r="C2" s="84"/>
      <c r="D2" s="84"/>
      <c r="E2" s="84"/>
      <c r="F2" s="84"/>
      <c r="G2" s="85"/>
    </row>
    <row r="3" spans="2:7" s="59" customFormat="1" ht="28.5" customHeight="1" x14ac:dyDescent="0.3">
      <c r="B3" s="84"/>
      <c r="C3" s="84"/>
      <c r="D3" s="84"/>
      <c r="E3" s="84"/>
      <c r="F3" s="84"/>
      <c r="G3" s="85"/>
    </row>
    <row r="4" spans="2:7" s="59" customFormat="1" ht="28.5" customHeight="1" x14ac:dyDescent="0.3">
      <c r="B4" s="84"/>
      <c r="C4" s="84"/>
      <c r="D4" s="84"/>
      <c r="E4" s="84"/>
      <c r="F4" s="84"/>
      <c r="G4" s="85"/>
    </row>
    <row r="5" spans="2:7" s="59" customFormat="1" ht="28.5" customHeight="1" x14ac:dyDescent="0.3">
      <c r="B5" s="84"/>
      <c r="C5" s="84"/>
      <c r="D5" s="84"/>
      <c r="E5" s="84"/>
      <c r="F5" s="84"/>
      <c r="G5" s="85"/>
    </row>
    <row r="6" spans="2:7" s="59" customFormat="1" ht="28.5" customHeight="1" x14ac:dyDescent="0.3">
      <c r="B6" s="84"/>
      <c r="C6" s="84"/>
      <c r="D6" s="84"/>
      <c r="E6" s="84"/>
      <c r="F6" s="84"/>
      <c r="G6" s="85"/>
    </row>
    <row r="7" spans="2:7" s="59" customFormat="1" x14ac:dyDescent="0.2"/>
    <row r="8" spans="2:7" s="59" customFormat="1" x14ac:dyDescent="0.2"/>
    <row r="9" spans="2:7" s="59" customFormat="1" x14ac:dyDescent="0.2"/>
    <row r="10" spans="2:7" s="59" customFormat="1" x14ac:dyDescent="0.2"/>
    <row r="11" spans="2:7" s="59" customFormat="1" x14ac:dyDescent="0.2"/>
    <row r="12" spans="2:7" s="59" customFormat="1" x14ac:dyDescent="0.2"/>
    <row r="13" spans="2:7" s="59" customFormat="1" x14ac:dyDescent="0.2"/>
    <row r="14" spans="2:7" s="59" customFormat="1" x14ac:dyDescent="0.2"/>
    <row r="15" spans="2:7" s="59" customFormat="1" x14ac:dyDescent="0.2"/>
    <row r="16" spans="2:7" s="59" customFormat="1" x14ac:dyDescent="0.2"/>
    <row r="17" s="59" customFormat="1" x14ac:dyDescent="0.2"/>
    <row r="18" s="59" customFormat="1" x14ac:dyDescent="0.2"/>
    <row r="19" s="59" customFormat="1" x14ac:dyDescent="0.2"/>
    <row r="20" s="59" customFormat="1" x14ac:dyDescent="0.2"/>
    <row r="21" s="59" customFormat="1" x14ac:dyDescent="0.2"/>
    <row r="22" s="59" customFormat="1" x14ac:dyDescent="0.2"/>
    <row r="23" s="59" customFormat="1" x14ac:dyDescent="0.2"/>
    <row r="24" s="59" customFormat="1" x14ac:dyDescent="0.2"/>
    <row r="25" s="59" customFormat="1" x14ac:dyDescent="0.2"/>
    <row r="26" s="59" customFormat="1" x14ac:dyDescent="0.2"/>
    <row r="27" s="59" customFormat="1" x14ac:dyDescent="0.2"/>
    <row r="28" s="59" customFormat="1" x14ac:dyDescent="0.2"/>
    <row r="29" s="59" customFormat="1" x14ac:dyDescent="0.2"/>
    <row r="30" s="59" customFormat="1" x14ac:dyDescent="0.2"/>
    <row r="31" s="59" customFormat="1" x14ac:dyDescent="0.2"/>
    <row r="32" s="59" customFormat="1" x14ac:dyDescent="0.2"/>
    <row r="33" spans="2:6" s="59" customFormat="1" x14ac:dyDescent="0.2"/>
    <row r="34" spans="2:6" s="59" customFormat="1" x14ac:dyDescent="0.2"/>
    <row r="36" spans="2:6" s="6" customFormat="1" x14ac:dyDescent="0.2">
      <c r="C36" s="79"/>
      <c r="D36" s="78"/>
      <c r="E36" s="78"/>
      <c r="F36" s="79"/>
    </row>
    <row r="37" spans="2:6" s="6" customFormat="1" x14ac:dyDescent="0.2">
      <c r="C37" s="79"/>
      <c r="D37" s="78"/>
      <c r="E37" s="78"/>
      <c r="F37" s="79"/>
    </row>
    <row r="38" spans="2:6" s="6" customFormat="1" x14ac:dyDescent="0.2">
      <c r="C38" s="79" t="s">
        <v>213</v>
      </c>
      <c r="D38" s="78"/>
      <c r="E38" s="78"/>
      <c r="F38" s="79"/>
    </row>
    <row r="39" spans="2:6" s="6" customFormat="1" x14ac:dyDescent="0.2">
      <c r="B39" s="100"/>
      <c r="C39" s="101"/>
      <c r="D39" s="78"/>
      <c r="E39" s="78"/>
      <c r="F39" s="79"/>
    </row>
    <row r="40" spans="2:6" x14ac:dyDescent="0.2">
      <c r="B40" s="35" t="s">
        <v>214</v>
      </c>
      <c r="C40" s="60">
        <f>('Exp &amp; Inc by AUTHTYPE'!F81-'Exp &amp; Inc by AUTHTYPE'!E81)/('Exp &amp; Inc by AUTHTYPE'!F$86-'Exp &amp; Inc by AUTHTYPE'!E$86)</f>
        <v>0.42184571890517886</v>
      </c>
      <c r="D40" s="80"/>
      <c r="E40" s="80"/>
      <c r="F40" s="80"/>
    </row>
    <row r="41" spans="2:6" x14ac:dyDescent="0.2">
      <c r="B41" s="35" t="s">
        <v>411</v>
      </c>
      <c r="C41" s="60">
        <f>('Exp &amp; Inc by AUTHTYPE'!F84-'Exp &amp; Inc by AUTHTYPE'!E84)/('Exp &amp; Inc by AUTHTYPE'!F$86-'Exp &amp; Inc by AUTHTYPE'!E$86)</f>
        <v>0.24326919712833434</v>
      </c>
      <c r="D41" s="80"/>
      <c r="E41" s="80"/>
      <c r="F41" s="80"/>
    </row>
    <row r="42" spans="2:6" x14ac:dyDescent="0.2">
      <c r="B42" s="35" t="s">
        <v>412</v>
      </c>
      <c r="C42" s="60">
        <f>('Exp &amp; Inc by AUTHTYPE'!F85-'Exp &amp; Inc by AUTHTYPE'!E85)/('Exp &amp; Inc by AUTHTYPE'!F$86-'Exp &amp; Inc by AUTHTYPE'!E$86)</f>
        <v>0.26991231534495813</v>
      </c>
      <c r="D42" s="80"/>
      <c r="E42" s="80"/>
      <c r="F42" s="80"/>
    </row>
    <row r="43" spans="2:6" x14ac:dyDescent="0.2">
      <c r="B43" s="36" t="s">
        <v>511</v>
      </c>
      <c r="C43" s="60">
        <f>('Exp &amp; Inc by AUTHTYPE'!F82-'Exp &amp; Inc by AUTHTYPE'!E82)/('Exp &amp; Inc by AUTHTYPE'!F$86-'Exp &amp; Inc by AUTHTYPE'!E$86)</f>
        <v>6.4972768621528773E-2</v>
      </c>
      <c r="D43" s="80"/>
      <c r="E43" s="80"/>
      <c r="F43" s="80"/>
    </row>
    <row r="44" spans="2:6" x14ac:dyDescent="0.2">
      <c r="B44" s="61"/>
      <c r="C44" s="77">
        <f>ROUND(SUM(C40:C43),1)</f>
        <v>1</v>
      </c>
      <c r="D44" s="81"/>
      <c r="E44" s="81"/>
      <c r="F44" s="81"/>
    </row>
    <row r="46" spans="2:6" x14ac:dyDescent="0.2">
      <c r="B46" s="1" t="s">
        <v>517</v>
      </c>
    </row>
  </sheetData>
  <mergeCells count="1">
    <mergeCell ref="B1:F1"/>
  </mergeCells>
  <phoneticPr fontId="0" type="noConversion"/>
  <pageMargins left="0.75" right="0.75" top="1" bottom="1" header="0.5" footer="0.5"/>
  <pageSetup paperSize="9" scale="7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9449731-3b20-4a2d-8a0a-090682c6fe5c">Live</eDocs_FileStatus>
    <TaxCatchAll xmlns="39449731-3b20-4a2d-8a0a-090682c6fe5c">
      <Value>6</Value>
      <Value>4</Value>
      <Value>1</Value>
      <Value>7</Value>
    </TaxCatchAll>
    <fbaa881fc4ae443f9fdafbdd527793df xmlns="39449731-3b20-4a2d-8a0a-090682c6fe5c">
      <Terms xmlns="http://schemas.microsoft.com/office/infopath/2007/PartnerControls"/>
    </fbaa881fc4ae443f9fdafbdd527793df>
    <eDocs_eFileName xmlns="39449731-3b20-4a2d-8a0a-090682c6fe5c">HLGF007-003-2022</eDocs_eFileName>
    <m02c691f3efa402dab5cbaa8c240a9e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Budgets</TermName>
          <TermId xmlns="http://schemas.microsoft.com/office/infopath/2007/PartnerControls">b0ec8a6f-ac96-433b-a90f-ac5be3679648</TermId>
        </TermInfo>
      </Terms>
    </m02c691f3efa402dab5cbaa8c240a9e7>
    <mbbd3fafa5ab4e5eb8a6a5e099cef439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nb1b8a72855341e18dd75ce464e281f2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2022</TermName>
          <TermId xmlns="http://schemas.microsoft.com/office/infopath/2007/PartnerControls">d66e3c90-c2e0-4771-8527-2e6bd19637a3</TermId>
        </TermInfo>
      </Terms>
    </nb1b8a72855341e18dd75ce464e281f2>
    <_vti_ItemDeclaredRecord xmlns="39449731-3b20-4a2d-8a0a-090682c6fe5c" xsi:nil="true"/>
    <h1f8bb4843d6459a8b809123185593c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007</TermName>
          <TermId xmlns="http://schemas.microsoft.com/office/infopath/2007/PartnerControls">b347b456-9d15-4791-82db-3fd1abfc41d5</TermId>
        </TermInfo>
      </Terms>
    </h1f8bb4843d6459a8b809123185593c7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F53F7088D4CC9B4096D3434E058D2ADB" ma:contentTypeVersion="235" ma:contentTypeDescription="" ma:contentTypeScope="" ma:versionID="1f623c7b85e41994a9611e9d57a5a226">
  <xsd:schema xmlns:xsd="http://www.w3.org/2001/XMLSchema" xmlns:xs="http://www.w3.org/2001/XMLSchema" xmlns:p="http://schemas.microsoft.com/office/2006/metadata/properties" xmlns:ns2="39449731-3b20-4a2d-8a0a-090682c6fe5c" targetNamespace="http://schemas.microsoft.com/office/2006/metadata/properties" ma:root="true" ma:fieldsID="64883ad48a5c526c2d71e0404a86ee94" ns2:_="">
    <xsd:import namespace="39449731-3b20-4a2d-8a0a-090682c6fe5c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49731-3b20-4a2d-8a0a-090682c6fe5c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ae6b0506-ab11-451b-a305-61ec45522be5}" ma:internalName="TaxCatchAll" ma:showField="CatchAllData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e6b0506-ab11-451b-a305-61ec45522be5}" ma:internalName="TaxCatchAllLabel" ma:readOnly="true" ma:showField="CatchAllDataLabel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7|b347b456-9d15-4791-82db-3fd1abfc41d5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33C0D5FA6E2985419F615F44911648EA" ma:contentTypeVersion="20" ma:contentTypeDescription="Create a new document for eDocs" ma:contentTypeScope="" ma:versionID="c69fe14025e6eb76eff18c5692a98d11">
  <xsd:schema xmlns:xsd="http://www.w3.org/2001/XMLSchema" xmlns:xs="http://www.w3.org/2001/XMLSchema" xmlns:p="http://schemas.microsoft.com/office/2006/metadata/properties" xmlns:ns1="http://schemas.microsoft.com/sharepoint/v3" xmlns:ns2="d48925bf-3f07-4155-848b-b3dcf9bea756" xmlns:ns3="3ff084d5-c9a9-4c30-837b-51210a6188a8" xmlns:ns4="http://schemas.microsoft.com/sharepoint/v4" targetNamespace="http://schemas.microsoft.com/office/2006/metadata/properties" ma:root="true" ma:fieldsID="74e7277b3c393f66d24eb366b0a9286c" ns1:_="" ns2:_="" ns3:_="" ns4:_="">
    <xsd:import namespace="http://schemas.microsoft.com/sharepoint/v3"/>
    <xsd:import namespace="d48925bf-3f07-4155-848b-b3dcf9bea756"/>
    <xsd:import namespace="3ff084d5-c9a9-4c30-837b-51210a6188a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eDocs_DocumentTopicsTaxHTField0" minOccurs="0"/>
                <xsd:element ref="ns1:_vti_ItemDeclaredRecord" minOccurs="0"/>
                <xsd:element ref="ns1:_dlc_Exempt" minOccurs="0"/>
                <xsd:element ref="ns1:_dlc_ExpireDateSaved" minOccurs="0"/>
                <xsd:element ref="ns1:_dlc_ExpireDate" minOccurs="0"/>
                <xsd:element ref="ns3:TaxCatchAll" minOccurs="0"/>
                <xsd:element ref="ns2:eDocs_SeriesSubSeriesTaxHTField0" minOccurs="0"/>
                <xsd:element ref="ns2:eDocs_YearTaxHTField0" minOccurs="0"/>
                <xsd:element ref="ns1:eDocs_FileName" minOccurs="0"/>
                <xsd:element ref="ns1:eDocs_FileStatus"/>
                <xsd:element ref="ns2:eDocs_FileTopicsTaxHTField0" minOccurs="0"/>
                <xsd:element ref="ns4:IconOverlay" minOccurs="0"/>
                <xsd:element ref="ns1:_vti_ItemHoldRecordStatus" minOccurs="0"/>
                <xsd:element ref="ns2:eDocs_SecurityClassification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0" nillable="true" ma:displayName="Declared Record" ma:hidden="true" ma:internalName="_vti_ItemDeclaredRecord" ma:readOnly="true">
      <xsd:simpleType>
        <xsd:restriction base="dms:DateTime"/>
      </xsd:simpleType>
    </xsd:element>
    <xsd:element name="_dlc_Exempt" ma:index="11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2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3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eDocs_FileName" ma:index="19" nillable="true" ma:displayName="File Name" ma:default="0" ma:description="File Number" ma:indexed="true" ma:internalName="eDocs_FileName">
      <xsd:simpleType>
        <xsd:restriction base="dms:Text">
          <xsd:maxLength value="30"/>
        </xsd:restriction>
      </xsd:simpleType>
    </xsd:element>
    <xsd:element name="eDocs_FileStatus" ma:index="20" ma:displayName="Status" ma:default="Live" ma:description="Current Status of the File. This is set to Live, Archived or sent to National Archives" ma:format="Dropdown" ma:indexed="true" ma:internalName="eDocs_FileStatus">
      <xsd:simpleType>
        <xsd:restriction base="dms:Choice">
          <xsd:enumeration value="Live"/>
          <xsd:enumeration value="Archived"/>
          <xsd:enumeration value="Cancelled"/>
          <xsd:enumeration value="Sent to National Archives"/>
        </xsd:restriction>
      </xsd:simpleType>
    </xsd:element>
    <xsd:element name="_vti_ItemHoldRecordStatus" ma:index="2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925bf-3f07-4155-848b-b3dcf9bea756" elementFormDefault="qualified">
    <xsd:import namespace="http://schemas.microsoft.com/office/2006/documentManagement/types"/>
    <xsd:import namespace="http://schemas.microsoft.com/office/infopath/2007/PartnerControls"/>
    <xsd:element name="eDocs_DocumentTopicsTaxHTField0" ma:index="9" nillable="true" ma:taxonomy="true" ma:internalName="eDocs_DocumentTopicsTaxHTField0" ma:taxonomyFieldName="eDocs_DocumentTopics" ma:displayName="Document Topics" ma:fieldId="{fbaa881f-c4ae-443f-9fda-fbdd527793df}" ma:taxonomyMulti="true" ma:sspId="22527149-431e-4844-bdbf-45755dee181b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riesSubSeriesTaxHTField0" ma:index="15" nillable="true" ma:taxonomy="true" ma:internalName="eDocs_SeriesSubSeriesTaxHTField0" ma:taxonomyFieldName="eDocs_SeriesSubSeries" ma:displayName="Sub Series" ma:fieldId="{11f8bb48-43d6-459a-8b80-9123185593c7}" ma:sspId="22527149-431e-4844-bdbf-45755dee181b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YearTaxHTField0" ma:index="17" nillable="true" ma:taxonomy="true" ma:internalName="eDocs_YearTaxHTField0" ma:taxonomyFieldName="eDocs_Year" ma:displayName="Year" ma:indexed="true" ma:fieldId="{7b1b8a72-8553-41e1-8dd7-5ce464e281f2}" ma:sspId="22527149-431e-4844-bdbf-45755dee181b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FileTopicsTaxHTField0" ma:index="21" nillable="true" ma:taxonomy="true" ma:internalName="eDocs_FileTopicsTaxHTField0" ma:taxonomyFieldName="eDocs_FileTopics" ma:displayName="File Topics" ma:default="" ma:fieldId="{602c691f-3efa-402d-ab5c-baa8c240a9e7}" ma:taxonomyMulti="true" ma:sspId="22527149-431e-4844-bdbf-45755dee181b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curityClassificationTaxHTField0" ma:index="25" nillable="true" ma:taxonomy="true" ma:internalName="eDocs_SecurityClassificationTaxHTField0" ma:taxonomyFieldName="eDocs_SecurityClassification" ma:displayName="Security Classification" ma:default="20;#Unclassified|38981149-6ab4-492e-b035-5180b1eb9314" ma:fieldId="{6bbd3faf-a5ab-4e5e-b8a6-a5e099cef439}" ma:sspId="22527149-431e-4844-bdbf-45755dee181b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084d5-c9a9-4c30-837b-51210a6188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e7df52-4fa1-4dce-9f16-157137c752a9}" ma:internalName="TaxCatchAll" ma:showField="CatchAllData" ma:web="3ff084d5-c9a9-4c30-837b-51210a6188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p:Policy xmlns:p="office.server.policy" id="" local="true">
  <p:Name>eDocument</p:Name>
  <p:Description/>
  <p:Statement/>
  <p:PolicyItems/>
</p:Policy>
</file>

<file path=customXml/itemProps1.xml><?xml version="1.0" encoding="utf-8"?>
<ds:datastoreItem xmlns:ds="http://schemas.openxmlformats.org/officeDocument/2006/customXml" ds:itemID="{848A9F2F-E517-4463-8EC2-6B1A50ABDE37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3ff084d5-c9a9-4c30-837b-51210a6188a8"/>
    <ds:schemaRef ds:uri="d48925bf-3f07-4155-848b-b3dcf9bea75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6A5D63-89A2-4D6E-B614-249711A2433F}"/>
</file>

<file path=customXml/itemProps3.xml><?xml version="1.0" encoding="utf-8"?>
<ds:datastoreItem xmlns:ds="http://schemas.openxmlformats.org/officeDocument/2006/customXml" ds:itemID="{38DCDD7B-FAD1-4AE6-8CA8-072BB7A674C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8292D0E-D232-4B0F-8DE0-A637A48FF8C2}"/>
</file>

<file path=customXml/itemProps5.xml><?xml version="1.0" encoding="utf-8"?>
<ds:datastoreItem xmlns:ds="http://schemas.openxmlformats.org/officeDocument/2006/customXml" ds:itemID="{A9A87638-D697-44BB-B1B0-91B08A383CEC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_options</vt:lpstr>
      <vt:lpstr>NOTES</vt:lpstr>
      <vt:lpstr>Version</vt:lpstr>
      <vt:lpstr>_control</vt:lpstr>
      <vt:lpstr>Checks</vt:lpstr>
      <vt:lpstr>Title Page</vt:lpstr>
      <vt:lpstr>Exp &amp; Inc by AUTHTYPE</vt:lpstr>
      <vt:lpstr>Summary I&amp;E by Div</vt:lpstr>
      <vt:lpstr>Sources of Income Pie Chart</vt:lpstr>
      <vt:lpstr>Exp by Div Bar Chart</vt:lpstr>
      <vt:lpstr>Exp &amp; Inc by SVCDIV A&amp;B</vt:lpstr>
      <vt:lpstr>Exp &amp; Inc by SVCDIV C&amp;D</vt:lpstr>
      <vt:lpstr>Exp &amp; Inc by SVCDIV E&amp;F</vt:lpstr>
      <vt:lpstr>Exp &amp; Inc by SVCDIV G&amp;H</vt:lpstr>
      <vt:lpstr>Revenue Exp &amp; Inc &amp; ARV</vt:lpstr>
      <vt:lpstr>Revenue I&amp;E SVCDIV A</vt:lpstr>
      <vt:lpstr>Revenue I&amp;E SVCDIV B</vt:lpstr>
      <vt:lpstr>Revenue I&amp;E SVCDIV C</vt:lpstr>
      <vt:lpstr>Revenue I&amp;E SVCDIV D</vt:lpstr>
      <vt:lpstr>Revenue I&amp;E SVCDIV E</vt:lpstr>
      <vt:lpstr>Revenue I&amp;E SVCDIV F</vt:lpstr>
      <vt:lpstr>Revenue I&amp;E SVCDIV G</vt:lpstr>
      <vt:lpstr>Revenue I&amp;E SVCDIV H</vt:lpstr>
      <vt:lpstr>'Exp &amp; Inc by AUTHTYPE'!Print_Area</vt:lpstr>
      <vt:lpstr>'Exp &amp; Inc by SVCDIV C&amp;D'!Print_Area</vt:lpstr>
      <vt:lpstr>'Exp &amp; Inc by SVCDIV E&amp;F'!Print_Area</vt:lpstr>
      <vt:lpstr>'Exp &amp; Inc by SVCDIV G&amp;H'!Print_Area</vt:lpstr>
      <vt:lpstr>'Exp by Div Bar Chart'!Print_Area</vt:lpstr>
      <vt:lpstr>'Revenue Exp &amp; Inc &amp; ARV'!Print_Area</vt:lpstr>
      <vt:lpstr>'Revenue I&amp;E SVCDIV A'!Print_Area</vt:lpstr>
      <vt:lpstr>'Revenue I&amp;E SVCDIV B'!Print_Area</vt:lpstr>
      <vt:lpstr>'Revenue I&amp;E SVCDIV C'!Print_Area</vt:lpstr>
      <vt:lpstr>'Revenue I&amp;E SVCDIV D'!Print_Area</vt:lpstr>
      <vt:lpstr>'Revenue I&amp;E SVCDIV E'!Print_Area</vt:lpstr>
      <vt:lpstr>'Revenue I&amp;E SVCDIV F'!Print_Area</vt:lpstr>
      <vt:lpstr>'Revenue I&amp;E SVCDIV G'!Print_Area</vt:lpstr>
      <vt:lpstr>'Revenue I&amp;E SVCDIV H'!Print_Area</vt:lpstr>
      <vt:lpstr>'Sources of Income Pie Chart'!Print_Area</vt:lpstr>
      <vt:lpstr>'Summary I&amp;E by Div'!Print_Area</vt:lpstr>
      <vt:lpstr>'Title Page'!Print_Area</vt:lpstr>
    </vt:vector>
  </TitlesOfParts>
  <Company>Mentec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Simpson</dc:creator>
  <cp:lastModifiedBy>Niamh Kinsella (Housing)</cp:lastModifiedBy>
  <cp:lastPrinted>2012-01-16T10:30:42Z</cp:lastPrinted>
  <dcterms:created xsi:type="dcterms:W3CDTF">2003-10-29T12:54:35Z</dcterms:created>
  <dcterms:modified xsi:type="dcterms:W3CDTF">2023-05-15T13:52:39Z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0x0101000BC94875665D404BB1351B53C41FD2C000F53F7088D4CC9B4096D3434E058D2ADB</vt:lpwstr>
  </property>
  <property fmtid="{D5CDD505-2E9C-101B-9397-08002B2CF9AE}" pid="3" name="eDocs_FileTopics">
    <vt:lpwstr>7;#Budgets|b0ec8a6f-ac96-433b-a90f-ac5be3679648</vt:lpwstr>
  </property>
  <property fmtid="{D5CDD505-2E9C-101B-9397-08002B2CF9AE}" pid="4" name="eDocs_Year">
    <vt:lpwstr>6;#2022|d66e3c90-c2e0-4771-8527-2e6bd19637a3</vt:lpwstr>
  </property>
  <property fmtid="{D5CDD505-2E9C-101B-9397-08002B2CF9AE}" pid="5" name="eDocs_SeriesSubSeries">
    <vt:lpwstr>8;#007|b347b456-9d15-4791-82db-3fd1abfc41d5</vt:lpwstr>
  </property>
  <property fmtid="{D5CDD505-2E9C-101B-9397-08002B2CF9AE}" pid="6" name="eDocs_SecurityClassificationTaxHTField0">
    <vt:lpwstr>Unclassified|38981149-6ab4-492e-b035-5180b1eb9314</vt:lpwstr>
  </property>
  <property fmtid="{D5CDD505-2E9C-101B-9397-08002B2CF9AE}" pid="7" name="_dlc_policyId">
    <vt:lpwstr>0x0101000BC94875665D404BB1351B53C41FD2C0|151133126</vt:lpwstr>
  </property>
  <property fmtid="{D5CDD505-2E9C-101B-9397-08002B2CF9AE}" pid="8" name="ItemRetentionFormula">
    <vt:lpwstr>&lt;formula id="Microsoft.Office.RecordsManagement.PolicyFeatures.Expiration.Formula.BuiltIn"&gt;&lt;number&gt;3&lt;/number&gt;&lt;property&gt;Modified&lt;/property&gt;&lt;period&gt;months&lt;/period&gt;&lt;/formula&gt;</vt:lpwstr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eDocs_DocumentTopics">
    <vt:lpwstr/>
  </property>
  <property fmtid="{D5CDD505-2E9C-101B-9397-08002B2CF9AE}" pid="11" name="_docset_NoMedatataSyncRequired">
    <vt:lpwstr>False</vt:lpwstr>
  </property>
  <property fmtid="{D5CDD505-2E9C-101B-9397-08002B2CF9AE}" pid="12" name="eDocs_Series">
    <vt:lpwstr>1;#007|b347b456-9d15-4791-82db-3fd1abfc41d5</vt:lpwstr>
  </property>
  <property fmtid="{D5CDD505-2E9C-101B-9397-08002B2CF9AE}" pid="13" name="ge25f6a3ef6f42d4865685f2a74bf8c7">
    <vt:lpwstr/>
  </property>
  <property fmtid="{D5CDD505-2E9C-101B-9397-08002B2CF9AE}" pid="14" name="eDocs_RetentionPeriodTerm">
    <vt:lpwstr/>
  </property>
</Properties>
</file>