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using.cloud.gov.ie/apps/eDocs/S/HLGF007/Files/HLGF007-001-2025/Budget Checks 2026/"/>
    </mc:Choice>
  </mc:AlternateContent>
  <xr:revisionPtr revIDLastSave="0" documentId="8_{FD220976-D276-4608-A9DB-4CDFE3510AFA}" xr6:coauthVersionLast="47" xr6:coauthVersionMax="47" xr10:uidLastSave="{00000000-0000-0000-0000-000000000000}"/>
  <bookViews>
    <workbookView xWindow="-28920" yWindow="-120" windowWidth="29040" windowHeight="15720" tabRatio="887" firstSheet="4" activeTab="4" xr2:uid="{00000000-000D-0000-FFFF-FFFF00000000}"/>
  </bookViews>
  <sheets>
    <sheet name="_options" sheetId="30" state="hidden" r:id="rId1"/>
    <sheet name="NOTES" sheetId="58" r:id="rId2"/>
    <sheet name="Version" sheetId="80" r:id="rId3"/>
    <sheet name="_control" sheetId="57" r:id="rId4"/>
    <sheet name="Checks" sheetId="79" r:id="rId5"/>
    <sheet name="Title Page" sheetId="71" r:id="rId6"/>
    <sheet name="Exp &amp; Inc by AUTHTYPE" sheetId="66" r:id="rId7"/>
    <sheet name="Summary I&amp;E by Div" sheetId="69" r:id="rId8"/>
    <sheet name="Sources of Income Pie Chart" sheetId="68" r:id="rId9"/>
    <sheet name="Exp by Div Bar Chart" sheetId="70" r:id="rId10"/>
    <sheet name="Exp &amp; Inc by SVCDIV A&amp;B" sheetId="81" r:id="rId11"/>
    <sheet name="Exp &amp; Inc by SVCDIV C&amp;D" sheetId="77" r:id="rId12"/>
    <sheet name="Exp &amp; Inc by SVCDIV E&amp;F" sheetId="76" r:id="rId13"/>
    <sheet name="Exp &amp; Inc by SVCDIV G&amp;H" sheetId="78" r:id="rId14"/>
    <sheet name="Revenue Exp &amp; Inc &amp; ARV" sheetId="73" r:id="rId15"/>
    <sheet name="Revenue I&amp;E SVCDIV A" sheetId="52" r:id="rId16"/>
    <sheet name="Revenue I&amp;E SVCDIV B" sheetId="59" r:id="rId17"/>
    <sheet name="Revenue I&amp;E SVCDIV C" sheetId="60" r:id="rId18"/>
    <sheet name="Revenue I&amp;E SVCDIV D" sheetId="61" r:id="rId19"/>
    <sheet name="Revenue I&amp;E SVCDIV E" sheetId="62" r:id="rId20"/>
    <sheet name="Revenue I&amp;E SVCDIV F" sheetId="63" r:id="rId21"/>
    <sheet name="Revenue I&amp;E SVCDIV G" sheetId="64" r:id="rId22"/>
    <sheet name="Revenue I&amp;E SVCDIV H" sheetId="65" r:id="rId23"/>
  </sheets>
  <definedNames>
    <definedName name="_xlnm.Print_Area" localSheetId="6">'Exp &amp; Inc by AUTHTYPE'!$C$63:$G$83</definedName>
    <definedName name="_xlnm.Print_Area" localSheetId="11">'Exp &amp; Inc by SVCDIV C&amp;D'!$B$94:$J$114</definedName>
    <definedName name="_xlnm.Print_Area" localSheetId="12">'Exp &amp; Inc by SVCDIV E&amp;F'!$A$115:$J$137</definedName>
    <definedName name="_xlnm.Print_Area" localSheetId="13">'Exp &amp; Inc by SVCDIV G&amp;H'!$A$87:$J$113</definedName>
    <definedName name="_xlnm.Print_Area" localSheetId="9">'Exp by Div Bar Chart'!$B$2:$Q$40</definedName>
    <definedName name="_xlnm.Print_Area" localSheetId="14">'Revenue Exp &amp; Inc &amp; ARV'!$B$19:$L$59</definedName>
    <definedName name="_xlnm.Print_Area" localSheetId="15">'Revenue I&amp;E SVCDIV A'!$B$36:$L$163</definedName>
    <definedName name="_xlnm.Print_Area" localSheetId="16">'Revenue I&amp;E SVCDIV B'!$B$36:$L$165</definedName>
    <definedName name="_xlnm.Print_Area" localSheetId="17">'Revenue I&amp;E SVCDIV C'!$A$29:$L$116</definedName>
    <definedName name="_xlnm.Print_Area" localSheetId="18">'Revenue I&amp;E SVCDIV D'!$B$36:$L$162</definedName>
    <definedName name="_xlnm.Print_Area" localSheetId="19">'Revenue I&amp;E SVCDIV E'!$A$43:$L$208</definedName>
    <definedName name="_xlnm.Print_Area" localSheetId="20">'Revenue I&amp;E SVCDIV F'!$A$29:$L$116</definedName>
    <definedName name="_xlnm.Print_Area" localSheetId="21">'Revenue I&amp;E SVCDIV G'!$B$32:$L$119</definedName>
    <definedName name="_xlnm.Print_Area" localSheetId="22">'Revenue I&amp;E SVCDIV H'!$A$43:$L$169</definedName>
    <definedName name="_xlnm.Print_Area" localSheetId="8">'Sources of Income Pie Chart'!$B$1:$F$46</definedName>
    <definedName name="_xlnm.Print_Area" localSheetId="7">'Summary I&amp;E by Div'!$C$131:$F$155</definedName>
    <definedName name="_xlnm.Print_Area" localSheetId="5">'Title Page'!$A$1:$I$45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6" i="65" l="1"/>
  <c r="L126" i="65"/>
  <c r="K127" i="65"/>
  <c r="L127" i="65"/>
  <c r="K128" i="65"/>
  <c r="L128" i="65"/>
  <c r="K129" i="65"/>
  <c r="L129" i="65"/>
  <c r="K130" i="65"/>
  <c r="L130" i="65"/>
  <c r="K131" i="65"/>
  <c r="L131" i="65"/>
  <c r="K132" i="65"/>
  <c r="L132" i="65"/>
  <c r="K133" i="65"/>
  <c r="L133" i="65"/>
  <c r="K134" i="65"/>
  <c r="L134" i="65"/>
  <c r="K135" i="65"/>
  <c r="L135" i="65"/>
  <c r="K136" i="65"/>
  <c r="L136" i="65"/>
  <c r="K137" i="65"/>
  <c r="L137" i="65"/>
  <c r="K138" i="65"/>
  <c r="L138" i="65"/>
  <c r="K139" i="65"/>
  <c r="L139" i="65"/>
  <c r="K140" i="65"/>
  <c r="L140" i="65"/>
  <c r="K141" i="65"/>
  <c r="L141" i="65"/>
  <c r="K142" i="65"/>
  <c r="L142" i="65"/>
  <c r="K143" i="65"/>
  <c r="L143" i="65"/>
  <c r="K144" i="65"/>
  <c r="L144" i="65"/>
  <c r="K145" i="65"/>
  <c r="L145" i="65"/>
  <c r="K146" i="65"/>
  <c r="L146" i="65"/>
  <c r="K147" i="65"/>
  <c r="L147" i="65"/>
  <c r="K148" i="65"/>
  <c r="L148" i="65"/>
  <c r="K149" i="65"/>
  <c r="L149" i="65"/>
  <c r="K150" i="65"/>
  <c r="L150" i="65"/>
  <c r="K151" i="65"/>
  <c r="L151" i="65"/>
  <c r="K152" i="65"/>
  <c r="L152" i="65"/>
  <c r="K153" i="65"/>
  <c r="L153" i="65"/>
  <c r="K154" i="65"/>
  <c r="L154" i="65"/>
  <c r="K155" i="65"/>
  <c r="L155" i="65"/>
  <c r="K76" i="64"/>
  <c r="L76" i="64"/>
  <c r="K77" i="64"/>
  <c r="L77" i="64"/>
  <c r="K78" i="64"/>
  <c r="L78" i="64"/>
  <c r="K79" i="64"/>
  <c r="L79" i="64"/>
  <c r="K80" i="64"/>
  <c r="L80" i="64"/>
  <c r="K81" i="64"/>
  <c r="L81" i="64"/>
  <c r="K82" i="64"/>
  <c r="L82" i="64"/>
  <c r="K83" i="64"/>
  <c r="L83" i="64"/>
  <c r="K84" i="64"/>
  <c r="L84" i="64"/>
  <c r="K85" i="64"/>
  <c r="L85" i="64"/>
  <c r="K86" i="64"/>
  <c r="L86" i="64"/>
  <c r="K87" i="64"/>
  <c r="L87" i="64"/>
  <c r="K88" i="64"/>
  <c r="L88" i="64"/>
  <c r="K89" i="64"/>
  <c r="L89" i="64"/>
  <c r="K90" i="64"/>
  <c r="L90" i="64"/>
  <c r="K91" i="64"/>
  <c r="L91" i="64"/>
  <c r="K92" i="64"/>
  <c r="L92" i="64"/>
  <c r="K93" i="64"/>
  <c r="L93" i="64"/>
  <c r="K94" i="64"/>
  <c r="L94" i="64"/>
  <c r="K95" i="64"/>
  <c r="L95" i="64"/>
  <c r="K96" i="64"/>
  <c r="L96" i="64"/>
  <c r="K97" i="64"/>
  <c r="L97" i="64"/>
  <c r="K98" i="64"/>
  <c r="L98" i="64"/>
  <c r="K99" i="64"/>
  <c r="L99" i="64"/>
  <c r="K100" i="64"/>
  <c r="L100" i="64"/>
  <c r="K101" i="64"/>
  <c r="L101" i="64"/>
  <c r="K102" i="64"/>
  <c r="L102" i="64"/>
  <c r="K103" i="64"/>
  <c r="L103" i="64"/>
  <c r="K104" i="64"/>
  <c r="L104" i="64"/>
  <c r="K105" i="64"/>
  <c r="L105" i="64"/>
  <c r="K73" i="63"/>
  <c r="L73" i="63"/>
  <c r="K74" i="63"/>
  <c r="L74" i="63"/>
  <c r="K75" i="63"/>
  <c r="L75" i="63"/>
  <c r="K76" i="63"/>
  <c r="L76" i="63"/>
  <c r="K77" i="63"/>
  <c r="L77" i="63"/>
  <c r="K78" i="63"/>
  <c r="L78" i="63"/>
  <c r="K79" i="63"/>
  <c r="L79" i="63"/>
  <c r="K80" i="63"/>
  <c r="L80" i="63"/>
  <c r="K81" i="63"/>
  <c r="L81" i="63"/>
  <c r="K82" i="63"/>
  <c r="L82" i="63"/>
  <c r="K83" i="63"/>
  <c r="L83" i="63"/>
  <c r="K84" i="63"/>
  <c r="L84" i="63"/>
  <c r="K85" i="63"/>
  <c r="L85" i="63"/>
  <c r="K86" i="63"/>
  <c r="L86" i="63"/>
  <c r="K87" i="63"/>
  <c r="L87" i="63"/>
  <c r="K88" i="63"/>
  <c r="L88" i="63"/>
  <c r="K89" i="63"/>
  <c r="L89" i="63"/>
  <c r="K90" i="63"/>
  <c r="L90" i="63"/>
  <c r="K91" i="63"/>
  <c r="L91" i="63"/>
  <c r="K92" i="63"/>
  <c r="L92" i="63"/>
  <c r="K93" i="63"/>
  <c r="L93" i="63"/>
  <c r="K94" i="63"/>
  <c r="L94" i="63"/>
  <c r="K95" i="63"/>
  <c r="L95" i="63"/>
  <c r="K96" i="63"/>
  <c r="L96" i="63"/>
  <c r="K97" i="63"/>
  <c r="L97" i="63"/>
  <c r="K98" i="63"/>
  <c r="L98" i="63"/>
  <c r="K99" i="63"/>
  <c r="L99" i="63"/>
  <c r="K100" i="63"/>
  <c r="L100" i="63"/>
  <c r="K101" i="63"/>
  <c r="L101" i="63"/>
  <c r="K102" i="63"/>
  <c r="L102" i="63"/>
  <c r="K165" i="62"/>
  <c r="L165" i="62"/>
  <c r="K166" i="62"/>
  <c r="L166" i="62"/>
  <c r="K167" i="62"/>
  <c r="L167" i="62"/>
  <c r="K168" i="62"/>
  <c r="L168" i="62"/>
  <c r="K169" i="62"/>
  <c r="L169" i="62"/>
  <c r="K170" i="62"/>
  <c r="L170" i="62"/>
  <c r="K171" i="62"/>
  <c r="L171" i="62"/>
  <c r="K172" i="62"/>
  <c r="L172" i="62"/>
  <c r="K173" i="62"/>
  <c r="L173" i="62"/>
  <c r="K174" i="62"/>
  <c r="L174" i="62"/>
  <c r="K175" i="62"/>
  <c r="L175" i="62"/>
  <c r="K176" i="62"/>
  <c r="L176" i="62"/>
  <c r="K177" i="62"/>
  <c r="L177" i="62"/>
  <c r="K178" i="62"/>
  <c r="L178" i="62"/>
  <c r="K179" i="62"/>
  <c r="L179" i="62"/>
  <c r="K180" i="62"/>
  <c r="L180" i="62"/>
  <c r="K181" i="62"/>
  <c r="L181" i="62"/>
  <c r="K182" i="62"/>
  <c r="L182" i="62"/>
  <c r="K183" i="62"/>
  <c r="L183" i="62"/>
  <c r="K184" i="62"/>
  <c r="L184" i="62"/>
  <c r="K185" i="62"/>
  <c r="L185" i="62"/>
  <c r="K186" i="62"/>
  <c r="L186" i="62"/>
  <c r="K187" i="62"/>
  <c r="L187" i="62"/>
  <c r="K188" i="62"/>
  <c r="L188" i="62"/>
  <c r="K189" i="62"/>
  <c r="L189" i="62"/>
  <c r="K190" i="62"/>
  <c r="L190" i="62"/>
  <c r="K191" i="62"/>
  <c r="L191" i="62"/>
  <c r="K192" i="62"/>
  <c r="L192" i="62"/>
  <c r="K193" i="62"/>
  <c r="L193" i="62"/>
  <c r="K194" i="62"/>
  <c r="L194" i="62"/>
  <c r="K119" i="61"/>
  <c r="L119" i="61"/>
  <c r="K120" i="61"/>
  <c r="L120" i="61"/>
  <c r="K121" i="61"/>
  <c r="L121" i="61"/>
  <c r="K122" i="61"/>
  <c r="L122" i="61"/>
  <c r="K123" i="61"/>
  <c r="L123" i="61"/>
  <c r="K124" i="61"/>
  <c r="L124" i="61"/>
  <c r="K125" i="61"/>
  <c r="L125" i="61"/>
  <c r="K126" i="61"/>
  <c r="L126" i="61"/>
  <c r="K127" i="61"/>
  <c r="L127" i="61"/>
  <c r="K128" i="61"/>
  <c r="L128" i="61"/>
  <c r="K129" i="61"/>
  <c r="L129" i="61"/>
  <c r="K130" i="61"/>
  <c r="L130" i="61"/>
  <c r="K131" i="61"/>
  <c r="L131" i="61"/>
  <c r="K132" i="61"/>
  <c r="L132" i="61"/>
  <c r="K133" i="61"/>
  <c r="L133" i="61"/>
  <c r="K134" i="61"/>
  <c r="L134" i="61"/>
  <c r="K135" i="61"/>
  <c r="L135" i="61"/>
  <c r="K136" i="61"/>
  <c r="L136" i="61"/>
  <c r="K137" i="61"/>
  <c r="L137" i="61"/>
  <c r="K138" i="61"/>
  <c r="L138" i="61"/>
  <c r="K139" i="61"/>
  <c r="L139" i="61"/>
  <c r="K140" i="61"/>
  <c r="L140" i="61"/>
  <c r="K141" i="61"/>
  <c r="L141" i="61"/>
  <c r="K142" i="61"/>
  <c r="L142" i="61"/>
  <c r="K143" i="61"/>
  <c r="L143" i="61"/>
  <c r="K144" i="61"/>
  <c r="L144" i="61"/>
  <c r="K145" i="61"/>
  <c r="L145" i="61"/>
  <c r="K146" i="61"/>
  <c r="L146" i="61"/>
  <c r="K147" i="61"/>
  <c r="L147" i="61"/>
  <c r="K148" i="61"/>
  <c r="L148" i="61"/>
  <c r="K73" i="60"/>
  <c r="L73" i="60"/>
  <c r="K74" i="60"/>
  <c r="L74" i="60"/>
  <c r="K75" i="60"/>
  <c r="L75" i="60"/>
  <c r="K76" i="60"/>
  <c r="L76" i="60"/>
  <c r="K77" i="60"/>
  <c r="L77" i="60"/>
  <c r="K78" i="60"/>
  <c r="L78" i="60"/>
  <c r="K79" i="60"/>
  <c r="L79" i="60"/>
  <c r="K80" i="60"/>
  <c r="L80" i="60"/>
  <c r="K81" i="60"/>
  <c r="L81" i="60"/>
  <c r="K82" i="60"/>
  <c r="L82" i="60"/>
  <c r="K83" i="60"/>
  <c r="L83" i="60"/>
  <c r="K84" i="60"/>
  <c r="L84" i="60"/>
  <c r="K85" i="60"/>
  <c r="L85" i="60"/>
  <c r="K86" i="60"/>
  <c r="L86" i="60"/>
  <c r="K87" i="60"/>
  <c r="L87" i="60"/>
  <c r="K88" i="60"/>
  <c r="L88" i="60"/>
  <c r="K89" i="60"/>
  <c r="L89" i="60"/>
  <c r="K90" i="60"/>
  <c r="L90" i="60"/>
  <c r="K91" i="60"/>
  <c r="L91" i="60"/>
  <c r="K92" i="60"/>
  <c r="L92" i="60"/>
  <c r="K93" i="60"/>
  <c r="L93" i="60"/>
  <c r="K94" i="60"/>
  <c r="L94" i="60"/>
  <c r="K95" i="60"/>
  <c r="L95" i="60"/>
  <c r="K96" i="60"/>
  <c r="L96" i="60"/>
  <c r="K97" i="60"/>
  <c r="L97" i="60"/>
  <c r="K98" i="60"/>
  <c r="L98" i="60"/>
  <c r="K99" i="60"/>
  <c r="L99" i="60"/>
  <c r="K100" i="60"/>
  <c r="L100" i="60"/>
  <c r="K101" i="60"/>
  <c r="L101" i="60"/>
  <c r="K102" i="60"/>
  <c r="L102" i="60"/>
  <c r="K119" i="59"/>
  <c r="L119" i="59"/>
  <c r="K120" i="59"/>
  <c r="L120" i="59"/>
  <c r="K121" i="59"/>
  <c r="L121" i="59"/>
  <c r="K122" i="59"/>
  <c r="L122" i="59"/>
  <c r="K123" i="59"/>
  <c r="L123" i="59"/>
  <c r="K124" i="59"/>
  <c r="L124" i="59"/>
  <c r="K125" i="59"/>
  <c r="L125" i="59"/>
  <c r="K126" i="59"/>
  <c r="L126" i="59"/>
  <c r="K127" i="59"/>
  <c r="L127" i="59"/>
  <c r="K128" i="59"/>
  <c r="L128" i="59"/>
  <c r="K129" i="59"/>
  <c r="L129" i="59"/>
  <c r="K130" i="59"/>
  <c r="L130" i="59"/>
  <c r="K131" i="59"/>
  <c r="L131" i="59"/>
  <c r="K132" i="59"/>
  <c r="L132" i="59"/>
  <c r="K133" i="59"/>
  <c r="L133" i="59"/>
  <c r="K134" i="59"/>
  <c r="L134" i="59"/>
  <c r="K135" i="59"/>
  <c r="L135" i="59"/>
  <c r="K136" i="59"/>
  <c r="L136" i="59"/>
  <c r="K137" i="59"/>
  <c r="L137" i="59"/>
  <c r="K138" i="59"/>
  <c r="L138" i="59"/>
  <c r="K139" i="59"/>
  <c r="L139" i="59"/>
  <c r="K140" i="59"/>
  <c r="L140" i="59"/>
  <c r="K141" i="59"/>
  <c r="L141" i="59"/>
  <c r="K142" i="59"/>
  <c r="L142" i="59"/>
  <c r="K143" i="59"/>
  <c r="L143" i="59"/>
  <c r="K144" i="59"/>
  <c r="L144" i="59"/>
  <c r="K145" i="59"/>
  <c r="L145" i="59"/>
  <c r="K146" i="59"/>
  <c r="L146" i="59"/>
  <c r="K147" i="59"/>
  <c r="L147" i="59"/>
  <c r="K148" i="59"/>
  <c r="L148" i="59"/>
  <c r="K120" i="52"/>
  <c r="L120" i="52"/>
  <c r="K121" i="52"/>
  <c r="L121" i="52"/>
  <c r="K122" i="52"/>
  <c r="L122" i="52"/>
  <c r="K123" i="52"/>
  <c r="L123" i="52"/>
  <c r="K124" i="52"/>
  <c r="L124" i="52"/>
  <c r="K125" i="52"/>
  <c r="L125" i="52"/>
  <c r="K126" i="52"/>
  <c r="L126" i="52"/>
  <c r="K127" i="52"/>
  <c r="L127" i="52"/>
  <c r="K128" i="52"/>
  <c r="L128" i="52"/>
  <c r="K129" i="52"/>
  <c r="L129" i="52"/>
  <c r="K130" i="52"/>
  <c r="L130" i="52"/>
  <c r="K131" i="52"/>
  <c r="L131" i="52"/>
  <c r="K132" i="52"/>
  <c r="L132" i="52"/>
  <c r="K133" i="52"/>
  <c r="L133" i="52"/>
  <c r="K134" i="52"/>
  <c r="L134" i="52"/>
  <c r="K135" i="52"/>
  <c r="L135" i="52"/>
  <c r="K136" i="52"/>
  <c r="L136" i="52"/>
  <c r="K137" i="52"/>
  <c r="L137" i="52"/>
  <c r="K138" i="52"/>
  <c r="L138" i="52"/>
  <c r="K139" i="52"/>
  <c r="L139" i="52"/>
  <c r="K140" i="52"/>
  <c r="L140" i="52"/>
  <c r="K141" i="52"/>
  <c r="L141" i="52"/>
  <c r="K142" i="52"/>
  <c r="L142" i="52"/>
  <c r="K143" i="52"/>
  <c r="L143" i="52"/>
  <c r="K144" i="52"/>
  <c r="L144" i="52"/>
  <c r="K145" i="52"/>
  <c r="L145" i="52"/>
  <c r="K146" i="52"/>
  <c r="L146" i="52"/>
  <c r="K147" i="52"/>
  <c r="L147" i="52"/>
  <c r="K148" i="52"/>
  <c r="L148" i="52"/>
  <c r="K149" i="52"/>
  <c r="L149" i="52"/>
  <c r="H24" i="73"/>
  <c r="J24" i="73"/>
  <c r="L24" i="73"/>
  <c r="H25" i="73"/>
  <c r="J25" i="73"/>
  <c r="L25" i="73"/>
  <c r="H26" i="73"/>
  <c r="J26" i="73"/>
  <c r="L26" i="73" s="1"/>
  <c r="H27" i="73"/>
  <c r="J27" i="73"/>
  <c r="L27" i="73" s="1"/>
  <c r="H28" i="73"/>
  <c r="J28" i="73"/>
  <c r="L28" i="73" s="1"/>
  <c r="H29" i="73"/>
  <c r="J29" i="73"/>
  <c r="L29" i="73" s="1"/>
  <c r="H30" i="73"/>
  <c r="J30" i="73"/>
  <c r="L30" i="73" s="1"/>
  <c r="H31" i="73"/>
  <c r="J31" i="73"/>
  <c r="L31" i="73" s="1"/>
  <c r="H32" i="73"/>
  <c r="J32" i="73"/>
  <c r="L32" i="73" s="1"/>
  <c r="H33" i="73"/>
  <c r="J33" i="73"/>
  <c r="L33" i="73" s="1"/>
  <c r="H34" i="73"/>
  <c r="J34" i="73"/>
  <c r="L34" i="73" s="1"/>
  <c r="H35" i="73"/>
  <c r="J35" i="73" s="1"/>
  <c r="L35" i="73" s="1"/>
  <c r="H36" i="73"/>
  <c r="J36" i="73" s="1"/>
  <c r="L36" i="73" s="1"/>
  <c r="H37" i="73"/>
  <c r="J37" i="73" s="1"/>
  <c r="L37" i="73" s="1"/>
  <c r="H38" i="73"/>
  <c r="J38" i="73" s="1"/>
  <c r="L38" i="73" s="1"/>
  <c r="H39" i="73"/>
  <c r="J39" i="73"/>
  <c r="L39" i="73"/>
  <c r="H40" i="73"/>
  <c r="J40" i="73"/>
  <c r="L40" i="73" s="1"/>
  <c r="H41" i="73"/>
  <c r="J41" i="73"/>
  <c r="L41" i="73"/>
  <c r="H42" i="73"/>
  <c r="J42" i="73"/>
  <c r="L42" i="73" s="1"/>
  <c r="H43" i="73"/>
  <c r="J43" i="73" s="1"/>
  <c r="L43" i="73" s="1"/>
  <c r="H44" i="73"/>
  <c r="J44" i="73"/>
  <c r="L44" i="73"/>
  <c r="H45" i="73"/>
  <c r="J45" i="73" s="1"/>
  <c r="L45" i="73" s="1"/>
  <c r="H46" i="73"/>
  <c r="J46" i="73" s="1"/>
  <c r="L46" i="73" s="1"/>
  <c r="H47" i="73"/>
  <c r="J47" i="73"/>
  <c r="L47" i="73"/>
  <c r="H48" i="73"/>
  <c r="J48" i="73"/>
  <c r="L48" i="73" s="1"/>
  <c r="H49" i="73"/>
  <c r="J49" i="73"/>
  <c r="L49" i="73"/>
  <c r="H50" i="73"/>
  <c r="J50" i="73"/>
  <c r="L50" i="73" s="1"/>
  <c r="H51" i="73"/>
  <c r="J51" i="73" s="1"/>
  <c r="L51" i="73" s="1"/>
  <c r="H52" i="73"/>
  <c r="J52" i="73"/>
  <c r="L52" i="73"/>
  <c r="H53" i="73"/>
  <c r="J53" i="73" s="1"/>
  <c r="L53" i="73" s="1"/>
  <c r="J114" i="81"/>
  <c r="I114" i="81"/>
  <c r="E114" i="81"/>
  <c r="D114" i="81"/>
  <c r="L150" i="52"/>
  <c r="K150" i="52"/>
  <c r="J152" i="52"/>
  <c r="I152" i="52"/>
  <c r="C42" i="79" l="1"/>
  <c r="J88" i="81" l="1"/>
  <c r="I88" i="81"/>
  <c r="E88" i="81"/>
  <c r="D88" i="81"/>
  <c r="J137" i="76" l="1"/>
  <c r="I137" i="76"/>
  <c r="E137" i="76"/>
  <c r="D137" i="76"/>
  <c r="H197" i="62" l="1"/>
  <c r="G197" i="62"/>
  <c r="L195" i="62"/>
  <c r="K195" i="62"/>
  <c r="C44" i="79" l="1"/>
  <c r="C27" i="79"/>
  <c r="C14" i="79"/>
  <c r="L103" i="60"/>
  <c r="L105" i="60" s="1"/>
  <c r="L113" i="60" s="1"/>
  <c r="L116" i="60" s="1"/>
  <c r="K103" i="60"/>
  <c r="K105" i="60" s="1"/>
  <c r="K113" i="60" s="1"/>
  <c r="K116" i="60" s="1"/>
  <c r="J105" i="60"/>
  <c r="I105" i="60"/>
  <c r="L152" i="52"/>
  <c r="L160" i="52" s="1"/>
  <c r="L163" i="52" s="1"/>
  <c r="K152" i="52"/>
  <c r="K160" i="52" s="1"/>
  <c r="K163" i="52" s="1"/>
  <c r="H152" i="52"/>
  <c r="G152" i="52"/>
  <c r="H59" i="73"/>
  <c r="J59" i="73" s="1"/>
  <c r="C82" i="66"/>
  <c r="G69" i="66"/>
  <c r="D68" i="66"/>
  <c r="G76" i="66"/>
  <c r="G77" i="66" s="1"/>
  <c r="G79" i="66" s="1"/>
  <c r="G71" i="66"/>
  <c r="B32" i="79"/>
  <c r="B30" i="79"/>
  <c r="C46" i="79"/>
  <c r="B46" i="79"/>
  <c r="B38" i="79"/>
  <c r="B21" i="79"/>
  <c r="B44" i="79"/>
  <c r="B40" i="79"/>
  <c r="C40" i="79"/>
  <c r="F78" i="66"/>
  <c r="F149" i="69" s="1"/>
  <c r="F75" i="66"/>
  <c r="F74" i="66"/>
  <c r="F148" i="69" s="1"/>
  <c r="F73" i="66"/>
  <c r="C30" i="79" s="1"/>
  <c r="F58" i="66"/>
  <c r="F56" i="66"/>
  <c r="C38" i="79" s="1"/>
  <c r="F55" i="66"/>
  <c r="L156" i="65"/>
  <c r="L158" i="65" s="1"/>
  <c r="L166" i="65" s="1"/>
  <c r="L169" i="65" s="1"/>
  <c r="K156" i="65"/>
  <c r="K158" i="65" s="1"/>
  <c r="K166" i="65" s="1"/>
  <c r="K169" i="65" s="1"/>
  <c r="K106" i="64"/>
  <c r="K108" i="64" s="1"/>
  <c r="K116" i="64" s="1"/>
  <c r="K119" i="64" s="1"/>
  <c r="L106" i="64"/>
  <c r="L108" i="64" s="1"/>
  <c r="L116" i="64" s="1"/>
  <c r="L119" i="64" s="1"/>
  <c r="K103" i="63"/>
  <c r="K105" i="63" s="1"/>
  <c r="K113" i="63" s="1"/>
  <c r="K116" i="63" s="1"/>
  <c r="L197" i="62"/>
  <c r="L205" i="62" s="1"/>
  <c r="L208" i="62" s="1"/>
  <c r="K197" i="62"/>
  <c r="K205" i="62" s="1"/>
  <c r="K208" i="62" s="1"/>
  <c r="L149" i="61"/>
  <c r="L151" i="61" s="1"/>
  <c r="L159" i="61" s="1"/>
  <c r="L162" i="61" s="1"/>
  <c r="K149" i="61"/>
  <c r="K151" i="61" s="1"/>
  <c r="K159" i="61" s="1"/>
  <c r="K162" i="61" s="1"/>
  <c r="K149" i="59"/>
  <c r="K151" i="59" s="1"/>
  <c r="K159" i="59" s="1"/>
  <c r="K162" i="59" s="1"/>
  <c r="J113" i="52"/>
  <c r="I113" i="52"/>
  <c r="H113" i="52"/>
  <c r="G113" i="52"/>
  <c r="F113" i="52"/>
  <c r="E113" i="52"/>
  <c r="D113" i="52"/>
  <c r="C113" i="52"/>
  <c r="C80" i="65"/>
  <c r="D80" i="65"/>
  <c r="E80" i="65"/>
  <c r="F80" i="65"/>
  <c r="G80" i="65"/>
  <c r="H80" i="65"/>
  <c r="I80" i="65"/>
  <c r="J80" i="65"/>
  <c r="C119" i="65"/>
  <c r="D119" i="65"/>
  <c r="E119" i="65"/>
  <c r="F119" i="65"/>
  <c r="G119" i="65"/>
  <c r="H119" i="65"/>
  <c r="I119" i="65"/>
  <c r="J119" i="65"/>
  <c r="C158" i="65"/>
  <c r="D158" i="65"/>
  <c r="E158" i="65"/>
  <c r="F158" i="65"/>
  <c r="G158" i="65"/>
  <c r="H158" i="65"/>
  <c r="C69" i="64"/>
  <c r="D69" i="64"/>
  <c r="E69" i="64"/>
  <c r="F69" i="64"/>
  <c r="G69" i="64"/>
  <c r="H69" i="64"/>
  <c r="I69" i="64"/>
  <c r="J69" i="64"/>
  <c r="C108" i="64"/>
  <c r="D108" i="64"/>
  <c r="E108" i="64"/>
  <c r="F108" i="64"/>
  <c r="C66" i="63"/>
  <c r="D66" i="63"/>
  <c r="E66" i="63"/>
  <c r="F66" i="63"/>
  <c r="G66" i="63"/>
  <c r="H66" i="63"/>
  <c r="I66" i="63"/>
  <c r="J66" i="63"/>
  <c r="L103" i="63"/>
  <c r="L105" i="63" s="1"/>
  <c r="L113" i="63" s="1"/>
  <c r="L116" i="63" s="1"/>
  <c r="C105" i="63"/>
  <c r="D105" i="63"/>
  <c r="E105" i="63"/>
  <c r="F105" i="63"/>
  <c r="C80" i="62"/>
  <c r="D80" i="62"/>
  <c r="E80" i="62"/>
  <c r="F80" i="62"/>
  <c r="G80" i="62"/>
  <c r="H80" i="62"/>
  <c r="I80" i="62"/>
  <c r="J80" i="62"/>
  <c r="C119" i="62"/>
  <c r="D119" i="62"/>
  <c r="E119" i="62"/>
  <c r="F119" i="62"/>
  <c r="G119" i="62"/>
  <c r="H119" i="62"/>
  <c r="I119" i="62"/>
  <c r="J119" i="62"/>
  <c r="C158" i="62"/>
  <c r="D158" i="62"/>
  <c r="E158" i="62"/>
  <c r="F158" i="62"/>
  <c r="G158" i="62"/>
  <c r="H158" i="62"/>
  <c r="I158" i="62"/>
  <c r="J158" i="62"/>
  <c r="C197" i="62"/>
  <c r="D197" i="62"/>
  <c r="E197" i="62"/>
  <c r="F197" i="62"/>
  <c r="C73" i="61"/>
  <c r="D73" i="61"/>
  <c r="E73" i="61"/>
  <c r="F73" i="61"/>
  <c r="G73" i="61"/>
  <c r="H73" i="61"/>
  <c r="I73" i="61"/>
  <c r="J73" i="61"/>
  <c r="C112" i="61"/>
  <c r="D112" i="61"/>
  <c r="E112" i="61"/>
  <c r="F112" i="61"/>
  <c r="G112" i="61"/>
  <c r="H112" i="61"/>
  <c r="I112" i="61"/>
  <c r="J112" i="61"/>
  <c r="C151" i="61"/>
  <c r="D151" i="61"/>
  <c r="E151" i="61"/>
  <c r="F151" i="61"/>
  <c r="G151" i="61"/>
  <c r="H151" i="61"/>
  <c r="I151" i="61"/>
  <c r="J151" i="61"/>
  <c r="C66" i="60"/>
  <c r="D66" i="60"/>
  <c r="E66" i="60"/>
  <c r="F66" i="60"/>
  <c r="G66" i="60"/>
  <c r="H66" i="60"/>
  <c r="I66" i="60"/>
  <c r="J66" i="60"/>
  <c r="C105" i="60"/>
  <c r="D105" i="60"/>
  <c r="E105" i="60"/>
  <c r="F105" i="60"/>
  <c r="G105" i="60"/>
  <c r="H105" i="60"/>
  <c r="C73" i="59"/>
  <c r="D73" i="59"/>
  <c r="E73" i="59"/>
  <c r="F73" i="59"/>
  <c r="G73" i="59"/>
  <c r="H73" i="59"/>
  <c r="I73" i="59"/>
  <c r="J73" i="59"/>
  <c r="C112" i="59"/>
  <c r="D112" i="59"/>
  <c r="E112" i="59"/>
  <c r="F112" i="59"/>
  <c r="G112" i="59"/>
  <c r="H112" i="59"/>
  <c r="I112" i="59"/>
  <c r="J112" i="59"/>
  <c r="L149" i="59"/>
  <c r="L151" i="59" s="1"/>
  <c r="L159" i="59" s="1"/>
  <c r="L162" i="59" s="1"/>
  <c r="C151" i="59"/>
  <c r="D151" i="59"/>
  <c r="E151" i="59"/>
  <c r="F151" i="59"/>
  <c r="G151" i="59"/>
  <c r="H151" i="59"/>
  <c r="C74" i="52"/>
  <c r="D74" i="52"/>
  <c r="E74" i="52"/>
  <c r="F74" i="52"/>
  <c r="G74" i="52"/>
  <c r="H74" i="52"/>
  <c r="I74" i="52"/>
  <c r="J74" i="52"/>
  <c r="C152" i="52"/>
  <c r="D152" i="52"/>
  <c r="E152" i="52"/>
  <c r="F152" i="52"/>
  <c r="B19" i="73"/>
  <c r="H54" i="73"/>
  <c r="H56" i="73" s="1"/>
  <c r="C56" i="73"/>
  <c r="C62" i="73" s="1"/>
  <c r="D56" i="73"/>
  <c r="D62" i="73" s="1"/>
  <c r="E56" i="73"/>
  <c r="E62" i="73" s="1"/>
  <c r="F56" i="73"/>
  <c r="F62" i="73" s="1"/>
  <c r="G56" i="73"/>
  <c r="G62" i="73" s="1"/>
  <c r="I56" i="73"/>
  <c r="I62" i="73" s="1"/>
  <c r="K56" i="73"/>
  <c r="D81" i="78"/>
  <c r="E81" i="78"/>
  <c r="I81" i="78"/>
  <c r="J81" i="78"/>
  <c r="D106" i="78"/>
  <c r="E106" i="78"/>
  <c r="I106" i="78"/>
  <c r="J106" i="78"/>
  <c r="D102" i="76"/>
  <c r="E102" i="76"/>
  <c r="I102" i="76"/>
  <c r="J102" i="76"/>
  <c r="D88" i="77"/>
  <c r="E88" i="77"/>
  <c r="I88" i="77"/>
  <c r="J88" i="77"/>
  <c r="D114" i="77"/>
  <c r="E114" i="77"/>
  <c r="I114" i="77"/>
  <c r="J114" i="77"/>
  <c r="B2" i="70"/>
  <c r="B1" i="68"/>
  <c r="E4" i="69"/>
  <c r="F4" i="69"/>
  <c r="E11" i="69"/>
  <c r="F11" i="69"/>
  <c r="E18" i="69"/>
  <c r="F18" i="69"/>
  <c r="E25" i="69"/>
  <c r="F25" i="69"/>
  <c r="E32" i="69"/>
  <c r="F32" i="69"/>
  <c r="E39" i="69"/>
  <c r="F39" i="69"/>
  <c r="E46" i="69"/>
  <c r="F46" i="69"/>
  <c r="E53" i="69"/>
  <c r="F53" i="69"/>
  <c r="E60" i="69"/>
  <c r="F60" i="69"/>
  <c r="E67" i="69"/>
  <c r="F67" i="69"/>
  <c r="E74" i="69"/>
  <c r="F74" i="69"/>
  <c r="E81" i="69"/>
  <c r="F81" i="69"/>
  <c r="E88" i="69"/>
  <c r="F88" i="69"/>
  <c r="E95" i="69"/>
  <c r="F95" i="69"/>
  <c r="E102" i="69"/>
  <c r="F102" i="69"/>
  <c r="E109" i="69"/>
  <c r="F109" i="69"/>
  <c r="C131" i="69"/>
  <c r="C133" i="69"/>
  <c r="E136" i="69"/>
  <c r="F136" i="69"/>
  <c r="E137" i="69"/>
  <c r="F137" i="69"/>
  <c r="E138" i="69"/>
  <c r="F138" i="69"/>
  <c r="E139" i="69"/>
  <c r="F139" i="69"/>
  <c r="E140" i="69"/>
  <c r="F140" i="69"/>
  <c r="E141" i="69"/>
  <c r="F141" i="69"/>
  <c r="E142" i="69"/>
  <c r="F142" i="69"/>
  <c r="E143" i="69"/>
  <c r="F143" i="69"/>
  <c r="D4" i="66"/>
  <c r="E4" i="66"/>
  <c r="G4" i="66"/>
  <c r="D11" i="66"/>
  <c r="E11" i="66"/>
  <c r="G11" i="66"/>
  <c r="D19" i="66"/>
  <c r="E19" i="66"/>
  <c r="G19" i="66"/>
  <c r="D27" i="66"/>
  <c r="E27" i="66"/>
  <c r="G27" i="66"/>
  <c r="D35" i="66"/>
  <c r="E35" i="66"/>
  <c r="G35" i="66"/>
  <c r="D43" i="66"/>
  <c r="E43" i="66"/>
  <c r="G43" i="66"/>
  <c r="D51" i="66"/>
  <c r="E51" i="66"/>
  <c r="G51" i="66"/>
  <c r="C63" i="66"/>
  <c r="C66" i="66"/>
  <c r="F69" i="66"/>
  <c r="D71" i="66"/>
  <c r="E71" i="66"/>
  <c r="D76" i="66"/>
  <c r="D77" i="66" s="1"/>
  <c r="D79" i="66" s="1"/>
  <c r="E76" i="66"/>
  <c r="E77" i="66" s="1"/>
  <c r="E79" i="66" s="1"/>
  <c r="B15" i="71"/>
  <c r="B23" i="79"/>
  <c r="B25" i="79"/>
  <c r="B27" i="79"/>
  <c r="B34" i="79"/>
  <c r="C6" i="57"/>
  <c r="C7" i="57"/>
  <c r="C9" i="57" s="1"/>
  <c r="C8" i="57"/>
  <c r="J111" i="78" l="1"/>
  <c r="J110" i="78"/>
  <c r="H62" i="73"/>
  <c r="F71" i="66"/>
  <c r="C8" i="79" s="1"/>
  <c r="D14" i="79" s="1"/>
  <c r="C10" i="57"/>
  <c r="D42" i="79"/>
  <c r="D46" i="79"/>
  <c r="D44" i="79"/>
  <c r="F145" i="69"/>
  <c r="E145" i="69"/>
  <c r="E151" i="69" s="1"/>
  <c r="J54" i="73"/>
  <c r="J107" i="78"/>
  <c r="C34" i="79"/>
  <c r="D34" i="79" s="1"/>
  <c r="D40" i="79"/>
  <c r="F76" i="66"/>
  <c r="I107" i="78"/>
  <c r="I113" i="78" s="1"/>
  <c r="C12" i="79" s="1"/>
  <c r="C16" i="79"/>
  <c r="C32" i="79" l="1"/>
  <c r="D32" i="79" s="1"/>
  <c r="D12" i="79"/>
  <c r="D16" i="79"/>
  <c r="C10" i="79"/>
  <c r="D10" i="79" s="1"/>
  <c r="J56" i="73"/>
  <c r="J62" i="73" s="1"/>
  <c r="L54" i="73"/>
  <c r="F147" i="69"/>
  <c r="F151" i="69" s="1"/>
  <c r="J109" i="78"/>
  <c r="F77" i="66"/>
  <c r="C42" i="68" s="1"/>
  <c r="J113" i="78" l="1"/>
  <c r="C25" i="79" s="1"/>
  <c r="C23" i="79"/>
  <c r="C43" i="68"/>
  <c r="C41" i="68"/>
  <c r="F79" i="66"/>
  <c r="C21" i="79" s="1"/>
  <c r="D27" i="79" s="1"/>
  <c r="C40" i="68"/>
  <c r="C44" i="68" l="1"/>
  <c r="D23" i="79"/>
  <c r="D25" i="79"/>
</calcChain>
</file>

<file path=xl/sharedStrings.xml><?xml version="1.0" encoding="utf-8"?>
<sst xmlns="http://schemas.openxmlformats.org/spreadsheetml/2006/main" count="4343" uniqueCount="627">
  <si>
    <t>Gross *Expenditure</t>
  </si>
  <si>
    <t>* Before adjustment for inter-local authority contributions</t>
  </si>
  <si>
    <t>C01</t>
  </si>
  <si>
    <t>C02</t>
  </si>
  <si>
    <t>C03</t>
  </si>
  <si>
    <t>C04</t>
  </si>
  <si>
    <t>C05</t>
  </si>
  <si>
    <t>C06</t>
  </si>
  <si>
    <t>C07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</si>
  <si>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</si>
  <si>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</si>
  <si>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</si>
  <si>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</si>
  <si>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</si>
  <si>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</si>
  <si>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</si>
  <si>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</si>
  <si>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</si>
  <si>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</si>
  <si>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</si>
  <si>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</si>
  <si>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</si>
  <si>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</si>
  <si>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Agency &amp; Recoupable Servicess</t>
  </si>
  <si>
    <t>F01</t>
  </si>
  <si>
    <t>F02</t>
  </si>
  <si>
    <t>F03</t>
  </si>
  <si>
    <t>F04</t>
  </si>
  <si>
    <t>F05</t>
  </si>
  <si>
    <t>F06</t>
  </si>
  <si>
    <t>G01</t>
  </si>
  <si>
    <t>G02</t>
  </si>
  <si>
    <t>G03</t>
  </si>
  <si>
    <t>G04</t>
  </si>
  <si>
    <t>G05</t>
  </si>
  <si>
    <t>G06</t>
  </si>
  <si>
    <t>H01</t>
  </si>
  <si>
    <t>H02</t>
  </si>
  <si>
    <t>H03</t>
  </si>
  <si>
    <t>Adminstration of Rates</t>
  </si>
  <si>
    <t>H04</t>
  </si>
  <si>
    <t>H05</t>
  </si>
  <si>
    <t>Operation of Morgue and Coroner Expenses</t>
  </si>
  <si>
    <t>H06</t>
  </si>
  <si>
    <t>H07</t>
  </si>
  <si>
    <t>Operation of Markets and Casual Trading</t>
  </si>
  <si>
    <t>H08</t>
  </si>
  <si>
    <t>H09</t>
  </si>
  <si>
    <t>H10</t>
  </si>
  <si>
    <t>Motor Taxation</t>
  </si>
  <si>
    <t>H11</t>
  </si>
  <si>
    <t xml:space="preserve">SQL,1 SELECT mbudrepdata.bud_code,mbudrepdata.col_amount,mbudrepdata.col_code FROM mbudrepdata WHERE mbudrepdata.rep_code = 'TA'  AND rep_seq_no = '10' AND mbudrepdata.client = '&lt;client&gt;' </t>
  </si>
  <si>
    <t>Net Effective Valuation</t>
  </si>
  <si>
    <t>SQL,2 SELECT mbudrepdata.bud_code,mbudrepdata.col_amount,mbudrepdata.col_code FROM mbudrepdata WHERE mbudrepdata.rep_code = 'TFDIVAIN'  AND rep_seq_no = '70' and mbudrepdata.client = '&lt;client&gt;'</t>
  </si>
  <si>
    <t>SQL,3 SELECT mbudrepdata.bud_code,mbudrepdata.col_amount,mbudrepdata.col_code FROM mbudrepdata WHERE mbudrepdata.rep_code = 'TA'  AND rep_seq_no = '20' AND mbudrepdata.client = '&lt;client&gt;'</t>
  </si>
  <si>
    <t>SQL,4 SELECT mbudrepdata.bud_code,mbudrepdata.col_amount,mbudrepdata.col_code FROM mbudrepdata WHERE mbudrepdata.rep_code = 'TFDIVBIN'  AND rep_seq_no = '90' and mbudrepdata.client = '&lt;client&gt;'</t>
  </si>
  <si>
    <t>SQL,5 SELECT mbudrepdata.bud_code,mbudrepdata.col_amount,mbudrepdata.col_code FROM mbudrepdata WHERE mbudrepdata.rep_code = 'TA'  AND rep_seq_no = '30' AND mbudrepdata.client = '&lt;client&gt;'</t>
  </si>
  <si>
    <t>SQL,6 SELECT mbudrepdata.bud_code,mbudrepdata.col_amount,mbudrepdata.col_code FROM mbudrepdata WHERE mbudrepdata.rep_code = 'TFDIVCIN'  AND rep_seq_no = '80' and mbudrepdata.client = '&lt;client&gt;'</t>
  </si>
  <si>
    <t>SQL,7 SELECT mbudrepdata.bud_code,mbudrepdata.col_amount,mbudrepdata.col_code FROM mbudrepdata WHERE mbudrepdata.rep_code = 'TA'  AND rep_seq_no = '40' AND mbudrepdata.client = '&lt;client&gt;'</t>
  </si>
  <si>
    <t>SQL,8 SELECT mbudrepdata.bud_code,mbudrepdata.col_amount,mbudrepdata.col_code FROM mbudrepdata WHERE mbudrepdata.rep_code = 'TFDIVDIN'  AND rep_seq_no = '80' and mbudrepdata.client = '&lt;client&gt;'</t>
  </si>
  <si>
    <t>SQL,9 SELECT mbudrepdata.bud_code,mbudrepdata.col_amount,mbudrepdata.col_code FROM mbudrepdata WHERE mbudrepdata.rep_code = 'TA'  AND rep_seq_no = '50' AND mbudrepdata.client = '&lt;client&gt;'</t>
  </si>
  <si>
    <t>SQL,10 SELECT mbudrepdata.bud_code,mbudrepdata.col_amount,mbudrepdata.col_code FROM mbudrepdata WHERE mbudrepdata.rep_code = 'TFDIVEIN'  AND rep_seq_no = '110' and mbudrepdata.client = '&lt;client&gt;'</t>
  </si>
  <si>
    <t>SQL,11 SELECT mbudrepdata.bud_code,mbudrepdata.col_amount,mbudrepdata.col_code FROM mbudrepdata WHERE mbudrepdata.rep_code = 'TA'  AND rep_seq_no = '60' AND mbudrepdata.client = '&lt;client&gt;'</t>
  </si>
  <si>
    <t>SQL,12 SELECT mbudrepdata.bud_code,mbudrepdata.col_amount,mbudrepdata.col_code FROM mbudrepdata WHERE mbudrepdata.rep_code = 'TFDIVFIN'  AND rep_seq_no = '120' and mbudrepdata.client = '&lt;client&gt;'</t>
  </si>
  <si>
    <t>SQL,13 SELECT mbudrepdata.bud_code,mbudrepdata.col_amount,mbudrepdata.col_code FROM mbudrepdata WHERE mbudrepdata.rep_code = 'TA'  AND rep_seq_no = '70' AND mbudrepdata.client = '&lt;client&gt;'</t>
  </si>
  <si>
    <t>SQL,14 SELECT mbudrepdata.bud_code,mbudrepdata.col_amount,mbudrepdata.col_code FROM mbudrepdata WHERE mbudrepdata.rep_code = 'TFDIVGIN'  AND rep_seq_no = '80' and mbudrepdata.client = '&lt;client&gt;'</t>
  </si>
  <si>
    <t>SQL,15 SELECT mbudrepdata.bud_code,mbudrepdata.col_amount,mbudrepdata.col_code FROM mbudrepdata WHERE mbudrepdata.rep_code = 'TA'  AND rep_seq_no = '80' AND mbudrepdata.client = '&lt;client&gt;'</t>
  </si>
  <si>
    <t>SQL,16 SELECT mbudrepdata.bud_code,mbudrepdata.col_amount,mbudrepdata.col_code FROM mbudrepdata WHERE mbudrepdata.rep_code = 'TFDIVHIN'  AND rep_seq_no = '90' and mbudrepdata.client = '&lt;client&gt;'</t>
  </si>
  <si>
    <t>Sub-total</t>
  </si>
  <si>
    <t>summary,2</t>
  </si>
  <si>
    <t>summary,6</t>
  </si>
  <si>
    <t>summary,7</t>
  </si>
  <si>
    <t>summary,8</t>
  </si>
  <si>
    <t>summary,9</t>
  </si>
  <si>
    <t>summary,10</t>
  </si>
  <si>
    <t>summary,11</t>
  </si>
  <si>
    <t xml:space="preserve">SQL,12 SELECT mbudrepdata.bud_code,mbudrepdata.col_amount,mbudrepdata.col_code,mbudrepdata.rep_seq_no,mbudrepdata.rep_code FROM mbudrepdata WHERE mbudrepdata.client = '&lt;client&gt;' </t>
  </si>
  <si>
    <t>crosstab,12 rep_code</t>
  </si>
  <si>
    <t>summary,12</t>
  </si>
  <si>
    <t>summary,13</t>
  </si>
  <si>
    <t>summary,14</t>
  </si>
  <si>
    <t>summary,15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</si>
  <si>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</si>
  <si>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</si>
  <si>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</si>
  <si>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</si>
  <si>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</si>
  <si>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</si>
  <si>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</si>
  <si>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</si>
  <si>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</si>
  <si>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</si>
  <si>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</si>
  <si>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</si>
  <si>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TFDIVCIN</t>
  </si>
  <si>
    <t>TFDIVDIN</t>
  </si>
  <si>
    <t>TFDIVEIN</t>
  </si>
  <si>
    <t>TFDIVFIN</t>
  </si>
  <si>
    <t>TFDIVGIN</t>
  </si>
  <si>
    <t>TFDIVHIN</t>
  </si>
  <si>
    <t>SQL,1 SELECT mbudrepdata.col_amount,mbudrepdata.col_code,mbudrepdata.rep_seq_no FROM mbudrepdata WHERE mbudrepdata.rep_code = 'TB'  AND mbudrepdata.client = '&lt;client&gt;' AND mbudrepdata.bud_code = '&lt;bud_code&gt;'</t>
  </si>
  <si>
    <t>SQL,2 SELECT mbudrepdata.col_amount,mbudrepdata.col_code,mbudrepdata.rep_seq_no FROM mbudrepdata WHERE mbudrepdata.rep_code = 'TB'  AND mbudrepdata.client = '&lt;client&gt;' AND mbudrepdata.bud_code = '&lt;bud_code&gt;'</t>
  </si>
  <si>
    <t>SQL,3 SELECT mbudrepdata.col_amount,mbudrepdata.col_code,mbudrepdata.rep_seq_no FROM mbudrepdata WHERE mbudrepdata.rep_code = 'TB'  AND mbudrepdata.client = '&lt;client&gt;' AND mbudrepdata.bud_code = '&lt;bud_code&gt;'</t>
  </si>
  <si>
    <t>SQL,4 SELECT mbudrepdata.col_amount,mbudrepdata.col_code,mbudrepdata.rep_seq_no FROM mbudrepdata WHERE mbudrepdata.rep_code = 'TB'  AND mbudrepdata.client = '&lt;client&gt;' AND mbudrepdata.bud_code = '&lt;bud_code&gt;'</t>
  </si>
  <si>
    <t>SQL,5 SELECT mbudrepdata.col_amount,mbudrepdata.col_code,mbudrepdata.rep_seq_no FROM mbudrepdata WHERE mbudrepdata.rep_code = 'TB'  AND mbudrepdata.client = '&lt;client&gt;' AND mbudrepdata.bud_code = '&lt;bud_code&gt;'</t>
  </si>
  <si>
    <t>QUERY,20</t>
  </si>
  <si>
    <t>columns,20</t>
  </si>
  <si>
    <t>crosstab,20 col_code</t>
  </si>
  <si>
    <t>crosstab,20 rep_seq_no</t>
  </si>
  <si>
    <t>columnsign,20</t>
  </si>
  <si>
    <t>SQL,6 SELECT mbudrepdata.col_amount,mbudrepdata.col_code,mbudrepdata.rep_seq_no FROM mbudrepdata WHERE mbudrepdata.rep_code = 'TB'  AND mbudrepdata.client = '&lt;client&gt;' AND mbudrepdata.bud_code = '&lt;bud_code&gt;'</t>
  </si>
  <si>
    <t>SQL,7 SELECT mbudrepdata.col_amount,mbudrepdata.col_code,mbudrepdata.rep_seq_no FROM mbudrepdata WHERE mbudrepdata.rep_code = 'TB'  AND mbudrepdata.client = '&lt;client&gt;' AND mbudrepdata.bud_code = '&lt;bud_code&gt;'</t>
  </si>
  <si>
    <t>SQL,8 SELECT mbudrepdata.col_amount,mbudrepdata.col_code,mbudrepdata.rep_seq_no FROM mbudrepdata WHERE mbudrepdata.rep_code = 'TB'  AND mbudrepdata.client = '&lt;client&gt;' AND mbudrepdata.bud_code = '&lt;bud_code&gt;'</t>
  </si>
  <si>
    <t>SQL,9 SELECT mbudrepdata.col_amount,mbudrepdata.col_code,mbudrepdata.rep_seq_no FROM mbudrepdata WHERE mbudrepdata.rep_code = 'TB'  AND mbudrepdata.client = '&lt;client&gt;' AND mbudrepdata.bud_code = '&lt;bud_code&gt;'</t>
  </si>
  <si>
    <t>SQL,10 SELECT mbudrepdata.col_amount,mbudrepdata.col_code,mbudrepdata.rep_seq_no FROM mbudrepdata WHERE mbudrepdata.rep_code = 'TB'  AND mbudrepdata.client = '&lt;client&gt;' AND mbudrepdata.bud_code = '&lt;bud_code&gt;'</t>
  </si>
  <si>
    <t>SQL,11 SELECT mbudrepdata.col_amount,mbudrepdata.col_code,mbudrepdata.rep_seq_no FROM mbudrepdata WHERE mbudrepdata.rep_code = 'TB'  AND mbudrepdata.client = '&lt;client&gt;' AND mbudrepdata.bud_code = '&lt;bud_code&gt;'</t>
  </si>
  <si>
    <t>SQL,13 SELECT mbudrepdata.col_amount,mbudrepdata.col_code,mbudrepdata.rep_seq_no FROM mbudrepdata WHERE mbudrepdata.rep_code = 'TB'  AND mbudrepdata.client = '&lt;client&gt;' AND mbudrepdata.bud_code = '&lt;bud_code&gt;'</t>
  </si>
  <si>
    <t>SQL,14 SELECT mbudrepdata.col_amount,mbudrepdata.col_code,mbudrepdata.rep_seq_no FROM mbudrepdata WHERE mbudrepdata.rep_code = 'TB'  AND mbudrepdata.client = '&lt;client&gt;' AND mbudrepdata.bud_code = '&lt;bud_code&gt;'</t>
  </si>
  <si>
    <t>SQL,12 SELECT mbudrepdata.col_amount,mbudrepdata.col_code,mbudrepdata.rep_seq_no FROM mbudrepdata WHERE mbudrepdata.rep_code = 'TB'  AND mbudrepdata.client = '&lt;client&gt;' AND mbudrepdata.bud_code = '&lt;bud_code&gt;'</t>
  </si>
  <si>
    <t xml:space="preserve">SQL,15 SELECT mbudrepdata.bud_code,mbudrepdata.col_amount,mbudrepdata.col_code,mbudrepdata.rep_seq_no,mbudrepdata.rep_code FROM mbudrepdata WHERE mbudrepdata.client = '&lt;client&gt;' </t>
  </si>
  <si>
    <t>crosstab,15 rep_code</t>
  </si>
  <si>
    <t xml:space="preserve">SQL,13 SELECT mbudrepdata.bud_code,mbudrepdata.col_amount,mbudrepdata.col_code,mbudrepdata.rep_seq_no,mbudrepdata.rep_code FROM mbudrepdata WHERE mbudrepdata.client = '&lt;client&gt;' </t>
  </si>
  <si>
    <t>crosstab,13 rep_code</t>
  </si>
  <si>
    <t>Sub-total All Service Divisions</t>
  </si>
  <si>
    <t>Grand Total</t>
  </si>
  <si>
    <t>Provision of Goods and Services</t>
  </si>
  <si>
    <t>Contributions by Other Authorities</t>
  </si>
  <si>
    <t>Estimated Dr/Cr Balances</t>
  </si>
  <si>
    <t>Commercial Rates to be levied</t>
  </si>
  <si>
    <t>Annual Rate on valuation</t>
  </si>
  <si>
    <t>Government Grants/
Subsidies</t>
  </si>
  <si>
    <t>10;20;30;40;50;60;70;80</t>
  </si>
  <si>
    <t>crosstab,1 rep_code</t>
  </si>
  <si>
    <t>TA</t>
  </si>
  <si>
    <t>TE</t>
  </si>
  <si>
    <t>TD</t>
  </si>
  <si>
    <t>crosstab,2 rep_code</t>
  </si>
  <si>
    <t>crosstab,14 bud_code</t>
  </si>
  <si>
    <t xml:space="preserve">SQL,1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(mbudrepdata.rep_code='TA') AND (mbudrepdata.rep_seq_no In ('10','20','30','40','50','60','70','80')) AND (mbudrepdata.client = '&lt;client&gt;') </t>
  </si>
  <si>
    <t>sheet</t>
  </si>
  <si>
    <t>Exp &amp; Inc by SVCDIV A&amp;B</t>
  </si>
  <si>
    <t>Regional Road – Maintenance and Improvement</t>
  </si>
  <si>
    <t>SQL,4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= '110') AND (mbudrepdata.client = '&lt;client&gt;')</t>
  </si>
  <si>
    <t xml:space="preserve">    Total For Service Division</t>
  </si>
  <si>
    <t xml:space="preserve">   Total For Service Division</t>
  </si>
  <si>
    <t>SQL,5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and mbudrepdata.rep_code = 'TB'</t>
  </si>
  <si>
    <t>As Per Tables</t>
  </si>
  <si>
    <t>Difference</t>
  </si>
  <si>
    <t xml:space="preserve"> EXPENDITURE</t>
  </si>
  <si>
    <t xml:space="preserve">             €</t>
  </si>
  <si>
    <t>Exp &amp; Inc by Authority Type</t>
  </si>
  <si>
    <t>Summary I&amp;E by Div</t>
  </si>
  <si>
    <t>Exp &amp; Inc by SVCDIV G&amp;H</t>
  </si>
  <si>
    <t xml:space="preserve"> </t>
  </si>
  <si>
    <t>INCOME</t>
  </si>
  <si>
    <t>10;20;30;40;50;60;100;70;80;90;110</t>
  </si>
  <si>
    <t xml:space="preserve">summary,5 </t>
  </si>
  <si>
    <t>Divisional Total</t>
  </si>
  <si>
    <t>Less Inter Local Authority Contributions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</si>
  <si>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'TFDIVAIN'</t>
  </si>
  <si>
    <t xml:space="preserve">summary,15 </t>
  </si>
  <si>
    <t>120;130;140;150;160;170;180;190;200;210;220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</si>
  <si>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'TFDIVBIN'</t>
  </si>
  <si>
    <t>230;240;250;260;270;280;290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</si>
  <si>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'TFDIVCIN'</t>
  </si>
  <si>
    <t>300;310;320;330;340;350;360;370;380;390;400;410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</si>
  <si>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'TFDIVDIN'</t>
  </si>
  <si>
    <t>420;430;440;450;460;470;480;490;500;510;520;530;540;550</t>
  </si>
  <si>
    <t>summary,20</t>
  </si>
  <si>
    <t>SQL,20 SELECT mbudrepdata.bud_code,mbudrepdata.col_amount,mbudrepdata.col_code,mbudrepdata.rep_seq_no,mbudrepdata.rep_code FROM mbudrepdata WHERE mbudrepdata.client = '&lt;client&gt;' and mbudrepdata.bud_code = '&lt;bud_code&gt;' and mbudrepdata.rep_code = 'TFDIVEIN'</t>
  </si>
  <si>
    <t>560;570;580;590;600;610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</si>
  <si>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'TFDIVFIN'</t>
  </si>
  <si>
    <t>620;630;640;650;660;670</t>
  </si>
  <si>
    <t>SQL,10 SELECT mbudrepdata.bud_code,mbudrepdata.col_amount,mbudrepdata.col_code,mbudrepdata.rep_seq_no,mbudrepdata.rep_code FROM mbudrepdata WHERE mbudrepdata.client = '&lt;client&gt;' and mbudrepdata.bud_code = '&lt;bud_code&gt;' and mbudrepdata.rep_code = 'TFDIVGIN'</t>
  </si>
  <si>
    <t>680;690;700;710;720;730;740;750;760;770;780</t>
  </si>
  <si>
    <t>SQL,15 SELECT mbudrepdata.bud_code,mbudrepdata.col_amount,mbudrepdata.col_code,mbudrepdata.rep_seq_no,mbudrepdata.rep_code FROM mbudrepdata WHERE mbudrepdata.client = '&lt;client&gt;' and mbudrepdata.bud_code = '&lt;bud_code&gt;' and mbudrepdata.rep_code = 'TFDIVHIN'</t>
  </si>
  <si>
    <t>Rev Inc &amp; Exp &amp; ARV</t>
  </si>
  <si>
    <t>ESTBAL</t>
  </si>
  <si>
    <t>RATEVAL</t>
  </si>
  <si>
    <t>crosstab,9 rel_value</t>
  </si>
  <si>
    <t xml:space="preserve">SQL,9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='ESTBAL') AND (mbudrepdata.rep_seq_no = '10') AND (mbudrepdata.client = '&lt;client&gt;') </t>
  </si>
  <si>
    <t>Version Control</t>
  </si>
  <si>
    <t>Version</t>
  </si>
  <si>
    <t>Sheet</t>
  </si>
  <si>
    <t>Change made</t>
  </si>
  <si>
    <t>Date</t>
  </si>
  <si>
    <t>Revenue Exp &amp; Inc &amp; ARV</t>
  </si>
  <si>
    <t>Revenue I&amp;E SVCDIV A</t>
  </si>
  <si>
    <t>Revenue I&amp;E SVCDIV B</t>
  </si>
  <si>
    <t>Revenue I&amp;E SVCDIV C</t>
  </si>
  <si>
    <t>Revenue I&amp;E SVCDIV D</t>
  </si>
  <si>
    <t>Revenue I&amp;E SVCDIV E</t>
  </si>
  <si>
    <t>Revenue I&amp;E SVCDIV F</t>
  </si>
  <si>
    <t>Revenue I&amp;E SVCDIV G</t>
  </si>
  <si>
    <t>Revenue I&amp;E SVCDIV H</t>
  </si>
  <si>
    <t>Exp &amp; Inc by AUTHTYPE</t>
  </si>
  <si>
    <t>Exp &amp; Inc by SVCDIV C&amp;D</t>
  </si>
  <si>
    <t>Exp &amp; Inc by SVCDIV E&amp;F</t>
  </si>
  <si>
    <t>SQL,6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='TA') AND (mbudrepdata.rep_seq_no In ('10','20','30','40','50','60','70','80','90','100','110','120')) AND (mbudrepdata.client = '&lt;client&gt;')</t>
  </si>
  <si>
    <t>SQL,2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= '160') AND (mbudrepdata.client = '&lt;client&gt;')</t>
  </si>
  <si>
    <t>crosstab,8 bud_code</t>
  </si>
  <si>
    <t>crosstab,7 bud_code</t>
  </si>
  <si>
    <t>crosstab,6 bud_code</t>
  </si>
  <si>
    <t>crosstab,5 bud_code</t>
  </si>
  <si>
    <t>crosstab,4 bud_code</t>
  </si>
  <si>
    <t>crosstab,3 bud_code</t>
  </si>
  <si>
    <t>crosstab,2 bud_code</t>
  </si>
  <si>
    <t>%</t>
  </si>
  <si>
    <t>Government Grants/Subsidies</t>
  </si>
  <si>
    <t>TOTAL</t>
  </si>
  <si>
    <t>crosstab,4 rel_value</t>
  </si>
  <si>
    <t>crosstab,5 rel_value</t>
  </si>
  <si>
    <t>crosstab,6 rel_value</t>
  </si>
  <si>
    <t>Total Income</t>
  </si>
  <si>
    <t>Provision for Debit/Credit Balances</t>
  </si>
  <si>
    <t>crosstab,5 rep_seq_no</t>
  </si>
  <si>
    <t>crosstab,6 rep_seq_no</t>
  </si>
  <si>
    <t>crosstab,7 rep_seq_no</t>
  </si>
  <si>
    <t>crosstab,8 rep_seq_no</t>
  </si>
  <si>
    <t>Total</t>
  </si>
  <si>
    <t>col_amount</t>
  </si>
  <si>
    <t>crosstab,1 col_code</t>
  </si>
  <si>
    <t>crosstab,2 col_code</t>
  </si>
  <si>
    <t>crosstab,3 col_code</t>
  </si>
  <si>
    <t>crosstab,4 col_code</t>
  </si>
  <si>
    <t>crosstab,5 col_code</t>
  </si>
  <si>
    <t>crosstab,6 col_code</t>
  </si>
  <si>
    <t>QUERY,2</t>
  </si>
  <si>
    <t>QUERY,3</t>
  </si>
  <si>
    <t>QUERY,4</t>
  </si>
  <si>
    <t>QUERY,5</t>
  </si>
  <si>
    <t>QUERY,6</t>
  </si>
  <si>
    <t>QUERY,1</t>
  </si>
  <si>
    <t>QUERY,7</t>
  </si>
  <si>
    <t>columns,7</t>
  </si>
  <si>
    <t>crosstab,7 col_code</t>
  </si>
  <si>
    <t>QUERY,8</t>
  </si>
  <si>
    <t>columns,8</t>
  </si>
  <si>
    <t>crosstab,8 col_code</t>
  </si>
  <si>
    <t>columns,1</t>
  </si>
  <si>
    <t>columns,2</t>
  </si>
  <si>
    <t>columns,3</t>
  </si>
  <si>
    <t>columns,4</t>
  </si>
  <si>
    <t>columns,5</t>
  </si>
  <si>
    <t>columns,6</t>
  </si>
  <si>
    <t>Expenditure</t>
  </si>
  <si>
    <t>Income</t>
  </si>
  <si>
    <t>€</t>
  </si>
  <si>
    <t>crosstab,1 rep_seq_no</t>
  </si>
  <si>
    <t>crosstab,2 rep_seq_no</t>
  </si>
  <si>
    <t>crosstab,3 rep_seq_no</t>
  </si>
  <si>
    <t>crosstab,4 rep_seq_no</t>
  </si>
  <si>
    <t>REVENUE EXPENDITURE AND INCOME</t>
  </si>
  <si>
    <t>* This sheet is manipulated by the 'Options...' dialog and should not be changed by hand</t>
  </si>
  <si>
    <t>description</t>
  </si>
  <si>
    <t>group,1 description</t>
  </si>
  <si>
    <t>Client</t>
  </si>
  <si>
    <t>Budget Publication</t>
  </si>
  <si>
    <t>Budget Year</t>
  </si>
  <si>
    <t>*</t>
  </si>
  <si>
    <t>Control Worksheet (NB any row with a '*' as the first character in column A is ignored)</t>
  </si>
  <si>
    <t>Global Parameters</t>
  </si>
  <si>
    <t>Parameter</t>
  </si>
  <si>
    <t>Value</t>
  </si>
  <si>
    <t>set</t>
  </si>
  <si>
    <t>client</t>
  </si>
  <si>
    <t>period00</t>
  </si>
  <si>
    <t>period13</t>
  </si>
  <si>
    <t>setnum allows use of arithmetic expressions on parameters</t>
  </si>
  <si>
    <t>*setnum</t>
  </si>
  <si>
    <t>year</t>
  </si>
  <si>
    <t>&lt;period&gt; \ 100</t>
  </si>
  <si>
    <t>pyear</t>
  </si>
  <si>
    <t>&lt;year&gt; - 1</t>
  </si>
  <si>
    <t>Maintenance/Improvement of LA Housing Units</t>
  </si>
  <si>
    <t>Housing Assessment, Allocation and Transfer</t>
  </si>
  <si>
    <t>Housing Rent and Tenant Purchase Administration</t>
  </si>
  <si>
    <t>Housing Community Development Support</t>
  </si>
  <si>
    <t>Administration of Homeless Service</t>
  </si>
  <si>
    <t>Support to Housing Capital Prog.</t>
  </si>
  <si>
    <t>RAS Programme</t>
  </si>
  <si>
    <t xml:space="preserve">Housing Loans </t>
  </si>
  <si>
    <t>Housing Grants</t>
  </si>
  <si>
    <t>Agency &amp; Recoupable Services</t>
  </si>
  <si>
    <t>Total For Service Division</t>
  </si>
  <si>
    <t>National Primary Road – Maintenance and Improvement</t>
  </si>
  <si>
    <t>National Secondary Road – Maintenance and Improvement</t>
  </si>
  <si>
    <t>Local Road - Maintenance and Improvement</t>
  </si>
  <si>
    <t>Public Lighting</t>
  </si>
  <si>
    <t>Traffic Management Improvement</t>
  </si>
  <si>
    <t>Road Safety Engineering Improvements</t>
  </si>
  <si>
    <t>Road Safety Promotion/Education</t>
  </si>
  <si>
    <t>Car Parking</t>
  </si>
  <si>
    <t>Support to Roads Capital Programme</t>
  </si>
  <si>
    <t>Water Supply</t>
  </si>
  <si>
    <t>Waste Water Treatment</t>
  </si>
  <si>
    <t>Collection of Water and Waste Water Charges</t>
  </si>
  <si>
    <t>Public Conveniences</t>
  </si>
  <si>
    <t>Admin of Group and Private Installations</t>
  </si>
  <si>
    <t>Support to Water Capital Programme</t>
  </si>
  <si>
    <t>Forward Planning</t>
  </si>
  <si>
    <t>Development Management</t>
  </si>
  <si>
    <t>Enforcement</t>
  </si>
  <si>
    <t>Industrial and Commercial Facilities</t>
  </si>
  <si>
    <t>Tourism Development and Promotion</t>
  </si>
  <si>
    <t>Community and Enterprise Function</t>
  </si>
  <si>
    <t>Unfinished Housing Estates</t>
  </si>
  <si>
    <t>Building Control</t>
  </si>
  <si>
    <t>Economic Development and Promotion</t>
  </si>
  <si>
    <t>Property Management</t>
  </si>
  <si>
    <t>Heritage and Conservation Services</t>
  </si>
  <si>
    <t>Landfill Operation and Aftercare</t>
  </si>
  <si>
    <t>Recovery &amp; Recycling Facilities Operations</t>
  </si>
  <si>
    <t>Waste to Energy Facilities Operations</t>
  </si>
  <si>
    <t>Provision of Waste to Collection Services</t>
  </si>
  <si>
    <t>Litter Management</t>
  </si>
  <si>
    <t>Street Cleaning</t>
  </si>
  <si>
    <t>Waste Regulations, Monitoring and Enforcement</t>
  </si>
  <si>
    <t>Waste Management Planning</t>
  </si>
  <si>
    <t>Maintenance and Upkeep of Burial Grounds</t>
  </si>
  <si>
    <t>Safety of Structures and Places</t>
  </si>
  <si>
    <t>Operation of Fire Service</t>
  </si>
  <si>
    <t>Fire Prevention</t>
  </si>
  <si>
    <t>Water Quality, Air and Noise Pollution</t>
  </si>
  <si>
    <t>Leisure Facilities Operations</t>
  </si>
  <si>
    <t>Operation of Library and Archival Service</t>
  </si>
  <si>
    <t>Outdoor Leisure Areas Operations</t>
  </si>
  <si>
    <t>Community Sport and Recreational Development</t>
  </si>
  <si>
    <t>Operation of Arts Programme</t>
  </si>
  <si>
    <t>Land Drainage Costs</t>
  </si>
  <si>
    <t>Operation and Maintenance of Piers and Harbours</t>
  </si>
  <si>
    <t>Coastal Protection</t>
  </si>
  <si>
    <t>Veterinary Service</t>
  </si>
  <si>
    <t>Educational Support Services</t>
  </si>
  <si>
    <t>Profit/Loss Machinery Account</t>
  </si>
  <si>
    <t>Profit/Loss Stores Account</t>
  </si>
  <si>
    <t>Administration of Rates</t>
  </si>
  <si>
    <t>Franchise Costs</t>
  </si>
  <si>
    <t>Operation and Morgue and Coroner Expenses</t>
  </si>
  <si>
    <t>Weighbridges</t>
  </si>
  <si>
    <t>Operation of  Markets and Casual Trading</t>
  </si>
  <si>
    <t>Malicious Damage</t>
  </si>
  <si>
    <t>Local Representation/Civic Leadership</t>
  </si>
  <si>
    <t>Motor  Taxation</t>
  </si>
  <si>
    <t>budyear</t>
  </si>
  <si>
    <t>bud_code</t>
  </si>
  <si>
    <t>*set</t>
  </si>
  <si>
    <t>columnsign,1</t>
  </si>
  <si>
    <t>n</t>
  </si>
  <si>
    <t>y</t>
  </si>
  <si>
    <t>columnsign,2</t>
  </si>
  <si>
    <t>columnsign,3</t>
  </si>
  <si>
    <t>columnsign,4</t>
  </si>
  <si>
    <t>group,6 description</t>
  </si>
  <si>
    <t>group,11 description</t>
  </si>
  <si>
    <t>columnsign,5</t>
  </si>
  <si>
    <t>QUERY,9</t>
  </si>
  <si>
    <t>columns,9</t>
  </si>
  <si>
    <t>crosstab,9 col_code</t>
  </si>
  <si>
    <t>crosstab,9 rep_seq_no</t>
  </si>
  <si>
    <t>columnsign,9</t>
  </si>
  <si>
    <t>60;100</t>
  </si>
  <si>
    <t>columnsign,6</t>
  </si>
  <si>
    <t>columnsign,7</t>
  </si>
  <si>
    <t>columnsign,8</t>
  </si>
  <si>
    <t>QUERY,10</t>
  </si>
  <si>
    <t>columns,10</t>
  </si>
  <si>
    <t>crosstab,10 col_code</t>
  </si>
  <si>
    <t>crosstab,10 rep_seq_no</t>
  </si>
  <si>
    <t>columnsign,10</t>
  </si>
  <si>
    <t>QUERY,11</t>
  </si>
  <si>
    <t>columns,11</t>
  </si>
  <si>
    <t>crosstab,11 col_code</t>
  </si>
  <si>
    <t>crosstab,11 rep_seq_no</t>
  </si>
  <si>
    <t>columnsign,11</t>
  </si>
  <si>
    <t>QUERY,12</t>
  </si>
  <si>
    <t>columns,12</t>
  </si>
  <si>
    <t>crosstab,12 col_code</t>
  </si>
  <si>
    <t>crosstab,12 rep_seq_no</t>
  </si>
  <si>
    <t>columnsign,12</t>
  </si>
  <si>
    <t>group,16 description</t>
  </si>
  <si>
    <t>QUERY,13</t>
  </si>
  <si>
    <t>columns,13</t>
  </si>
  <si>
    <t>crosstab,13 col_code</t>
  </si>
  <si>
    <t>crosstab,13 rep_seq_no</t>
  </si>
  <si>
    <t>columnsign,13</t>
  </si>
  <si>
    <t>QUERY,14</t>
  </si>
  <si>
    <t>columns,14</t>
  </si>
  <si>
    <t>crosstab,14 col_code</t>
  </si>
  <si>
    <t>crosstab,14 rep_seq_no</t>
  </si>
  <si>
    <t>columnsign,14</t>
  </si>
  <si>
    <t>QUERY,15</t>
  </si>
  <si>
    <t>columns,15</t>
  </si>
  <si>
    <t>crosstab,15 col_code</t>
  </si>
  <si>
    <t>crosstab,15 rep_seq_no</t>
  </si>
  <si>
    <t>columnsign,15</t>
  </si>
  <si>
    <t>QUERY,16</t>
  </si>
  <si>
    <t>columns,16</t>
  </si>
  <si>
    <t>crosstab,16 col_code</t>
  </si>
  <si>
    <t>crosstab,16 rep_seq_no</t>
  </si>
  <si>
    <t>columnsign,16</t>
  </si>
  <si>
    <t>Expenditure and Income</t>
  </si>
  <si>
    <t>summary,3</t>
  </si>
  <si>
    <t>summary,4</t>
  </si>
  <si>
    <t>summary,5</t>
  </si>
  <si>
    <t>Goods/Services</t>
  </si>
  <si>
    <t>Commercial Rates</t>
  </si>
  <si>
    <t>Total Expenditure</t>
  </si>
  <si>
    <t>Expenditure Financed by</t>
  </si>
  <si>
    <t>crosstab,1 rel_value</t>
  </si>
  <si>
    <t>NR</t>
  </si>
  <si>
    <t>summary,1, hidden</t>
  </si>
  <si>
    <t>summary,2, hidden</t>
  </si>
  <si>
    <t>Less: Contributions from Other Local Authorities</t>
  </si>
  <si>
    <t>crosstab,2 rel_value</t>
  </si>
  <si>
    <t>crosstab,3 rel_value</t>
  </si>
  <si>
    <t>10;20</t>
  </si>
  <si>
    <t>summary,1,hidden</t>
  </si>
  <si>
    <t>summary,2,hidden</t>
  </si>
  <si>
    <t>Less:  Contributions from Other Local Authorities</t>
  </si>
  <si>
    <t>summary,3,hidden</t>
  </si>
  <si>
    <t>summary,4,hidden</t>
  </si>
  <si>
    <t>summary,5,hidden</t>
  </si>
  <si>
    <t>summary,6,hidden</t>
  </si>
  <si>
    <t>summary,7,hidden</t>
  </si>
  <si>
    <t>summary,8,hidden</t>
  </si>
  <si>
    <t>summary,9,hidden</t>
  </si>
  <si>
    <t>summary,10,hidden</t>
  </si>
  <si>
    <t>summary,11,hidden</t>
  </si>
  <si>
    <t>summary,12,hidden</t>
  </si>
  <si>
    <t>summary,13,hidden</t>
  </si>
  <si>
    <t>summary,14,hidden</t>
  </si>
  <si>
    <t>summary,15,hidden</t>
  </si>
  <si>
    <t>summary,16,hidden</t>
  </si>
  <si>
    <t>Division</t>
  </si>
  <si>
    <t>crosstab,1 bud_code</t>
  </si>
  <si>
    <t>crosstab,9 bud_code</t>
  </si>
  <si>
    <t>crosstab,10 bud_code</t>
  </si>
  <si>
    <t>crosstab,11 bud_code</t>
  </si>
  <si>
    <t>crosstab,12 bud_code</t>
  </si>
  <si>
    <t>crosstab,13 bud_code</t>
  </si>
  <si>
    <t>crosstab,15 bud_code</t>
  </si>
  <si>
    <t>crosstab,16 bud_code</t>
  </si>
  <si>
    <t xml:space="preserve">Division A - Housing and Building </t>
  </si>
  <si>
    <t xml:space="preserve">Division B - Road Transportation &amp; Safety </t>
  </si>
  <si>
    <t>Division C - Water Services</t>
  </si>
  <si>
    <t>Division D - Development Management</t>
  </si>
  <si>
    <t>Division E - Environmental Services</t>
  </si>
  <si>
    <t>Division F - Recreation and Amenity</t>
  </si>
  <si>
    <t>Division H - Miscellaneous Services</t>
  </si>
  <si>
    <t>summary,6, hidden</t>
  </si>
  <si>
    <t>Rates</t>
  </si>
  <si>
    <t>Service Division A</t>
  </si>
  <si>
    <t>Service Division B</t>
  </si>
  <si>
    <t>Service Division C</t>
  </si>
  <si>
    <t>Service Division D</t>
  </si>
  <si>
    <t>Service Division E</t>
  </si>
  <si>
    <t>Service Division F</t>
  </si>
  <si>
    <t>Service Division G</t>
  </si>
  <si>
    <t>Service Division H</t>
  </si>
  <si>
    <t xml:space="preserve"> - Housing and Building </t>
  </si>
  <si>
    <t xml:space="preserve"> - Road Transportation &amp; Safety </t>
  </si>
  <si>
    <t xml:space="preserve"> - Water Services</t>
  </si>
  <si>
    <t xml:space="preserve"> - Development Management</t>
  </si>
  <si>
    <t xml:space="preserve"> - Environmental Services</t>
  </si>
  <si>
    <t xml:space="preserve"> - Recreation and Amenity</t>
  </si>
  <si>
    <t xml:space="preserve"> - Miscellaneous Services</t>
  </si>
  <si>
    <t>Sub-Total</t>
  </si>
  <si>
    <t>summary,1</t>
  </si>
  <si>
    <t>Less:</t>
  </si>
  <si>
    <t>Inter-Authority Contributions</t>
  </si>
  <si>
    <t>RECREATION AND AMENITY</t>
  </si>
  <si>
    <t>MISCELLANEOUS SERVICES</t>
  </si>
  <si>
    <t>ALL AUTHORITIES INCOME AND EXPENDITURE CLASSIFIED BY SERVICE DIVISION</t>
  </si>
  <si>
    <t>Service Division and Services</t>
  </si>
  <si>
    <t>WATER SERVICES</t>
  </si>
  <si>
    <t>DEVELOPMENT MANAGEMENT</t>
  </si>
  <si>
    <t>ENVIRONMENTAL SERVICES</t>
  </si>
  <si>
    <t>C</t>
  </si>
  <si>
    <t>D</t>
  </si>
  <si>
    <t>F</t>
  </si>
  <si>
    <t>E</t>
  </si>
  <si>
    <t>G</t>
  </si>
  <si>
    <t>H</t>
  </si>
  <si>
    <t>L1</t>
  </si>
  <si>
    <t>Less: Inter Local Authority Contributions</t>
  </si>
  <si>
    <t>Overall Total</t>
  </si>
  <si>
    <t>LA Contributions</t>
  </si>
  <si>
    <t>Exp &amp; Inc by SVCDIV A&amp;B - G&amp;H</t>
  </si>
  <si>
    <t>Revenue I&amp;E SVC A-H</t>
  </si>
  <si>
    <t>INCOME
- Goods &amp; Svcs + Grants &amp; Subs ONLY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</si>
  <si>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'TC')) AND mbudrepdata.client = '&lt;client&gt;' and mbudrepdata.bud_code = '&lt;bud_code&gt;' and mbudrepdata.rep_code = 'TB' AND mbudrepdata.authority in ('71','72','73','74','75','76','77','78','79','80','81','82','83','84','85','86','87','88') ORDER BY description</t>
  </si>
  <si>
    <t>(1)</t>
  </si>
  <si>
    <t>(2)</t>
  </si>
  <si>
    <t>(3)</t>
  </si>
  <si>
    <t>Debit Balances are shown as plus values and credit balances are shown as minus values</t>
  </si>
  <si>
    <t>SQL,5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='TD') AND (mbudrepdata.rep_seq_no In ('10','20','30','40','50','60','70','80','90','100','110','120','130','140','150','170','180','190','200')) AND (mbudrepdata.client = '&lt;client&gt;')</t>
  </si>
  <si>
    <t>10;20;30;40;50;60;70;80;90;100;110;120;130;140;150;170;180;190;200</t>
  </si>
  <si>
    <t>City &amp; County Councils</t>
  </si>
  <si>
    <t>Regional Assemblies</t>
  </si>
  <si>
    <r>
      <t xml:space="preserve">Provision for Debit/ Credit Balances </t>
    </r>
    <r>
      <rPr>
        <vertAlign val="superscript"/>
        <sz val="10"/>
        <rFont val="Times New Roman"/>
        <family val="1"/>
      </rPr>
      <t>(3)</t>
    </r>
  </si>
  <si>
    <t>CO;CI</t>
  </si>
  <si>
    <t>Local Property Tax</t>
  </si>
  <si>
    <t>HAP Programme</t>
  </si>
  <si>
    <t>C08</t>
  </si>
  <si>
    <t>Local Authority Water &amp; Sanitary Services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</si>
  <si>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ORDER BY agldimvalue.description</t>
  </si>
  <si>
    <t>SQL,2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= 'NR')) AND mbudrepdata.client = '&lt;client&gt;' and mbudrepdata.bud_code = '&lt;bud_code&gt;' ORDER BY agldimvalue.description</t>
  </si>
  <si>
    <t>Calculation is based on total income excluding Debit/Credit Balances</t>
  </si>
  <si>
    <t>Miscellaneous Bodies</t>
  </si>
  <si>
    <t>CO;CI;NR</t>
  </si>
  <si>
    <t>See Introduction for detailed explanation</t>
  </si>
  <si>
    <t>Climate Change and Flooding</t>
  </si>
  <si>
    <t>E15</t>
  </si>
  <si>
    <t>summary,16</t>
  </si>
  <si>
    <t>SQL,16 SELECT mbudrepdata.col_amount,mbudrepdata.col_code,mbudrepdata.rep_seq_no FROM mbudrepdata WHERE mbudrepdata.rep_code = 'TB'  AND mbudrepdata.client = '&lt;client&gt;' AND mbudrepdata.bud_code = '&lt;bud_code&gt;'</t>
  </si>
  <si>
    <t>TFDIVAIN</t>
  </si>
  <si>
    <t>TFDIVBIN</t>
  </si>
  <si>
    <t>A</t>
  </si>
  <si>
    <t>HOUSING AND BUILDING</t>
  </si>
  <si>
    <t>B</t>
  </si>
  <si>
    <t>ROAD TRANSPORTATION &amp; SAFETY</t>
  </si>
  <si>
    <t>A01</t>
  </si>
  <si>
    <t>B01</t>
  </si>
  <si>
    <t>NP Road - Maintenance and Improvement</t>
  </si>
  <si>
    <t>A02</t>
  </si>
  <si>
    <t>B02</t>
  </si>
  <si>
    <t>NS Road - Maintenance and Improvement</t>
  </si>
  <si>
    <t>A03</t>
  </si>
  <si>
    <t>B03</t>
  </si>
  <si>
    <t>Regional Road - Maintenance and Improvement</t>
  </si>
  <si>
    <t>A04</t>
  </si>
  <si>
    <t>B04</t>
  </si>
  <si>
    <t>A05</t>
  </si>
  <si>
    <t>B05</t>
  </si>
  <si>
    <t xml:space="preserve">Public Lighting </t>
  </si>
  <si>
    <t>A06</t>
  </si>
  <si>
    <t>B06</t>
  </si>
  <si>
    <t>A07</t>
  </si>
  <si>
    <t>B07</t>
  </si>
  <si>
    <t>Road Safety Engineering Improvement</t>
  </si>
  <si>
    <t>A08</t>
  </si>
  <si>
    <t>Housing Loans</t>
  </si>
  <si>
    <t>B08</t>
  </si>
  <si>
    <t>A09</t>
  </si>
  <si>
    <t>B09</t>
  </si>
  <si>
    <t>A11</t>
  </si>
  <si>
    <t>B10</t>
  </si>
  <si>
    <t>Support to Roads Capital Prog.</t>
  </si>
  <si>
    <t>A12</t>
  </si>
  <si>
    <t>B11</t>
  </si>
  <si>
    <t>NOTES</t>
  </si>
  <si>
    <t>SQL,1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</si>
  <si>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</si>
  <si>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SQL,11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</si>
  <si>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SQL,16 SELECT mbudrepdata.authority,mbudrepdata.col_amount,mbudrepdata.col_code,mbudrepdata.rep_code,mbudrepdata.rep_seq_no,aglrelvalue.rel_value,agldimvalue.description FROM mbudrepdata,aglrelvalue, agldimvalue WHERE agldimvalue.dim_value=mbudrepdata.authority AND agldimvalue.attribute_id=aglrelvalue.attribute_id AND agldimvalue.dim_value=aglrelvalue.att_value  AND ((agldimvalue.attribute_id Like 'QZ') AND (aglrelvalue.attribute_id='QZ') AND (aglrelvalue.rel_attr_id='QY') AND (aglrelvalue.rel_value in ('CO','CI'))) AND mbudrepdata.client = '&lt;client&gt;' and mbudrepdata.bud_code = '&lt;bud_code&gt;' and mbudrepdata.rep_code = 'TB' ORDER BY agldimvalue.description</t>
  </si>
  <si>
    <t>SQL,3 SELECT mbudrepdata.bud_code,mbudrepdata.authority, mbudrepdata.col_amount, mbudrepdata.col_code, aglrelvalue.rel_value FROM mbudrepdata, aglrelvalue, agldimvalue WHERE agldimvalue.dim_value=mbudrepdata.authority AND agldimvalue.attribute_id=aglrelvalue.attribute_id AND agldimvalue.dim_value=aglrelvalue.att_value  AND (agldimvalue.attribute_id Like 'QZ') AND (aglrelvalue.attribute_id='QZ') AND (aglrelvalue.rel_attr_id='QY') AND (mbudrepdata.rep_code ='TE') AND (mbudrepdata.rep_seq_no In ('10','20','30','40','50','60','70','80','90','100','110','120','130','140','150','160','170','180','190','200','210','220','230','240','250')) AND (mbudrepdata.client = '&lt;client&gt;')</t>
  </si>
  <si>
    <t>10;20;30;40;50;60;70;80;90;100;110;120;130;140;150;160;170;180;190;200;210;220;230;240;250</t>
  </si>
  <si>
    <t>BUD2021</t>
  </si>
  <si>
    <t>Made by</t>
  </si>
  <si>
    <t>Change Budget Year to 2021</t>
  </si>
  <si>
    <t>Hennessy ITC</t>
  </si>
  <si>
    <t>BUD2022</t>
  </si>
  <si>
    <t>Change Budget Year to 2022</t>
  </si>
  <si>
    <t>BUD2023</t>
  </si>
  <si>
    <t>Change Budget Year to 2023</t>
  </si>
  <si>
    <t>Division G - Agriculture, Food and the Marine</t>
  </si>
  <si>
    <t xml:space="preserve"> - Agriculture, Food and the Marine</t>
  </si>
  <si>
    <t>Dept name change: Agriculture,Education,Health &amp; Welfare changed to Agriculture, Food and the Marine</t>
  </si>
  <si>
    <t>AGRICULTURE, FOOD AND THE MARINE</t>
  </si>
  <si>
    <t>BUD2024</t>
  </si>
  <si>
    <t>Change Budget Year to 2024</t>
  </si>
  <si>
    <t>BUD2025</t>
  </si>
  <si>
    <t>Change Budget Year to 2025</t>
  </si>
  <si>
    <t>BUD2026</t>
  </si>
  <si>
    <t>Change Budget Year to 2026</t>
  </si>
  <si>
    <r>
      <t xml:space="preserve">Local Property Tax </t>
    </r>
    <r>
      <rPr>
        <vertAlign val="superscript"/>
        <sz val="10"/>
        <rFont val="Times New Roman"/>
        <family val="1"/>
      </rPr>
      <t>(1)</t>
    </r>
  </si>
  <si>
    <t>Delete SQL 10 and Summary 10 row for Pension Related Deductions</t>
  </si>
  <si>
    <t>Delete row for Pension Related Deductions</t>
  </si>
  <si>
    <t>Rename General Purpose Grant/Local Property Tax Allocations(1) to Local Property Tax (1)</t>
  </si>
  <si>
    <t>Cost Rental</t>
  </si>
  <si>
    <t>SQL 11 Add rep_seq_no 820 for Cost Rental</t>
  </si>
  <si>
    <t>Summary 11 Add Cost Rental Expenditure and Income and Amend formulae</t>
  </si>
  <si>
    <t>(1) LPT shown is in relation to 'own use' or discetionary LPT only (excludes self-funding)</t>
  </si>
  <si>
    <t>(2) Debit Balances are shown as plus values and credit balances are shown as minus values</t>
  </si>
  <si>
    <t>Local Property Tax (1)</t>
  </si>
  <si>
    <t>Provision for Debit/Credit Balances (2)</t>
  </si>
  <si>
    <t>Add Footnote (1) for Local Property Tax and amend Footnote (2) number to (2)</t>
  </si>
  <si>
    <t>Rename General Purpose Grants to Local Property Tax</t>
  </si>
  <si>
    <t>A13</t>
  </si>
  <si>
    <t>Renumber SQL 12 and Summary 12 to SQL 13 and Summary 13</t>
  </si>
  <si>
    <t>Add new SQL 12 and Summary 12 for Cost Rental</t>
  </si>
  <si>
    <t>RAS and Leasing Programme</t>
  </si>
  <si>
    <t>Added col_amount to SQL Query 11 Columns I and J Cost Rental Expenditure and Cost Rental Income</t>
  </si>
  <si>
    <t>Amended the Total formula to include Cost Rental</t>
  </si>
  <si>
    <t>INSERTED GROUP</t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</si>
  <si>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</si>
  <si>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</si>
  <si>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</si>
  <si>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</si>
  <si>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</si>
  <si>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</si>
  <si>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</si>
  <si>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Dun Laoghaire Rathdown County Council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</si>
  <si>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</si>
  <si>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</si>
  <si>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</si>
  <si>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</si>
  <si>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</si>
  <si>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</si>
  <si>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</si>
  <si>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</si>
  <si>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Limerick City and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</si>
  <si>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</si>
  <si>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</si>
  <si>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</si>
  <si>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</si>
  <si>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</si>
  <si>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</si>
  <si>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</si>
  <si>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</si>
  <si>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</si>
  <si>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</si>
  <si>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City and County Council</t>
  </si>
  <si>
    <t>Westmeath County Council</t>
  </si>
  <si>
    <t>Wexford County Council</t>
  </si>
  <si>
    <t>Wicklow County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</si>
</sst>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_);_(* \(#,##0\);_(* &quot;-&quot;_);_(@_)"/>
    <numFmt numFmtId="165" formatCode="0.0%"/>
    <numFmt numFmtId="166" formatCode="0.0"/>
    <numFmt numFmtId="167" formatCode="_-* #,##0_-;\-* #,##0_-;_-* &quot;-&quot;??_-;_-@_-"/>
    <numFmt numFmtId="168" formatCode="&quot;€&quot;#,##0"/>
    <numFmt numFmtId="169" formatCode="#,##0_ ;\-#,##0\ "/>
  </numFmts>
  <fonts count="17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vertAlign val="superscript"/>
      <sz val="10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 applyBorder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226">
    <xf numFmtId="0" fontId="0" fillId="0" borderId="0" xfId="0"/>
    <xf numFmtId="0" fontId="2" fillId="0" borderId="0" xfId="0" applyFont="1"/>
    <xf numFmtId="0" fontId="2" fillId="0" borderId="0" xfId="0" quotePrefix="1" applyFont="1"/>
    <xf numFmtId="0" fontId="2" fillId="0" borderId="0" xfId="0" quotePrefix="1" applyFont="1" applyAlignment="1">
      <alignment horizontal="right" vertical="top"/>
    </xf>
    <xf numFmtId="3" fontId="2" fillId="0" borderId="0" xfId="0" applyNumberFormat="1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3" fontId="2" fillId="0" borderId="0" xfId="0" applyNumberFormat="1" applyFont="1"/>
    <xf numFmtId="3" fontId="2" fillId="0" borderId="1" xfId="0" applyNumberFormat="1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/>
    <xf numFmtId="0" fontId="0" fillId="2" borderId="0" xfId="0" applyFill="1"/>
    <xf numFmtId="0" fontId="5" fillId="2" borderId="0" xfId="0" applyFont="1" applyFill="1"/>
    <xf numFmtId="0" fontId="5" fillId="3" borderId="2" xfId="0" applyFont="1" applyFill="1" applyBorder="1"/>
    <xf numFmtId="0" fontId="5" fillId="3" borderId="2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/>
    <xf numFmtId="0" fontId="6" fillId="0" borderId="0" xfId="0" applyFont="1"/>
    <xf numFmtId="0" fontId="6" fillId="0" borderId="0" xfId="0" applyFont="1" applyAlignment="1">
      <alignment horizontal="right" vertical="top"/>
    </xf>
    <xf numFmtId="3" fontId="4" fillId="0" borderId="1" xfId="0" applyNumberFormat="1" applyFont="1" applyBorder="1" applyAlignment="1">
      <alignment vertical="top"/>
    </xf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Border="1"/>
    <xf numFmtId="164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4" fontId="2" fillId="0" borderId="5" xfId="0" applyNumberFormat="1" applyFont="1" applyBorder="1"/>
    <xf numFmtId="0" fontId="4" fillId="0" borderId="6" xfId="0" applyFont="1" applyBorder="1"/>
    <xf numFmtId="4" fontId="2" fillId="0" borderId="0" xfId="0" applyNumberFormat="1" applyFont="1"/>
    <xf numFmtId="0" fontId="7" fillId="0" borderId="0" xfId="0" applyFont="1" applyBorder="1" applyAlignment="1">
      <alignment horizontal="left"/>
    </xf>
    <xf numFmtId="0" fontId="2" fillId="0" borderId="0" xfId="0" applyFont="1" applyAlignment="1">
      <alignment horizontal="right" vertical="top"/>
    </xf>
    <xf numFmtId="0" fontId="2" fillId="4" borderId="0" xfId="0" applyFont="1" applyFill="1"/>
    <xf numFmtId="0" fontId="2" fillId="4" borderId="7" xfId="0" applyFont="1" applyFill="1" applyBorder="1"/>
    <xf numFmtId="4" fontId="2" fillId="4" borderId="8" xfId="0" applyNumberFormat="1" applyFont="1" applyFill="1" applyBorder="1"/>
    <xf numFmtId="4" fontId="2" fillId="4" borderId="9" xfId="0" applyNumberFormat="1" applyFont="1" applyFill="1" applyBorder="1"/>
    <xf numFmtId="4" fontId="2" fillId="0" borderId="10" xfId="0" applyNumberFormat="1" applyFont="1" applyBorder="1"/>
    <xf numFmtId="0" fontId="2" fillId="4" borderId="11" xfId="0" applyFont="1" applyFill="1" applyBorder="1"/>
    <xf numFmtId="4" fontId="2" fillId="4" borderId="12" xfId="0" applyNumberFormat="1" applyFont="1" applyFill="1" applyBorder="1"/>
    <xf numFmtId="3" fontId="2" fillId="0" borderId="6" xfId="0" applyNumberFormat="1" applyFont="1" applyBorder="1"/>
    <xf numFmtId="3" fontId="2" fillId="0" borderId="5" xfId="0" applyNumberFormat="1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4" fontId="2" fillId="0" borderId="0" xfId="0" applyNumberFormat="1" applyFont="1" applyBorder="1"/>
    <xf numFmtId="0" fontId="3" fillId="0" borderId="0" xfId="0" applyFont="1" applyAlignment="1">
      <alignment horizontal="center"/>
    </xf>
    <xf numFmtId="0" fontId="2" fillId="5" borderId="0" xfId="0" applyFont="1" applyFill="1"/>
    <xf numFmtId="165" fontId="2" fillId="0" borderId="4" xfId="0" applyNumberFormat="1" applyFont="1" applyBorder="1" applyAlignment="1">
      <alignment horizontal="right"/>
    </xf>
    <xf numFmtId="0" fontId="2" fillId="0" borderId="13" xfId="0" applyFont="1" applyBorder="1"/>
    <xf numFmtId="164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left"/>
    </xf>
    <xf numFmtId="0" fontId="2" fillId="4" borderId="0" xfId="0" applyFont="1" applyFill="1" applyBorder="1"/>
    <xf numFmtId="4" fontId="2" fillId="4" borderId="14" xfId="0" applyNumberFormat="1" applyFont="1" applyFill="1" applyBorder="1"/>
    <xf numFmtId="0" fontId="2" fillId="4" borderId="3" xfId="0" applyFont="1" applyFill="1" applyBorder="1"/>
    <xf numFmtId="4" fontId="2" fillId="4" borderId="3" xfId="0" applyNumberFormat="1" applyFont="1" applyFill="1" applyBorder="1"/>
    <xf numFmtId="4" fontId="2" fillId="4" borderId="4" xfId="0" applyNumberFormat="1" applyFont="1" applyFill="1" applyBorder="1"/>
    <xf numFmtId="0" fontId="2" fillId="4" borderId="15" xfId="0" applyFont="1" applyFill="1" applyBorder="1"/>
    <xf numFmtId="4" fontId="2" fillId="4" borderId="15" xfId="0" applyNumberFormat="1" applyFont="1" applyFill="1" applyBorder="1"/>
    <xf numFmtId="4" fontId="2" fillId="4" borderId="13" xfId="0" applyNumberFormat="1" applyFont="1" applyFill="1" applyBorder="1"/>
    <xf numFmtId="0" fontId="4" fillId="0" borderId="5" xfId="0" applyFont="1" applyBorder="1" applyAlignment="1">
      <alignment horizontal="center" wrapText="1"/>
    </xf>
    <xf numFmtId="0" fontId="8" fillId="0" borderId="6" xfId="0" applyFont="1" applyBorder="1"/>
    <xf numFmtId="0" fontId="0" fillId="0" borderId="15" xfId="0" applyBorder="1"/>
    <xf numFmtId="165" fontId="4" fillId="0" borderId="13" xfId="0" applyNumberFormat="1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Border="1" applyAlignment="1">
      <alignment horizontal="right"/>
    </xf>
    <xf numFmtId="165" fontId="4" fillId="0" borderId="0" xfId="0" applyNumberFormat="1" applyFont="1" applyBorder="1"/>
    <xf numFmtId="0" fontId="3" fillId="0" borderId="0" xfId="0" applyFont="1"/>
    <xf numFmtId="4" fontId="2" fillId="0" borderId="16" xfId="0" applyNumberFormat="1" applyFont="1" applyBorder="1"/>
    <xf numFmtId="0" fontId="3" fillId="5" borderId="0" xfId="0" applyFont="1" applyFill="1" applyAlignment="1">
      <alignment horizontal="center"/>
    </xf>
    <xf numFmtId="0" fontId="3" fillId="5" borderId="0" xfId="0" applyFont="1" applyFill="1"/>
    <xf numFmtId="0" fontId="2" fillId="4" borderId="17" xfId="0" applyFont="1" applyFill="1" applyBorder="1"/>
    <xf numFmtId="4" fontId="2" fillId="4" borderId="18" xfId="0" applyNumberFormat="1" applyFont="1" applyFill="1" applyBorder="1"/>
    <xf numFmtId="0" fontId="2" fillId="0" borderId="15" xfId="0" applyFont="1" applyBorder="1"/>
    <xf numFmtId="0" fontId="2" fillId="0" borderId="19" xfId="0" applyFont="1" applyBorder="1"/>
    <xf numFmtId="0" fontId="2" fillId="0" borderId="20" xfId="0" applyFont="1" applyBorder="1"/>
    <xf numFmtId="3" fontId="2" fillId="0" borderId="21" xfId="0" applyNumberFormat="1" applyFont="1" applyBorder="1"/>
    <xf numFmtId="0" fontId="8" fillId="0" borderId="20" xfId="0" applyFont="1" applyBorder="1"/>
    <xf numFmtId="0" fontId="2" fillId="0" borderId="22" xfId="0" applyFont="1" applyBorder="1"/>
    <xf numFmtId="3" fontId="2" fillId="0" borderId="23" xfId="0" applyNumberFormat="1" applyFont="1" applyBorder="1"/>
    <xf numFmtId="0" fontId="2" fillId="0" borderId="24" xfId="0" applyFont="1" applyBorder="1"/>
    <xf numFmtId="0" fontId="2" fillId="0" borderId="17" xfId="0" applyFont="1" applyBorder="1"/>
    <xf numFmtId="3" fontId="2" fillId="0" borderId="15" xfId="0" applyNumberFormat="1" applyFont="1" applyBorder="1"/>
    <xf numFmtId="0" fontId="2" fillId="0" borderId="2" xfId="0" applyFont="1" applyBorder="1"/>
    <xf numFmtId="0" fontId="4" fillId="0" borderId="2" xfId="0" applyFont="1" applyBorder="1" applyAlignment="1">
      <alignment horizontal="center" wrapText="1"/>
    </xf>
    <xf numFmtId="0" fontId="2" fillId="0" borderId="25" xfId="0" applyFont="1" applyBorder="1"/>
    <xf numFmtId="0" fontId="2" fillId="0" borderId="25" xfId="0" applyFont="1" applyBorder="1" applyAlignment="1">
      <alignment horizontal="center"/>
    </xf>
    <xf numFmtId="0" fontId="8" fillId="0" borderId="10" xfId="0" applyFont="1" applyBorder="1"/>
    <xf numFmtId="0" fontId="0" fillId="0" borderId="26" xfId="0" applyBorder="1"/>
    <xf numFmtId="0" fontId="2" fillId="0" borderId="27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/>
    <xf numFmtId="3" fontId="4" fillId="0" borderId="1" xfId="0" applyNumberFormat="1" applyFont="1" applyBorder="1"/>
    <xf numFmtId="0" fontId="4" fillId="0" borderId="0" xfId="0" applyFont="1" applyAlignment="1">
      <alignment wrapText="1"/>
    </xf>
    <xf numFmtId="0" fontId="7" fillId="0" borderId="1" xfId="0" applyFont="1" applyBorder="1"/>
    <xf numFmtId="168" fontId="2" fillId="0" borderId="0" xfId="0" applyNumberFormat="1" applyFont="1" applyBorder="1"/>
    <xf numFmtId="0" fontId="0" fillId="0" borderId="28" xfId="0" applyBorder="1"/>
    <xf numFmtId="3" fontId="4" fillId="0" borderId="29" xfId="0" applyNumberFormat="1" applyFont="1" applyBorder="1" applyAlignment="1">
      <alignment vertical="top"/>
    </xf>
    <xf numFmtId="3" fontId="4" fillId="0" borderId="29" xfId="0" applyNumberFormat="1" applyFont="1" applyBorder="1" applyAlignment="1">
      <alignment horizontal="center" wrapText="1"/>
    </xf>
    <xf numFmtId="3" fontId="4" fillId="0" borderId="30" xfId="0" applyNumberFormat="1" applyFont="1" applyBorder="1" applyAlignment="1">
      <alignment horizontal="center" wrapText="1"/>
    </xf>
    <xf numFmtId="0" fontId="0" fillId="0" borderId="31" xfId="0" applyBorder="1"/>
    <xf numFmtId="3" fontId="2" fillId="0" borderId="32" xfId="0" applyNumberFormat="1" applyFont="1" applyBorder="1"/>
    <xf numFmtId="3" fontId="2" fillId="0" borderId="31" xfId="0" applyNumberFormat="1" applyFont="1" applyBorder="1"/>
    <xf numFmtId="0" fontId="4" fillId="0" borderId="10" xfId="0" applyFont="1" applyBorder="1"/>
    <xf numFmtId="0" fontId="12" fillId="0" borderId="0" xfId="0" applyFont="1"/>
    <xf numFmtId="0" fontId="4" fillId="0" borderId="24" xfId="0" applyFont="1" applyBorder="1"/>
    <xf numFmtId="3" fontId="4" fillId="0" borderId="6" xfId="0" applyNumberFormat="1" applyFont="1" applyBorder="1"/>
    <xf numFmtId="3" fontId="4" fillId="0" borderId="5" xfId="0" applyNumberFormat="1" applyFont="1" applyBorder="1"/>
    <xf numFmtId="3" fontId="4" fillId="0" borderId="3" xfId="0" applyNumberFormat="1" applyFont="1" applyBorder="1"/>
    <xf numFmtId="3" fontId="4" fillId="0" borderId="21" xfId="0" applyNumberFormat="1" applyFont="1" applyBorder="1"/>
    <xf numFmtId="0" fontId="13" fillId="0" borderId="0" xfId="0" applyFont="1"/>
    <xf numFmtId="0" fontId="7" fillId="0" borderId="33" xfId="0" applyFont="1" applyBorder="1"/>
    <xf numFmtId="3" fontId="7" fillId="0" borderId="15" xfId="0" applyNumberFormat="1" applyFont="1" applyBorder="1"/>
    <xf numFmtId="0" fontId="7" fillId="0" borderId="0" xfId="0" applyFont="1"/>
    <xf numFmtId="0" fontId="7" fillId="0" borderId="34" xfId="0" applyFont="1" applyBorder="1"/>
    <xf numFmtId="3" fontId="7" fillId="0" borderId="12" xfId="0" applyNumberFormat="1" applyFont="1" applyBorder="1"/>
    <xf numFmtId="3" fontId="7" fillId="0" borderId="35" xfId="0" applyNumberFormat="1" applyFont="1" applyBorder="1"/>
    <xf numFmtId="0" fontId="14" fillId="0" borderId="0" xfId="0" applyFont="1"/>
    <xf numFmtId="3" fontId="2" fillId="0" borderId="13" xfId="0" applyNumberFormat="1" applyFont="1" applyBorder="1"/>
    <xf numFmtId="0" fontId="4" fillId="0" borderId="0" xfId="0" applyFont="1" applyBorder="1"/>
    <xf numFmtId="3" fontId="2" fillId="0" borderId="14" xfId="0" applyNumberFormat="1" applyFont="1" applyBorder="1"/>
    <xf numFmtId="0" fontId="4" fillId="0" borderId="3" xfId="0" applyFont="1" applyBorder="1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/>
    <xf numFmtId="3" fontId="0" fillId="0" borderId="5" xfId="0" applyNumberFormat="1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2" fillId="0" borderId="19" xfId="0" applyNumberFormat="1" applyFont="1" applyBorder="1"/>
    <xf numFmtId="3" fontId="2" fillId="0" borderId="36" xfId="0" applyNumberFormat="1" applyFont="1" applyBorder="1"/>
    <xf numFmtId="3" fontId="2" fillId="0" borderId="37" xfId="0" applyNumberFormat="1" applyFont="1" applyBorder="1"/>
    <xf numFmtId="3" fontId="4" fillId="0" borderId="36" xfId="0" applyNumberFormat="1" applyFont="1" applyBorder="1"/>
    <xf numFmtId="3" fontId="4" fillId="0" borderId="37" xfId="0" applyNumberFormat="1" applyFont="1" applyBorder="1"/>
    <xf numFmtId="0" fontId="11" fillId="0" borderId="5" xfId="0" applyFont="1" applyBorder="1"/>
    <xf numFmtId="3" fontId="0" fillId="0" borderId="5" xfId="1" applyNumberFormat="1" applyFont="1" applyBorder="1"/>
    <xf numFmtId="4" fontId="2" fillId="0" borderId="0" xfId="0" applyNumberFormat="1" applyFont="1" applyAlignment="1">
      <alignment horizontal="center"/>
    </xf>
    <xf numFmtId="0" fontId="11" fillId="0" borderId="0" xfId="0" applyFont="1" applyAlignment="1">
      <alignment vertical="top"/>
    </xf>
    <xf numFmtId="3" fontId="2" fillId="0" borderId="10" xfId="0" applyNumberFormat="1" applyFont="1" applyBorder="1"/>
    <xf numFmtId="3" fontId="4" fillId="0" borderId="19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vertical="center"/>
    </xf>
    <xf numFmtId="169" fontId="2" fillId="0" borderId="38" xfId="1" applyNumberFormat="1" applyFont="1" applyFill="1" applyBorder="1"/>
    <xf numFmtId="169" fontId="2" fillId="0" borderId="27" xfId="1" applyNumberFormat="1" applyFont="1" applyFill="1" applyBorder="1"/>
    <xf numFmtId="169" fontId="2" fillId="0" borderId="0" xfId="1" applyNumberFormat="1" applyFont="1" applyFill="1" applyBorder="1"/>
    <xf numFmtId="169" fontId="2" fillId="0" borderId="19" xfId="1" applyNumberFormat="1" applyFont="1" applyFill="1" applyBorder="1"/>
    <xf numFmtId="0" fontId="4" fillId="0" borderId="6" xfId="0" applyFont="1" applyBorder="1" applyAlignment="1">
      <alignment vertical="center"/>
    </xf>
    <xf numFmtId="0" fontId="2" fillId="0" borderId="10" xfId="0" applyFont="1" applyBorder="1"/>
    <xf numFmtId="3" fontId="4" fillId="0" borderId="38" xfId="0" applyNumberFormat="1" applyFont="1" applyBorder="1" applyAlignment="1">
      <alignment horizontal="center"/>
    </xf>
    <xf numFmtId="3" fontId="0" fillId="0" borderId="25" xfId="0" applyNumberFormat="1" applyBorder="1"/>
    <xf numFmtId="3" fontId="4" fillId="0" borderId="3" xfId="0" applyNumberFormat="1" applyFont="1" applyBorder="1" applyAlignment="1">
      <alignment vertical="center"/>
    </xf>
    <xf numFmtId="166" fontId="2" fillId="0" borderId="0" xfId="0" applyNumberFormat="1" applyFont="1" applyBorder="1"/>
    <xf numFmtId="166" fontId="0" fillId="0" borderId="0" xfId="0" applyNumberFormat="1" applyBorder="1"/>
    <xf numFmtId="167" fontId="4" fillId="0" borderId="0" xfId="1" applyNumberFormat="1" applyFont="1"/>
    <xf numFmtId="3" fontId="4" fillId="0" borderId="39" xfId="0" applyNumberFormat="1" applyFont="1" applyBorder="1"/>
    <xf numFmtId="0" fontId="2" fillId="0" borderId="39" xfId="0" applyFont="1" applyBorder="1"/>
    <xf numFmtId="0" fontId="0" fillId="0" borderId="38" xfId="0" applyBorder="1"/>
    <xf numFmtId="167" fontId="6" fillId="0" borderId="0" xfId="1" applyNumberFormat="1" applyFont="1"/>
    <xf numFmtId="3" fontId="4" fillId="0" borderId="0" xfId="0" applyNumberFormat="1" applyFont="1" applyBorder="1" applyAlignment="1">
      <alignment horizontal="center" vertical="center" wrapText="1"/>
    </xf>
    <xf numFmtId="3" fontId="4" fillId="0" borderId="40" xfId="0" applyNumberFormat="1" applyFont="1" applyBorder="1" applyAlignment="1">
      <alignment vertical="center"/>
    </xf>
    <xf numFmtId="3" fontId="2" fillId="0" borderId="41" xfId="0" applyNumberFormat="1" applyFont="1" applyBorder="1"/>
    <xf numFmtId="0" fontId="11" fillId="0" borderId="5" xfId="0" applyFont="1" applyBorder="1" applyAlignment="1">
      <alignment wrapText="1"/>
    </xf>
    <xf numFmtId="3" fontId="0" fillId="0" borderId="0" xfId="1" applyNumberFormat="1" applyFont="1" applyBorder="1"/>
    <xf numFmtId="3" fontId="0" fillId="0" borderId="0" xfId="0" applyNumberFormat="1" applyBorder="1" applyAlignment="1">
      <alignment horizontal="center"/>
    </xf>
    <xf numFmtId="0" fontId="12" fillId="0" borderId="0" xfId="0" applyFont="1" applyAlignment="1">
      <alignment wrapText="1"/>
    </xf>
    <xf numFmtId="3" fontId="7" fillId="0" borderId="9" xfId="0" applyNumberFormat="1" applyFont="1" applyBorder="1"/>
    <xf numFmtId="49" fontId="9" fillId="0" borderId="0" xfId="0" quotePrefix="1" applyNumberFormat="1" applyFont="1" applyAlignment="1">
      <alignment horizontal="right"/>
    </xf>
    <xf numFmtId="0" fontId="7" fillId="0" borderId="4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3" fontId="4" fillId="0" borderId="32" xfId="0" applyNumberFormat="1" applyFont="1" applyBorder="1"/>
    <xf numFmtId="167" fontId="15" fillId="0" borderId="1" xfId="2" applyNumberFormat="1" applyFont="1" applyBorder="1"/>
    <xf numFmtId="169" fontId="15" fillId="0" borderId="1" xfId="2" applyNumberFormat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2" fillId="0" borderId="0" xfId="0" applyFont="1" applyAlignment="1">
      <alignment horizontal="left"/>
    </xf>
    <xf numFmtId="166" fontId="0" fillId="0" borderId="0" xfId="0" applyNumberFormat="1" applyAlignment="1">
      <alignment vertical="top"/>
    </xf>
    <xf numFmtId="0" fontId="11" fillId="0" borderId="0" xfId="0" applyFont="1" applyAlignment="1">
      <alignment vertical="top" wrapText="1"/>
    </xf>
    <xf numFmtId="14" fontId="0" fillId="0" borderId="0" xfId="0" applyNumberFormat="1" applyAlignment="1">
      <alignment horizontal="left" vertical="top"/>
    </xf>
    <xf numFmtId="0" fontId="11" fillId="0" borderId="0" xfId="0" applyFont="1"/>
    <xf numFmtId="166" fontId="0" fillId="0" borderId="0" xfId="0" applyNumberFormat="1"/>
    <xf numFmtId="0" fontId="11" fillId="0" borderId="0" xfId="0" applyFont="1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5" fillId="6" borderId="42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5" borderId="0" xfId="0" applyFont="1" applyFill="1" applyAlignment="1">
      <alignment horizontal="center"/>
    </xf>
    <xf numFmtId="3" fontId="4" fillId="0" borderId="43" xfId="0" applyNumberFormat="1" applyFont="1" applyBorder="1" applyAlignment="1">
      <alignment horizontal="center" vertical="center" wrapText="1"/>
    </xf>
    <xf numFmtId="3" fontId="4" fillId="0" borderId="4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/>
    </xf>
    <xf numFmtId="0" fontId="2" fillId="0" borderId="0" xfId="0" applyFont="1" applyBorder="1"/>
    <xf numFmtId="3" fontId="4" fillId="0" borderId="36" xfId="0" applyNumberFormat="1" applyFont="1" applyBorder="1"/>
    <xf numFmtId="3" fontId="4" fillId="0" borderId="19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2" fillId="0" borderId="38" xfId="0" applyFont="1" applyBorder="1"/>
    <xf numFmtId="0" fontId="0" fillId="0" borderId="10" xfId="0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3" fontId="3" fillId="0" borderId="25" xfId="0" applyNumberFormat="1" applyFont="1" applyBorder="1" applyAlignment="1">
      <alignment horizontal="center"/>
    </xf>
  </cellXfs>
  <cellStyles count="3">
    <cellStyle name="Comma" xfId="1" builtinId="3"/>
    <cellStyle name="Comma 2" xfId="2" xr:uid="{00000000-0005-0000-0000-000001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5447991761071062E-2"/>
          <c:y val="3.3707902154913705E-2"/>
          <c:w val="0.81153450051493303"/>
          <c:h val="0.93483248642960681"/>
        </c:manualLayout>
      </c:layout>
      <c:barChart>
        <c:barDir val="col"/>
        <c:grouping val="percentStacked"/>
        <c:varyColors val="0"/>
        <c:ser>
          <c:idx val="0"/>
          <c:order val="0"/>
          <c:tx>
            <c:v>Grants</c:v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37E-4BEC-8F16-2A032D056D52}"/>
            </c:ext>
          </c:extLst>
        </c:ser>
        <c:ser>
          <c:idx val="1"/>
          <c:order val="1"/>
          <c:tx>
            <c:v>General Fund</c:v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E37E-4BEC-8F16-2A032D056D52}"/>
            </c:ext>
          </c:extLst>
        </c:ser>
        <c:ser>
          <c:idx val="2"/>
          <c:order val="2"/>
          <c:tx>
            <c:v>Goods/Services</c:v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37E-4BEC-8F16-2A032D056D52}"/>
            </c:ext>
          </c:extLst>
        </c:ser>
        <c:ser>
          <c:idx val="3"/>
          <c:order val="3"/>
          <c:tx>
            <c:v>Rates</c:v>
          </c:tx>
          <c:spPr>
            <a:solidFill>
              <a:srgbClr val="A0E0E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4"/>
              <c:pt idx="0">
                <c:v>%
County Councils</c:v>
              </c:pt>
              <c:pt idx="1">
                <c:v>%
City Councils</c:v>
              </c:pt>
              <c:pt idx="2">
                <c:v>%
Borough Councils and Town Councils</c:v>
              </c:pt>
              <c:pt idx="3">
                <c:v>%
Miscellaneous Bodies</c:v>
              </c:pt>
            </c:strLit>
          </c:cat>
          <c:val>
            <c:numLit>
              <c:formatCode>General</c:formatCode>
              <c:ptCount val="4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E37E-4BEC-8F16-2A032D056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6043648"/>
        <c:axId val="126045184"/>
      </c:barChart>
      <c:catAx>
        <c:axId val="126043648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126045184"/>
        <c:crosses val="autoZero"/>
        <c:auto val="1"/>
        <c:lblAlgn val="ctr"/>
        <c:lblOffset val="100"/>
        <c:noMultiLvlLbl val="0"/>
      </c:catAx>
      <c:valAx>
        <c:axId val="126045184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126043648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38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8744348011083476"/>
          <c:y val="0.17959795314457774"/>
          <c:w val="0.54614261221058602"/>
          <c:h val="0.51867888868154055"/>
        </c:manualLayout>
      </c:layout>
      <c:pieChart>
        <c:varyColors val="1"/>
        <c:ser>
          <c:idx val="0"/>
          <c:order val="0"/>
          <c:tx>
            <c:strRef>
              <c:f>'Sources of Income Pie Chart'!$C$36:$C$36</c:f>
              <c:strCache>
                <c:ptCount val="1"/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808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050-4CB3-97C4-72ACB116B6C6}"/>
              </c:ext>
            </c:extLst>
          </c:dPt>
          <c:dPt>
            <c:idx val="1"/>
            <c:bubble3D val="0"/>
            <c:spPr>
              <a:solidFill>
                <a:srgbClr val="80206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050-4CB3-97C4-72ACB116B6C6}"/>
              </c:ext>
            </c:extLst>
          </c:dPt>
          <c:dPt>
            <c:idx val="2"/>
            <c:bubble3D val="0"/>
            <c:spPr>
              <a:solidFill>
                <a:srgbClr val="FFFF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050-4CB3-97C4-72ACB116B6C6}"/>
              </c:ext>
            </c:extLst>
          </c:dPt>
          <c:dPt>
            <c:idx val="3"/>
            <c:bubble3D val="0"/>
            <c:spPr>
              <a:solidFill>
                <a:srgbClr val="A0E0E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050-4CB3-97C4-72ACB116B6C6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'Sources of Income Pie Chart'!$B$40:$B$43</c:f>
              <c:strCache>
                <c:ptCount val="4"/>
                <c:pt idx="0">
                  <c:v>Government Grants/Subsidies</c:v>
                </c:pt>
                <c:pt idx="1">
                  <c:v>Goods/Services</c:v>
                </c:pt>
                <c:pt idx="2">
                  <c:v>Commercial Rates</c:v>
                </c:pt>
                <c:pt idx="3">
                  <c:v>Local Property Tax</c:v>
                </c:pt>
              </c:strCache>
            </c:strRef>
          </c:cat>
          <c:val>
            <c:numRef>
              <c:f>'Sources of Income Pie Chart'!$C$40:$C$43</c:f>
              <c:numCache>
                <c:formatCode>0.0%</c:formatCode>
                <c:ptCount val="4"/>
                <c:pt idx="0">
                  <c:v>0.48360551732494278</c:v>
                </c:pt>
                <c:pt idx="1">
                  <c:v>0.20530812549418412</c:v>
                </c:pt>
                <c:pt idx="2">
                  <c:v>0.2373989450897496</c:v>
                </c:pt>
                <c:pt idx="3">
                  <c:v>7.3687412091123436E-2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50-4CB3-97C4-72ACB116B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0877474279406449"/>
          <c:y val="0.91954158747397952"/>
          <c:w val="0.65658141446388796"/>
          <c:h val="7.04024496937882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706384767935391E-2"/>
          <c:y val="3.4768240027615402E-2"/>
          <c:w val="0.92956439263663415"/>
          <c:h val="0.836093391140275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'Summary I&amp;E by Div'!$E$134</c:f>
              <c:strCache>
                <c:ptCount val="1"/>
                <c:pt idx="0">
                  <c:v>Expenditure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'Summary I&amp;E by Div'!$C$136:$C$143</c:f>
              <c:strCache>
                <c:ptCount val="8"/>
                <c:pt idx="0">
                  <c:v>Service Division A</c:v>
                </c:pt>
                <c:pt idx="1">
                  <c:v>Service Division B</c:v>
                </c:pt>
                <c:pt idx="2">
                  <c:v>Service Division C</c:v>
                </c:pt>
                <c:pt idx="3">
                  <c:v>Service Division D</c:v>
                </c:pt>
                <c:pt idx="4">
                  <c:v>Service Division E</c:v>
                </c:pt>
                <c:pt idx="5">
                  <c:v>Service Division F</c:v>
                </c:pt>
                <c:pt idx="6">
                  <c:v>Service Division G</c:v>
                </c:pt>
                <c:pt idx="7">
                  <c:v>Service Division H</c:v>
                </c:pt>
              </c:strCache>
            </c:strRef>
          </c:cat>
          <c:val>
            <c:numRef>
              <c:f>'Summary I&amp;E by Div'!$E$136:$E$143</c:f>
              <c:numCache>
                <c:formatCode>#,##0</c:formatCode>
                <c:ptCount val="8"/>
                <c:pt idx="0">
                  <c:v>3433500640.8699999</c:v>
                </c:pt>
                <c:pt idx="1">
                  <c:v>1501137250.0900006</c:v>
                </c:pt>
                <c:pt idx="2">
                  <c:v>349699613.61999995</c:v>
                </c:pt>
                <c:pt idx="3">
                  <c:v>839148311.50000012</c:v>
                </c:pt>
                <c:pt idx="4">
                  <c:v>1064030645.3800001</c:v>
                </c:pt>
                <c:pt idx="5">
                  <c:v>740559908.49999988</c:v>
                </c:pt>
                <c:pt idx="6">
                  <c:v>54713657.360000014</c:v>
                </c:pt>
                <c:pt idx="7">
                  <c:v>509647852.30999994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EB-411B-98E4-9E1BCDE36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28449536"/>
        <c:axId val="128647936"/>
      </c:barChart>
      <c:catAx>
        <c:axId val="128449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6479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286479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\€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28449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6</xdr:row>
      <xdr:rowOff>0</xdr:rowOff>
    </xdr:from>
    <xdr:to>
      <xdr:col>7</xdr:col>
      <xdr:colOff>981075</xdr:colOff>
      <xdr:row>32</xdr:row>
      <xdr:rowOff>28575</xdr:rowOff>
    </xdr:to>
    <xdr:graphicFrame macro="">
      <xdr:nvGraphicFramePr>
        <xdr:cNvPr id="3911" name="Chart 1">
          <a:extLst>
            <a:ext uri="{FF2B5EF4-FFF2-40B4-BE49-F238E27FC236}">
              <a16:creationId xmlns:a16="http://schemas.microsoft.com/office/drawing/2014/main" id="{00000000-0008-0000-0800-000047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</xdr:colOff>
      <xdr:row>0</xdr:row>
      <xdr:rowOff>342900</xdr:rowOff>
    </xdr:from>
    <xdr:to>
      <xdr:col>5</xdr:col>
      <xdr:colOff>571500</xdr:colOff>
      <xdr:row>35</xdr:row>
      <xdr:rowOff>104775</xdr:rowOff>
    </xdr:to>
    <xdr:graphicFrame macro="">
      <xdr:nvGraphicFramePr>
        <xdr:cNvPr id="3912" name="Chart 2">
          <a:extLst>
            <a:ext uri="{FF2B5EF4-FFF2-40B4-BE49-F238E27FC236}">
              <a16:creationId xmlns:a16="http://schemas.microsoft.com/office/drawing/2014/main" id="{00000000-0008-0000-0800-00004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16</xdr:col>
      <xdr:colOff>457200</xdr:colOff>
      <xdr:row>38</xdr:row>
      <xdr:rowOff>85725</xdr:rowOff>
    </xdr:to>
    <xdr:graphicFrame macro="">
      <xdr:nvGraphicFramePr>
        <xdr:cNvPr id="5540" name="Chart 1">
          <a:extLst>
            <a:ext uri="{FF2B5EF4-FFF2-40B4-BE49-F238E27FC236}">
              <a16:creationId xmlns:a16="http://schemas.microsoft.com/office/drawing/2014/main" id="{00000000-0008-0000-0900-0000A4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workbookViewId="0"/>
  </sheetViews>
  <sheetFormatPr defaultRowHeight="12.75" x14ac:dyDescent="0.2"/>
  <sheetData>
    <row r="1" spans="1:1" x14ac:dyDescent="0.2">
      <c r="A1" t="s">
        <v>253</v>
      </c>
    </row>
    <row r="2" spans="1:1" x14ac:dyDescent="0.2">
      <c r="A2" t="b">
        <v>0</v>
      </c>
    </row>
    <row r="3" spans="1:1" x14ac:dyDescent="0.2">
      <c r="A3" t="b">
        <v>0</v>
      </c>
    </row>
    <row r="5" spans="1:1" x14ac:dyDescent="0.2">
      <c r="A5" t="b">
        <v>0</v>
      </c>
    </row>
    <row r="6" spans="1:1" x14ac:dyDescent="0.2">
      <c r="A6">
        <v>500000</v>
      </c>
    </row>
    <row r="7" spans="1:1" x14ac:dyDescent="0.2">
      <c r="A7">
        <v>60</v>
      </c>
    </row>
    <row r="9" spans="1:1" x14ac:dyDescent="0.2">
      <c r="A9" t="b">
        <v>0</v>
      </c>
    </row>
    <row r="10" spans="1:1" x14ac:dyDescent="0.2">
      <c r="A10">
        <v>1000000</v>
      </c>
    </row>
    <row r="11" spans="1:1" x14ac:dyDescent="0.2">
      <c r="A11" t="b">
        <v>0</v>
      </c>
    </row>
    <row r="12" spans="1:1" x14ac:dyDescent="0.2">
      <c r="A12" t="b">
        <v>0</v>
      </c>
    </row>
    <row r="13" spans="1:1" x14ac:dyDescent="0.2">
      <c r="A13" t="b">
        <v>0</v>
      </c>
    </row>
    <row r="15" spans="1:1" x14ac:dyDescent="0.2">
      <c r="A15" t="b">
        <v>0</v>
      </c>
    </row>
  </sheetData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Q2"/>
  <sheetViews>
    <sheetView topLeftCell="B1" workbookViewId="0">
      <selection activeCell="B2" sqref="B2:Q2"/>
    </sheetView>
  </sheetViews>
  <sheetFormatPr defaultRowHeight="12.75" x14ac:dyDescent="0.2"/>
  <cols>
    <col min="1" max="1" width="0" hidden="1" customWidth="1"/>
  </cols>
  <sheetData>
    <row r="2" spans="2:17" ht="18.75" x14ac:dyDescent="0.3">
      <c r="B2" s="194" t="str">
        <f>CONCATENATE("Expenditure by Division ",NOTES!$D$4)</f>
        <v>Expenditure by Division 2026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</row>
  </sheetData>
  <mergeCells count="1">
    <mergeCell ref="B2:Q2"/>
  </mergeCells>
  <phoneticPr fontId="0" type="noConversion"/>
  <pageMargins left="0.75" right="0.75" top="1" bottom="1" header="0.5" footer="0.5"/>
  <pageSetup paperSize="9" scale="8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14"/>
  <sheetViews>
    <sheetView topLeftCell="B70" workbookViewId="0">
      <selection activeCell="B94" sqref="B94:J114"/>
    </sheetView>
  </sheetViews>
  <sheetFormatPr defaultRowHeight="12.75" x14ac:dyDescent="0.2"/>
  <cols>
    <col min="1" max="1" width="11.7109375" hidden="1" customWidth="1"/>
    <col min="3" max="3" width="39.42578125" customWidth="1"/>
    <col min="4" max="4" width="12.28515625" bestFit="1" customWidth="1"/>
    <col min="5" max="5" width="12.7109375" customWidth="1"/>
    <col min="8" max="8" width="39.42578125" customWidth="1"/>
    <col min="9" max="9" width="14.28515625" customWidth="1"/>
    <col min="10" max="10" width="12.7109375" customWidth="1"/>
  </cols>
  <sheetData>
    <row r="1" spans="1:10" hidden="1" x14ac:dyDescent="0.2">
      <c r="A1" s="1" t="s">
        <v>100</v>
      </c>
    </row>
    <row r="2" spans="1:10" s="1" customFormat="1" hidden="1" x14ac:dyDescent="0.2">
      <c r="A2" s="1" t="s">
        <v>232</v>
      </c>
    </row>
    <row r="3" spans="1:10" s="1" customFormat="1" hidden="1" x14ac:dyDescent="0.2">
      <c r="A3" s="1" t="s">
        <v>239</v>
      </c>
      <c r="D3" s="1" t="s">
        <v>220</v>
      </c>
      <c r="E3" s="1" t="s">
        <v>220</v>
      </c>
      <c r="I3" s="1" t="s">
        <v>220</v>
      </c>
      <c r="J3" s="1" t="s">
        <v>220</v>
      </c>
    </row>
    <row r="4" spans="1:10" s="1" customFormat="1" hidden="1" x14ac:dyDescent="0.2">
      <c r="A4" s="1" t="s">
        <v>221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idden="1" x14ac:dyDescent="0.2">
      <c r="A5" s="1" t="s">
        <v>248</v>
      </c>
      <c r="D5" s="7">
        <v>10</v>
      </c>
      <c r="E5" s="1">
        <v>10</v>
      </c>
      <c r="I5" s="7">
        <v>120</v>
      </c>
      <c r="J5" s="7">
        <v>120</v>
      </c>
    </row>
    <row r="6" spans="1:10" s="1" customFormat="1" hidden="1" x14ac:dyDescent="0.2">
      <c r="A6" s="1" t="s">
        <v>347</v>
      </c>
      <c r="D6" s="7" t="s">
        <v>348</v>
      </c>
      <c r="E6" s="1" t="s">
        <v>349</v>
      </c>
      <c r="I6" s="7" t="s">
        <v>348</v>
      </c>
      <c r="J6" s="1" t="s">
        <v>349</v>
      </c>
    </row>
    <row r="8" spans="1:10" hidden="1" x14ac:dyDescent="0.2">
      <c r="A8" s="1" t="s">
        <v>101</v>
      </c>
    </row>
    <row r="9" spans="1:10" s="1" customFormat="1" hidden="1" x14ac:dyDescent="0.2">
      <c r="A9" s="1" t="s">
        <v>227</v>
      </c>
    </row>
    <row r="10" spans="1:10" s="1" customFormat="1" hidden="1" x14ac:dyDescent="0.2">
      <c r="A10" s="1" t="s">
        <v>240</v>
      </c>
      <c r="D10" s="1" t="s">
        <v>220</v>
      </c>
      <c r="E10" s="1" t="s">
        <v>220</v>
      </c>
      <c r="I10" s="1" t="s">
        <v>220</v>
      </c>
      <c r="J10" s="1" t="s">
        <v>220</v>
      </c>
    </row>
    <row r="11" spans="1:10" s="1" customFormat="1" hidden="1" x14ac:dyDescent="0.2">
      <c r="A11" s="1" t="s">
        <v>222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idden="1" x14ac:dyDescent="0.2">
      <c r="A12" s="1" t="s">
        <v>249</v>
      </c>
      <c r="D12" s="7">
        <v>20</v>
      </c>
      <c r="E12" s="7">
        <v>20</v>
      </c>
      <c r="I12" s="7">
        <v>130</v>
      </c>
      <c r="J12" s="7">
        <v>130</v>
      </c>
    </row>
    <row r="13" spans="1:10" s="1" customFormat="1" hidden="1" x14ac:dyDescent="0.2">
      <c r="A13" s="1" t="s">
        <v>350</v>
      </c>
      <c r="D13" s="7" t="s">
        <v>348</v>
      </c>
      <c r="E13" s="1" t="s">
        <v>349</v>
      </c>
      <c r="I13" s="7" t="s">
        <v>348</v>
      </c>
      <c r="J13" s="1" t="s">
        <v>349</v>
      </c>
    </row>
    <row r="15" spans="1:10" hidden="1" x14ac:dyDescent="0.2">
      <c r="A15" s="1" t="s">
        <v>102</v>
      </c>
    </row>
    <row r="16" spans="1:10" s="1" customFormat="1" hidden="1" x14ac:dyDescent="0.2">
      <c r="A16" s="1" t="s">
        <v>228</v>
      </c>
    </row>
    <row r="17" spans="1:10" s="1" customFormat="1" hidden="1" x14ac:dyDescent="0.2">
      <c r="A17" s="1" t="s">
        <v>241</v>
      </c>
      <c r="D17" s="1" t="s">
        <v>220</v>
      </c>
      <c r="E17" s="1" t="s">
        <v>220</v>
      </c>
      <c r="I17" s="1" t="s">
        <v>220</v>
      </c>
      <c r="J17" s="1" t="s">
        <v>220</v>
      </c>
    </row>
    <row r="18" spans="1:10" s="1" customFormat="1" hidden="1" x14ac:dyDescent="0.2">
      <c r="A18" s="1" t="s">
        <v>223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idden="1" x14ac:dyDescent="0.2">
      <c r="A19" s="1" t="s">
        <v>250</v>
      </c>
      <c r="D19" s="7">
        <v>30</v>
      </c>
      <c r="E19" s="1">
        <v>30</v>
      </c>
      <c r="I19" s="7">
        <v>140</v>
      </c>
      <c r="J19" s="7">
        <v>140</v>
      </c>
    </row>
    <row r="20" spans="1:10" s="1" customFormat="1" hidden="1" x14ac:dyDescent="0.2">
      <c r="A20" s="1" t="s">
        <v>351</v>
      </c>
      <c r="D20" s="7" t="s">
        <v>348</v>
      </c>
      <c r="E20" s="1" t="s">
        <v>349</v>
      </c>
      <c r="I20" s="7" t="s">
        <v>348</v>
      </c>
      <c r="J20" s="1" t="s">
        <v>349</v>
      </c>
    </row>
    <row r="22" spans="1:10" hidden="1" x14ac:dyDescent="0.2">
      <c r="A22" s="1" t="s">
        <v>103</v>
      </c>
    </row>
    <row r="23" spans="1:10" s="1" customFormat="1" hidden="1" x14ac:dyDescent="0.2">
      <c r="A23" s="1" t="s">
        <v>229</v>
      </c>
    </row>
    <row r="24" spans="1:10" s="1" customFormat="1" hidden="1" x14ac:dyDescent="0.2">
      <c r="A24" s="1" t="s">
        <v>242</v>
      </c>
      <c r="D24" s="1" t="s">
        <v>220</v>
      </c>
      <c r="E24" s="1" t="s">
        <v>220</v>
      </c>
      <c r="I24" s="1" t="s">
        <v>220</v>
      </c>
      <c r="J24" s="1" t="s">
        <v>220</v>
      </c>
    </row>
    <row r="25" spans="1:10" s="1" customFormat="1" hidden="1" x14ac:dyDescent="0.2">
      <c r="A25" s="1" t="s">
        <v>224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idden="1" x14ac:dyDescent="0.2">
      <c r="A26" s="1" t="s">
        <v>251</v>
      </c>
      <c r="D26" s="7">
        <v>40</v>
      </c>
      <c r="E26" s="1">
        <v>40</v>
      </c>
      <c r="I26" s="7">
        <v>150</v>
      </c>
      <c r="J26" s="7">
        <v>150</v>
      </c>
    </row>
    <row r="27" spans="1:10" s="1" customFormat="1" hidden="1" x14ac:dyDescent="0.2">
      <c r="A27" s="1" t="s">
        <v>352</v>
      </c>
      <c r="D27" s="7" t="s">
        <v>348</v>
      </c>
      <c r="E27" s="1" t="s">
        <v>349</v>
      </c>
      <c r="I27" s="7" t="s">
        <v>348</v>
      </c>
      <c r="J27" s="1" t="s">
        <v>349</v>
      </c>
    </row>
    <row r="29" spans="1:10" hidden="1" x14ac:dyDescent="0.2">
      <c r="A29" s="1" t="s">
        <v>104</v>
      </c>
    </row>
    <row r="30" spans="1:10" s="1" customFormat="1" hidden="1" x14ac:dyDescent="0.2">
      <c r="A30" s="1" t="s">
        <v>230</v>
      </c>
    </row>
    <row r="31" spans="1:10" s="1" customFormat="1" hidden="1" x14ac:dyDescent="0.2">
      <c r="A31" s="1" t="s">
        <v>243</v>
      </c>
      <c r="D31" s="1" t="s">
        <v>220</v>
      </c>
      <c r="E31" s="1" t="s">
        <v>220</v>
      </c>
      <c r="I31" s="1" t="s">
        <v>220</v>
      </c>
      <c r="J31" s="1" t="s">
        <v>220</v>
      </c>
    </row>
    <row r="32" spans="1:10" s="1" customFormat="1" hidden="1" x14ac:dyDescent="0.2">
      <c r="A32" s="1" t="s">
        <v>225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idden="1" x14ac:dyDescent="0.2">
      <c r="A33" s="1" t="s">
        <v>215</v>
      </c>
      <c r="D33" s="7">
        <v>50</v>
      </c>
      <c r="E33" s="1">
        <v>50</v>
      </c>
      <c r="I33" s="7">
        <v>160</v>
      </c>
      <c r="J33" s="7">
        <v>160</v>
      </c>
    </row>
    <row r="34" spans="1:10" s="1" customFormat="1" hidden="1" x14ac:dyDescent="0.2">
      <c r="A34" s="1" t="s">
        <v>355</v>
      </c>
      <c r="D34" s="7" t="s">
        <v>348</v>
      </c>
      <c r="E34" s="1" t="s">
        <v>349</v>
      </c>
      <c r="I34" s="7" t="s">
        <v>348</v>
      </c>
      <c r="J34" s="1" t="s">
        <v>349</v>
      </c>
    </row>
    <row r="36" spans="1:10" hidden="1" x14ac:dyDescent="0.2">
      <c r="A36" s="1" t="s">
        <v>110</v>
      </c>
    </row>
    <row r="37" spans="1:10" s="1" customFormat="1" hidden="1" x14ac:dyDescent="0.2">
      <c r="A37" s="1" t="s">
        <v>231</v>
      </c>
    </row>
    <row r="38" spans="1:10" s="1" customFormat="1" hidden="1" x14ac:dyDescent="0.2">
      <c r="A38" s="1" t="s">
        <v>244</v>
      </c>
      <c r="D38" s="1" t="s">
        <v>220</v>
      </c>
      <c r="E38" s="1" t="s">
        <v>220</v>
      </c>
      <c r="I38" s="1" t="s">
        <v>220</v>
      </c>
      <c r="J38" s="1" t="s">
        <v>220</v>
      </c>
    </row>
    <row r="39" spans="1:10" s="1" customFormat="1" hidden="1" x14ac:dyDescent="0.2">
      <c r="A39" s="1" t="s">
        <v>226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idden="1" x14ac:dyDescent="0.2">
      <c r="A40" s="1" t="s">
        <v>216</v>
      </c>
      <c r="D40" s="7">
        <v>60</v>
      </c>
      <c r="E40" s="1">
        <v>60</v>
      </c>
      <c r="I40" s="7">
        <v>170</v>
      </c>
      <c r="J40" s="7">
        <v>170</v>
      </c>
    </row>
    <row r="41" spans="1:10" s="1" customFormat="1" hidden="1" x14ac:dyDescent="0.2">
      <c r="A41" s="1" t="s">
        <v>362</v>
      </c>
      <c r="D41" s="7" t="s">
        <v>348</v>
      </c>
      <c r="E41" s="1" t="s">
        <v>349</v>
      </c>
      <c r="I41" s="7" t="s">
        <v>348</v>
      </c>
      <c r="J41" s="1" t="s">
        <v>349</v>
      </c>
    </row>
    <row r="43" spans="1:10" hidden="1" x14ac:dyDescent="0.2">
      <c r="A43" s="1" t="s">
        <v>111</v>
      </c>
    </row>
    <row r="44" spans="1:10" s="1" customFormat="1" hidden="1" x14ac:dyDescent="0.2">
      <c r="A44" s="1" t="s">
        <v>233</v>
      </c>
    </row>
    <row r="45" spans="1:10" s="1" customFormat="1" hidden="1" x14ac:dyDescent="0.2">
      <c r="A45" s="1" t="s">
        <v>234</v>
      </c>
      <c r="D45" s="1" t="s">
        <v>220</v>
      </c>
      <c r="E45" s="1" t="s">
        <v>220</v>
      </c>
      <c r="I45" s="1" t="s">
        <v>220</v>
      </c>
      <c r="J45" s="1" t="s">
        <v>220</v>
      </c>
    </row>
    <row r="46" spans="1:10" s="1" customFormat="1" hidden="1" x14ac:dyDescent="0.2">
      <c r="A46" s="1" t="s">
        <v>235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idden="1" x14ac:dyDescent="0.2">
      <c r="A47" s="1" t="s">
        <v>217</v>
      </c>
      <c r="D47" s="7">
        <v>70</v>
      </c>
      <c r="E47" s="1">
        <v>70</v>
      </c>
      <c r="I47" s="7">
        <v>180</v>
      </c>
      <c r="J47" s="7">
        <v>180</v>
      </c>
    </row>
    <row r="48" spans="1:10" s="1" customFormat="1" hidden="1" x14ac:dyDescent="0.2">
      <c r="A48" s="1" t="s">
        <v>363</v>
      </c>
      <c r="D48" s="7" t="s">
        <v>348</v>
      </c>
      <c r="E48" s="1" t="s">
        <v>349</v>
      </c>
      <c r="I48" s="7" t="s">
        <v>348</v>
      </c>
      <c r="J48" s="1" t="s">
        <v>349</v>
      </c>
    </row>
    <row r="50" spans="1:10" hidden="1" x14ac:dyDescent="0.2">
      <c r="A50" s="1" t="s">
        <v>112</v>
      </c>
    </row>
    <row r="51" spans="1:10" s="1" customFormat="1" hidden="1" x14ac:dyDescent="0.2">
      <c r="A51" s="1" t="s">
        <v>236</v>
      </c>
    </row>
    <row r="52" spans="1:10" s="1" customFormat="1" hidden="1" x14ac:dyDescent="0.2">
      <c r="A52" s="1" t="s">
        <v>237</v>
      </c>
      <c r="D52" s="1" t="s">
        <v>220</v>
      </c>
      <c r="E52" s="1" t="s">
        <v>220</v>
      </c>
      <c r="I52" s="1" t="s">
        <v>220</v>
      </c>
      <c r="J52" s="1" t="s">
        <v>220</v>
      </c>
    </row>
    <row r="53" spans="1:10" s="1" customFormat="1" hidden="1" x14ac:dyDescent="0.2">
      <c r="A53" s="1" t="s">
        <v>238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idden="1" x14ac:dyDescent="0.2">
      <c r="A54" s="1" t="s">
        <v>218</v>
      </c>
      <c r="D54" s="7">
        <v>80</v>
      </c>
      <c r="E54" s="1">
        <v>80</v>
      </c>
      <c r="I54" s="7">
        <v>190</v>
      </c>
      <c r="J54" s="7">
        <v>190</v>
      </c>
    </row>
    <row r="55" spans="1:10" s="1" customFormat="1" hidden="1" x14ac:dyDescent="0.2">
      <c r="A55" s="1" t="s">
        <v>364</v>
      </c>
      <c r="D55" s="7" t="s">
        <v>348</v>
      </c>
      <c r="E55" s="1" t="s">
        <v>349</v>
      </c>
      <c r="I55" s="7" t="s">
        <v>348</v>
      </c>
      <c r="J55" s="1" t="s">
        <v>349</v>
      </c>
    </row>
    <row r="57" spans="1:10" hidden="1" x14ac:dyDescent="0.2">
      <c r="A57" s="1" t="s">
        <v>113</v>
      </c>
    </row>
    <row r="58" spans="1:10" s="1" customFormat="1" hidden="1" x14ac:dyDescent="0.2">
      <c r="A58" s="1" t="s">
        <v>356</v>
      </c>
    </row>
    <row r="59" spans="1:10" s="1" customFormat="1" hidden="1" x14ac:dyDescent="0.2">
      <c r="A59" s="1" t="s">
        <v>357</v>
      </c>
      <c r="D59" s="1" t="s">
        <v>220</v>
      </c>
      <c r="E59" s="1" t="s">
        <v>220</v>
      </c>
      <c r="I59" s="1" t="s">
        <v>220</v>
      </c>
      <c r="J59" s="1" t="s">
        <v>220</v>
      </c>
    </row>
    <row r="60" spans="1:10" s="1" customFormat="1" hidden="1" x14ac:dyDescent="0.2">
      <c r="A60" s="1" t="s">
        <v>358</v>
      </c>
      <c r="D60" s="7">
        <v>10</v>
      </c>
      <c r="E60" s="1">
        <v>30</v>
      </c>
      <c r="I60" s="7">
        <v>10</v>
      </c>
      <c r="J60" s="1">
        <v>30</v>
      </c>
    </row>
    <row r="61" spans="1:10" s="1" customFormat="1" hidden="1" x14ac:dyDescent="0.2">
      <c r="A61" s="1" t="s">
        <v>359</v>
      </c>
      <c r="D61" s="7">
        <v>90</v>
      </c>
      <c r="E61" s="1">
        <v>90</v>
      </c>
      <c r="I61" s="7">
        <v>200</v>
      </c>
      <c r="J61" s="7">
        <v>200</v>
      </c>
    </row>
    <row r="62" spans="1:10" s="1" customFormat="1" hidden="1" x14ac:dyDescent="0.2">
      <c r="A62" s="1" t="s">
        <v>360</v>
      </c>
      <c r="D62" s="7" t="s">
        <v>348</v>
      </c>
      <c r="E62" s="1" t="s">
        <v>349</v>
      </c>
      <c r="I62" s="7" t="s">
        <v>348</v>
      </c>
      <c r="J62" s="1" t="s">
        <v>349</v>
      </c>
    </row>
    <row r="64" spans="1:10" hidden="1" x14ac:dyDescent="0.2">
      <c r="A64" s="1" t="s">
        <v>114</v>
      </c>
    </row>
    <row r="65" spans="1:10" s="1" customFormat="1" hidden="1" x14ac:dyDescent="0.2">
      <c r="A65" s="1" t="s">
        <v>365</v>
      </c>
    </row>
    <row r="66" spans="1:10" s="1" customFormat="1" hidden="1" x14ac:dyDescent="0.2">
      <c r="A66" s="1" t="s">
        <v>366</v>
      </c>
      <c r="D66" s="1" t="s">
        <v>220</v>
      </c>
      <c r="E66" s="1" t="s">
        <v>220</v>
      </c>
      <c r="I66" s="1" t="s">
        <v>220</v>
      </c>
      <c r="J66" s="1" t="s">
        <v>220</v>
      </c>
    </row>
    <row r="67" spans="1:10" s="1" customFormat="1" hidden="1" x14ac:dyDescent="0.2">
      <c r="A67" s="1" t="s">
        <v>367</v>
      </c>
      <c r="D67" s="7">
        <v>10</v>
      </c>
      <c r="E67" s="1">
        <v>30</v>
      </c>
      <c r="I67" s="7">
        <v>10</v>
      </c>
      <c r="J67" s="1">
        <v>30</v>
      </c>
    </row>
    <row r="68" spans="1:10" s="1" customFormat="1" hidden="1" x14ac:dyDescent="0.2">
      <c r="A68" s="1" t="s">
        <v>368</v>
      </c>
      <c r="D68" s="7">
        <v>110</v>
      </c>
      <c r="E68" s="1">
        <v>110</v>
      </c>
      <c r="I68" s="7">
        <v>210</v>
      </c>
      <c r="J68" s="7">
        <v>210</v>
      </c>
    </row>
    <row r="69" spans="1:10" s="1" customFormat="1" hidden="1" x14ac:dyDescent="0.2">
      <c r="A69" s="1" t="s">
        <v>369</v>
      </c>
      <c r="D69" s="7" t="s">
        <v>348</v>
      </c>
      <c r="E69" s="1" t="s">
        <v>349</v>
      </c>
      <c r="I69" s="7" t="s">
        <v>348</v>
      </c>
      <c r="J69" s="1" t="s">
        <v>349</v>
      </c>
    </row>
    <row r="71" spans="1:10" hidden="1" x14ac:dyDescent="0.2">
      <c r="A71" s="1" t="s">
        <v>115</v>
      </c>
    </row>
    <row r="72" spans="1:10" s="1" customFormat="1" hidden="1" x14ac:dyDescent="0.2">
      <c r="A72" s="1" t="s">
        <v>370</v>
      </c>
    </row>
    <row r="73" spans="1:10" s="1" customFormat="1" hidden="1" x14ac:dyDescent="0.2">
      <c r="A73" s="1" t="s">
        <v>371</v>
      </c>
      <c r="D73" s="1" t="s">
        <v>220</v>
      </c>
      <c r="E73" s="1" t="s">
        <v>220</v>
      </c>
      <c r="I73" s="1" t="s">
        <v>220</v>
      </c>
      <c r="J73" s="1" t="s">
        <v>220</v>
      </c>
    </row>
    <row r="74" spans="1:10" s="1" customFormat="1" hidden="1" x14ac:dyDescent="0.2">
      <c r="A74" s="1" t="s">
        <v>372</v>
      </c>
      <c r="D74" s="7">
        <v>10</v>
      </c>
      <c r="E74" s="1">
        <v>30</v>
      </c>
      <c r="I74" s="7">
        <v>10</v>
      </c>
      <c r="J74" s="1">
        <v>30</v>
      </c>
    </row>
    <row r="75" spans="1:10" s="1" customFormat="1" hidden="1" x14ac:dyDescent="0.2">
      <c r="A75" s="1" t="s">
        <v>373</v>
      </c>
      <c r="D75" s="7">
        <v>790</v>
      </c>
      <c r="E75" s="1">
        <v>790</v>
      </c>
      <c r="I75" s="7">
        <v>220</v>
      </c>
      <c r="J75" s="7">
        <v>220</v>
      </c>
    </row>
    <row r="76" spans="1:10" s="1" customFormat="1" hidden="1" x14ac:dyDescent="0.2">
      <c r="A76" s="1" t="s">
        <v>374</v>
      </c>
      <c r="D76" s="7" t="s">
        <v>348</v>
      </c>
      <c r="E76" s="1" t="s">
        <v>349</v>
      </c>
      <c r="I76" s="7" t="s">
        <v>348</v>
      </c>
      <c r="J76" s="1" t="s">
        <v>349</v>
      </c>
    </row>
    <row r="77" spans="1:10" s="1" customFormat="1" x14ac:dyDescent="0.2">
      <c r="D77" s="7"/>
      <c r="I77" s="7"/>
    </row>
    <row r="78" spans="1:10" hidden="1" x14ac:dyDescent="0.2">
      <c r="A78" s="1" t="s">
        <v>118</v>
      </c>
    </row>
    <row r="79" spans="1:10" s="1" customFormat="1" hidden="1" x14ac:dyDescent="0.2">
      <c r="A79" s="1" t="s">
        <v>375</v>
      </c>
    </row>
    <row r="80" spans="1:10" s="1" customFormat="1" hidden="1" x14ac:dyDescent="0.2">
      <c r="A80" s="1" t="s">
        <v>376</v>
      </c>
      <c r="D80" s="1" t="s">
        <v>220</v>
      </c>
      <c r="E80" s="1" t="s">
        <v>220</v>
      </c>
    </row>
    <row r="81" spans="1:10" s="1" customFormat="1" hidden="1" x14ac:dyDescent="0.2">
      <c r="A81" s="1" t="s">
        <v>377</v>
      </c>
      <c r="D81" s="7">
        <v>10</v>
      </c>
      <c r="E81" s="1">
        <v>30</v>
      </c>
      <c r="I81" s="7"/>
    </row>
    <row r="82" spans="1:10" s="1" customFormat="1" hidden="1" x14ac:dyDescent="0.2">
      <c r="A82" s="1" t="s">
        <v>378</v>
      </c>
      <c r="D82" s="7">
        <v>820</v>
      </c>
      <c r="E82" s="1">
        <v>820</v>
      </c>
      <c r="I82" s="7"/>
      <c r="J82" s="7"/>
    </row>
    <row r="83" spans="1:10" s="1" customFormat="1" hidden="1" x14ac:dyDescent="0.2">
      <c r="A83" s="1" t="s">
        <v>379</v>
      </c>
      <c r="D83" s="7" t="s">
        <v>348</v>
      </c>
      <c r="E83" s="1" t="s">
        <v>349</v>
      </c>
      <c r="I83" s="7"/>
    </row>
    <row r="85" spans="1:10" hidden="1" x14ac:dyDescent="0.2">
      <c r="A85" s="1" t="s">
        <v>121</v>
      </c>
    </row>
    <row r="86" spans="1:10" hidden="1" x14ac:dyDescent="0.2">
      <c r="A86" s="1" t="s">
        <v>381</v>
      </c>
      <c r="B86" s="1"/>
      <c r="C86" s="1"/>
      <c r="D86" s="1"/>
      <c r="E86" s="1"/>
      <c r="F86" s="1"/>
      <c r="G86" s="1"/>
      <c r="H86" s="1"/>
      <c r="I86" s="1"/>
      <c r="J86" s="1"/>
    </row>
    <row r="87" spans="1:10" hidden="1" x14ac:dyDescent="0.2">
      <c r="A87" s="1" t="s">
        <v>382</v>
      </c>
      <c r="B87" s="1"/>
      <c r="C87" s="1"/>
      <c r="D87" s="1" t="s">
        <v>220</v>
      </c>
      <c r="E87" s="1" t="s">
        <v>220</v>
      </c>
      <c r="F87" s="1"/>
      <c r="G87" s="1"/>
      <c r="H87" s="1"/>
      <c r="I87" s="1" t="s">
        <v>220</v>
      </c>
      <c r="J87" s="1" t="s">
        <v>220</v>
      </c>
    </row>
    <row r="88" spans="1:10" hidden="1" x14ac:dyDescent="0.2">
      <c r="A88" s="1" t="s">
        <v>440</v>
      </c>
      <c r="B88" s="1"/>
      <c r="C88" s="1"/>
      <c r="D88" s="39" t="str">
        <f>CONCATENATE("BUD",NOTES!$D$4)</f>
        <v>BUD2026</v>
      </c>
      <c r="E88" s="39" t="str">
        <f>CONCATENATE("BUD",NOTES!$D$4)</f>
        <v>BUD2026</v>
      </c>
      <c r="F88" s="39"/>
      <c r="G88" s="39"/>
      <c r="H88" s="39"/>
      <c r="I88" s="39" t="str">
        <f>CONCATENATE("BUD",NOTES!$D$4)</f>
        <v>BUD2026</v>
      </c>
      <c r="J88" s="39" t="str">
        <f>CONCATENATE("BUD",NOTES!$D$4)</f>
        <v>BUD2026</v>
      </c>
    </row>
    <row r="89" spans="1:10" hidden="1" x14ac:dyDescent="0.2">
      <c r="A89" s="1" t="s">
        <v>383</v>
      </c>
      <c r="B89" s="1"/>
      <c r="C89" s="1"/>
      <c r="D89" s="7">
        <v>10</v>
      </c>
      <c r="E89" s="1">
        <v>10</v>
      </c>
      <c r="F89" s="1"/>
      <c r="G89" s="1"/>
      <c r="H89" s="1"/>
      <c r="I89" s="7">
        <v>10</v>
      </c>
      <c r="J89" s="1">
        <v>10</v>
      </c>
    </row>
    <row r="90" spans="1:10" hidden="1" x14ac:dyDescent="0.2">
      <c r="A90" s="1" t="s">
        <v>384</v>
      </c>
      <c r="B90" s="1"/>
      <c r="C90" s="1"/>
      <c r="D90" s="7">
        <v>70</v>
      </c>
      <c r="E90" s="1">
        <v>70</v>
      </c>
      <c r="F90" s="1"/>
      <c r="G90" s="1"/>
      <c r="H90" s="1"/>
      <c r="I90" s="7">
        <v>90</v>
      </c>
      <c r="J90" s="7">
        <v>90</v>
      </c>
    </row>
    <row r="91" spans="1:10" hidden="1" x14ac:dyDescent="0.2">
      <c r="A91" s="1" t="s">
        <v>122</v>
      </c>
      <c r="B91" s="1"/>
      <c r="C91" s="1"/>
      <c r="D91" s="7" t="s">
        <v>516</v>
      </c>
      <c r="E91" s="7" t="s">
        <v>516</v>
      </c>
      <c r="F91" s="1"/>
      <c r="G91" s="1"/>
      <c r="H91" s="1"/>
      <c r="I91" s="7" t="s">
        <v>517</v>
      </c>
      <c r="J91" s="7" t="s">
        <v>517</v>
      </c>
    </row>
    <row r="92" spans="1:10" hidden="1" x14ac:dyDescent="0.2">
      <c r="A92" s="1" t="s">
        <v>385</v>
      </c>
      <c r="B92" s="1"/>
      <c r="C92" s="1"/>
      <c r="D92" s="7" t="s">
        <v>349</v>
      </c>
      <c r="E92" s="1" t="s">
        <v>349</v>
      </c>
      <c r="F92" s="1"/>
      <c r="G92" s="1"/>
      <c r="H92" s="1"/>
      <c r="I92" s="7" t="s">
        <v>349</v>
      </c>
      <c r="J92" s="1" t="s">
        <v>349</v>
      </c>
    </row>
    <row r="94" spans="1:10" s="1" customFormat="1" ht="18.75" x14ac:dyDescent="0.3">
      <c r="A94" s="180"/>
      <c r="B94" s="194" t="s">
        <v>473</v>
      </c>
      <c r="C94" s="194"/>
      <c r="D94" s="194"/>
      <c r="E94" s="194"/>
      <c r="F94" s="194"/>
      <c r="G94" s="194"/>
      <c r="H94" s="194"/>
      <c r="I94" s="194"/>
      <c r="J94" s="194"/>
    </row>
    <row r="96" spans="1:10" ht="21.75" customHeight="1" x14ac:dyDescent="0.2">
      <c r="B96" s="97" t="s">
        <v>474</v>
      </c>
      <c r="C96" s="5"/>
      <c r="D96" s="98" t="s">
        <v>245</v>
      </c>
      <c r="E96" s="98" t="s">
        <v>246</v>
      </c>
      <c r="F96" s="5"/>
      <c r="G96" s="97" t="s">
        <v>474</v>
      </c>
      <c r="H96" s="5"/>
      <c r="I96" s="98" t="s">
        <v>245</v>
      </c>
      <c r="J96" s="98" t="s">
        <v>246</v>
      </c>
    </row>
    <row r="97" spans="1:10" x14ac:dyDescent="0.2"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">
      <c r="B98" s="99" t="s">
        <v>518</v>
      </c>
      <c r="C98" s="8" t="s">
        <v>519</v>
      </c>
      <c r="D98" s="9" t="s">
        <v>247</v>
      </c>
      <c r="E98" s="9" t="s">
        <v>247</v>
      </c>
      <c r="F98" s="1"/>
      <c r="G98" s="99" t="s">
        <v>520</v>
      </c>
      <c r="H98" s="8" t="s">
        <v>521</v>
      </c>
      <c r="I98" s="9" t="s">
        <v>247</v>
      </c>
      <c r="J98" s="9" t="s">
        <v>247</v>
      </c>
    </row>
    <row r="100" spans="1:10" ht="24" customHeight="1" x14ac:dyDescent="0.2">
      <c r="A100" s="1" t="s">
        <v>468</v>
      </c>
      <c r="B100" s="100" t="s">
        <v>522</v>
      </c>
      <c r="C100" s="6" t="s">
        <v>274</v>
      </c>
      <c r="D100" s="10">
        <v>496283851.92000002</v>
      </c>
      <c r="E100" s="10">
        <v>603042915.26999998</v>
      </c>
      <c r="F100" s="1"/>
      <c r="G100" s="6" t="s">
        <v>523</v>
      </c>
      <c r="H100" s="6" t="s">
        <v>524</v>
      </c>
      <c r="I100" s="10">
        <v>36226990.010000005</v>
      </c>
      <c r="J100" s="10">
        <v>25533572.199999996</v>
      </c>
    </row>
    <row r="101" spans="1:10" ht="24" customHeight="1" x14ac:dyDescent="0.2">
      <c r="A101" s="1" t="s">
        <v>69</v>
      </c>
      <c r="B101" s="6" t="s">
        <v>525</v>
      </c>
      <c r="C101" s="6" t="s">
        <v>275</v>
      </c>
      <c r="D101" s="10">
        <v>51508101.960000001</v>
      </c>
      <c r="E101" s="10">
        <v>5215799.17</v>
      </c>
      <c r="F101" s="1"/>
      <c r="G101" s="6" t="s">
        <v>526</v>
      </c>
      <c r="H101" s="6" t="s">
        <v>527</v>
      </c>
      <c r="I101" s="10">
        <v>33770088.629999995</v>
      </c>
      <c r="J101" s="10">
        <v>23621087.879999999</v>
      </c>
    </row>
    <row r="102" spans="1:10" ht="24" customHeight="1" x14ac:dyDescent="0.2">
      <c r="A102" s="1" t="s">
        <v>402</v>
      </c>
      <c r="B102" s="6" t="s">
        <v>528</v>
      </c>
      <c r="C102" s="6" t="s">
        <v>276</v>
      </c>
      <c r="D102" s="10">
        <v>52932550.970000006</v>
      </c>
      <c r="E102" s="10">
        <v>102713518.88000001</v>
      </c>
      <c r="F102" s="1"/>
      <c r="G102" s="6" t="s">
        <v>529</v>
      </c>
      <c r="H102" s="6" t="s">
        <v>530</v>
      </c>
      <c r="I102" s="10">
        <v>301269302.61000007</v>
      </c>
      <c r="J102" s="10">
        <v>196565813.81999996</v>
      </c>
    </row>
    <row r="103" spans="1:10" ht="24" customHeight="1" x14ac:dyDescent="0.2">
      <c r="A103" s="1" t="s">
        <v>403</v>
      </c>
      <c r="B103" s="6" t="s">
        <v>531</v>
      </c>
      <c r="C103" s="6" t="s">
        <v>277</v>
      </c>
      <c r="D103" s="10">
        <v>61889240.530000001</v>
      </c>
      <c r="E103" s="10">
        <v>1388249.78</v>
      </c>
      <c r="F103" s="1"/>
      <c r="G103" s="6" t="s">
        <v>532</v>
      </c>
      <c r="H103" s="6" t="s">
        <v>287</v>
      </c>
      <c r="I103" s="10">
        <v>734282969.88999999</v>
      </c>
      <c r="J103" s="10">
        <v>445914208.10000002</v>
      </c>
    </row>
    <row r="104" spans="1:10" ht="24" customHeight="1" x14ac:dyDescent="0.2">
      <c r="A104" s="1" t="s">
        <v>404</v>
      </c>
      <c r="B104" s="6" t="s">
        <v>533</v>
      </c>
      <c r="C104" s="6" t="s">
        <v>278</v>
      </c>
      <c r="D104" s="10">
        <v>620291421.98000002</v>
      </c>
      <c r="E104" s="10">
        <v>547839329.92000008</v>
      </c>
      <c r="F104" s="1"/>
      <c r="G104" s="6" t="s">
        <v>534</v>
      </c>
      <c r="H104" s="6" t="s">
        <v>535</v>
      </c>
      <c r="I104" s="10">
        <v>99961470.819999978</v>
      </c>
      <c r="J104" s="10">
        <v>5267490.6799999978</v>
      </c>
    </row>
    <row r="105" spans="1:10" ht="24" customHeight="1" x14ac:dyDescent="0.2">
      <c r="A105" s="1" t="s">
        <v>70</v>
      </c>
      <c r="B105" s="6" t="s">
        <v>536</v>
      </c>
      <c r="C105" s="6" t="s">
        <v>279</v>
      </c>
      <c r="D105" s="10">
        <v>213241784.76000002</v>
      </c>
      <c r="E105" s="10">
        <v>106528852.38</v>
      </c>
      <c r="F105" s="1"/>
      <c r="G105" s="6" t="s">
        <v>537</v>
      </c>
      <c r="H105" s="6" t="s">
        <v>289</v>
      </c>
      <c r="I105" s="10">
        <v>85569023.830000013</v>
      </c>
      <c r="J105" s="10">
        <v>25849590.390000001</v>
      </c>
    </row>
    <row r="106" spans="1:10" ht="24" customHeight="1" x14ac:dyDescent="0.2">
      <c r="A106" s="1" t="s">
        <v>71</v>
      </c>
      <c r="B106" s="6" t="s">
        <v>538</v>
      </c>
      <c r="C106" s="6" t="s">
        <v>592</v>
      </c>
      <c r="D106" s="10">
        <v>960187547.78000009</v>
      </c>
      <c r="E106" s="10">
        <v>957257339.70999992</v>
      </c>
      <c r="F106" s="1"/>
      <c r="G106" s="6" t="s">
        <v>539</v>
      </c>
      <c r="H106" s="6" t="s">
        <v>540</v>
      </c>
      <c r="I106" s="10">
        <v>25104622.049999997</v>
      </c>
      <c r="J106" s="10">
        <v>17411908.759999998</v>
      </c>
    </row>
    <row r="107" spans="1:10" ht="24" customHeight="1" x14ac:dyDescent="0.2">
      <c r="A107" s="1" t="s">
        <v>72</v>
      </c>
      <c r="B107" s="6" t="s">
        <v>541</v>
      </c>
      <c r="C107" s="6" t="s">
        <v>542</v>
      </c>
      <c r="D107" s="10">
        <v>64138269.770000011</v>
      </c>
      <c r="E107" s="10">
        <v>41180392.13000001</v>
      </c>
      <c r="F107" s="1"/>
      <c r="G107" s="6" t="s">
        <v>543</v>
      </c>
      <c r="H107" s="6" t="s">
        <v>291</v>
      </c>
      <c r="I107" s="10">
        <v>24010751.18</v>
      </c>
      <c r="J107" s="10">
        <v>2192912.41</v>
      </c>
    </row>
    <row r="108" spans="1:10" ht="24" customHeight="1" x14ac:dyDescent="0.2">
      <c r="A108" s="1" t="s">
        <v>73</v>
      </c>
      <c r="B108" s="6" t="s">
        <v>544</v>
      </c>
      <c r="C108" s="6" t="s">
        <v>282</v>
      </c>
      <c r="D108" s="10">
        <v>258746958.31999999</v>
      </c>
      <c r="E108" s="10">
        <v>221168798.86000001</v>
      </c>
      <c r="F108" s="1"/>
      <c r="G108" s="6" t="s">
        <v>545</v>
      </c>
      <c r="H108" s="6" t="s">
        <v>292</v>
      </c>
      <c r="I108" s="10">
        <v>64101566.889999993</v>
      </c>
      <c r="J108" s="10">
        <v>117977467.23999999</v>
      </c>
    </row>
    <row r="109" spans="1:10" ht="24" customHeight="1" x14ac:dyDescent="0.2">
      <c r="A109" s="1" t="s">
        <v>74</v>
      </c>
      <c r="B109" s="6" t="s">
        <v>546</v>
      </c>
      <c r="C109" s="6" t="s">
        <v>283</v>
      </c>
      <c r="D109" s="10">
        <v>12754321.43</v>
      </c>
      <c r="E109" s="10">
        <v>10229738.720000001</v>
      </c>
      <c r="F109" s="1"/>
      <c r="G109" s="6" t="s">
        <v>547</v>
      </c>
      <c r="H109" s="6" t="s">
        <v>548</v>
      </c>
      <c r="I109" s="10">
        <v>55580628.170000002</v>
      </c>
      <c r="J109" s="10">
        <v>6928880.1200000001</v>
      </c>
    </row>
    <row r="110" spans="1:10" ht="24" customHeight="1" x14ac:dyDescent="0.2">
      <c r="A110" s="1" t="s">
        <v>75</v>
      </c>
      <c r="B110" s="100" t="s">
        <v>549</v>
      </c>
      <c r="C110" s="6" t="s">
        <v>503</v>
      </c>
      <c r="D110" s="10">
        <v>666223565.45000017</v>
      </c>
      <c r="E110" s="10">
        <v>661493413.63</v>
      </c>
      <c r="F110" s="1"/>
      <c r="G110" s="6" t="s">
        <v>550</v>
      </c>
      <c r="H110" s="6" t="s">
        <v>283</v>
      </c>
      <c r="I110" s="10">
        <v>45461202.009999998</v>
      </c>
      <c r="J110" s="10">
        <v>29524945.969999995</v>
      </c>
    </row>
    <row r="111" spans="1:10" ht="24" customHeight="1" x14ac:dyDescent="0.2">
      <c r="A111" s="1" t="s">
        <v>78</v>
      </c>
      <c r="B111" s="100" t="s">
        <v>589</v>
      </c>
      <c r="C111" s="6" t="s">
        <v>580</v>
      </c>
      <c r="D111" s="10">
        <v>4343785</v>
      </c>
      <c r="E111" s="10">
        <v>4416260</v>
      </c>
      <c r="F111" s="1"/>
      <c r="G111" s="6"/>
      <c r="H111" s="6"/>
      <c r="I111" s="10"/>
      <c r="J111" s="10"/>
    </row>
    <row r="112" spans="1:10" ht="24" customHeight="1" x14ac:dyDescent="0.2">
      <c r="A112" s="1" t="s">
        <v>79</v>
      </c>
      <c r="B112" s="1" t="s">
        <v>469</v>
      </c>
      <c r="C112" s="1" t="s">
        <v>470</v>
      </c>
      <c r="D112" s="10">
        <v>29040759</v>
      </c>
      <c r="E112" s="10">
        <v>29040759</v>
      </c>
      <c r="F112" s="1"/>
      <c r="G112" s="1" t="s">
        <v>469</v>
      </c>
      <c r="H112" s="1" t="s">
        <v>470</v>
      </c>
      <c r="I112" s="10">
        <v>4201365</v>
      </c>
      <c r="J112" s="10">
        <v>4201365</v>
      </c>
    </row>
    <row r="113" spans="1:10" ht="24" customHeight="1" x14ac:dyDescent="0.2">
      <c r="A113" s="1"/>
      <c r="B113" s="1"/>
      <c r="C113" s="1"/>
      <c r="D113" s="10"/>
      <c r="E113" s="10"/>
      <c r="F113" s="1"/>
      <c r="G113" s="1"/>
      <c r="H113" s="1"/>
      <c r="I113" s="10"/>
      <c r="J113" s="10"/>
    </row>
    <row r="114" spans="1:10" ht="24" customHeight="1" x14ac:dyDescent="0.2">
      <c r="A114" s="1"/>
      <c r="B114" s="97" t="s">
        <v>209</v>
      </c>
      <c r="C114" s="5"/>
      <c r="D114" s="102">
        <f>SUM(D100:D111)-D112</f>
        <v>3433500640.8700004</v>
      </c>
      <c r="E114" s="102">
        <f>SUM(E100:E111)-E112</f>
        <v>3233433849.4500003</v>
      </c>
      <c r="F114" s="5"/>
      <c r="G114" s="97" t="s">
        <v>209</v>
      </c>
      <c r="H114" s="5"/>
      <c r="I114" s="102">
        <f>SUM(I100:I111)-I112</f>
        <v>1501137251.0900002</v>
      </c>
      <c r="J114" s="102">
        <f>SUM(J100:J111)-J112</f>
        <v>892586512.56999993</v>
      </c>
    </row>
  </sheetData>
  <mergeCells count="1">
    <mergeCell ref="B94:J9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114"/>
  <sheetViews>
    <sheetView topLeftCell="B7" workbookViewId="0">
      <selection activeCell="B7" sqref="B7"/>
    </sheetView>
  </sheetViews>
  <sheetFormatPr defaultRowHeight="12.75" x14ac:dyDescent="0.2"/>
  <cols>
    <col min="1" max="1" width="9.28515625" hidden="1" customWidth="1"/>
    <col min="3" max="3" width="37.28515625" bestFit="1" customWidth="1"/>
    <col min="4" max="4" width="10.7109375" bestFit="1" customWidth="1"/>
    <col min="5" max="5" width="13.28515625" customWidth="1"/>
    <col min="6" max="6" width="7" customWidth="1"/>
    <col min="8" max="8" width="31.28515625" bestFit="1" customWidth="1"/>
    <col min="9" max="9" width="12.28515625" customWidth="1"/>
    <col min="10" max="10" width="10" bestFit="1" customWidth="1"/>
  </cols>
  <sheetData>
    <row r="1" spans="1:10" hidden="1" x14ac:dyDescent="0.2">
      <c r="A1" s="1" t="s">
        <v>100</v>
      </c>
    </row>
    <row r="2" spans="1:10" s="1" customFormat="1" hidden="1" x14ac:dyDescent="0.2">
      <c r="A2" s="1" t="s">
        <v>232</v>
      </c>
    </row>
    <row r="3" spans="1:10" s="1" customFormat="1" hidden="1" x14ac:dyDescent="0.2">
      <c r="A3" s="1" t="s">
        <v>239</v>
      </c>
      <c r="D3" s="1" t="s">
        <v>220</v>
      </c>
      <c r="E3" s="1" t="s">
        <v>220</v>
      </c>
      <c r="I3" s="1" t="s">
        <v>220</v>
      </c>
      <c r="J3" s="1" t="s">
        <v>220</v>
      </c>
    </row>
    <row r="4" spans="1:10" s="1" customFormat="1" hidden="1" x14ac:dyDescent="0.2">
      <c r="A4" s="1" t="s">
        <v>221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idden="1" x14ac:dyDescent="0.2">
      <c r="A5" s="1" t="s">
        <v>248</v>
      </c>
      <c r="D5" s="7">
        <v>230</v>
      </c>
      <c r="E5" s="1">
        <v>230</v>
      </c>
      <c r="I5" s="7">
        <v>300</v>
      </c>
      <c r="J5" s="7">
        <v>300</v>
      </c>
    </row>
    <row r="6" spans="1:10" s="1" customFormat="1" hidden="1" x14ac:dyDescent="0.2">
      <c r="A6" s="1" t="s">
        <v>347</v>
      </c>
      <c r="D6" s="7" t="s">
        <v>348</v>
      </c>
      <c r="E6" s="1" t="s">
        <v>349</v>
      </c>
      <c r="I6" s="7" t="s">
        <v>348</v>
      </c>
      <c r="J6" s="1" t="s">
        <v>349</v>
      </c>
    </row>
    <row r="8" spans="1:10" hidden="1" x14ac:dyDescent="0.2">
      <c r="A8" s="1" t="s">
        <v>101</v>
      </c>
    </row>
    <row r="9" spans="1:10" s="1" customFormat="1" hidden="1" x14ac:dyDescent="0.2">
      <c r="A9" s="1" t="s">
        <v>227</v>
      </c>
    </row>
    <row r="10" spans="1:10" s="1" customFormat="1" hidden="1" x14ac:dyDescent="0.2">
      <c r="A10" s="1" t="s">
        <v>240</v>
      </c>
      <c r="D10" s="1" t="s">
        <v>220</v>
      </c>
      <c r="E10" s="1" t="s">
        <v>220</v>
      </c>
      <c r="I10" s="1" t="s">
        <v>220</v>
      </c>
      <c r="J10" s="1" t="s">
        <v>220</v>
      </c>
    </row>
    <row r="11" spans="1:10" s="1" customFormat="1" hidden="1" x14ac:dyDescent="0.2">
      <c r="A11" s="1" t="s">
        <v>222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idden="1" x14ac:dyDescent="0.2">
      <c r="A12" s="1" t="s">
        <v>249</v>
      </c>
      <c r="D12" s="7">
        <v>240</v>
      </c>
      <c r="E12" s="7">
        <v>240</v>
      </c>
      <c r="I12" s="7">
        <v>310</v>
      </c>
      <c r="J12" s="7">
        <v>310</v>
      </c>
    </row>
    <row r="13" spans="1:10" s="1" customFormat="1" hidden="1" x14ac:dyDescent="0.2">
      <c r="A13" s="1" t="s">
        <v>350</v>
      </c>
      <c r="D13" s="7" t="s">
        <v>348</v>
      </c>
      <c r="E13" s="1" t="s">
        <v>349</v>
      </c>
      <c r="I13" s="7" t="s">
        <v>348</v>
      </c>
      <c r="J13" s="1" t="s">
        <v>349</v>
      </c>
    </row>
    <row r="15" spans="1:10" hidden="1" x14ac:dyDescent="0.2">
      <c r="A15" s="1" t="s">
        <v>102</v>
      </c>
    </row>
    <row r="16" spans="1:10" s="1" customFormat="1" hidden="1" x14ac:dyDescent="0.2">
      <c r="A16" s="1" t="s">
        <v>228</v>
      </c>
    </row>
    <row r="17" spans="1:10" s="1" customFormat="1" hidden="1" x14ac:dyDescent="0.2">
      <c r="A17" s="1" t="s">
        <v>241</v>
      </c>
      <c r="D17" s="1" t="s">
        <v>220</v>
      </c>
      <c r="E17" s="1" t="s">
        <v>220</v>
      </c>
      <c r="I17" s="1" t="s">
        <v>220</v>
      </c>
      <c r="J17" s="1" t="s">
        <v>220</v>
      </c>
    </row>
    <row r="18" spans="1:10" s="1" customFormat="1" hidden="1" x14ac:dyDescent="0.2">
      <c r="A18" s="1" t="s">
        <v>223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idden="1" x14ac:dyDescent="0.2">
      <c r="A19" s="1" t="s">
        <v>250</v>
      </c>
      <c r="D19" s="7">
        <v>250</v>
      </c>
      <c r="E19" s="1">
        <v>250</v>
      </c>
      <c r="I19" s="7">
        <v>320</v>
      </c>
      <c r="J19" s="7">
        <v>320</v>
      </c>
    </row>
    <row r="20" spans="1:10" s="1" customFormat="1" hidden="1" x14ac:dyDescent="0.2">
      <c r="A20" s="1" t="s">
        <v>351</v>
      </c>
      <c r="D20" s="7" t="s">
        <v>348</v>
      </c>
      <c r="E20" s="1" t="s">
        <v>349</v>
      </c>
      <c r="I20" s="7" t="s">
        <v>348</v>
      </c>
      <c r="J20" s="1" t="s">
        <v>349</v>
      </c>
    </row>
    <row r="22" spans="1:10" hidden="1" x14ac:dyDescent="0.2">
      <c r="A22" s="1" t="s">
        <v>103</v>
      </c>
    </row>
    <row r="23" spans="1:10" s="1" customFormat="1" hidden="1" x14ac:dyDescent="0.2">
      <c r="A23" s="1" t="s">
        <v>229</v>
      </c>
    </row>
    <row r="24" spans="1:10" s="1" customFormat="1" hidden="1" x14ac:dyDescent="0.2">
      <c r="A24" s="1" t="s">
        <v>242</v>
      </c>
      <c r="D24" s="1" t="s">
        <v>220</v>
      </c>
      <c r="E24" s="1" t="s">
        <v>220</v>
      </c>
      <c r="I24" s="1" t="s">
        <v>220</v>
      </c>
      <c r="J24" s="1" t="s">
        <v>220</v>
      </c>
    </row>
    <row r="25" spans="1:10" s="1" customFormat="1" hidden="1" x14ac:dyDescent="0.2">
      <c r="A25" s="1" t="s">
        <v>224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idden="1" x14ac:dyDescent="0.2">
      <c r="A26" s="1" t="s">
        <v>251</v>
      </c>
      <c r="D26" s="7">
        <v>260</v>
      </c>
      <c r="E26" s="7">
        <v>260</v>
      </c>
      <c r="I26" s="7">
        <v>330</v>
      </c>
      <c r="J26" s="7">
        <v>330</v>
      </c>
    </row>
    <row r="27" spans="1:10" s="1" customFormat="1" hidden="1" x14ac:dyDescent="0.2">
      <c r="A27" s="1" t="s">
        <v>352</v>
      </c>
      <c r="D27" s="7" t="s">
        <v>348</v>
      </c>
      <c r="E27" s="1" t="s">
        <v>349</v>
      </c>
      <c r="I27" s="7" t="s">
        <v>348</v>
      </c>
      <c r="J27" s="1" t="s">
        <v>349</v>
      </c>
    </row>
    <row r="29" spans="1:10" hidden="1" x14ac:dyDescent="0.2">
      <c r="A29" s="1" t="s">
        <v>104</v>
      </c>
    </row>
    <row r="30" spans="1:10" s="1" customFormat="1" hidden="1" x14ac:dyDescent="0.2">
      <c r="A30" s="1" t="s">
        <v>230</v>
      </c>
    </row>
    <row r="31" spans="1:10" s="1" customFormat="1" hidden="1" x14ac:dyDescent="0.2">
      <c r="A31" s="1" t="s">
        <v>243</v>
      </c>
      <c r="D31" s="1" t="s">
        <v>220</v>
      </c>
      <c r="E31" s="1" t="s">
        <v>220</v>
      </c>
      <c r="I31" s="1" t="s">
        <v>220</v>
      </c>
      <c r="J31" s="1" t="s">
        <v>220</v>
      </c>
    </row>
    <row r="32" spans="1:10" s="1" customFormat="1" hidden="1" x14ac:dyDescent="0.2">
      <c r="A32" s="1" t="s">
        <v>225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idden="1" x14ac:dyDescent="0.2">
      <c r="A33" s="1" t="s">
        <v>215</v>
      </c>
      <c r="D33" s="7">
        <v>270</v>
      </c>
      <c r="E33" s="1">
        <v>270</v>
      </c>
      <c r="I33" s="7">
        <v>340</v>
      </c>
      <c r="J33" s="7">
        <v>340</v>
      </c>
    </row>
    <row r="34" spans="1:10" s="1" customFormat="1" hidden="1" x14ac:dyDescent="0.2">
      <c r="A34" s="1" t="s">
        <v>355</v>
      </c>
      <c r="D34" s="7" t="s">
        <v>348</v>
      </c>
      <c r="E34" s="1" t="s">
        <v>349</v>
      </c>
      <c r="I34" s="7" t="s">
        <v>348</v>
      </c>
      <c r="J34" s="1" t="s">
        <v>349</v>
      </c>
    </row>
    <row r="36" spans="1:10" hidden="1" x14ac:dyDescent="0.2">
      <c r="A36" s="1" t="s">
        <v>110</v>
      </c>
    </row>
    <row r="37" spans="1:10" s="1" customFormat="1" hidden="1" x14ac:dyDescent="0.2">
      <c r="A37" s="1" t="s">
        <v>231</v>
      </c>
    </row>
    <row r="38" spans="1:10" s="1" customFormat="1" hidden="1" x14ac:dyDescent="0.2">
      <c r="A38" s="1" t="s">
        <v>244</v>
      </c>
      <c r="D38" s="1" t="s">
        <v>220</v>
      </c>
      <c r="E38" s="1" t="s">
        <v>220</v>
      </c>
      <c r="I38" s="1" t="s">
        <v>220</v>
      </c>
      <c r="J38" s="1" t="s">
        <v>220</v>
      </c>
    </row>
    <row r="39" spans="1:10" s="1" customFormat="1" hidden="1" x14ac:dyDescent="0.2">
      <c r="A39" s="1" t="s">
        <v>226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idden="1" x14ac:dyDescent="0.2">
      <c r="A40" s="1" t="s">
        <v>216</v>
      </c>
      <c r="D40" s="7">
        <v>280</v>
      </c>
      <c r="E40" s="1">
        <v>280</v>
      </c>
      <c r="I40" s="7">
        <v>350</v>
      </c>
      <c r="J40" s="7">
        <v>350</v>
      </c>
    </row>
    <row r="41" spans="1:10" s="1" customFormat="1" hidden="1" x14ac:dyDescent="0.2">
      <c r="A41" s="1" t="s">
        <v>362</v>
      </c>
      <c r="D41" s="7" t="s">
        <v>348</v>
      </c>
      <c r="E41" s="1" t="s">
        <v>349</v>
      </c>
      <c r="I41" s="7" t="s">
        <v>348</v>
      </c>
      <c r="J41" s="1" t="s">
        <v>349</v>
      </c>
    </row>
    <row r="43" spans="1:10" hidden="1" x14ac:dyDescent="0.2">
      <c r="A43" s="1" t="s">
        <v>111</v>
      </c>
    </row>
    <row r="44" spans="1:10" s="1" customFormat="1" hidden="1" x14ac:dyDescent="0.2">
      <c r="A44" s="1" t="s">
        <v>233</v>
      </c>
    </row>
    <row r="45" spans="1:10" s="1" customFormat="1" hidden="1" x14ac:dyDescent="0.2">
      <c r="A45" s="1" t="s">
        <v>234</v>
      </c>
      <c r="D45" s="1" t="s">
        <v>220</v>
      </c>
      <c r="E45" s="1" t="s">
        <v>220</v>
      </c>
      <c r="I45" s="1" t="s">
        <v>220</v>
      </c>
      <c r="J45" s="1" t="s">
        <v>220</v>
      </c>
    </row>
    <row r="46" spans="1:10" s="1" customFormat="1" hidden="1" x14ac:dyDescent="0.2">
      <c r="A46" s="1" t="s">
        <v>235</v>
      </c>
      <c r="D46" s="7">
        <v>10</v>
      </c>
      <c r="E46" s="1">
        <v>30</v>
      </c>
      <c r="I46" s="7">
        <v>10</v>
      </c>
      <c r="J46" s="1">
        <v>30</v>
      </c>
    </row>
    <row r="47" spans="1:10" s="1" customFormat="1" hidden="1" x14ac:dyDescent="0.2">
      <c r="A47" s="1" t="s">
        <v>217</v>
      </c>
      <c r="D47" s="7">
        <v>290</v>
      </c>
      <c r="E47" s="1">
        <v>290</v>
      </c>
      <c r="I47" s="7">
        <v>360</v>
      </c>
      <c r="J47" s="7">
        <v>360</v>
      </c>
    </row>
    <row r="48" spans="1:10" s="1" customFormat="1" hidden="1" x14ac:dyDescent="0.2">
      <c r="A48" s="1" t="s">
        <v>363</v>
      </c>
      <c r="D48" s="7" t="s">
        <v>348</v>
      </c>
      <c r="E48" s="1" t="s">
        <v>349</v>
      </c>
      <c r="I48" s="7" t="s">
        <v>348</v>
      </c>
      <c r="J48" s="1" t="s">
        <v>349</v>
      </c>
    </row>
    <row r="50" spans="1:10" hidden="1" x14ac:dyDescent="0.2">
      <c r="A50" s="1" t="s">
        <v>112</v>
      </c>
    </row>
    <row r="51" spans="1:10" s="1" customFormat="1" hidden="1" x14ac:dyDescent="0.2">
      <c r="A51" s="1" t="s">
        <v>236</v>
      </c>
    </row>
    <row r="52" spans="1:10" s="1" customFormat="1" hidden="1" x14ac:dyDescent="0.2">
      <c r="A52" s="1" t="s">
        <v>237</v>
      </c>
      <c r="D52" s="1" t="s">
        <v>220</v>
      </c>
      <c r="E52" s="1" t="s">
        <v>220</v>
      </c>
      <c r="I52" s="1" t="s">
        <v>220</v>
      </c>
      <c r="J52" s="1" t="s">
        <v>220</v>
      </c>
    </row>
    <row r="53" spans="1:10" s="1" customFormat="1" hidden="1" x14ac:dyDescent="0.2">
      <c r="A53" s="1" t="s">
        <v>238</v>
      </c>
      <c r="D53" s="7">
        <v>10</v>
      </c>
      <c r="E53" s="1">
        <v>30</v>
      </c>
      <c r="I53" s="7">
        <v>10</v>
      </c>
      <c r="J53" s="1">
        <v>30</v>
      </c>
    </row>
    <row r="54" spans="1:10" s="1" customFormat="1" hidden="1" x14ac:dyDescent="0.2">
      <c r="A54" s="1" t="s">
        <v>218</v>
      </c>
      <c r="D54" s="7">
        <v>800</v>
      </c>
      <c r="E54" s="1">
        <v>800</v>
      </c>
      <c r="I54" s="7">
        <v>370</v>
      </c>
      <c r="J54" s="7">
        <v>370</v>
      </c>
    </row>
    <row r="55" spans="1:10" s="1" customFormat="1" hidden="1" x14ac:dyDescent="0.2">
      <c r="A55" s="1" t="s">
        <v>364</v>
      </c>
      <c r="D55" s="7" t="s">
        <v>348</v>
      </c>
      <c r="E55" s="1" t="s">
        <v>349</v>
      </c>
      <c r="I55" s="7" t="s">
        <v>348</v>
      </c>
      <c r="J55" s="1" t="s">
        <v>349</v>
      </c>
    </row>
    <row r="57" spans="1:10" hidden="1" x14ac:dyDescent="0.2">
      <c r="A57" s="1" t="s">
        <v>113</v>
      </c>
    </row>
    <row r="58" spans="1:10" s="1" customFormat="1" hidden="1" x14ac:dyDescent="0.2">
      <c r="A58" s="1" t="s">
        <v>356</v>
      </c>
    </row>
    <row r="59" spans="1:10" s="1" customFormat="1" hidden="1" x14ac:dyDescent="0.2">
      <c r="A59" s="1" t="s">
        <v>357</v>
      </c>
      <c r="I59" s="1" t="s">
        <v>220</v>
      </c>
      <c r="J59" s="1" t="s">
        <v>220</v>
      </c>
    </row>
    <row r="60" spans="1:10" s="1" customFormat="1" hidden="1" x14ac:dyDescent="0.2">
      <c r="A60" s="1" t="s">
        <v>358</v>
      </c>
      <c r="D60" s="7"/>
      <c r="I60" s="7">
        <v>10</v>
      </c>
      <c r="J60" s="1">
        <v>30</v>
      </c>
    </row>
    <row r="61" spans="1:10" s="1" customFormat="1" hidden="1" x14ac:dyDescent="0.2">
      <c r="A61" s="1" t="s">
        <v>359</v>
      </c>
      <c r="D61" s="7"/>
      <c r="I61" s="7">
        <v>380</v>
      </c>
      <c r="J61" s="7">
        <v>380</v>
      </c>
    </row>
    <row r="62" spans="1:10" s="1" customFormat="1" hidden="1" x14ac:dyDescent="0.2">
      <c r="A62" s="1" t="s">
        <v>360</v>
      </c>
      <c r="D62" s="7"/>
      <c r="I62" s="7" t="s">
        <v>348</v>
      </c>
      <c r="J62" s="1" t="s">
        <v>349</v>
      </c>
    </row>
    <row r="64" spans="1:10" hidden="1" x14ac:dyDescent="0.2">
      <c r="A64" s="1" t="s">
        <v>114</v>
      </c>
    </row>
    <row r="65" spans="1:10" s="1" customFormat="1" hidden="1" x14ac:dyDescent="0.2">
      <c r="A65" s="1" t="s">
        <v>365</v>
      </c>
    </row>
    <row r="66" spans="1:10" s="1" customFormat="1" hidden="1" x14ac:dyDescent="0.2">
      <c r="A66" s="1" t="s">
        <v>366</v>
      </c>
      <c r="I66" s="1" t="s">
        <v>220</v>
      </c>
      <c r="J66" s="1" t="s">
        <v>220</v>
      </c>
    </row>
    <row r="67" spans="1:10" s="1" customFormat="1" hidden="1" x14ac:dyDescent="0.2">
      <c r="A67" s="1" t="s">
        <v>367</v>
      </c>
      <c r="D67" s="7"/>
      <c r="I67" s="7">
        <v>10</v>
      </c>
      <c r="J67" s="1">
        <v>30</v>
      </c>
    </row>
    <row r="68" spans="1:10" s="1" customFormat="1" hidden="1" x14ac:dyDescent="0.2">
      <c r="A68" s="1" t="s">
        <v>368</v>
      </c>
      <c r="D68" s="7"/>
      <c r="I68" s="7">
        <v>390</v>
      </c>
      <c r="J68" s="7">
        <v>390</v>
      </c>
    </row>
    <row r="69" spans="1:10" s="1" customFormat="1" hidden="1" x14ac:dyDescent="0.2">
      <c r="A69" s="1" t="s">
        <v>369</v>
      </c>
      <c r="D69" s="7"/>
      <c r="I69" s="7" t="s">
        <v>348</v>
      </c>
      <c r="J69" s="1" t="s">
        <v>349</v>
      </c>
    </row>
    <row r="71" spans="1:10" hidden="1" x14ac:dyDescent="0.2">
      <c r="A71" s="1" t="s">
        <v>115</v>
      </c>
    </row>
    <row r="72" spans="1:10" s="1" customFormat="1" hidden="1" x14ac:dyDescent="0.2">
      <c r="A72" s="1" t="s">
        <v>370</v>
      </c>
    </row>
    <row r="73" spans="1:10" s="1" customFormat="1" hidden="1" x14ac:dyDescent="0.2">
      <c r="A73" s="1" t="s">
        <v>371</v>
      </c>
      <c r="I73" s="1" t="s">
        <v>220</v>
      </c>
      <c r="J73" s="1" t="s">
        <v>220</v>
      </c>
    </row>
    <row r="74" spans="1:10" s="1" customFormat="1" hidden="1" x14ac:dyDescent="0.2">
      <c r="A74" s="1" t="s">
        <v>372</v>
      </c>
      <c r="D74" s="7"/>
      <c r="I74" s="7">
        <v>10</v>
      </c>
      <c r="J74" s="1">
        <v>30</v>
      </c>
    </row>
    <row r="75" spans="1:10" s="1" customFormat="1" hidden="1" x14ac:dyDescent="0.2">
      <c r="A75" s="1" t="s">
        <v>373</v>
      </c>
      <c r="D75" s="7"/>
      <c r="I75" s="7">
        <v>400</v>
      </c>
      <c r="J75" s="7">
        <v>400</v>
      </c>
    </row>
    <row r="76" spans="1:10" s="1" customFormat="1" hidden="1" x14ac:dyDescent="0.2">
      <c r="A76" s="1" t="s">
        <v>374</v>
      </c>
      <c r="D76" s="7"/>
      <c r="I76" s="7" t="s">
        <v>348</v>
      </c>
      <c r="J76" s="1" t="s">
        <v>349</v>
      </c>
    </row>
    <row r="78" spans="1:10" hidden="1" x14ac:dyDescent="0.2">
      <c r="A78" s="1" t="s">
        <v>118</v>
      </c>
    </row>
    <row r="79" spans="1:10" s="1" customFormat="1" hidden="1" x14ac:dyDescent="0.2">
      <c r="A79" s="1" t="s">
        <v>375</v>
      </c>
    </row>
    <row r="80" spans="1:10" s="1" customFormat="1" hidden="1" x14ac:dyDescent="0.2">
      <c r="A80" s="1" t="s">
        <v>376</v>
      </c>
      <c r="I80" s="1" t="s">
        <v>220</v>
      </c>
      <c r="J80" s="1" t="s">
        <v>220</v>
      </c>
    </row>
    <row r="81" spans="1:10" s="1" customFormat="1" hidden="1" x14ac:dyDescent="0.2">
      <c r="A81" s="1" t="s">
        <v>377</v>
      </c>
      <c r="D81" s="7"/>
      <c r="I81" s="7">
        <v>10</v>
      </c>
      <c r="J81" s="1">
        <v>30</v>
      </c>
    </row>
    <row r="82" spans="1:10" s="1" customFormat="1" hidden="1" x14ac:dyDescent="0.2">
      <c r="A82" s="1" t="s">
        <v>378</v>
      </c>
      <c r="D82" s="7"/>
      <c r="I82" s="7">
        <v>410</v>
      </c>
      <c r="J82" s="7">
        <v>410</v>
      </c>
    </row>
    <row r="83" spans="1:10" s="1" customFormat="1" hidden="1" x14ac:dyDescent="0.2">
      <c r="A83" s="1" t="s">
        <v>379</v>
      </c>
      <c r="D83" s="7"/>
      <c r="I83" s="7" t="s">
        <v>348</v>
      </c>
      <c r="J83" s="1" t="s">
        <v>349</v>
      </c>
    </row>
    <row r="85" spans="1:10" hidden="1" x14ac:dyDescent="0.2">
      <c r="A85" s="1" t="s">
        <v>121</v>
      </c>
    </row>
    <row r="86" spans="1:10" hidden="1" x14ac:dyDescent="0.2">
      <c r="A86" s="1" t="s">
        <v>381</v>
      </c>
      <c r="B86" s="1"/>
      <c r="C86" s="1"/>
      <c r="D86" s="1"/>
      <c r="E86" s="1"/>
      <c r="F86" s="1"/>
      <c r="G86" s="1"/>
      <c r="H86" s="1"/>
      <c r="I86" s="1"/>
      <c r="J86" s="1"/>
    </row>
    <row r="87" spans="1:10" hidden="1" x14ac:dyDescent="0.2">
      <c r="A87" s="1" t="s">
        <v>382</v>
      </c>
      <c r="B87" s="1"/>
      <c r="C87" s="1"/>
      <c r="D87" s="1" t="s">
        <v>220</v>
      </c>
      <c r="E87" s="1" t="s">
        <v>220</v>
      </c>
      <c r="F87" s="1"/>
      <c r="G87" s="1"/>
      <c r="H87" s="1"/>
      <c r="I87" s="1" t="s">
        <v>220</v>
      </c>
      <c r="J87" s="1" t="s">
        <v>220</v>
      </c>
    </row>
    <row r="88" spans="1:10" hidden="1" x14ac:dyDescent="0.2">
      <c r="A88" s="1" t="s">
        <v>440</v>
      </c>
      <c r="B88" s="1"/>
      <c r="C88" s="1"/>
      <c r="D88" s="39" t="str">
        <f>CONCATENATE("BUD",NOTES!$D$4)</f>
        <v>BUD2026</v>
      </c>
      <c r="E88" s="39" t="str">
        <f>CONCATENATE("BUD",NOTES!$D$4)</f>
        <v>BUD2026</v>
      </c>
      <c r="F88" s="39"/>
      <c r="G88" s="39"/>
      <c r="H88" s="39"/>
      <c r="I88" s="39" t="str">
        <f>CONCATENATE("BUD",NOTES!$D$4)</f>
        <v>BUD2026</v>
      </c>
      <c r="J88" s="39" t="str">
        <f>CONCATENATE("BUD",NOTES!$D$4)</f>
        <v>BUD2026</v>
      </c>
    </row>
    <row r="89" spans="1:10" hidden="1" x14ac:dyDescent="0.2">
      <c r="A89" s="1" t="s">
        <v>383</v>
      </c>
      <c r="B89" s="1"/>
      <c r="C89" s="1"/>
      <c r="D89" s="7">
        <v>10</v>
      </c>
      <c r="E89" s="1">
        <v>10</v>
      </c>
      <c r="F89" s="1"/>
      <c r="G89" s="1"/>
      <c r="H89" s="1"/>
      <c r="I89" s="7">
        <v>10</v>
      </c>
      <c r="J89" s="1">
        <v>10</v>
      </c>
    </row>
    <row r="90" spans="1:10" hidden="1" x14ac:dyDescent="0.2">
      <c r="A90" s="1" t="s">
        <v>384</v>
      </c>
      <c r="B90" s="1"/>
      <c r="C90" s="1"/>
      <c r="D90" s="7">
        <v>80</v>
      </c>
      <c r="E90" s="1">
        <v>80</v>
      </c>
      <c r="F90" s="1"/>
      <c r="G90" s="1"/>
      <c r="H90" s="1"/>
      <c r="I90" s="7">
        <v>80</v>
      </c>
      <c r="J90" s="1">
        <v>80</v>
      </c>
    </row>
    <row r="91" spans="1:10" hidden="1" x14ac:dyDescent="0.2">
      <c r="A91" s="1" t="s">
        <v>122</v>
      </c>
      <c r="B91" s="1"/>
      <c r="C91" s="1"/>
      <c r="D91" s="7" t="s">
        <v>94</v>
      </c>
      <c r="E91" s="7" t="s">
        <v>94</v>
      </c>
      <c r="F91" s="1"/>
      <c r="G91" s="1"/>
      <c r="H91" s="1"/>
      <c r="I91" s="7" t="s">
        <v>95</v>
      </c>
      <c r="J91" s="7" t="s">
        <v>95</v>
      </c>
    </row>
    <row r="92" spans="1:10" hidden="1" x14ac:dyDescent="0.2">
      <c r="A92" s="1" t="s">
        <v>385</v>
      </c>
      <c r="B92" s="1"/>
      <c r="C92" s="1"/>
      <c r="D92" s="7" t="s">
        <v>349</v>
      </c>
      <c r="E92" s="1" t="s">
        <v>349</v>
      </c>
      <c r="F92" s="1"/>
      <c r="G92" s="1"/>
      <c r="H92" s="1"/>
      <c r="I92" s="7" t="s">
        <v>349</v>
      </c>
      <c r="J92" s="1" t="s">
        <v>349</v>
      </c>
    </row>
    <row r="94" spans="1:10" s="1" customFormat="1" ht="18.75" x14ac:dyDescent="0.3">
      <c r="B94" s="194" t="s">
        <v>473</v>
      </c>
      <c r="C94" s="194"/>
      <c r="D94" s="194"/>
      <c r="E94" s="194"/>
      <c r="F94" s="194"/>
      <c r="G94" s="194"/>
      <c r="H94" s="194"/>
      <c r="I94" s="194"/>
      <c r="J94" s="194"/>
    </row>
    <row r="95" spans="1:10" s="1" customFormat="1" x14ac:dyDescent="0.2"/>
    <row r="96" spans="1:10" s="1" customFormat="1" ht="21.75" customHeight="1" x14ac:dyDescent="0.2">
      <c r="B96" s="97" t="s">
        <v>474</v>
      </c>
      <c r="C96" s="5"/>
      <c r="D96" s="98" t="s">
        <v>245</v>
      </c>
      <c r="E96" s="98" t="s">
        <v>246</v>
      </c>
      <c r="F96" s="5"/>
      <c r="G96" s="97" t="s">
        <v>474</v>
      </c>
      <c r="H96" s="5"/>
      <c r="I96" s="98" t="s">
        <v>245</v>
      </c>
      <c r="J96" s="98" t="s">
        <v>246</v>
      </c>
    </row>
    <row r="97" spans="1:10" s="1" customFormat="1" x14ac:dyDescent="0.2"/>
    <row r="98" spans="1:10" s="1" customFormat="1" x14ac:dyDescent="0.2">
      <c r="B98" s="99" t="s">
        <v>478</v>
      </c>
      <c r="C98" s="8" t="s">
        <v>475</v>
      </c>
      <c r="D98" s="9" t="s">
        <v>247</v>
      </c>
      <c r="E98" s="9" t="s">
        <v>247</v>
      </c>
      <c r="G98" s="99" t="s">
        <v>479</v>
      </c>
      <c r="H98" s="8" t="s">
        <v>476</v>
      </c>
      <c r="I98" s="9" t="s">
        <v>247</v>
      </c>
      <c r="J98" s="9" t="s">
        <v>247</v>
      </c>
    </row>
    <row r="99" spans="1:10" s="1" customFormat="1" x14ac:dyDescent="0.2"/>
    <row r="100" spans="1:10" s="1" customFormat="1" ht="18" customHeight="1" x14ac:dyDescent="0.2">
      <c r="A100" s="1" t="s">
        <v>468</v>
      </c>
      <c r="B100" s="6" t="s">
        <v>2</v>
      </c>
      <c r="C100" s="6" t="s">
        <v>294</v>
      </c>
      <c r="D100" s="10">
        <v>132156794.94</v>
      </c>
      <c r="E100" s="10">
        <v>91456322.13000001</v>
      </c>
      <c r="G100" s="6" t="s">
        <v>82</v>
      </c>
      <c r="H100" s="6" t="s">
        <v>300</v>
      </c>
      <c r="I100" s="10">
        <v>76168990.99000001</v>
      </c>
      <c r="J100" s="10">
        <v>18926013.230000004</v>
      </c>
    </row>
    <row r="101" spans="1:10" s="1" customFormat="1" ht="18" customHeight="1" x14ac:dyDescent="0.2">
      <c r="A101" s="1" t="s">
        <v>69</v>
      </c>
      <c r="B101" s="6" t="s">
        <v>3</v>
      </c>
      <c r="C101" s="6" t="s">
        <v>295</v>
      </c>
      <c r="D101" s="10">
        <v>60388101.439999998</v>
      </c>
      <c r="E101" s="10">
        <v>42179119.109999999</v>
      </c>
      <c r="G101" s="6" t="s">
        <v>83</v>
      </c>
      <c r="H101" s="6" t="s">
        <v>301</v>
      </c>
      <c r="I101" s="10">
        <v>142055975.70000005</v>
      </c>
      <c r="J101" s="10">
        <v>32878837.899999995</v>
      </c>
    </row>
    <row r="102" spans="1:10" s="1" customFormat="1" ht="18" customHeight="1" x14ac:dyDescent="0.2">
      <c r="A102" s="1" t="s">
        <v>402</v>
      </c>
      <c r="B102" s="6" t="s">
        <v>4</v>
      </c>
      <c r="C102" s="6" t="s">
        <v>296</v>
      </c>
      <c r="D102" s="10">
        <v>2266109.5300000003</v>
      </c>
      <c r="E102" s="10">
        <v>870837.87</v>
      </c>
      <c r="G102" s="6" t="s">
        <v>84</v>
      </c>
      <c r="H102" s="6" t="s">
        <v>302</v>
      </c>
      <c r="I102" s="10">
        <v>34640771.070000008</v>
      </c>
      <c r="J102" s="10">
        <v>3463501.63</v>
      </c>
    </row>
    <row r="103" spans="1:10" s="1" customFormat="1" ht="18" customHeight="1" x14ac:dyDescent="0.2">
      <c r="A103" s="1" t="s">
        <v>403</v>
      </c>
      <c r="B103" s="6" t="s">
        <v>5</v>
      </c>
      <c r="C103" s="6" t="s">
        <v>297</v>
      </c>
      <c r="D103" s="10">
        <v>12218246.469999999</v>
      </c>
      <c r="E103" s="10">
        <v>351077.6</v>
      </c>
      <c r="G103" s="6" t="s">
        <v>85</v>
      </c>
      <c r="H103" s="6" t="s">
        <v>303</v>
      </c>
      <c r="I103" s="10">
        <v>36270268.849999994</v>
      </c>
      <c r="J103" s="10">
        <v>19313302.149999999</v>
      </c>
    </row>
    <row r="104" spans="1:10" s="1" customFormat="1" ht="18" customHeight="1" x14ac:dyDescent="0.2">
      <c r="A104" s="1" t="s">
        <v>404</v>
      </c>
      <c r="B104" s="6" t="s">
        <v>6</v>
      </c>
      <c r="C104" s="6" t="s">
        <v>298</v>
      </c>
      <c r="D104" s="10">
        <v>59428229.659999996</v>
      </c>
      <c r="E104" s="10">
        <v>53228292.690000013</v>
      </c>
      <c r="G104" s="6" t="s">
        <v>86</v>
      </c>
      <c r="H104" s="6" t="s">
        <v>304</v>
      </c>
      <c r="I104" s="10">
        <v>61869886.529999994</v>
      </c>
      <c r="J104" s="10">
        <v>29886863.609999999</v>
      </c>
    </row>
    <row r="105" spans="1:10" s="1" customFormat="1" ht="18" customHeight="1" x14ac:dyDescent="0.2">
      <c r="A105" s="1" t="s">
        <v>70</v>
      </c>
      <c r="B105" s="6" t="s">
        <v>7</v>
      </c>
      <c r="C105" s="6" t="s">
        <v>299</v>
      </c>
      <c r="D105" s="10">
        <v>13686378.509999998</v>
      </c>
      <c r="E105" s="10">
        <v>5743126.5499999998</v>
      </c>
      <c r="G105" s="6" t="s">
        <v>87</v>
      </c>
      <c r="H105" s="6" t="s">
        <v>305</v>
      </c>
      <c r="I105" s="10">
        <v>184109371.31999999</v>
      </c>
      <c r="J105" s="10">
        <v>124005719.20999999</v>
      </c>
    </row>
    <row r="106" spans="1:10" s="1" customFormat="1" ht="18" customHeight="1" x14ac:dyDescent="0.2">
      <c r="A106" s="1" t="s">
        <v>71</v>
      </c>
      <c r="B106" s="6" t="s">
        <v>8</v>
      </c>
      <c r="C106" s="6" t="s">
        <v>283</v>
      </c>
      <c r="D106" s="10">
        <v>10157094.299999999</v>
      </c>
      <c r="E106" s="10">
        <v>43196320.859999999</v>
      </c>
      <c r="G106" s="6" t="s">
        <v>88</v>
      </c>
      <c r="H106" s="6" t="s">
        <v>306</v>
      </c>
      <c r="I106" s="10">
        <v>9005958.5100000016</v>
      </c>
      <c r="J106" s="10">
        <v>840321.87</v>
      </c>
    </row>
    <row r="107" spans="1:10" s="1" customFormat="1" ht="18" customHeight="1" x14ac:dyDescent="0.2">
      <c r="A107" s="1" t="s">
        <v>72</v>
      </c>
      <c r="B107" s="6" t="s">
        <v>504</v>
      </c>
      <c r="C107" s="6" t="s">
        <v>505</v>
      </c>
      <c r="D107" s="10">
        <v>59723659.769999996</v>
      </c>
      <c r="E107" s="10">
        <v>31199896.52</v>
      </c>
      <c r="G107" s="6" t="s">
        <v>89</v>
      </c>
      <c r="H107" s="6" t="s">
        <v>307</v>
      </c>
      <c r="I107" s="10">
        <v>25192900.019999992</v>
      </c>
      <c r="J107" s="10">
        <v>8861071.3499999978</v>
      </c>
    </row>
    <row r="108" spans="1:10" s="1" customFormat="1" ht="18" customHeight="1" x14ac:dyDescent="0.2">
      <c r="A108" s="1" t="s">
        <v>73</v>
      </c>
      <c r="B108" s="6"/>
      <c r="C108" s="6"/>
      <c r="D108" s="10"/>
      <c r="E108" s="10"/>
      <c r="G108" s="6" t="s">
        <v>90</v>
      </c>
      <c r="H108" s="6" t="s">
        <v>308</v>
      </c>
      <c r="I108" s="10">
        <v>220565987.00000003</v>
      </c>
      <c r="J108" s="10">
        <v>85435454.540000021</v>
      </c>
    </row>
    <row r="109" spans="1:10" s="1" customFormat="1" ht="18" customHeight="1" x14ac:dyDescent="0.2">
      <c r="A109" s="1" t="s">
        <v>74</v>
      </c>
      <c r="B109" s="6"/>
      <c r="C109" s="6"/>
      <c r="D109" s="10"/>
      <c r="E109" s="10"/>
      <c r="G109" s="6" t="s">
        <v>91</v>
      </c>
      <c r="H109" s="6" t="s">
        <v>309</v>
      </c>
      <c r="I109" s="10">
        <v>19686230.48</v>
      </c>
      <c r="J109" s="10">
        <v>8168229.1299999999</v>
      </c>
    </row>
    <row r="110" spans="1:10" s="1" customFormat="1" ht="18" customHeight="1" x14ac:dyDescent="0.2">
      <c r="A110" s="1" t="s">
        <v>75</v>
      </c>
      <c r="B110" s="6"/>
      <c r="C110" s="6"/>
      <c r="D110" s="10"/>
      <c r="E110" s="10"/>
      <c r="G110" s="6" t="s">
        <v>92</v>
      </c>
      <c r="H110" s="6" t="s">
        <v>310</v>
      </c>
      <c r="I110" s="10">
        <v>35144564.669999994</v>
      </c>
      <c r="J110" s="10">
        <v>18032628.300000001</v>
      </c>
    </row>
    <row r="111" spans="1:10" s="1" customFormat="1" ht="18" customHeight="1" x14ac:dyDescent="0.2">
      <c r="A111" s="1" t="s">
        <v>78</v>
      </c>
      <c r="B111" s="6"/>
      <c r="C111" s="6"/>
      <c r="D111" s="10"/>
      <c r="E111" s="10"/>
      <c r="G111" s="6" t="s">
        <v>93</v>
      </c>
      <c r="H111" s="6" t="s">
        <v>283</v>
      </c>
      <c r="I111" s="10">
        <v>10661611.359999999</v>
      </c>
      <c r="J111" s="10">
        <v>7299108.2199999997</v>
      </c>
    </row>
    <row r="112" spans="1:10" s="1" customFormat="1" ht="18" customHeight="1" x14ac:dyDescent="0.2">
      <c r="A112" s="1" t="s">
        <v>79</v>
      </c>
      <c r="B112" s="1" t="s">
        <v>469</v>
      </c>
      <c r="C112" s="1" t="s">
        <v>470</v>
      </c>
      <c r="D112" s="10">
        <v>325000</v>
      </c>
      <c r="E112" s="10">
        <v>325000</v>
      </c>
      <c r="G112" s="1" t="s">
        <v>469</v>
      </c>
      <c r="H112" s="1" t="s">
        <v>470</v>
      </c>
      <c r="I112" s="10">
        <v>16224203</v>
      </c>
      <c r="J112" s="10">
        <v>16224203</v>
      </c>
    </row>
    <row r="113" spans="2:10" s="1" customFormat="1" x14ac:dyDescent="0.2">
      <c r="D113" s="10"/>
      <c r="E113" s="10"/>
      <c r="I113" s="10"/>
      <c r="J113" s="10"/>
    </row>
    <row r="114" spans="2:10" s="1" customFormat="1" ht="20.25" customHeight="1" x14ac:dyDescent="0.2">
      <c r="B114" s="97" t="s">
        <v>209</v>
      </c>
      <c r="C114" s="5"/>
      <c r="D114" s="102">
        <f>SUM(D100:D111)-D112</f>
        <v>349699614.62</v>
      </c>
      <c r="E114" s="102">
        <f>SUM(E100:E111)-E112</f>
        <v>267899993.33000007</v>
      </c>
      <c r="F114" s="5"/>
      <c r="G114" s="97" t="s">
        <v>209</v>
      </c>
      <c r="H114" s="5"/>
      <c r="I114" s="102">
        <f>SUM(I100:I111)-I112</f>
        <v>839148313.5</v>
      </c>
      <c r="J114" s="102">
        <f>SUM(J100:J111)-J112</f>
        <v>340886848.14000005</v>
      </c>
    </row>
  </sheetData>
  <mergeCells count="1">
    <mergeCell ref="B94:J94"/>
  </mergeCells>
  <phoneticPr fontId="0" type="noConversion"/>
  <pageMargins left="0.75" right="0.75" top="1" bottom="1" header="0.5" footer="0.5"/>
  <pageSetup paperSize="9" scale="9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7"/>
  <sheetViews>
    <sheetView topLeftCell="B7" workbookViewId="0">
      <selection activeCell="B7" sqref="B7"/>
    </sheetView>
  </sheetViews>
  <sheetFormatPr defaultRowHeight="12.75" x14ac:dyDescent="0.2"/>
  <cols>
    <col min="1" max="1" width="9.28515625" hidden="1" customWidth="1"/>
    <col min="3" max="3" width="38.7109375" customWidth="1"/>
    <col min="4" max="5" width="10.7109375" bestFit="1" customWidth="1"/>
    <col min="6" max="6" width="6.7109375" customWidth="1"/>
    <col min="8" max="8" width="41.7109375" customWidth="1"/>
    <col min="9" max="9" width="10.7109375" bestFit="1" customWidth="1"/>
    <col min="10" max="10" width="10" bestFit="1" customWidth="1"/>
  </cols>
  <sheetData>
    <row r="1" spans="1:10" hidden="1" x14ac:dyDescent="0.2">
      <c r="A1" s="1" t="s">
        <v>100</v>
      </c>
    </row>
    <row r="2" spans="1:10" s="1" customFormat="1" hidden="1" x14ac:dyDescent="0.2">
      <c r="A2" s="1" t="s">
        <v>232</v>
      </c>
    </row>
    <row r="3" spans="1:10" s="1" customFormat="1" hidden="1" x14ac:dyDescent="0.2">
      <c r="A3" s="1" t="s">
        <v>239</v>
      </c>
      <c r="D3" s="1" t="s">
        <v>220</v>
      </c>
      <c r="E3" s="1" t="s">
        <v>220</v>
      </c>
      <c r="I3" s="1" t="s">
        <v>220</v>
      </c>
      <c r="J3" s="1" t="s">
        <v>220</v>
      </c>
    </row>
    <row r="4" spans="1:10" s="1" customFormat="1" hidden="1" x14ac:dyDescent="0.2">
      <c r="A4" s="1" t="s">
        <v>221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idden="1" x14ac:dyDescent="0.2">
      <c r="A5" s="1" t="s">
        <v>248</v>
      </c>
      <c r="D5" s="7">
        <v>420</v>
      </c>
      <c r="E5" s="7">
        <v>420</v>
      </c>
      <c r="I5" s="7">
        <v>560</v>
      </c>
      <c r="J5" s="7">
        <v>560</v>
      </c>
    </row>
    <row r="6" spans="1:10" s="1" customFormat="1" hidden="1" x14ac:dyDescent="0.2">
      <c r="A6" s="1" t="s">
        <v>347</v>
      </c>
      <c r="D6" s="7" t="s">
        <v>348</v>
      </c>
      <c r="E6" s="1" t="s">
        <v>349</v>
      </c>
      <c r="I6" s="7" t="s">
        <v>348</v>
      </c>
      <c r="J6" s="1" t="s">
        <v>349</v>
      </c>
    </row>
    <row r="7" spans="1:10" x14ac:dyDescent="0.2">
      <c r="A7" s="1"/>
      <c r="B7" s="1"/>
      <c r="C7" s="1"/>
      <c r="D7" s="7"/>
      <c r="E7" s="1"/>
      <c r="F7" s="1"/>
      <c r="G7" s="1"/>
      <c r="H7" s="1"/>
      <c r="I7" s="7"/>
      <c r="J7" s="1"/>
    </row>
    <row r="8" spans="1:10" hidden="1" x14ac:dyDescent="0.2">
      <c r="A8" s="1" t="s">
        <v>101</v>
      </c>
    </row>
    <row r="9" spans="1:10" s="1" customFormat="1" hidden="1" x14ac:dyDescent="0.2">
      <c r="A9" s="1" t="s">
        <v>227</v>
      </c>
    </row>
    <row r="10" spans="1:10" s="1" customFormat="1" hidden="1" x14ac:dyDescent="0.2">
      <c r="A10" s="1" t="s">
        <v>240</v>
      </c>
      <c r="D10" s="1" t="s">
        <v>220</v>
      </c>
      <c r="E10" s="1" t="s">
        <v>220</v>
      </c>
      <c r="I10" s="1" t="s">
        <v>220</v>
      </c>
      <c r="J10" s="1" t="s">
        <v>220</v>
      </c>
    </row>
    <row r="11" spans="1:10" s="1" customFormat="1" hidden="1" x14ac:dyDescent="0.2">
      <c r="A11" s="1" t="s">
        <v>222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idden="1" x14ac:dyDescent="0.2">
      <c r="A12" s="1" t="s">
        <v>249</v>
      </c>
      <c r="D12" s="7">
        <v>430</v>
      </c>
      <c r="E12" s="1">
        <v>430</v>
      </c>
      <c r="I12" s="7">
        <v>570</v>
      </c>
      <c r="J12" s="7">
        <v>570</v>
      </c>
    </row>
    <row r="13" spans="1:10" s="1" customFormat="1" hidden="1" x14ac:dyDescent="0.2">
      <c r="A13" s="1" t="s">
        <v>350</v>
      </c>
      <c r="D13" s="7" t="s">
        <v>348</v>
      </c>
      <c r="E13" s="1" t="s">
        <v>349</v>
      </c>
      <c r="I13" s="7" t="s">
        <v>348</v>
      </c>
      <c r="J13" s="1" t="s">
        <v>349</v>
      </c>
    </row>
    <row r="14" spans="1:10" x14ac:dyDescent="0.2">
      <c r="A14" s="1"/>
      <c r="B14" s="1"/>
      <c r="C14" s="1"/>
      <c r="D14" s="7"/>
      <c r="E14" s="1"/>
      <c r="F14" s="1"/>
      <c r="G14" s="1"/>
      <c r="H14" s="1"/>
      <c r="I14" s="7"/>
      <c r="J14" s="1"/>
    </row>
    <row r="15" spans="1:10" hidden="1" x14ac:dyDescent="0.2">
      <c r="A15" s="1" t="s">
        <v>102</v>
      </c>
    </row>
    <row r="16" spans="1:10" s="1" customFormat="1" hidden="1" x14ac:dyDescent="0.2">
      <c r="A16" s="1" t="s">
        <v>228</v>
      </c>
    </row>
    <row r="17" spans="1:10" s="1" customFormat="1" hidden="1" x14ac:dyDescent="0.2">
      <c r="A17" s="1" t="s">
        <v>241</v>
      </c>
      <c r="D17" s="1" t="s">
        <v>220</v>
      </c>
      <c r="E17" s="1" t="s">
        <v>220</v>
      </c>
      <c r="I17" s="1" t="s">
        <v>220</v>
      </c>
      <c r="J17" s="1" t="s">
        <v>220</v>
      </c>
    </row>
    <row r="18" spans="1:10" s="1" customFormat="1" hidden="1" x14ac:dyDescent="0.2">
      <c r="A18" s="1" t="s">
        <v>223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idden="1" x14ac:dyDescent="0.2">
      <c r="A19" s="1" t="s">
        <v>250</v>
      </c>
      <c r="D19" s="7">
        <v>440</v>
      </c>
      <c r="E19" s="1">
        <v>440</v>
      </c>
      <c r="I19" s="7">
        <v>580</v>
      </c>
      <c r="J19" s="7">
        <v>580</v>
      </c>
    </row>
    <row r="20" spans="1:10" s="1" customFormat="1" hidden="1" x14ac:dyDescent="0.2">
      <c r="A20" s="1" t="s">
        <v>351</v>
      </c>
      <c r="D20" s="7" t="s">
        <v>348</v>
      </c>
      <c r="E20" s="1" t="s">
        <v>349</v>
      </c>
      <c r="I20" s="7" t="s">
        <v>348</v>
      </c>
      <c r="J20" s="1" t="s">
        <v>349</v>
      </c>
    </row>
    <row r="21" spans="1:10" x14ac:dyDescent="0.2">
      <c r="A21" s="1"/>
      <c r="B21" s="1"/>
      <c r="C21" s="1"/>
      <c r="D21" s="7"/>
      <c r="E21" s="1"/>
      <c r="F21" s="1"/>
      <c r="G21" s="1"/>
      <c r="H21" s="1"/>
      <c r="I21" s="7"/>
      <c r="J21" s="1"/>
    </row>
    <row r="22" spans="1:10" hidden="1" x14ac:dyDescent="0.2">
      <c r="A22" s="1" t="s">
        <v>103</v>
      </c>
    </row>
    <row r="23" spans="1:10" s="1" customFormat="1" hidden="1" x14ac:dyDescent="0.2">
      <c r="A23" s="1" t="s">
        <v>229</v>
      </c>
    </row>
    <row r="24" spans="1:10" s="1" customFormat="1" hidden="1" x14ac:dyDescent="0.2">
      <c r="A24" s="1" t="s">
        <v>242</v>
      </c>
      <c r="D24" s="1" t="s">
        <v>220</v>
      </c>
      <c r="E24" s="1" t="s">
        <v>220</v>
      </c>
      <c r="I24" s="1" t="s">
        <v>220</v>
      </c>
      <c r="J24" s="1" t="s">
        <v>220</v>
      </c>
    </row>
    <row r="25" spans="1:10" s="1" customFormat="1" hidden="1" x14ac:dyDescent="0.2">
      <c r="A25" s="1" t="s">
        <v>224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idden="1" x14ac:dyDescent="0.2">
      <c r="A26" s="1" t="s">
        <v>251</v>
      </c>
      <c r="D26" s="7">
        <v>450</v>
      </c>
      <c r="E26" s="1">
        <v>450</v>
      </c>
      <c r="I26" s="7">
        <v>590</v>
      </c>
      <c r="J26" s="7">
        <v>590</v>
      </c>
    </row>
    <row r="27" spans="1:10" s="1" customFormat="1" hidden="1" x14ac:dyDescent="0.2">
      <c r="A27" s="1" t="s">
        <v>352</v>
      </c>
      <c r="D27" s="7" t="s">
        <v>348</v>
      </c>
      <c r="E27" s="1" t="s">
        <v>349</v>
      </c>
      <c r="I27" s="7" t="s">
        <v>348</v>
      </c>
      <c r="J27" s="1" t="s">
        <v>349</v>
      </c>
    </row>
    <row r="28" spans="1:10" x14ac:dyDescent="0.2">
      <c r="A28" s="1"/>
      <c r="B28" s="1"/>
      <c r="C28" s="1"/>
      <c r="D28" s="7"/>
      <c r="E28" s="1"/>
      <c r="F28" s="1"/>
      <c r="G28" s="1"/>
      <c r="H28" s="1"/>
      <c r="I28" s="7"/>
      <c r="J28" s="1"/>
    </row>
    <row r="29" spans="1:10" hidden="1" x14ac:dyDescent="0.2">
      <c r="A29" s="1" t="s">
        <v>104</v>
      </c>
    </row>
    <row r="30" spans="1:10" s="1" customFormat="1" hidden="1" x14ac:dyDescent="0.2">
      <c r="A30" s="1" t="s">
        <v>230</v>
      </c>
    </row>
    <row r="31" spans="1:10" s="1" customFormat="1" hidden="1" x14ac:dyDescent="0.2">
      <c r="A31" s="1" t="s">
        <v>243</v>
      </c>
      <c r="D31" s="1" t="s">
        <v>220</v>
      </c>
      <c r="E31" s="1" t="s">
        <v>220</v>
      </c>
      <c r="I31" s="1" t="s">
        <v>220</v>
      </c>
      <c r="J31" s="1" t="s">
        <v>220</v>
      </c>
    </row>
    <row r="32" spans="1:10" s="1" customFormat="1" hidden="1" x14ac:dyDescent="0.2">
      <c r="A32" s="1" t="s">
        <v>225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idden="1" x14ac:dyDescent="0.2">
      <c r="A33" s="1" t="s">
        <v>215</v>
      </c>
      <c r="D33" s="7">
        <v>460</v>
      </c>
      <c r="E33" s="1">
        <v>460</v>
      </c>
      <c r="I33" s="7">
        <v>600</v>
      </c>
      <c r="J33" s="7">
        <v>600</v>
      </c>
    </row>
    <row r="34" spans="1:10" s="1" customFormat="1" hidden="1" x14ac:dyDescent="0.2">
      <c r="A34" s="1" t="s">
        <v>355</v>
      </c>
      <c r="D34" s="7" t="s">
        <v>348</v>
      </c>
      <c r="E34" s="1" t="s">
        <v>349</v>
      </c>
      <c r="I34" s="7" t="s">
        <v>348</v>
      </c>
      <c r="J34" s="1" t="s">
        <v>349</v>
      </c>
    </row>
    <row r="35" spans="1:10" x14ac:dyDescent="0.2">
      <c r="A35" s="1"/>
      <c r="B35" s="1"/>
      <c r="C35" s="1"/>
      <c r="D35" s="7"/>
      <c r="E35" s="1"/>
      <c r="F35" s="1"/>
      <c r="G35" s="1"/>
      <c r="H35" s="1"/>
      <c r="I35" s="7"/>
      <c r="J35" s="1"/>
    </row>
    <row r="36" spans="1:10" hidden="1" x14ac:dyDescent="0.2">
      <c r="A36" s="1" t="s">
        <v>110</v>
      </c>
    </row>
    <row r="37" spans="1:10" s="1" customFormat="1" hidden="1" x14ac:dyDescent="0.2">
      <c r="A37" s="1" t="s">
        <v>231</v>
      </c>
    </row>
    <row r="38" spans="1:10" s="1" customFormat="1" hidden="1" x14ac:dyDescent="0.2">
      <c r="A38" s="1" t="s">
        <v>244</v>
      </c>
      <c r="D38" s="1" t="s">
        <v>220</v>
      </c>
      <c r="E38" s="1" t="s">
        <v>220</v>
      </c>
      <c r="I38" s="1" t="s">
        <v>220</v>
      </c>
      <c r="J38" s="1" t="s">
        <v>220</v>
      </c>
    </row>
    <row r="39" spans="1:10" s="1" customFormat="1" hidden="1" x14ac:dyDescent="0.2">
      <c r="A39" s="1" t="s">
        <v>226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idden="1" x14ac:dyDescent="0.2">
      <c r="A40" s="1" t="s">
        <v>216</v>
      </c>
      <c r="D40" s="7">
        <v>470</v>
      </c>
      <c r="E40" s="1">
        <v>470</v>
      </c>
      <c r="I40" s="7">
        <v>610</v>
      </c>
      <c r="J40" s="7">
        <v>610</v>
      </c>
    </row>
    <row r="41" spans="1:10" s="1" customFormat="1" hidden="1" x14ac:dyDescent="0.2">
      <c r="A41" s="1" t="s">
        <v>362</v>
      </c>
      <c r="D41" s="7" t="s">
        <v>348</v>
      </c>
      <c r="E41" s="1" t="s">
        <v>349</v>
      </c>
      <c r="I41" s="7" t="s">
        <v>348</v>
      </c>
      <c r="J41" s="1" t="s">
        <v>349</v>
      </c>
    </row>
    <row r="42" spans="1:10" x14ac:dyDescent="0.2">
      <c r="A42" s="1"/>
      <c r="B42" s="1"/>
      <c r="C42" s="1"/>
      <c r="D42" s="7"/>
      <c r="E42" s="1"/>
      <c r="F42" s="1"/>
      <c r="G42" s="1"/>
      <c r="H42" s="1"/>
      <c r="I42" s="7"/>
      <c r="J42" s="1"/>
    </row>
    <row r="43" spans="1:10" hidden="1" x14ac:dyDescent="0.2">
      <c r="A43" s="1" t="s">
        <v>111</v>
      </c>
    </row>
    <row r="44" spans="1:10" s="1" customFormat="1" hidden="1" x14ac:dyDescent="0.2">
      <c r="A44" s="1" t="s">
        <v>233</v>
      </c>
    </row>
    <row r="45" spans="1:10" s="1" customFormat="1" hidden="1" x14ac:dyDescent="0.2">
      <c r="A45" s="1" t="s">
        <v>234</v>
      </c>
      <c r="D45" s="1" t="s">
        <v>220</v>
      </c>
      <c r="E45" s="1" t="s">
        <v>220</v>
      </c>
    </row>
    <row r="46" spans="1:10" s="1" customFormat="1" hidden="1" x14ac:dyDescent="0.2">
      <c r="A46" s="1" t="s">
        <v>235</v>
      </c>
      <c r="D46" s="7">
        <v>10</v>
      </c>
      <c r="E46" s="1">
        <v>30</v>
      </c>
      <c r="I46" s="7"/>
    </row>
    <row r="47" spans="1:10" s="1" customFormat="1" hidden="1" x14ac:dyDescent="0.2">
      <c r="A47" s="1" t="s">
        <v>217</v>
      </c>
      <c r="D47" s="7">
        <v>480</v>
      </c>
      <c r="E47" s="1">
        <v>480</v>
      </c>
      <c r="I47" s="7"/>
      <c r="J47" s="7"/>
    </row>
    <row r="48" spans="1:10" s="1" customFormat="1" hidden="1" x14ac:dyDescent="0.2">
      <c r="A48" s="1" t="s">
        <v>363</v>
      </c>
      <c r="D48" s="7" t="s">
        <v>348</v>
      </c>
      <c r="E48" s="1" t="s">
        <v>349</v>
      </c>
      <c r="I48" s="7"/>
    </row>
    <row r="49" spans="1:10" x14ac:dyDescent="0.2">
      <c r="A49" s="1"/>
      <c r="B49" s="1"/>
      <c r="C49" s="1"/>
      <c r="D49" s="7"/>
      <c r="E49" s="1"/>
      <c r="F49" s="1"/>
      <c r="G49" s="1"/>
      <c r="H49" s="1"/>
      <c r="I49" s="7"/>
      <c r="J49" s="1"/>
    </row>
    <row r="50" spans="1:10" hidden="1" x14ac:dyDescent="0.2">
      <c r="A50" s="1" t="s">
        <v>112</v>
      </c>
    </row>
    <row r="51" spans="1:10" s="1" customFormat="1" hidden="1" x14ac:dyDescent="0.2">
      <c r="A51" s="1" t="s">
        <v>236</v>
      </c>
    </row>
    <row r="52" spans="1:10" s="1" customFormat="1" hidden="1" x14ac:dyDescent="0.2">
      <c r="A52" s="1" t="s">
        <v>237</v>
      </c>
      <c r="D52" s="1" t="s">
        <v>220</v>
      </c>
      <c r="E52" s="1" t="s">
        <v>220</v>
      </c>
    </row>
    <row r="53" spans="1:10" s="1" customFormat="1" hidden="1" x14ac:dyDescent="0.2">
      <c r="A53" s="1" t="s">
        <v>238</v>
      </c>
      <c r="D53" s="7">
        <v>10</v>
      </c>
      <c r="E53" s="1">
        <v>30</v>
      </c>
      <c r="I53" s="7"/>
    </row>
    <row r="54" spans="1:10" s="1" customFormat="1" hidden="1" x14ac:dyDescent="0.2">
      <c r="A54" s="1" t="s">
        <v>218</v>
      </c>
      <c r="D54" s="7">
        <v>490</v>
      </c>
      <c r="E54" s="1">
        <v>490</v>
      </c>
      <c r="I54" s="7"/>
      <c r="J54" s="7"/>
    </row>
    <row r="55" spans="1:10" s="1" customFormat="1" hidden="1" x14ac:dyDescent="0.2">
      <c r="A55" s="1" t="s">
        <v>364</v>
      </c>
      <c r="D55" s="7" t="s">
        <v>348</v>
      </c>
      <c r="E55" s="1" t="s">
        <v>349</v>
      </c>
      <c r="I55" s="7"/>
    </row>
    <row r="56" spans="1:10" x14ac:dyDescent="0.2">
      <c r="A56" s="1"/>
      <c r="B56" s="1"/>
      <c r="C56" s="1"/>
      <c r="D56" s="7"/>
      <c r="E56" s="1"/>
      <c r="F56" s="1"/>
      <c r="G56" s="1"/>
      <c r="H56" s="1"/>
      <c r="I56" s="7"/>
      <c r="J56" s="1"/>
    </row>
    <row r="57" spans="1:10" hidden="1" x14ac:dyDescent="0.2">
      <c r="A57" s="1" t="s">
        <v>113</v>
      </c>
    </row>
    <row r="58" spans="1:10" s="1" customFormat="1" hidden="1" x14ac:dyDescent="0.2">
      <c r="A58" s="1" t="s">
        <v>356</v>
      </c>
    </row>
    <row r="59" spans="1:10" s="1" customFormat="1" hidden="1" x14ac:dyDescent="0.2">
      <c r="A59" s="1" t="s">
        <v>357</v>
      </c>
      <c r="D59" s="1" t="s">
        <v>220</v>
      </c>
      <c r="E59" s="1" t="s">
        <v>220</v>
      </c>
    </row>
    <row r="60" spans="1:10" s="1" customFormat="1" hidden="1" x14ac:dyDescent="0.2">
      <c r="A60" s="1" t="s">
        <v>358</v>
      </c>
      <c r="D60" s="7">
        <v>10</v>
      </c>
      <c r="E60" s="1">
        <v>30</v>
      </c>
      <c r="I60" s="7"/>
    </row>
    <row r="61" spans="1:10" s="1" customFormat="1" hidden="1" x14ac:dyDescent="0.2">
      <c r="A61" s="1" t="s">
        <v>359</v>
      </c>
      <c r="D61" s="7">
        <v>500</v>
      </c>
      <c r="E61" s="1">
        <v>500</v>
      </c>
      <c r="I61" s="7"/>
      <c r="J61" s="7"/>
    </row>
    <row r="62" spans="1:10" s="1" customFormat="1" hidden="1" x14ac:dyDescent="0.2">
      <c r="A62" s="1" t="s">
        <v>360</v>
      </c>
      <c r="D62" s="7" t="s">
        <v>348</v>
      </c>
      <c r="E62" s="1" t="s">
        <v>349</v>
      </c>
      <c r="I62" s="7"/>
    </row>
    <row r="63" spans="1:10" x14ac:dyDescent="0.2">
      <c r="A63" s="1"/>
      <c r="B63" s="1"/>
      <c r="C63" s="1"/>
      <c r="D63" s="7"/>
      <c r="E63" s="1"/>
      <c r="F63" s="1"/>
      <c r="G63" s="1"/>
      <c r="H63" s="1"/>
      <c r="I63" s="7"/>
      <c r="J63" s="1"/>
    </row>
    <row r="64" spans="1:10" hidden="1" x14ac:dyDescent="0.2">
      <c r="A64" s="1" t="s">
        <v>114</v>
      </c>
    </row>
    <row r="65" spans="1:10" s="1" customFormat="1" hidden="1" x14ac:dyDescent="0.2">
      <c r="A65" s="1" t="s">
        <v>365</v>
      </c>
    </row>
    <row r="66" spans="1:10" s="1" customFormat="1" hidden="1" x14ac:dyDescent="0.2">
      <c r="A66" s="1" t="s">
        <v>366</v>
      </c>
      <c r="D66" s="1" t="s">
        <v>220</v>
      </c>
      <c r="E66" s="1" t="s">
        <v>220</v>
      </c>
    </row>
    <row r="67" spans="1:10" s="1" customFormat="1" hidden="1" x14ac:dyDescent="0.2">
      <c r="A67" s="1" t="s">
        <v>367</v>
      </c>
      <c r="D67" s="7">
        <v>10</v>
      </c>
      <c r="E67" s="1">
        <v>30</v>
      </c>
      <c r="I67" s="7"/>
    </row>
    <row r="68" spans="1:10" s="1" customFormat="1" hidden="1" x14ac:dyDescent="0.2">
      <c r="A68" s="1" t="s">
        <v>368</v>
      </c>
      <c r="D68" s="7">
        <v>510</v>
      </c>
      <c r="E68" s="1">
        <v>510</v>
      </c>
      <c r="I68" s="7"/>
      <c r="J68" s="7"/>
    </row>
    <row r="69" spans="1:10" s="1" customFormat="1" hidden="1" x14ac:dyDescent="0.2">
      <c r="A69" s="1" t="s">
        <v>369</v>
      </c>
      <c r="D69" s="7" t="s">
        <v>348</v>
      </c>
      <c r="E69" s="1" t="s">
        <v>349</v>
      </c>
      <c r="I69" s="7"/>
    </row>
    <row r="70" spans="1:10" x14ac:dyDescent="0.2">
      <c r="A70" s="1"/>
      <c r="B70" s="1"/>
      <c r="C70" s="1"/>
      <c r="D70" s="7"/>
      <c r="E70" s="1"/>
      <c r="F70" s="1"/>
      <c r="G70" s="1"/>
      <c r="H70" s="1"/>
      <c r="I70" s="7"/>
      <c r="J70" s="1"/>
    </row>
    <row r="71" spans="1:10" hidden="1" x14ac:dyDescent="0.2">
      <c r="A71" s="1" t="s">
        <v>115</v>
      </c>
    </row>
    <row r="72" spans="1:10" s="1" customFormat="1" hidden="1" x14ac:dyDescent="0.2">
      <c r="A72" s="1" t="s">
        <v>370</v>
      </c>
    </row>
    <row r="73" spans="1:10" s="1" customFormat="1" hidden="1" x14ac:dyDescent="0.2">
      <c r="A73" s="1" t="s">
        <v>371</v>
      </c>
      <c r="D73" s="1" t="s">
        <v>220</v>
      </c>
      <c r="E73" s="1" t="s">
        <v>220</v>
      </c>
    </row>
    <row r="74" spans="1:10" s="1" customFormat="1" hidden="1" x14ac:dyDescent="0.2">
      <c r="A74" s="1" t="s">
        <v>372</v>
      </c>
      <c r="D74" s="7">
        <v>10</v>
      </c>
      <c r="E74" s="1">
        <v>30</v>
      </c>
      <c r="I74" s="7"/>
    </row>
    <row r="75" spans="1:10" s="1" customFormat="1" hidden="1" x14ac:dyDescent="0.2">
      <c r="A75" s="1" t="s">
        <v>373</v>
      </c>
      <c r="D75" s="7">
        <v>520</v>
      </c>
      <c r="E75" s="1">
        <v>520</v>
      </c>
      <c r="I75" s="7"/>
      <c r="J75" s="7"/>
    </row>
    <row r="76" spans="1:10" s="1" customFormat="1" hidden="1" x14ac:dyDescent="0.2">
      <c r="A76" s="1" t="s">
        <v>374</v>
      </c>
      <c r="D76" s="7" t="s">
        <v>348</v>
      </c>
      <c r="E76" s="1" t="s">
        <v>349</v>
      </c>
      <c r="I76" s="7"/>
    </row>
    <row r="77" spans="1:10" x14ac:dyDescent="0.2">
      <c r="A77" s="1"/>
      <c r="B77" s="1"/>
      <c r="C77" s="1"/>
      <c r="D77" s="7"/>
      <c r="E77" s="1"/>
      <c r="F77" s="1"/>
      <c r="G77" s="1"/>
      <c r="H77" s="1"/>
      <c r="I77" s="7"/>
      <c r="J77" s="1"/>
    </row>
    <row r="78" spans="1:10" hidden="1" x14ac:dyDescent="0.2">
      <c r="A78" s="1" t="s">
        <v>118</v>
      </c>
    </row>
    <row r="79" spans="1:10" s="1" customFormat="1" hidden="1" x14ac:dyDescent="0.2">
      <c r="A79" s="1" t="s">
        <v>375</v>
      </c>
    </row>
    <row r="80" spans="1:10" s="1" customFormat="1" hidden="1" x14ac:dyDescent="0.2">
      <c r="A80" s="1" t="s">
        <v>376</v>
      </c>
      <c r="D80" s="1" t="s">
        <v>220</v>
      </c>
      <c r="E80" s="1" t="s">
        <v>220</v>
      </c>
    </row>
    <row r="81" spans="1:10" s="1" customFormat="1" hidden="1" x14ac:dyDescent="0.2">
      <c r="A81" s="1" t="s">
        <v>377</v>
      </c>
      <c r="D81" s="7">
        <v>10</v>
      </c>
      <c r="E81" s="1">
        <v>30</v>
      </c>
      <c r="I81" s="7"/>
    </row>
    <row r="82" spans="1:10" s="1" customFormat="1" hidden="1" x14ac:dyDescent="0.2">
      <c r="A82" s="1" t="s">
        <v>378</v>
      </c>
      <c r="D82" s="7">
        <v>530</v>
      </c>
      <c r="E82" s="1">
        <v>530</v>
      </c>
      <c r="I82" s="7"/>
      <c r="J82" s="7"/>
    </row>
    <row r="83" spans="1:10" s="1" customFormat="1" hidden="1" x14ac:dyDescent="0.2">
      <c r="A83" s="1" t="s">
        <v>379</v>
      </c>
      <c r="D83" s="7" t="s">
        <v>348</v>
      </c>
      <c r="E83" s="1" t="s">
        <v>349</v>
      </c>
      <c r="I83" s="7"/>
    </row>
    <row r="84" spans="1:10" s="1" customFormat="1" x14ac:dyDescent="0.2">
      <c r="D84" s="7"/>
      <c r="I84" s="7"/>
    </row>
    <row r="85" spans="1:10" hidden="1" x14ac:dyDescent="0.2">
      <c r="A85" s="1" t="s">
        <v>116</v>
      </c>
    </row>
    <row r="86" spans="1:10" s="1" customFormat="1" hidden="1" x14ac:dyDescent="0.2">
      <c r="A86" s="1" t="s">
        <v>381</v>
      </c>
    </row>
    <row r="87" spans="1:10" s="1" customFormat="1" hidden="1" x14ac:dyDescent="0.2">
      <c r="A87" s="1" t="s">
        <v>382</v>
      </c>
      <c r="D87" s="1" t="s">
        <v>220</v>
      </c>
      <c r="E87" s="1" t="s">
        <v>220</v>
      </c>
    </row>
    <row r="88" spans="1:10" s="1" customFormat="1" hidden="1" x14ac:dyDescent="0.2">
      <c r="A88" s="1" t="s">
        <v>383</v>
      </c>
      <c r="D88" s="7">
        <v>10</v>
      </c>
      <c r="E88" s="1">
        <v>30</v>
      </c>
      <c r="I88" s="7"/>
    </row>
    <row r="89" spans="1:10" s="1" customFormat="1" hidden="1" x14ac:dyDescent="0.2">
      <c r="A89" s="1" t="s">
        <v>384</v>
      </c>
      <c r="D89" s="7">
        <v>540</v>
      </c>
      <c r="E89" s="1">
        <v>540</v>
      </c>
      <c r="I89" s="7"/>
      <c r="J89" s="7"/>
    </row>
    <row r="90" spans="1:10" s="1" customFormat="1" hidden="1" x14ac:dyDescent="0.2">
      <c r="A90" s="1" t="s">
        <v>385</v>
      </c>
      <c r="D90" s="7" t="s">
        <v>348</v>
      </c>
      <c r="E90" s="1" t="s">
        <v>349</v>
      </c>
      <c r="I90" s="7"/>
    </row>
    <row r="91" spans="1:10" s="1" customFormat="1" x14ac:dyDescent="0.2">
      <c r="D91" s="7"/>
      <c r="I91" s="7"/>
    </row>
    <row r="92" spans="1:10" hidden="1" x14ac:dyDescent="0.2">
      <c r="A92" s="1" t="s">
        <v>117</v>
      </c>
    </row>
    <row r="93" spans="1:10" s="1" customFormat="1" hidden="1" x14ac:dyDescent="0.2">
      <c r="A93" s="1" t="s">
        <v>386</v>
      </c>
    </row>
    <row r="94" spans="1:10" s="1" customFormat="1" hidden="1" x14ac:dyDescent="0.2">
      <c r="A94" s="1" t="s">
        <v>387</v>
      </c>
      <c r="D94" s="1" t="s">
        <v>220</v>
      </c>
      <c r="E94" s="1" t="s">
        <v>220</v>
      </c>
    </row>
    <row r="95" spans="1:10" s="1" customFormat="1" hidden="1" x14ac:dyDescent="0.2">
      <c r="A95" s="1" t="s">
        <v>388</v>
      </c>
      <c r="D95" s="7">
        <v>10</v>
      </c>
      <c r="E95" s="1">
        <v>30</v>
      </c>
      <c r="I95" s="7"/>
    </row>
    <row r="96" spans="1:10" s="1" customFormat="1" hidden="1" x14ac:dyDescent="0.2">
      <c r="A96" s="1" t="s">
        <v>389</v>
      </c>
      <c r="D96" s="7">
        <v>550</v>
      </c>
      <c r="E96" s="1">
        <v>550</v>
      </c>
      <c r="I96" s="7"/>
      <c r="J96" s="7"/>
    </row>
    <row r="97" spans="1:10" s="1" customFormat="1" hidden="1" x14ac:dyDescent="0.2">
      <c r="A97" s="1" t="s">
        <v>390</v>
      </c>
      <c r="D97" s="7" t="s">
        <v>348</v>
      </c>
      <c r="E97" s="1" t="s">
        <v>349</v>
      </c>
      <c r="I97" s="7"/>
    </row>
    <row r="98" spans="1:10" s="1" customFormat="1" x14ac:dyDescent="0.2">
      <c r="D98" s="7"/>
      <c r="I98" s="7"/>
    </row>
    <row r="99" spans="1:10" hidden="1" x14ac:dyDescent="0.2">
      <c r="A99" s="1" t="s">
        <v>119</v>
      </c>
    </row>
    <row r="100" spans="1:10" hidden="1" x14ac:dyDescent="0.2">
      <c r="A100" s="1" t="s">
        <v>391</v>
      </c>
      <c r="B100" s="1"/>
      <c r="C100" s="1"/>
      <c r="D100" s="1"/>
      <c r="E100" s="1"/>
      <c r="F100" s="1"/>
      <c r="G100" s="1"/>
      <c r="H100" s="1"/>
      <c r="I100" s="1"/>
      <c r="J100" s="1"/>
    </row>
    <row r="101" spans="1:10" hidden="1" x14ac:dyDescent="0.2">
      <c r="A101" s="1" t="s">
        <v>392</v>
      </c>
      <c r="B101" s="1"/>
      <c r="C101" s="1"/>
      <c r="D101" s="1" t="s">
        <v>220</v>
      </c>
      <c r="E101" s="1" t="s">
        <v>220</v>
      </c>
      <c r="F101" s="1"/>
      <c r="G101" s="1"/>
      <c r="H101" s="1"/>
      <c r="I101" s="1" t="s">
        <v>220</v>
      </c>
      <c r="J101" s="1" t="s">
        <v>220</v>
      </c>
    </row>
    <row r="102" spans="1:10" hidden="1" x14ac:dyDescent="0.2">
      <c r="A102" s="1" t="s">
        <v>441</v>
      </c>
      <c r="B102" s="1"/>
      <c r="C102" s="1"/>
      <c r="D102" s="39" t="str">
        <f>CONCATENATE("BUD",NOTES!$D$4)</f>
        <v>BUD2026</v>
      </c>
      <c r="E102" s="39" t="str">
        <f>CONCATENATE("BUD",NOTES!$D$4)</f>
        <v>BUD2026</v>
      </c>
      <c r="F102" s="39"/>
      <c r="G102" s="39"/>
      <c r="H102" s="39"/>
      <c r="I102" s="39" t="str">
        <f>CONCATENATE("BUD",NOTES!$D$4)</f>
        <v>BUD2026</v>
      </c>
      <c r="J102" s="39" t="str">
        <f>CONCATENATE("BUD",NOTES!$D$4)</f>
        <v>BUD2026</v>
      </c>
    </row>
    <row r="103" spans="1:10" hidden="1" x14ac:dyDescent="0.2">
      <c r="A103" s="1" t="s">
        <v>393</v>
      </c>
      <c r="B103" s="1"/>
      <c r="C103" s="1"/>
      <c r="D103" s="7">
        <v>10</v>
      </c>
      <c r="E103" s="1">
        <v>10</v>
      </c>
      <c r="F103" s="1"/>
      <c r="G103" s="1"/>
      <c r="H103" s="1"/>
      <c r="I103" s="7">
        <v>10</v>
      </c>
      <c r="J103" s="1">
        <v>10</v>
      </c>
    </row>
    <row r="104" spans="1:10" hidden="1" x14ac:dyDescent="0.2">
      <c r="A104" s="1" t="s">
        <v>394</v>
      </c>
      <c r="B104" s="1"/>
      <c r="C104" s="1"/>
      <c r="D104" s="7">
        <v>110</v>
      </c>
      <c r="E104" s="1">
        <v>110</v>
      </c>
      <c r="F104" s="1"/>
      <c r="G104" s="1"/>
      <c r="H104" s="1"/>
      <c r="I104" s="7">
        <v>120</v>
      </c>
      <c r="J104" s="1">
        <v>120</v>
      </c>
    </row>
    <row r="105" spans="1:10" hidden="1" x14ac:dyDescent="0.2">
      <c r="A105" s="1" t="s">
        <v>120</v>
      </c>
      <c r="B105" s="1"/>
      <c r="C105" s="1"/>
      <c r="D105" s="7" t="s">
        <v>96</v>
      </c>
      <c r="E105" s="7" t="s">
        <v>96</v>
      </c>
      <c r="F105" s="1"/>
      <c r="G105" s="1"/>
      <c r="H105" s="1"/>
      <c r="I105" s="7" t="s">
        <v>97</v>
      </c>
      <c r="J105" s="7" t="s">
        <v>97</v>
      </c>
    </row>
    <row r="106" spans="1:10" hidden="1" x14ac:dyDescent="0.2">
      <c r="A106" s="1" t="s">
        <v>395</v>
      </c>
      <c r="B106" s="1"/>
      <c r="C106" s="1"/>
      <c r="D106" s="7" t="s">
        <v>349</v>
      </c>
      <c r="E106" s="1" t="s">
        <v>349</v>
      </c>
      <c r="F106" s="1"/>
      <c r="G106" s="1"/>
      <c r="H106" s="1"/>
      <c r="I106" s="7" t="s">
        <v>349</v>
      </c>
      <c r="J106" s="1" t="s">
        <v>349</v>
      </c>
    </row>
    <row r="108" spans="1:10" hidden="1" x14ac:dyDescent="0.2">
      <c r="A108" s="1" t="s">
        <v>515</v>
      </c>
    </row>
    <row r="109" spans="1:10" s="1" customFormat="1" hidden="1" x14ac:dyDescent="0.2">
      <c r="A109" s="1" t="s">
        <v>396</v>
      </c>
    </row>
    <row r="110" spans="1:10" s="1" customFormat="1" hidden="1" x14ac:dyDescent="0.2">
      <c r="A110" s="1" t="s">
        <v>397</v>
      </c>
      <c r="D110" s="1" t="s">
        <v>220</v>
      </c>
      <c r="E110" s="1" t="s">
        <v>220</v>
      </c>
    </row>
    <row r="111" spans="1:10" s="1" customFormat="1" hidden="1" x14ac:dyDescent="0.2">
      <c r="A111" s="1" t="s">
        <v>398</v>
      </c>
      <c r="D111" s="7">
        <v>10</v>
      </c>
      <c r="E111" s="1">
        <v>30</v>
      </c>
      <c r="I111" s="7"/>
    </row>
    <row r="112" spans="1:10" s="1" customFormat="1" hidden="1" x14ac:dyDescent="0.2">
      <c r="A112" s="1" t="s">
        <v>399</v>
      </c>
      <c r="D112" s="7">
        <v>810</v>
      </c>
      <c r="E112" s="1">
        <v>810</v>
      </c>
      <c r="I112" s="7"/>
      <c r="J112" s="7"/>
    </row>
    <row r="113" spans="1:10" s="1" customFormat="1" hidden="1" x14ac:dyDescent="0.2">
      <c r="A113" s="1" t="s">
        <v>400</v>
      </c>
      <c r="D113" s="7" t="s">
        <v>348</v>
      </c>
      <c r="E113" s="1" t="s">
        <v>349</v>
      </c>
      <c r="I113" s="7"/>
    </row>
    <row r="115" spans="1:10" s="1" customFormat="1" ht="18.75" x14ac:dyDescent="0.3">
      <c r="B115" s="194" t="s">
        <v>473</v>
      </c>
      <c r="C115" s="194"/>
      <c r="D115" s="194"/>
      <c r="E115" s="194"/>
      <c r="F115" s="194"/>
      <c r="G115" s="194"/>
      <c r="H115" s="194"/>
      <c r="I115" s="194"/>
      <c r="J115" s="194"/>
    </row>
    <row r="116" spans="1:10" s="1" customFormat="1" x14ac:dyDescent="0.2"/>
    <row r="117" spans="1:10" s="1" customFormat="1" ht="21.75" customHeight="1" x14ac:dyDescent="0.2">
      <c r="B117" s="97" t="s">
        <v>474</v>
      </c>
      <c r="C117" s="5"/>
      <c r="D117" s="98" t="s">
        <v>245</v>
      </c>
      <c r="E117" s="98" t="s">
        <v>246</v>
      </c>
      <c r="F117" s="5"/>
      <c r="G117" s="97" t="s">
        <v>474</v>
      </c>
      <c r="H117" s="5"/>
      <c r="I117" s="98" t="s">
        <v>245</v>
      </c>
      <c r="J117" s="98" t="s">
        <v>246</v>
      </c>
    </row>
    <row r="118" spans="1:10" s="1" customFormat="1" x14ac:dyDescent="0.2"/>
    <row r="119" spans="1:10" s="1" customFormat="1" x14ac:dyDescent="0.2">
      <c r="B119" s="99" t="s">
        <v>481</v>
      </c>
      <c r="C119" s="8" t="s">
        <v>477</v>
      </c>
      <c r="D119" s="9" t="s">
        <v>247</v>
      </c>
      <c r="E119" s="9" t="s">
        <v>247</v>
      </c>
      <c r="G119" s="99" t="s">
        <v>480</v>
      </c>
      <c r="H119" s="8" t="s">
        <v>471</v>
      </c>
      <c r="I119" s="9" t="s">
        <v>247</v>
      </c>
      <c r="J119" s="9" t="s">
        <v>247</v>
      </c>
    </row>
    <row r="120" spans="1:10" s="1" customFormat="1" x14ac:dyDescent="0.2"/>
    <row r="121" spans="1:10" s="1" customFormat="1" ht="18" customHeight="1" x14ac:dyDescent="0.2">
      <c r="A121" s="1" t="s">
        <v>468</v>
      </c>
      <c r="B121" s="6" t="s">
        <v>9</v>
      </c>
      <c r="C121" s="6" t="s">
        <v>311</v>
      </c>
      <c r="D121" s="10">
        <v>47406595.669999994</v>
      </c>
      <c r="E121" s="10">
        <v>18638879.670000002</v>
      </c>
      <c r="G121" s="6" t="s">
        <v>24</v>
      </c>
      <c r="H121" s="6" t="s">
        <v>324</v>
      </c>
      <c r="I121" s="10">
        <v>51360610.06000001</v>
      </c>
      <c r="J121" s="10">
        <v>17101742.190000001</v>
      </c>
    </row>
    <row r="122" spans="1:10" s="1" customFormat="1" ht="18" customHeight="1" x14ac:dyDescent="0.2">
      <c r="A122" s="1" t="s">
        <v>69</v>
      </c>
      <c r="B122" s="6" t="s">
        <v>10</v>
      </c>
      <c r="C122" s="6" t="s">
        <v>312</v>
      </c>
      <c r="D122" s="10">
        <v>50180866.409999989</v>
      </c>
      <c r="E122" s="10">
        <v>16658390.199999999</v>
      </c>
      <c r="G122" s="6" t="s">
        <v>25</v>
      </c>
      <c r="H122" s="6" t="s">
        <v>325</v>
      </c>
      <c r="I122" s="10">
        <v>238344710.31999999</v>
      </c>
      <c r="J122" s="10">
        <v>9590215.9299999997</v>
      </c>
    </row>
    <row r="123" spans="1:10" s="1" customFormat="1" ht="18" customHeight="1" x14ac:dyDescent="0.2">
      <c r="A123" s="1" t="s">
        <v>402</v>
      </c>
      <c r="B123" s="6" t="s">
        <v>11</v>
      </c>
      <c r="C123" s="6" t="s">
        <v>313</v>
      </c>
      <c r="D123" s="10">
        <v>3627664.48</v>
      </c>
      <c r="E123" s="10">
        <v>3341701.5300000003</v>
      </c>
      <c r="G123" s="6" t="s">
        <v>26</v>
      </c>
      <c r="H123" s="6" t="s">
        <v>326</v>
      </c>
      <c r="I123" s="10">
        <v>218549692.31999999</v>
      </c>
      <c r="J123" s="10">
        <v>11526366.199999999</v>
      </c>
    </row>
    <row r="124" spans="1:10" s="1" customFormat="1" ht="18" customHeight="1" x14ac:dyDescent="0.2">
      <c r="A124" s="1" t="s">
        <v>403</v>
      </c>
      <c r="B124" s="6" t="s">
        <v>12</v>
      </c>
      <c r="C124" s="6" t="s">
        <v>314</v>
      </c>
      <c r="D124" s="10">
        <v>7093165.3500000006</v>
      </c>
      <c r="E124" s="10">
        <v>4015023.13</v>
      </c>
      <c r="G124" s="6" t="s">
        <v>27</v>
      </c>
      <c r="H124" s="6" t="s">
        <v>327</v>
      </c>
      <c r="I124" s="10">
        <v>106302070.13999997</v>
      </c>
      <c r="J124" s="10">
        <v>29743897.18</v>
      </c>
    </row>
    <row r="125" spans="1:10" s="1" customFormat="1" ht="18" customHeight="1" x14ac:dyDescent="0.2">
      <c r="A125" s="1" t="s">
        <v>404</v>
      </c>
      <c r="B125" s="6" t="s">
        <v>13</v>
      </c>
      <c r="C125" s="6" t="s">
        <v>315</v>
      </c>
      <c r="D125" s="10">
        <v>43046693.279999994</v>
      </c>
      <c r="E125" s="10">
        <v>4055850.0900000003</v>
      </c>
      <c r="G125" s="6" t="s">
        <v>28</v>
      </c>
      <c r="H125" s="6" t="s">
        <v>328</v>
      </c>
      <c r="I125" s="10">
        <v>120656780.12</v>
      </c>
      <c r="J125" s="10">
        <v>19608620.170000002</v>
      </c>
    </row>
    <row r="126" spans="1:10" s="1" customFormat="1" ht="18" customHeight="1" x14ac:dyDescent="0.2">
      <c r="A126" s="1" t="s">
        <v>70</v>
      </c>
      <c r="B126" s="6" t="s">
        <v>14</v>
      </c>
      <c r="C126" s="6" t="s">
        <v>316</v>
      </c>
      <c r="D126" s="10">
        <v>166256086.30000001</v>
      </c>
      <c r="E126" s="10">
        <v>3437168.62</v>
      </c>
      <c r="G126" s="6" t="s">
        <v>29</v>
      </c>
      <c r="H126" s="6" t="s">
        <v>283</v>
      </c>
      <c r="I126" s="10">
        <v>8010024.54</v>
      </c>
      <c r="J126" s="10">
        <v>8548155.2100000009</v>
      </c>
    </row>
    <row r="127" spans="1:10" s="1" customFormat="1" ht="18" customHeight="1" x14ac:dyDescent="0.2">
      <c r="A127" s="1" t="s">
        <v>71</v>
      </c>
      <c r="B127" s="6" t="s">
        <v>15</v>
      </c>
      <c r="C127" s="6" t="s">
        <v>317</v>
      </c>
      <c r="D127" s="10">
        <v>62881324.210000001</v>
      </c>
      <c r="E127" s="10">
        <v>41354878.420000002</v>
      </c>
      <c r="G127" s="100"/>
      <c r="H127" s="101"/>
      <c r="I127" s="10"/>
      <c r="J127" s="10"/>
    </row>
    <row r="128" spans="1:10" s="1" customFormat="1" ht="18" customHeight="1" x14ac:dyDescent="0.2">
      <c r="A128" s="1" t="s">
        <v>72</v>
      </c>
      <c r="B128" s="6" t="s">
        <v>16</v>
      </c>
      <c r="C128" s="6" t="s">
        <v>318</v>
      </c>
      <c r="D128" s="10">
        <v>12816395.980000002</v>
      </c>
      <c r="E128" s="10">
        <v>6944682.7899999991</v>
      </c>
      <c r="G128" s="100"/>
      <c r="H128" s="101"/>
      <c r="I128" s="10"/>
      <c r="J128" s="10"/>
    </row>
    <row r="129" spans="1:10" s="1" customFormat="1" ht="18" customHeight="1" x14ac:dyDescent="0.2">
      <c r="A129" s="1" t="s">
        <v>73</v>
      </c>
      <c r="B129" s="6" t="s">
        <v>17</v>
      </c>
      <c r="C129" s="6" t="s">
        <v>319</v>
      </c>
      <c r="D129" s="10">
        <v>34221846.330000006</v>
      </c>
      <c r="E129" s="10">
        <v>10272427.379999999</v>
      </c>
      <c r="G129" s="100"/>
      <c r="H129" s="101"/>
      <c r="I129" s="10"/>
      <c r="J129" s="10"/>
    </row>
    <row r="130" spans="1:10" s="1" customFormat="1" ht="18" customHeight="1" x14ac:dyDescent="0.2">
      <c r="A130" s="1" t="s">
        <v>74</v>
      </c>
      <c r="B130" s="6" t="s">
        <v>18</v>
      </c>
      <c r="C130" s="6" t="s">
        <v>320</v>
      </c>
      <c r="D130" s="10">
        <v>49061760.100000009</v>
      </c>
      <c r="E130" s="10">
        <v>24203723.25</v>
      </c>
      <c r="G130" s="100"/>
      <c r="H130" s="101"/>
      <c r="I130" s="10"/>
      <c r="J130" s="10"/>
    </row>
    <row r="131" spans="1:10" s="1" customFormat="1" ht="18" customHeight="1" x14ac:dyDescent="0.2">
      <c r="A131" s="1" t="s">
        <v>75</v>
      </c>
      <c r="B131" s="6" t="s">
        <v>19</v>
      </c>
      <c r="C131" s="6" t="s">
        <v>321</v>
      </c>
      <c r="D131" s="10">
        <v>524805901.46000004</v>
      </c>
      <c r="E131" s="10">
        <v>186447832.37</v>
      </c>
      <c r="G131" s="100"/>
      <c r="H131" s="101"/>
      <c r="I131" s="10"/>
      <c r="J131" s="10"/>
    </row>
    <row r="132" spans="1:10" s="1" customFormat="1" ht="18" customHeight="1" x14ac:dyDescent="0.2">
      <c r="A132" s="1" t="s">
        <v>78</v>
      </c>
      <c r="B132" s="6" t="s">
        <v>20</v>
      </c>
      <c r="C132" s="6" t="s">
        <v>322</v>
      </c>
      <c r="D132" s="10">
        <v>23810293.559999999</v>
      </c>
      <c r="E132" s="10">
        <v>10869395.469999999</v>
      </c>
      <c r="G132" s="100"/>
      <c r="H132" s="101"/>
      <c r="I132" s="10"/>
      <c r="J132" s="10"/>
    </row>
    <row r="133" spans="1:10" s="1" customFormat="1" ht="18" customHeight="1" x14ac:dyDescent="0.2">
      <c r="A133" s="1" t="s">
        <v>79</v>
      </c>
      <c r="B133" s="6" t="s">
        <v>21</v>
      </c>
      <c r="C133" s="6" t="s">
        <v>323</v>
      </c>
      <c r="D133" s="10">
        <v>38547841.209999993</v>
      </c>
      <c r="E133" s="10">
        <v>10777299.140000001</v>
      </c>
      <c r="G133" s="100"/>
      <c r="H133" s="101"/>
      <c r="I133" s="10"/>
      <c r="J133" s="10"/>
    </row>
    <row r="134" spans="1:10" s="1" customFormat="1" ht="18" customHeight="1" x14ac:dyDescent="0.2">
      <c r="A134" s="1" t="s">
        <v>80</v>
      </c>
      <c r="B134" s="6" t="s">
        <v>22</v>
      </c>
      <c r="C134" s="6" t="s">
        <v>23</v>
      </c>
      <c r="D134" s="10">
        <v>51941811.32</v>
      </c>
      <c r="E134" s="10">
        <v>48292278.950000003</v>
      </c>
      <c r="G134" s="100"/>
      <c r="H134" s="101"/>
      <c r="I134" s="10"/>
      <c r="J134" s="10"/>
    </row>
    <row r="135" spans="1:10" s="1" customFormat="1" ht="18" customHeight="1" x14ac:dyDescent="0.2">
      <c r="A135" s="1" t="s">
        <v>514</v>
      </c>
      <c r="B135" s="6" t="s">
        <v>513</v>
      </c>
      <c r="C135" s="6" t="s">
        <v>512</v>
      </c>
      <c r="D135" s="10">
        <v>43122109.719999999</v>
      </c>
      <c r="E135" s="10">
        <v>21356185.669999998</v>
      </c>
      <c r="G135" s="100"/>
      <c r="H135" s="101"/>
      <c r="I135" s="10"/>
      <c r="J135" s="10"/>
    </row>
    <row r="136" spans="1:10" s="1" customFormat="1" ht="19.5" customHeight="1" x14ac:dyDescent="0.2">
      <c r="A136" s="1" t="s">
        <v>81</v>
      </c>
      <c r="B136" s="1" t="s">
        <v>469</v>
      </c>
      <c r="C136" s="1" t="s">
        <v>470</v>
      </c>
      <c r="D136" s="10">
        <v>94789708</v>
      </c>
      <c r="E136" s="10">
        <v>94789708</v>
      </c>
      <c r="G136" s="1" t="s">
        <v>469</v>
      </c>
      <c r="H136" s="1" t="s">
        <v>470</v>
      </c>
      <c r="I136" s="10">
        <v>2663980</v>
      </c>
      <c r="J136" s="10">
        <v>2663980</v>
      </c>
    </row>
    <row r="137" spans="1:10" s="1" customFormat="1" ht="20.25" customHeight="1" x14ac:dyDescent="0.2">
      <c r="B137" s="97" t="s">
        <v>209</v>
      </c>
      <c r="C137" s="5"/>
      <c r="D137" s="102">
        <f>SUM(D121:D135)-D136</f>
        <v>1064030647.3800001</v>
      </c>
      <c r="E137" s="102">
        <f>SUM(E121:E135)-E136</f>
        <v>315876008.68000007</v>
      </c>
      <c r="F137" s="5"/>
      <c r="G137" s="97" t="s">
        <v>209</v>
      </c>
      <c r="H137" s="5"/>
      <c r="I137" s="102">
        <f>SUM(I121:I135)-I136</f>
        <v>740559907.49999988</v>
      </c>
      <c r="J137" s="102">
        <f>SUM(J121:J135)-J136</f>
        <v>93455016.879999995</v>
      </c>
    </row>
  </sheetData>
  <mergeCells count="1">
    <mergeCell ref="B115:J115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13"/>
  <sheetViews>
    <sheetView topLeftCell="B87" workbookViewId="0">
      <selection activeCell="B87" sqref="B87:J87"/>
    </sheetView>
  </sheetViews>
  <sheetFormatPr defaultRowHeight="12.75" x14ac:dyDescent="0.2"/>
  <cols>
    <col min="1" max="1" width="9.28515625" hidden="1" customWidth="1"/>
    <col min="3" max="3" width="40.28515625" bestFit="1" customWidth="1"/>
    <col min="4" max="5" width="10.7109375" bestFit="1" customWidth="1"/>
    <col min="6" max="6" width="6.7109375" customWidth="1"/>
    <col min="8" max="8" width="35.42578125" bestFit="1" customWidth="1"/>
    <col min="9" max="9" width="12.28515625" bestFit="1" customWidth="1"/>
    <col min="10" max="10" width="13.28515625" customWidth="1"/>
  </cols>
  <sheetData>
    <row r="1" spans="1:10" hidden="1" x14ac:dyDescent="0.2">
      <c r="A1" s="1" t="s">
        <v>100</v>
      </c>
    </row>
    <row r="2" spans="1:10" s="1" customFormat="1" hidden="1" x14ac:dyDescent="0.2">
      <c r="A2" s="1" t="s">
        <v>232</v>
      </c>
    </row>
    <row r="3" spans="1:10" s="1" customFormat="1" hidden="1" x14ac:dyDescent="0.2">
      <c r="A3" s="1" t="s">
        <v>239</v>
      </c>
      <c r="D3" s="1" t="s">
        <v>220</v>
      </c>
      <c r="E3" s="1" t="s">
        <v>220</v>
      </c>
      <c r="I3" s="1" t="s">
        <v>220</v>
      </c>
      <c r="J3" s="1" t="s">
        <v>220</v>
      </c>
    </row>
    <row r="4" spans="1:10" s="1" customFormat="1" hidden="1" x14ac:dyDescent="0.2">
      <c r="A4" s="1" t="s">
        <v>221</v>
      </c>
      <c r="D4" s="7">
        <v>10</v>
      </c>
      <c r="E4" s="1">
        <v>30</v>
      </c>
      <c r="I4" s="7">
        <v>10</v>
      </c>
      <c r="J4" s="1">
        <v>30</v>
      </c>
    </row>
    <row r="5" spans="1:10" s="1" customFormat="1" hidden="1" x14ac:dyDescent="0.2">
      <c r="A5" s="1" t="s">
        <v>248</v>
      </c>
      <c r="D5" s="7">
        <v>620</v>
      </c>
      <c r="E5" s="1">
        <v>620</v>
      </c>
      <c r="I5" s="7">
        <v>680</v>
      </c>
      <c r="J5" s="7">
        <v>680</v>
      </c>
    </row>
    <row r="6" spans="1:10" s="1" customFormat="1" hidden="1" x14ac:dyDescent="0.2">
      <c r="A6" s="1" t="s">
        <v>347</v>
      </c>
      <c r="D6" s="7" t="s">
        <v>348</v>
      </c>
      <c r="E6" s="1" t="s">
        <v>349</v>
      </c>
      <c r="I6" s="7" t="s">
        <v>348</v>
      </c>
      <c r="J6" s="1" t="s">
        <v>349</v>
      </c>
    </row>
    <row r="7" spans="1:10" s="1" customFormat="1" hidden="1" x14ac:dyDescent="0.2">
      <c r="D7" s="7"/>
      <c r="I7" s="7"/>
    </row>
    <row r="8" spans="1:10" hidden="1" x14ac:dyDescent="0.2">
      <c r="A8" s="1" t="s">
        <v>101</v>
      </c>
    </row>
    <row r="9" spans="1:10" s="1" customFormat="1" hidden="1" x14ac:dyDescent="0.2">
      <c r="A9" s="1" t="s">
        <v>227</v>
      </c>
    </row>
    <row r="10" spans="1:10" s="1" customFormat="1" hidden="1" x14ac:dyDescent="0.2">
      <c r="A10" s="1" t="s">
        <v>240</v>
      </c>
      <c r="D10" s="1" t="s">
        <v>220</v>
      </c>
      <c r="E10" s="1" t="s">
        <v>220</v>
      </c>
      <c r="I10" s="1" t="s">
        <v>220</v>
      </c>
      <c r="J10" s="1" t="s">
        <v>220</v>
      </c>
    </row>
    <row r="11" spans="1:10" s="1" customFormat="1" hidden="1" x14ac:dyDescent="0.2">
      <c r="A11" s="1" t="s">
        <v>222</v>
      </c>
      <c r="D11" s="7">
        <v>10</v>
      </c>
      <c r="E11" s="1">
        <v>30</v>
      </c>
      <c r="I11" s="7">
        <v>10</v>
      </c>
      <c r="J11" s="1">
        <v>30</v>
      </c>
    </row>
    <row r="12" spans="1:10" s="1" customFormat="1" hidden="1" x14ac:dyDescent="0.2">
      <c r="A12" s="1" t="s">
        <v>249</v>
      </c>
      <c r="D12" s="7">
        <v>630</v>
      </c>
      <c r="E12" s="1">
        <v>630</v>
      </c>
      <c r="I12" s="7">
        <v>690</v>
      </c>
      <c r="J12" s="7">
        <v>690</v>
      </c>
    </row>
    <row r="13" spans="1:10" s="1" customFormat="1" hidden="1" x14ac:dyDescent="0.2">
      <c r="A13" s="1" t="s">
        <v>350</v>
      </c>
      <c r="D13" s="7" t="s">
        <v>348</v>
      </c>
      <c r="E13" s="1" t="s">
        <v>349</v>
      </c>
      <c r="I13" s="7" t="s">
        <v>348</v>
      </c>
      <c r="J13" s="1" t="s">
        <v>349</v>
      </c>
    </row>
    <row r="14" spans="1:10" s="1" customFormat="1" hidden="1" x14ac:dyDescent="0.2">
      <c r="D14" s="7"/>
      <c r="I14" s="7"/>
    </row>
    <row r="15" spans="1:10" hidden="1" x14ac:dyDescent="0.2">
      <c r="A15" s="1" t="s">
        <v>102</v>
      </c>
    </row>
    <row r="16" spans="1:10" s="1" customFormat="1" hidden="1" x14ac:dyDescent="0.2">
      <c r="A16" s="1" t="s">
        <v>228</v>
      </c>
    </row>
    <row r="17" spans="1:10" s="1" customFormat="1" hidden="1" x14ac:dyDescent="0.2">
      <c r="A17" s="1" t="s">
        <v>241</v>
      </c>
      <c r="D17" s="1" t="s">
        <v>220</v>
      </c>
      <c r="E17" s="1" t="s">
        <v>220</v>
      </c>
      <c r="I17" s="1" t="s">
        <v>220</v>
      </c>
      <c r="J17" s="1" t="s">
        <v>220</v>
      </c>
    </row>
    <row r="18" spans="1:10" s="1" customFormat="1" hidden="1" x14ac:dyDescent="0.2">
      <c r="A18" s="1" t="s">
        <v>223</v>
      </c>
      <c r="D18" s="7">
        <v>10</v>
      </c>
      <c r="E18" s="1">
        <v>30</v>
      </c>
      <c r="I18" s="7">
        <v>10</v>
      </c>
      <c r="J18" s="1">
        <v>30</v>
      </c>
    </row>
    <row r="19" spans="1:10" s="1" customFormat="1" hidden="1" x14ac:dyDescent="0.2">
      <c r="A19" s="1" t="s">
        <v>250</v>
      </c>
      <c r="D19" s="7">
        <v>640</v>
      </c>
      <c r="E19" s="1">
        <v>640</v>
      </c>
      <c r="I19" s="7">
        <v>700</v>
      </c>
      <c r="J19" s="7">
        <v>700</v>
      </c>
    </row>
    <row r="20" spans="1:10" s="1" customFormat="1" hidden="1" x14ac:dyDescent="0.2">
      <c r="A20" s="1" t="s">
        <v>351</v>
      </c>
      <c r="D20" s="7" t="s">
        <v>348</v>
      </c>
      <c r="E20" s="1" t="s">
        <v>349</v>
      </c>
      <c r="I20" s="7" t="s">
        <v>348</v>
      </c>
      <c r="J20" s="1" t="s">
        <v>349</v>
      </c>
    </row>
    <row r="21" spans="1:10" s="1" customFormat="1" hidden="1" x14ac:dyDescent="0.2">
      <c r="D21" s="7"/>
      <c r="I21" s="7"/>
    </row>
    <row r="22" spans="1:10" hidden="1" x14ac:dyDescent="0.2">
      <c r="A22" s="1" t="s">
        <v>103</v>
      </c>
    </row>
    <row r="23" spans="1:10" s="1" customFormat="1" hidden="1" x14ac:dyDescent="0.2">
      <c r="A23" s="1" t="s">
        <v>229</v>
      </c>
    </row>
    <row r="24" spans="1:10" s="1" customFormat="1" hidden="1" x14ac:dyDescent="0.2">
      <c r="A24" s="1" t="s">
        <v>242</v>
      </c>
      <c r="D24" s="1" t="s">
        <v>220</v>
      </c>
      <c r="E24" s="1" t="s">
        <v>220</v>
      </c>
      <c r="I24" s="1" t="s">
        <v>220</v>
      </c>
      <c r="J24" s="1" t="s">
        <v>220</v>
      </c>
    </row>
    <row r="25" spans="1:10" s="1" customFormat="1" hidden="1" x14ac:dyDescent="0.2">
      <c r="A25" s="1" t="s">
        <v>224</v>
      </c>
      <c r="D25" s="7">
        <v>10</v>
      </c>
      <c r="E25" s="1">
        <v>30</v>
      </c>
      <c r="I25" s="7">
        <v>10</v>
      </c>
      <c r="J25" s="1">
        <v>30</v>
      </c>
    </row>
    <row r="26" spans="1:10" s="1" customFormat="1" hidden="1" x14ac:dyDescent="0.2">
      <c r="A26" s="1" t="s">
        <v>251</v>
      </c>
      <c r="D26" s="7">
        <v>650</v>
      </c>
      <c r="E26" s="1">
        <v>650</v>
      </c>
      <c r="I26" s="7">
        <v>710</v>
      </c>
      <c r="J26" s="7">
        <v>710</v>
      </c>
    </row>
    <row r="27" spans="1:10" s="1" customFormat="1" hidden="1" x14ac:dyDescent="0.2">
      <c r="A27" s="1" t="s">
        <v>352</v>
      </c>
      <c r="D27" s="7" t="s">
        <v>348</v>
      </c>
      <c r="E27" s="1" t="s">
        <v>349</v>
      </c>
      <c r="I27" s="7" t="s">
        <v>348</v>
      </c>
      <c r="J27" s="1" t="s">
        <v>349</v>
      </c>
    </row>
    <row r="28" spans="1:10" s="1" customFormat="1" hidden="1" x14ac:dyDescent="0.2">
      <c r="D28" s="7"/>
      <c r="I28" s="7"/>
    </row>
    <row r="29" spans="1:10" hidden="1" x14ac:dyDescent="0.2">
      <c r="A29" s="1" t="s">
        <v>104</v>
      </c>
    </row>
    <row r="30" spans="1:10" s="1" customFormat="1" hidden="1" x14ac:dyDescent="0.2">
      <c r="A30" s="1" t="s">
        <v>230</v>
      </c>
    </row>
    <row r="31" spans="1:10" s="1" customFormat="1" hidden="1" x14ac:dyDescent="0.2">
      <c r="A31" s="1" t="s">
        <v>243</v>
      </c>
      <c r="D31" s="1" t="s">
        <v>220</v>
      </c>
      <c r="E31" s="1" t="s">
        <v>220</v>
      </c>
      <c r="I31" s="1" t="s">
        <v>220</v>
      </c>
      <c r="J31" s="1" t="s">
        <v>220</v>
      </c>
    </row>
    <row r="32" spans="1:10" s="1" customFormat="1" hidden="1" x14ac:dyDescent="0.2">
      <c r="A32" s="1" t="s">
        <v>225</v>
      </c>
      <c r="D32" s="7">
        <v>10</v>
      </c>
      <c r="E32" s="1">
        <v>30</v>
      </c>
      <c r="I32" s="7">
        <v>10</v>
      </c>
      <c r="J32" s="1">
        <v>30</v>
      </c>
    </row>
    <row r="33" spans="1:10" s="1" customFormat="1" hidden="1" x14ac:dyDescent="0.2">
      <c r="A33" s="1" t="s">
        <v>215</v>
      </c>
      <c r="D33" s="7">
        <v>660</v>
      </c>
      <c r="E33" s="1">
        <v>660</v>
      </c>
      <c r="I33" s="7">
        <v>720</v>
      </c>
      <c r="J33" s="7">
        <v>720</v>
      </c>
    </row>
    <row r="34" spans="1:10" s="1" customFormat="1" hidden="1" x14ac:dyDescent="0.2">
      <c r="A34" s="1" t="s">
        <v>355</v>
      </c>
      <c r="D34" s="7" t="s">
        <v>348</v>
      </c>
      <c r="E34" s="1" t="s">
        <v>349</v>
      </c>
      <c r="I34" s="7" t="s">
        <v>348</v>
      </c>
      <c r="J34" s="1" t="s">
        <v>349</v>
      </c>
    </row>
    <row r="35" spans="1:10" s="1" customFormat="1" hidden="1" x14ac:dyDescent="0.2">
      <c r="D35" s="7"/>
      <c r="I35" s="7"/>
    </row>
    <row r="36" spans="1:10" hidden="1" x14ac:dyDescent="0.2">
      <c r="A36" s="1" t="s">
        <v>110</v>
      </c>
    </row>
    <row r="37" spans="1:10" s="1" customFormat="1" hidden="1" x14ac:dyDescent="0.2">
      <c r="A37" s="1" t="s">
        <v>231</v>
      </c>
    </row>
    <row r="38" spans="1:10" s="1" customFormat="1" hidden="1" x14ac:dyDescent="0.2">
      <c r="A38" s="1" t="s">
        <v>244</v>
      </c>
      <c r="D38" s="1" t="s">
        <v>220</v>
      </c>
      <c r="E38" s="1" t="s">
        <v>220</v>
      </c>
      <c r="I38" s="1" t="s">
        <v>220</v>
      </c>
      <c r="J38" s="1" t="s">
        <v>220</v>
      </c>
    </row>
    <row r="39" spans="1:10" s="1" customFormat="1" hidden="1" x14ac:dyDescent="0.2">
      <c r="A39" s="1" t="s">
        <v>226</v>
      </c>
      <c r="D39" s="7">
        <v>10</v>
      </c>
      <c r="E39" s="1">
        <v>30</v>
      </c>
      <c r="I39" s="7">
        <v>10</v>
      </c>
      <c r="J39" s="1">
        <v>30</v>
      </c>
    </row>
    <row r="40" spans="1:10" s="1" customFormat="1" hidden="1" x14ac:dyDescent="0.2">
      <c r="A40" s="1" t="s">
        <v>216</v>
      </c>
      <c r="D40" s="7">
        <v>670</v>
      </c>
      <c r="E40" s="1">
        <v>670</v>
      </c>
      <c r="I40" s="7">
        <v>730</v>
      </c>
      <c r="J40" s="7">
        <v>730</v>
      </c>
    </row>
    <row r="41" spans="1:10" s="1" customFormat="1" hidden="1" x14ac:dyDescent="0.2">
      <c r="A41" s="1" t="s">
        <v>362</v>
      </c>
      <c r="D41" s="7" t="s">
        <v>348</v>
      </c>
      <c r="E41" s="1" t="s">
        <v>349</v>
      </c>
      <c r="I41" s="7" t="s">
        <v>348</v>
      </c>
      <c r="J41" s="1" t="s">
        <v>349</v>
      </c>
    </row>
    <row r="42" spans="1:10" s="1" customFormat="1" hidden="1" x14ac:dyDescent="0.2">
      <c r="D42" s="7"/>
      <c r="I42" s="7"/>
    </row>
    <row r="43" spans="1:10" hidden="1" x14ac:dyDescent="0.2">
      <c r="A43" s="1" t="s">
        <v>111</v>
      </c>
    </row>
    <row r="44" spans="1:10" s="1" customFormat="1" hidden="1" x14ac:dyDescent="0.2">
      <c r="A44" s="1" t="s">
        <v>233</v>
      </c>
    </row>
    <row r="45" spans="1:10" s="1" customFormat="1" hidden="1" x14ac:dyDescent="0.2">
      <c r="A45" s="1" t="s">
        <v>234</v>
      </c>
      <c r="I45" s="1" t="s">
        <v>220</v>
      </c>
      <c r="J45" s="1" t="s">
        <v>220</v>
      </c>
    </row>
    <row r="46" spans="1:10" s="1" customFormat="1" hidden="1" x14ac:dyDescent="0.2">
      <c r="A46" s="1" t="s">
        <v>235</v>
      </c>
      <c r="D46" s="7"/>
      <c r="I46" s="7">
        <v>10</v>
      </c>
      <c r="J46" s="1">
        <v>30</v>
      </c>
    </row>
    <row r="47" spans="1:10" s="1" customFormat="1" hidden="1" x14ac:dyDescent="0.2">
      <c r="A47" s="1" t="s">
        <v>217</v>
      </c>
      <c r="D47" s="7"/>
      <c r="I47" s="7">
        <v>740</v>
      </c>
      <c r="J47" s="7">
        <v>740</v>
      </c>
    </row>
    <row r="48" spans="1:10" s="1" customFormat="1" hidden="1" x14ac:dyDescent="0.2">
      <c r="A48" s="1" t="s">
        <v>363</v>
      </c>
      <c r="D48" s="7"/>
      <c r="I48" s="7" t="s">
        <v>348</v>
      </c>
      <c r="J48" s="1" t="s">
        <v>349</v>
      </c>
    </row>
    <row r="49" spans="1:10" s="1" customFormat="1" hidden="1" x14ac:dyDescent="0.2">
      <c r="D49" s="7"/>
      <c r="I49" s="7"/>
    </row>
    <row r="50" spans="1:10" hidden="1" x14ac:dyDescent="0.2">
      <c r="A50" s="1" t="s">
        <v>112</v>
      </c>
    </row>
    <row r="51" spans="1:10" s="1" customFormat="1" hidden="1" x14ac:dyDescent="0.2">
      <c r="A51" s="1" t="s">
        <v>236</v>
      </c>
    </row>
    <row r="52" spans="1:10" s="1" customFormat="1" hidden="1" x14ac:dyDescent="0.2">
      <c r="A52" s="1" t="s">
        <v>237</v>
      </c>
      <c r="I52" s="1" t="s">
        <v>220</v>
      </c>
      <c r="J52" s="1" t="s">
        <v>220</v>
      </c>
    </row>
    <row r="53" spans="1:10" s="1" customFormat="1" hidden="1" x14ac:dyDescent="0.2">
      <c r="A53" s="1" t="s">
        <v>238</v>
      </c>
      <c r="D53" s="7"/>
      <c r="I53" s="7">
        <v>10</v>
      </c>
      <c r="J53" s="1">
        <v>30</v>
      </c>
    </row>
    <row r="54" spans="1:10" s="1" customFormat="1" hidden="1" x14ac:dyDescent="0.2">
      <c r="A54" s="1" t="s">
        <v>218</v>
      </c>
      <c r="D54" s="7"/>
      <c r="I54" s="7">
        <v>750</v>
      </c>
      <c r="J54" s="7">
        <v>750</v>
      </c>
    </row>
    <row r="55" spans="1:10" s="1" customFormat="1" hidden="1" x14ac:dyDescent="0.2">
      <c r="A55" s="1" t="s">
        <v>364</v>
      </c>
      <c r="D55" s="7"/>
      <c r="I55" s="7" t="s">
        <v>348</v>
      </c>
      <c r="J55" s="1" t="s">
        <v>349</v>
      </c>
    </row>
    <row r="56" spans="1:10" s="1" customFormat="1" hidden="1" x14ac:dyDescent="0.2">
      <c r="D56" s="7"/>
      <c r="I56" s="7"/>
    </row>
    <row r="57" spans="1:10" hidden="1" x14ac:dyDescent="0.2">
      <c r="A57" s="1" t="s">
        <v>113</v>
      </c>
    </row>
    <row r="58" spans="1:10" s="1" customFormat="1" hidden="1" x14ac:dyDescent="0.2">
      <c r="A58" s="1" t="s">
        <v>356</v>
      </c>
    </row>
    <row r="59" spans="1:10" s="1" customFormat="1" hidden="1" x14ac:dyDescent="0.2">
      <c r="A59" s="1" t="s">
        <v>357</v>
      </c>
      <c r="I59" s="1" t="s">
        <v>220</v>
      </c>
      <c r="J59" s="1" t="s">
        <v>220</v>
      </c>
    </row>
    <row r="60" spans="1:10" s="1" customFormat="1" hidden="1" x14ac:dyDescent="0.2">
      <c r="A60" s="1" t="s">
        <v>358</v>
      </c>
      <c r="D60" s="7"/>
      <c r="I60" s="7">
        <v>10</v>
      </c>
      <c r="J60" s="1">
        <v>30</v>
      </c>
    </row>
    <row r="61" spans="1:10" s="1" customFormat="1" hidden="1" x14ac:dyDescent="0.2">
      <c r="A61" s="1" t="s">
        <v>359</v>
      </c>
      <c r="D61" s="7"/>
      <c r="I61" s="7">
        <v>760</v>
      </c>
      <c r="J61" s="7">
        <v>760</v>
      </c>
    </row>
    <row r="62" spans="1:10" s="1" customFormat="1" hidden="1" x14ac:dyDescent="0.2">
      <c r="A62" s="1" t="s">
        <v>360</v>
      </c>
      <c r="D62" s="7"/>
      <c r="I62" s="7" t="s">
        <v>348</v>
      </c>
      <c r="J62" s="1" t="s">
        <v>349</v>
      </c>
    </row>
    <row r="63" spans="1:10" s="1" customFormat="1" hidden="1" x14ac:dyDescent="0.2">
      <c r="D63" s="7"/>
      <c r="I63" s="7"/>
    </row>
    <row r="64" spans="1:10" hidden="1" x14ac:dyDescent="0.2">
      <c r="A64" s="1" t="s">
        <v>114</v>
      </c>
    </row>
    <row r="65" spans="1:10" s="1" customFormat="1" hidden="1" x14ac:dyDescent="0.2">
      <c r="A65" s="1" t="s">
        <v>365</v>
      </c>
    </row>
    <row r="66" spans="1:10" s="1" customFormat="1" hidden="1" x14ac:dyDescent="0.2">
      <c r="A66" s="1" t="s">
        <v>366</v>
      </c>
      <c r="I66" s="1" t="s">
        <v>220</v>
      </c>
      <c r="J66" s="1" t="s">
        <v>220</v>
      </c>
    </row>
    <row r="67" spans="1:10" s="1" customFormat="1" hidden="1" x14ac:dyDescent="0.2">
      <c r="A67" s="1" t="s">
        <v>367</v>
      </c>
      <c r="D67" s="7"/>
      <c r="I67" s="7">
        <v>10</v>
      </c>
      <c r="J67" s="1">
        <v>30</v>
      </c>
    </row>
    <row r="68" spans="1:10" s="1" customFormat="1" hidden="1" x14ac:dyDescent="0.2">
      <c r="A68" s="1" t="s">
        <v>368</v>
      </c>
      <c r="D68" s="7"/>
      <c r="I68" s="7">
        <v>770</v>
      </c>
      <c r="J68" s="7">
        <v>770</v>
      </c>
    </row>
    <row r="69" spans="1:10" s="1" customFormat="1" hidden="1" x14ac:dyDescent="0.2">
      <c r="A69" s="1" t="s">
        <v>369</v>
      </c>
      <c r="D69" s="7"/>
      <c r="I69" s="7" t="s">
        <v>348</v>
      </c>
      <c r="J69" s="1" t="s">
        <v>349</v>
      </c>
    </row>
    <row r="70" spans="1:10" s="1" customFormat="1" hidden="1" x14ac:dyDescent="0.2">
      <c r="D70" s="7"/>
      <c r="I70" s="7"/>
    </row>
    <row r="71" spans="1:10" hidden="1" x14ac:dyDescent="0.2">
      <c r="A71" s="1" t="s">
        <v>115</v>
      </c>
    </row>
    <row r="72" spans="1:10" s="1" customFormat="1" hidden="1" x14ac:dyDescent="0.2">
      <c r="A72" s="1" t="s">
        <v>370</v>
      </c>
    </row>
    <row r="73" spans="1:10" s="1" customFormat="1" hidden="1" x14ac:dyDescent="0.2">
      <c r="A73" s="1" t="s">
        <v>371</v>
      </c>
      <c r="I73" s="1" t="s">
        <v>220</v>
      </c>
      <c r="J73" s="1" t="s">
        <v>220</v>
      </c>
    </row>
    <row r="74" spans="1:10" s="1" customFormat="1" hidden="1" x14ac:dyDescent="0.2">
      <c r="A74" s="1" t="s">
        <v>372</v>
      </c>
      <c r="D74" s="7"/>
      <c r="I74" s="7">
        <v>10</v>
      </c>
      <c r="J74" s="1">
        <v>30</v>
      </c>
    </row>
    <row r="75" spans="1:10" s="1" customFormat="1" hidden="1" x14ac:dyDescent="0.2">
      <c r="A75" s="1" t="s">
        <v>373</v>
      </c>
      <c r="D75" s="7"/>
      <c r="I75" s="7">
        <v>780</v>
      </c>
      <c r="J75" s="7">
        <v>780</v>
      </c>
    </row>
    <row r="76" spans="1:10" s="1" customFormat="1" hidden="1" x14ac:dyDescent="0.2">
      <c r="A76" s="1" t="s">
        <v>374</v>
      </c>
      <c r="D76" s="7"/>
      <c r="I76" s="7" t="s">
        <v>348</v>
      </c>
      <c r="J76" s="1" t="s">
        <v>349</v>
      </c>
    </row>
    <row r="77" spans="1:10" s="1" customFormat="1" hidden="1" x14ac:dyDescent="0.2">
      <c r="D77" s="7"/>
      <c r="I77" s="7"/>
    </row>
    <row r="78" spans="1:10" hidden="1" x14ac:dyDescent="0.2">
      <c r="A78" s="1" t="s">
        <v>76</v>
      </c>
    </row>
    <row r="79" spans="1:10" hidden="1" x14ac:dyDescent="0.2">
      <c r="A79" s="1" t="s">
        <v>375</v>
      </c>
      <c r="B79" s="1"/>
      <c r="C79" s="1"/>
      <c r="D79" s="1"/>
      <c r="E79" s="1"/>
      <c r="F79" s="1"/>
      <c r="G79" s="1"/>
      <c r="H79" s="1"/>
      <c r="I79" s="1"/>
      <c r="J79" s="1"/>
    </row>
    <row r="80" spans="1:10" hidden="1" x14ac:dyDescent="0.2">
      <c r="A80" s="1" t="s">
        <v>376</v>
      </c>
      <c r="B80" s="1"/>
      <c r="C80" s="1"/>
      <c r="D80" s="1" t="s">
        <v>220</v>
      </c>
      <c r="E80" s="1" t="s">
        <v>220</v>
      </c>
      <c r="F80" s="1"/>
      <c r="G80" s="1"/>
      <c r="H80" s="1"/>
      <c r="I80" s="1" t="s">
        <v>220</v>
      </c>
      <c r="J80" s="1" t="s">
        <v>220</v>
      </c>
    </row>
    <row r="81" spans="1:10" hidden="1" x14ac:dyDescent="0.2">
      <c r="A81" s="1" t="s">
        <v>439</v>
      </c>
      <c r="B81" s="1"/>
      <c r="C81" s="1"/>
      <c r="D81" s="39" t="str">
        <f>CONCATENATE("BUD",NOTES!$D$4)</f>
        <v>BUD2026</v>
      </c>
      <c r="E81" s="39" t="str">
        <f>CONCATENATE("BUD",NOTES!$D$4)</f>
        <v>BUD2026</v>
      </c>
      <c r="F81" s="39"/>
      <c r="G81" s="39"/>
      <c r="H81" s="39"/>
      <c r="I81" s="39" t="str">
        <f>CONCATENATE("BUD",NOTES!$D$4)</f>
        <v>BUD2026</v>
      </c>
      <c r="J81" s="39" t="str">
        <f>CONCATENATE("BUD",NOTES!$D$4)</f>
        <v>BUD2026</v>
      </c>
    </row>
    <row r="82" spans="1:10" hidden="1" x14ac:dyDescent="0.2">
      <c r="A82" s="1" t="s">
        <v>377</v>
      </c>
      <c r="B82" s="1"/>
      <c r="C82" s="1"/>
      <c r="D82" s="7">
        <v>10</v>
      </c>
      <c r="E82" s="1">
        <v>10</v>
      </c>
      <c r="F82" s="1"/>
      <c r="G82" s="1"/>
      <c r="H82" s="1"/>
      <c r="I82" s="7">
        <v>10</v>
      </c>
      <c r="J82" s="1">
        <v>10</v>
      </c>
    </row>
    <row r="83" spans="1:10" hidden="1" x14ac:dyDescent="0.2">
      <c r="A83" s="1" t="s">
        <v>378</v>
      </c>
      <c r="B83" s="1"/>
      <c r="C83" s="1"/>
      <c r="D83" s="7">
        <v>80</v>
      </c>
      <c r="E83" s="7">
        <v>80</v>
      </c>
      <c r="F83" s="1"/>
      <c r="G83" s="1"/>
      <c r="H83" s="1"/>
      <c r="I83" s="7">
        <v>90</v>
      </c>
      <c r="J83" s="1">
        <v>90</v>
      </c>
    </row>
    <row r="84" spans="1:10" hidden="1" x14ac:dyDescent="0.2">
      <c r="A84" s="1" t="s">
        <v>77</v>
      </c>
      <c r="B84" s="1"/>
      <c r="C84" s="1"/>
      <c r="D84" s="7" t="s">
        <v>98</v>
      </c>
      <c r="E84" s="7" t="s">
        <v>98</v>
      </c>
      <c r="F84" s="1"/>
      <c r="G84" s="1"/>
      <c r="H84" s="1"/>
      <c r="I84" s="7" t="s">
        <v>99</v>
      </c>
      <c r="J84" s="7" t="s">
        <v>99</v>
      </c>
    </row>
    <row r="85" spans="1:10" hidden="1" x14ac:dyDescent="0.2">
      <c r="A85" s="1" t="s">
        <v>379</v>
      </c>
      <c r="B85" s="1"/>
      <c r="C85" s="1"/>
      <c r="D85" s="7" t="s">
        <v>349</v>
      </c>
      <c r="E85" s="1" t="s">
        <v>349</v>
      </c>
      <c r="F85" s="1"/>
      <c r="G85" s="1"/>
      <c r="H85" s="1"/>
      <c r="I85" s="7" t="s">
        <v>349</v>
      </c>
      <c r="J85" s="1" t="s">
        <v>349</v>
      </c>
    </row>
    <row r="86" spans="1:10" hidden="1" x14ac:dyDescent="0.2">
      <c r="A86" s="1"/>
      <c r="B86" s="1"/>
      <c r="C86" s="1"/>
      <c r="D86" s="7"/>
      <c r="E86" s="1"/>
      <c r="F86" s="1"/>
      <c r="G86" s="1"/>
      <c r="H86" s="1"/>
      <c r="I86" s="7"/>
      <c r="J86" s="1"/>
    </row>
    <row r="87" spans="1:10" s="1" customFormat="1" ht="18.75" x14ac:dyDescent="0.3">
      <c r="B87" s="194" t="s">
        <v>473</v>
      </c>
      <c r="C87" s="194"/>
      <c r="D87" s="194"/>
      <c r="E87" s="194"/>
      <c r="F87" s="194"/>
      <c r="G87" s="194"/>
      <c r="H87" s="194"/>
      <c r="I87" s="194"/>
      <c r="J87" s="194"/>
    </row>
    <row r="88" spans="1:10" s="1" customFormat="1" x14ac:dyDescent="0.2"/>
    <row r="89" spans="1:10" s="1" customFormat="1" ht="21.75" customHeight="1" x14ac:dyDescent="0.2">
      <c r="B89" s="97" t="s">
        <v>474</v>
      </c>
      <c r="C89" s="5"/>
      <c r="D89" s="98" t="s">
        <v>245</v>
      </c>
      <c r="E89" s="98" t="s">
        <v>246</v>
      </c>
      <c r="F89" s="5"/>
      <c r="G89" s="97" t="s">
        <v>474</v>
      </c>
      <c r="H89" s="5"/>
      <c r="I89" s="98" t="s">
        <v>245</v>
      </c>
      <c r="J89" s="98" t="s">
        <v>246</v>
      </c>
    </row>
    <row r="90" spans="1:10" s="1" customFormat="1" x14ac:dyDescent="0.2"/>
    <row r="91" spans="1:10" s="1" customFormat="1" x14ac:dyDescent="0.2">
      <c r="B91" s="99" t="s">
        <v>482</v>
      </c>
      <c r="C91" s="103" t="s">
        <v>569</v>
      </c>
      <c r="D91" s="9" t="s">
        <v>247</v>
      </c>
      <c r="E91" s="9" t="s">
        <v>247</v>
      </c>
      <c r="G91" s="99" t="s">
        <v>483</v>
      </c>
      <c r="H91" s="8" t="s">
        <v>472</v>
      </c>
      <c r="I91" s="9" t="s">
        <v>247</v>
      </c>
      <c r="J91" s="9" t="s">
        <v>247</v>
      </c>
    </row>
    <row r="92" spans="1:10" s="1" customFormat="1" x14ac:dyDescent="0.2"/>
    <row r="93" spans="1:10" s="1" customFormat="1" ht="18" customHeight="1" x14ac:dyDescent="0.2">
      <c r="A93" s="1" t="s">
        <v>468</v>
      </c>
      <c r="B93" s="6" t="s">
        <v>30</v>
      </c>
      <c r="C93" s="6" t="s">
        <v>329</v>
      </c>
      <c r="D93" s="10">
        <v>4286440.3599999994</v>
      </c>
      <c r="E93" s="10">
        <v>852814.43</v>
      </c>
      <c r="G93" s="6" t="s">
        <v>36</v>
      </c>
      <c r="H93" s="6" t="s">
        <v>334</v>
      </c>
      <c r="I93" s="10">
        <v>47031564.769999988</v>
      </c>
      <c r="J93" s="10">
        <v>40084354.089999996</v>
      </c>
    </row>
    <row r="94" spans="1:10" s="1" customFormat="1" ht="18" customHeight="1" x14ac:dyDescent="0.2">
      <c r="A94" s="1" t="s">
        <v>69</v>
      </c>
      <c r="B94" s="6" t="s">
        <v>31</v>
      </c>
      <c r="C94" s="6" t="s">
        <v>330</v>
      </c>
      <c r="D94" s="10">
        <v>20864135.030000001</v>
      </c>
      <c r="E94" s="10">
        <v>8902303.1700000018</v>
      </c>
      <c r="G94" s="6" t="s">
        <v>37</v>
      </c>
      <c r="H94" s="6" t="s">
        <v>335</v>
      </c>
      <c r="I94" s="10">
        <v>2777572.43</v>
      </c>
      <c r="J94" s="10">
        <v>1558812.4799999997</v>
      </c>
    </row>
    <row r="95" spans="1:10" s="1" customFormat="1" ht="18" customHeight="1" x14ac:dyDescent="0.2">
      <c r="A95" s="1" t="s">
        <v>402</v>
      </c>
      <c r="B95" s="6" t="s">
        <v>32</v>
      </c>
      <c r="C95" s="6" t="s">
        <v>331</v>
      </c>
      <c r="D95" s="10">
        <v>2435439.5499999998</v>
      </c>
      <c r="E95" s="10">
        <v>224246.39999999999</v>
      </c>
      <c r="G95" s="6" t="s">
        <v>38</v>
      </c>
      <c r="H95" s="6" t="s">
        <v>39</v>
      </c>
      <c r="I95" s="10">
        <v>204847141.81</v>
      </c>
      <c r="J95" s="10">
        <v>8709926.4299999997</v>
      </c>
    </row>
    <row r="96" spans="1:10" s="1" customFormat="1" ht="18" customHeight="1" x14ac:dyDescent="0.2">
      <c r="A96" s="1" t="s">
        <v>403</v>
      </c>
      <c r="B96" s="6" t="s">
        <v>33</v>
      </c>
      <c r="C96" s="6" t="s">
        <v>332</v>
      </c>
      <c r="D96" s="10">
        <v>23893700.319999997</v>
      </c>
      <c r="E96" s="10">
        <v>8503243.5500000007</v>
      </c>
      <c r="G96" s="6" t="s">
        <v>40</v>
      </c>
      <c r="H96" s="6" t="s">
        <v>337</v>
      </c>
      <c r="I96" s="10">
        <v>16952293.25</v>
      </c>
      <c r="J96" s="10">
        <v>4053381.6399999992</v>
      </c>
    </row>
    <row r="97" spans="1:10" s="1" customFormat="1" ht="18" customHeight="1" x14ac:dyDescent="0.2">
      <c r="A97" s="1" t="s">
        <v>404</v>
      </c>
      <c r="B97" s="6" t="s">
        <v>34</v>
      </c>
      <c r="C97" s="6" t="s">
        <v>333</v>
      </c>
      <c r="D97" s="10">
        <v>2963789.29</v>
      </c>
      <c r="E97" s="10">
        <v>1090512.03</v>
      </c>
      <c r="G97" s="6" t="s">
        <v>41</v>
      </c>
      <c r="H97" s="6" t="s">
        <v>42</v>
      </c>
      <c r="I97" s="10">
        <v>8653546.1799999997</v>
      </c>
      <c r="J97" s="10">
        <v>241907.16</v>
      </c>
    </row>
    <row r="98" spans="1:10" s="1" customFormat="1" ht="18" customHeight="1" x14ac:dyDescent="0.2">
      <c r="A98" s="1" t="s">
        <v>70</v>
      </c>
      <c r="B98" s="6" t="s">
        <v>35</v>
      </c>
      <c r="C98" s="6" t="s">
        <v>283</v>
      </c>
      <c r="D98" s="10">
        <v>270152.81</v>
      </c>
      <c r="E98" s="10">
        <v>2122.42</v>
      </c>
      <c r="G98" s="6" t="s">
        <v>43</v>
      </c>
      <c r="H98" s="6" t="s">
        <v>339</v>
      </c>
      <c r="I98" s="10">
        <v>292009.36</v>
      </c>
      <c r="J98" s="10">
        <v>70118.679999999993</v>
      </c>
    </row>
    <row r="99" spans="1:10" s="1" customFormat="1" ht="18" customHeight="1" x14ac:dyDescent="0.2">
      <c r="A99" s="1" t="s">
        <v>71</v>
      </c>
      <c r="G99" s="6" t="s">
        <v>44</v>
      </c>
      <c r="H99" s="6" t="s">
        <v>45</v>
      </c>
      <c r="I99" s="10">
        <v>5427433.3499999996</v>
      </c>
      <c r="J99" s="10">
        <v>1882313.31</v>
      </c>
    </row>
    <row r="100" spans="1:10" s="1" customFormat="1" ht="18" customHeight="1" x14ac:dyDescent="0.2">
      <c r="A100" s="1" t="s">
        <v>72</v>
      </c>
      <c r="D100" s="10"/>
      <c r="E100" s="10"/>
      <c r="G100" s="6" t="s">
        <v>46</v>
      </c>
      <c r="H100" s="6" t="s">
        <v>341</v>
      </c>
      <c r="I100" s="10">
        <v>410146.79000000004</v>
      </c>
      <c r="J100" s="10">
        <v>218547</v>
      </c>
    </row>
    <row r="101" spans="1:10" s="1" customFormat="1" ht="18" customHeight="1" x14ac:dyDescent="0.2">
      <c r="A101" s="1" t="s">
        <v>73</v>
      </c>
      <c r="G101" s="6" t="s">
        <v>47</v>
      </c>
      <c r="H101" s="6" t="s">
        <v>342</v>
      </c>
      <c r="I101" s="10">
        <v>99126537.470000014</v>
      </c>
      <c r="J101" s="10">
        <v>2282547.04</v>
      </c>
    </row>
    <row r="102" spans="1:10" s="1" customFormat="1" ht="18" customHeight="1" x14ac:dyDescent="0.2">
      <c r="A102" s="1" t="s">
        <v>74</v>
      </c>
      <c r="B102" s="100"/>
      <c r="C102" s="101"/>
      <c r="D102" s="10"/>
      <c r="E102" s="10"/>
      <c r="G102" s="6" t="s">
        <v>48</v>
      </c>
      <c r="H102" s="6" t="s">
        <v>49</v>
      </c>
      <c r="I102" s="10">
        <v>36099084.060000002</v>
      </c>
      <c r="J102" s="10">
        <v>1215441.1499999999</v>
      </c>
    </row>
    <row r="103" spans="1:10" s="1" customFormat="1" ht="18" customHeight="1" x14ac:dyDescent="0.2">
      <c r="A103" s="1" t="s">
        <v>75</v>
      </c>
      <c r="B103" s="100"/>
      <c r="C103" s="101"/>
      <c r="G103" s="6" t="s">
        <v>50</v>
      </c>
      <c r="H103" s="6" t="s">
        <v>283</v>
      </c>
      <c r="I103" s="10">
        <v>112114436.61999999</v>
      </c>
      <c r="J103" s="10">
        <v>634064253.08999991</v>
      </c>
    </row>
    <row r="104" spans="1:10" s="1" customFormat="1" ht="19.5" customHeight="1" x14ac:dyDescent="0.2">
      <c r="A104" s="1" t="s">
        <v>78</v>
      </c>
      <c r="B104" s="1" t="s">
        <v>469</v>
      </c>
      <c r="C104" s="1" t="s">
        <v>470</v>
      </c>
      <c r="D104" s="10">
        <v>0</v>
      </c>
      <c r="E104" s="10">
        <v>0</v>
      </c>
      <c r="G104" s="1" t="s">
        <v>469</v>
      </c>
      <c r="H104" s="1" t="s">
        <v>470</v>
      </c>
      <c r="I104" s="10">
        <v>24083914.780000001</v>
      </c>
      <c r="J104" s="10">
        <v>24083914.780000001</v>
      </c>
    </row>
    <row r="105" spans="1:10" s="1" customFormat="1" x14ac:dyDescent="0.2">
      <c r="D105" s="10"/>
      <c r="E105" s="10"/>
      <c r="I105" s="10"/>
      <c r="J105" s="10"/>
    </row>
    <row r="106" spans="1:10" s="1" customFormat="1" ht="20.25" customHeight="1" x14ac:dyDescent="0.2">
      <c r="B106" s="97" t="s">
        <v>209</v>
      </c>
      <c r="C106" s="5"/>
      <c r="D106" s="102">
        <f>SUM(D93:D103)-D104</f>
        <v>54713657.359999999</v>
      </c>
      <c r="E106" s="102">
        <f>SUM(E93:E103)-E104</f>
        <v>19575242.000000007</v>
      </c>
      <c r="F106" s="5"/>
      <c r="G106" s="97" t="s">
        <v>209</v>
      </c>
      <c r="H106" s="5"/>
      <c r="I106" s="102">
        <f>SUM(I93:I103)-I104</f>
        <v>509647851.31000006</v>
      </c>
      <c r="J106" s="102">
        <f>SUM(J93:J103)-J104</f>
        <v>670297687.28999996</v>
      </c>
    </row>
    <row r="107" spans="1:10" s="1" customFormat="1" ht="15.75" x14ac:dyDescent="0.25">
      <c r="B107" s="104"/>
      <c r="C107" s="104"/>
      <c r="D107" s="5"/>
      <c r="E107" s="5"/>
      <c r="F107" s="5"/>
      <c r="G107" s="97" t="s">
        <v>123</v>
      </c>
      <c r="H107" s="5"/>
      <c r="I107" s="102">
        <f>'Exp &amp; Inc by SVCDIV A&amp;B'!D114+'Exp &amp; Inc by SVCDIV A&amp;B'!I114+'Exp &amp; Inc by SVCDIV C&amp;D'!D114+'Exp &amp; Inc by SVCDIV C&amp;D'!I114+'Exp &amp; Inc by SVCDIV E&amp;F'!D137+'Exp &amp; Inc by SVCDIV E&amp;F'!I137+'Exp &amp; Inc by SVCDIV G&amp;H'!D106+'Exp &amp; Inc by SVCDIV G&amp;H'!I106</f>
        <v>8492437883.6300011</v>
      </c>
      <c r="J107" s="102">
        <f>'Exp &amp; Inc by SVCDIV A&amp;B'!E114+'Exp &amp; Inc by SVCDIV A&amp;B'!J114+'Exp &amp; Inc by SVCDIV C&amp;D'!E114+'Exp &amp; Inc by SVCDIV C&amp;D'!J114+'Exp &amp; Inc by SVCDIV E&amp;F'!E137+'Exp &amp; Inc by SVCDIV E&amp;F'!J137+'Exp &amp; Inc by SVCDIV G&amp;H'!E106+'Exp &amp; Inc by SVCDIV G&amp;H'!J106</f>
        <v>5834011158.3400011</v>
      </c>
    </row>
    <row r="108" spans="1:10" s="1" customFormat="1" x14ac:dyDescent="0.2"/>
    <row r="109" spans="1:10" s="1" customFormat="1" x14ac:dyDescent="0.2">
      <c r="F109" s="6"/>
      <c r="G109" s="6" t="s">
        <v>406</v>
      </c>
      <c r="H109" s="6"/>
      <c r="I109" s="105"/>
      <c r="J109" s="105">
        <f>'Exp &amp; Inc by AUTHTYPE'!$F$76</f>
        <v>2008290994.1900012</v>
      </c>
    </row>
    <row r="110" spans="1:10" s="1" customFormat="1" x14ac:dyDescent="0.2">
      <c r="F110" s="6"/>
      <c r="G110" s="6" t="s">
        <v>502</v>
      </c>
      <c r="H110" s="6"/>
      <c r="I110" s="105"/>
      <c r="J110" s="105">
        <f>'Exp &amp; Inc by AUTHTYPE'!$F$74</f>
        <v>623363200</v>
      </c>
    </row>
    <row r="111" spans="1:10" s="1" customFormat="1" x14ac:dyDescent="0.2">
      <c r="F111" s="6"/>
      <c r="G111" s="6" t="s">
        <v>214</v>
      </c>
      <c r="H111" s="6"/>
      <c r="I111" s="105"/>
      <c r="J111" s="105">
        <f>'Exp &amp; Inc by AUTHTYPE'!$F$78</f>
        <v>-26772525.059999999</v>
      </c>
    </row>
    <row r="112" spans="1:10" s="1" customFormat="1" x14ac:dyDescent="0.2">
      <c r="F112" s="6"/>
      <c r="G112" s="6"/>
      <c r="I112" s="4"/>
      <c r="J112" s="6"/>
    </row>
    <row r="113" spans="6:10" s="1" customFormat="1" x14ac:dyDescent="0.2">
      <c r="F113" s="6"/>
      <c r="G113" s="97" t="s">
        <v>124</v>
      </c>
      <c r="H113" s="5"/>
      <c r="I113" s="102">
        <f>SUM(I107:I112)</f>
        <v>8492437883.6300011</v>
      </c>
      <c r="J113" s="102">
        <f>J107+J109-J111+J110</f>
        <v>8492437877.590003</v>
      </c>
    </row>
  </sheetData>
  <mergeCells count="1">
    <mergeCell ref="B87:J87"/>
  </mergeCells>
  <phoneticPr fontId="0" type="noConversion"/>
  <pageMargins left="0.75" right="0.75" top="1" bottom="1" header="0.5" footer="0.5"/>
  <pageSetup paperSize="9" scale="83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65"/>
  <sheetViews>
    <sheetView topLeftCell="B8" zoomScaleNormal="100" workbookViewId="0">
      <selection activeCell="B8" sqref="B8"/>
    </sheetView>
  </sheetViews>
  <sheetFormatPr defaultRowHeight="12.75" x14ac:dyDescent="0.2"/>
  <cols>
    <col min="1" max="1" width="11.7109375" hidden="1" customWidth="1"/>
    <col min="2" max="2" width="21.7109375" customWidth="1"/>
    <col min="3" max="3" width="12.7109375" customWidth="1"/>
    <col min="4" max="4" width="11.7109375" customWidth="1"/>
    <col min="5" max="6" width="12.42578125" customWidth="1"/>
    <col min="7" max="7" width="11.28515625" customWidth="1"/>
    <col min="8" max="8" width="14.7109375" customWidth="1"/>
    <col min="9" max="9" width="13.28515625" customWidth="1"/>
    <col min="10" max="10" width="13.5703125" customWidth="1"/>
    <col min="11" max="11" width="12.28515625" customWidth="1"/>
    <col min="12" max="12" width="11.7109375" customWidth="1"/>
    <col min="14" max="14" width="15.7109375" customWidth="1"/>
    <col min="15" max="15" width="16" customWidth="1"/>
    <col min="16" max="16" width="13.7109375" customWidth="1"/>
    <col min="17" max="17" width="12.28515625" customWidth="1"/>
    <col min="18" max="18" width="15.5703125" customWidth="1"/>
    <col min="19" max="19" width="12" bestFit="1" customWidth="1"/>
  </cols>
  <sheetData>
    <row r="1" spans="1:23" s="1" customFormat="1" hidden="1" x14ac:dyDescent="0.2">
      <c r="A1" s="1" t="s">
        <v>506</v>
      </c>
      <c r="N1"/>
      <c r="O1"/>
      <c r="P1"/>
      <c r="Q1"/>
      <c r="R1"/>
      <c r="S1"/>
      <c r="T1"/>
      <c r="U1"/>
      <c r="V1"/>
      <c r="W1"/>
    </row>
    <row r="2" spans="1:23" s="1" customFormat="1" hidden="1" x14ac:dyDescent="0.2">
      <c r="A2" s="1" t="s">
        <v>232</v>
      </c>
      <c r="N2"/>
      <c r="O2"/>
      <c r="P2"/>
      <c r="Q2"/>
      <c r="R2"/>
      <c r="S2"/>
      <c r="T2"/>
      <c r="U2"/>
      <c r="V2"/>
      <c r="W2"/>
    </row>
    <row r="3" spans="1:23" s="1" customFormat="1" hidden="1" x14ac:dyDescent="0.2">
      <c r="A3" s="1" t="s">
        <v>239</v>
      </c>
      <c r="B3" s="8" t="s">
        <v>254</v>
      </c>
      <c r="C3" s="1" t="s">
        <v>220</v>
      </c>
      <c r="D3" s="1" t="s">
        <v>220</v>
      </c>
      <c r="E3" s="1" t="s">
        <v>220</v>
      </c>
      <c r="F3" s="1" t="s">
        <v>220</v>
      </c>
      <c r="G3" s="1" t="s">
        <v>220</v>
      </c>
      <c r="I3" s="1" t="s">
        <v>220</v>
      </c>
      <c r="K3" s="1" t="s">
        <v>220</v>
      </c>
      <c r="N3"/>
      <c r="O3"/>
      <c r="P3"/>
      <c r="Q3"/>
      <c r="R3"/>
      <c r="S3"/>
      <c r="T3"/>
      <c r="U3"/>
      <c r="V3"/>
      <c r="W3"/>
    </row>
    <row r="4" spans="1:23" s="1" customFormat="1" hidden="1" x14ac:dyDescent="0.2">
      <c r="A4" s="1" t="s">
        <v>221</v>
      </c>
      <c r="C4" s="7">
        <v>10</v>
      </c>
      <c r="D4" s="1">
        <v>10</v>
      </c>
      <c r="E4" s="1">
        <v>10</v>
      </c>
      <c r="F4" s="1">
        <v>10</v>
      </c>
      <c r="G4" s="1">
        <v>20</v>
      </c>
      <c r="I4" s="1">
        <v>10</v>
      </c>
      <c r="J4" s="7"/>
      <c r="K4" s="1">
        <v>10</v>
      </c>
      <c r="N4"/>
      <c r="O4"/>
      <c r="P4"/>
      <c r="Q4"/>
      <c r="R4"/>
      <c r="S4"/>
      <c r="T4"/>
      <c r="U4"/>
      <c r="V4"/>
      <c r="W4"/>
    </row>
    <row r="5" spans="1:23" s="1" customFormat="1" hidden="1" x14ac:dyDescent="0.2">
      <c r="A5" s="1" t="s">
        <v>132</v>
      </c>
      <c r="C5" s="7" t="s">
        <v>133</v>
      </c>
      <c r="D5" s="1" t="s">
        <v>134</v>
      </c>
      <c r="E5" s="1" t="s">
        <v>135</v>
      </c>
      <c r="F5" s="1" t="s">
        <v>135</v>
      </c>
      <c r="G5" s="1" t="s">
        <v>133</v>
      </c>
      <c r="I5" s="1" t="s">
        <v>177</v>
      </c>
      <c r="J5" s="7"/>
      <c r="K5" s="1" t="s">
        <v>178</v>
      </c>
      <c r="N5"/>
      <c r="O5"/>
      <c r="P5"/>
      <c r="Q5"/>
      <c r="R5"/>
      <c r="S5"/>
      <c r="T5"/>
      <c r="U5"/>
      <c r="V5"/>
      <c r="W5"/>
    </row>
    <row r="6" spans="1:23" s="1" customFormat="1" hidden="1" x14ac:dyDescent="0.2">
      <c r="A6" s="1" t="s">
        <v>248</v>
      </c>
      <c r="C6" s="1" t="s">
        <v>131</v>
      </c>
      <c r="D6" s="1" t="s">
        <v>557</v>
      </c>
      <c r="E6" s="1" t="s">
        <v>497</v>
      </c>
      <c r="F6" s="1">
        <v>160</v>
      </c>
      <c r="G6" s="1">
        <v>110</v>
      </c>
      <c r="I6" s="1">
        <v>10</v>
      </c>
      <c r="K6" s="1">
        <v>10</v>
      </c>
      <c r="N6"/>
      <c r="O6"/>
      <c r="P6"/>
      <c r="Q6"/>
      <c r="R6"/>
      <c r="S6"/>
      <c r="T6"/>
      <c r="U6"/>
      <c r="V6"/>
      <c r="W6"/>
    </row>
    <row r="7" spans="1:23" s="22" customFormat="1" ht="12.75" hidden="1" customHeight="1" x14ac:dyDescent="0.25">
      <c r="A7" s="1" t="s">
        <v>347</v>
      </c>
      <c r="C7" s="1" t="s">
        <v>348</v>
      </c>
      <c r="D7" s="1" t="s">
        <v>349</v>
      </c>
      <c r="E7" s="1" t="s">
        <v>349</v>
      </c>
      <c r="F7" s="1" t="s">
        <v>349</v>
      </c>
      <c r="G7" s="1" t="s">
        <v>349</v>
      </c>
      <c r="H7" s="1"/>
      <c r="I7" s="1" t="s">
        <v>348</v>
      </c>
      <c r="J7" s="1"/>
      <c r="K7" s="1" t="s">
        <v>348</v>
      </c>
      <c r="N7"/>
      <c r="O7"/>
      <c r="P7"/>
      <c r="Q7"/>
      <c r="R7"/>
      <c r="S7"/>
      <c r="T7"/>
      <c r="U7"/>
      <c r="V7"/>
      <c r="W7"/>
    </row>
    <row r="11" spans="1:23" s="1" customFormat="1" hidden="1" x14ac:dyDescent="0.2">
      <c r="A11" s="1" t="s">
        <v>507</v>
      </c>
      <c r="N11"/>
      <c r="O11"/>
      <c r="P11"/>
      <c r="Q11"/>
      <c r="R11"/>
      <c r="S11"/>
      <c r="T11"/>
      <c r="U11"/>
      <c r="V11"/>
      <c r="W11"/>
    </row>
    <row r="12" spans="1:23" s="1" customFormat="1" hidden="1" x14ac:dyDescent="0.2">
      <c r="A12" s="1" t="s">
        <v>227</v>
      </c>
      <c r="N12"/>
      <c r="O12"/>
      <c r="P12"/>
      <c r="Q12"/>
      <c r="R12"/>
      <c r="S12"/>
      <c r="T12"/>
      <c r="U12"/>
      <c r="V12"/>
      <c r="W12"/>
    </row>
    <row r="13" spans="1:23" s="1" customFormat="1" hidden="1" x14ac:dyDescent="0.2">
      <c r="A13" s="1" t="s">
        <v>240</v>
      </c>
      <c r="B13" s="8"/>
      <c r="C13" s="1" t="s">
        <v>220</v>
      </c>
      <c r="D13" s="1" t="s">
        <v>220</v>
      </c>
      <c r="E13" s="1" t="s">
        <v>220</v>
      </c>
      <c r="F13" s="1" t="s">
        <v>220</v>
      </c>
      <c r="G13" s="1" t="s">
        <v>220</v>
      </c>
      <c r="I13" s="1" t="s">
        <v>220</v>
      </c>
      <c r="K13" s="1" t="s">
        <v>220</v>
      </c>
      <c r="N13"/>
      <c r="O13"/>
      <c r="P13"/>
      <c r="Q13"/>
      <c r="R13"/>
      <c r="S13"/>
      <c r="T13"/>
      <c r="U13"/>
      <c r="V13"/>
      <c r="W13"/>
    </row>
    <row r="14" spans="1:23" s="1" customFormat="1" hidden="1" x14ac:dyDescent="0.2">
      <c r="A14" s="1" t="s">
        <v>222</v>
      </c>
      <c r="C14" s="7">
        <v>10</v>
      </c>
      <c r="D14" s="1">
        <v>10</v>
      </c>
      <c r="E14" s="1">
        <v>10</v>
      </c>
      <c r="F14" s="1">
        <v>10</v>
      </c>
      <c r="G14" s="1">
        <v>20</v>
      </c>
      <c r="I14" s="1">
        <v>10</v>
      </c>
      <c r="J14" s="7"/>
      <c r="K14" s="1">
        <v>10</v>
      </c>
      <c r="N14"/>
      <c r="O14"/>
      <c r="P14"/>
      <c r="Q14"/>
      <c r="R14"/>
      <c r="S14"/>
      <c r="T14"/>
      <c r="U14"/>
      <c r="V14"/>
      <c r="W14"/>
    </row>
    <row r="15" spans="1:23" s="1" customFormat="1" hidden="1" x14ac:dyDescent="0.2">
      <c r="A15" s="1" t="s">
        <v>136</v>
      </c>
      <c r="C15" s="7" t="s">
        <v>133</v>
      </c>
      <c r="D15" s="1" t="s">
        <v>134</v>
      </c>
      <c r="E15" s="1" t="s">
        <v>135</v>
      </c>
      <c r="F15" s="1" t="s">
        <v>135</v>
      </c>
      <c r="G15" s="1" t="s">
        <v>133</v>
      </c>
      <c r="I15" s="1" t="s">
        <v>177</v>
      </c>
      <c r="J15" s="7"/>
      <c r="K15" s="1" t="s">
        <v>178</v>
      </c>
      <c r="N15"/>
      <c r="O15"/>
      <c r="P15"/>
      <c r="Q15"/>
      <c r="R15"/>
      <c r="S15"/>
      <c r="T15"/>
      <c r="U15"/>
      <c r="V15"/>
      <c r="W15"/>
    </row>
    <row r="16" spans="1:23" s="1" customFormat="1" hidden="1" x14ac:dyDescent="0.2">
      <c r="A16" s="1" t="s">
        <v>249</v>
      </c>
      <c r="C16" s="1" t="s">
        <v>131</v>
      </c>
      <c r="D16" s="1" t="s">
        <v>557</v>
      </c>
      <c r="E16" s="1" t="s">
        <v>497</v>
      </c>
      <c r="F16" s="1">
        <v>160</v>
      </c>
      <c r="G16" s="1">
        <v>110</v>
      </c>
      <c r="I16" s="1">
        <v>10</v>
      </c>
      <c r="K16" s="1">
        <v>10</v>
      </c>
      <c r="N16"/>
      <c r="O16"/>
      <c r="P16"/>
      <c r="Q16"/>
      <c r="R16"/>
      <c r="S16"/>
      <c r="T16"/>
      <c r="U16"/>
      <c r="V16"/>
      <c r="W16"/>
    </row>
    <row r="17" spans="1:23" s="22" customFormat="1" ht="12.75" hidden="1" customHeight="1" x14ac:dyDescent="0.25">
      <c r="A17" s="1" t="s">
        <v>350</v>
      </c>
      <c r="C17" s="1" t="s">
        <v>348</v>
      </c>
      <c r="D17" s="1" t="s">
        <v>349</v>
      </c>
      <c r="E17" s="1" t="s">
        <v>349</v>
      </c>
      <c r="F17" s="1" t="s">
        <v>349</v>
      </c>
      <c r="G17" s="1" t="s">
        <v>349</v>
      </c>
      <c r="H17" s="1"/>
      <c r="I17" s="1" t="s">
        <v>348</v>
      </c>
      <c r="J17" s="1"/>
      <c r="K17" s="1" t="s">
        <v>348</v>
      </c>
      <c r="N17"/>
      <c r="O17"/>
      <c r="P17"/>
      <c r="Q17"/>
      <c r="R17"/>
      <c r="S17"/>
      <c r="T17"/>
      <c r="U17"/>
      <c r="V17"/>
      <c r="W17"/>
    </row>
    <row r="19" spans="1:23" ht="15.75" x14ac:dyDescent="0.25">
      <c r="B19" s="205" t="str">
        <f>"REVENUE EXPENDITURE AND INCOME AND ANNUAL RATE ON VALUATION FOR GENERAL CHARGES FOR "&amp;NOTES!$D$4</f>
        <v>REVENUE EXPENDITURE AND INCOME AND ANNUAL RATE ON VALUATION FOR GENERAL CHARGES FOR 2026</v>
      </c>
      <c r="C19" s="205"/>
      <c r="D19" s="205"/>
      <c r="E19" s="205"/>
      <c r="F19" s="205"/>
      <c r="G19" s="205"/>
      <c r="H19" s="205"/>
      <c r="I19" s="205"/>
      <c r="J19" s="205"/>
      <c r="K19" s="205"/>
      <c r="L19" s="205"/>
    </row>
    <row r="20" spans="1:23" ht="13.5" thickBot="1" x14ac:dyDescent="0.25"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</row>
    <row r="21" spans="1:23" x14ac:dyDescent="0.2">
      <c r="B21" s="57" t="s">
        <v>153</v>
      </c>
      <c r="C21" s="203" t="s">
        <v>0</v>
      </c>
      <c r="D21" s="206" t="s">
        <v>246</v>
      </c>
      <c r="E21" s="207"/>
      <c r="F21" s="207"/>
      <c r="G21" s="207"/>
      <c r="H21" s="207"/>
      <c r="I21" s="207"/>
      <c r="J21" s="207"/>
      <c r="K21" s="207"/>
      <c r="L21" s="207"/>
    </row>
    <row r="22" spans="1:23" ht="51" customHeight="1" thickBot="1" x14ac:dyDescent="0.25">
      <c r="B22" s="107" t="s">
        <v>498</v>
      </c>
      <c r="C22" s="204"/>
      <c r="D22" s="108" t="s">
        <v>130</v>
      </c>
      <c r="E22" s="108" t="s">
        <v>125</v>
      </c>
      <c r="F22" s="108" t="s">
        <v>126</v>
      </c>
      <c r="G22" s="108" t="s">
        <v>502</v>
      </c>
      <c r="H22" s="109" t="s">
        <v>219</v>
      </c>
      <c r="I22" s="108" t="s">
        <v>127</v>
      </c>
      <c r="J22" s="108" t="s">
        <v>128</v>
      </c>
      <c r="K22" s="108" t="s">
        <v>52</v>
      </c>
      <c r="L22" s="108" t="s">
        <v>129</v>
      </c>
    </row>
    <row r="23" spans="1:23" x14ac:dyDescent="0.2">
      <c r="C23" s="133" t="s">
        <v>247</v>
      </c>
      <c r="D23" s="133" t="s">
        <v>247</v>
      </c>
      <c r="E23" s="133" t="s">
        <v>247</v>
      </c>
      <c r="F23" s="133" t="s">
        <v>247</v>
      </c>
      <c r="G23" s="133" t="s">
        <v>247</v>
      </c>
      <c r="H23" s="133" t="s">
        <v>247</v>
      </c>
      <c r="I23" s="133" t="s">
        <v>247</v>
      </c>
      <c r="J23" s="133" t="s">
        <v>247</v>
      </c>
      <c r="K23" s="133" t="s">
        <v>247</v>
      </c>
      <c r="L23" s="133" t="s">
        <v>247</v>
      </c>
    </row>
    <row r="24" spans="1:23" x14ac:dyDescent="0.2">
      <c r="A24" s="1" t="s">
        <v>595</v>
      </c>
      <c r="B24" s="26" t="s">
        <v>596</v>
      </c>
      <c r="C24" s="10">
        <v>83318210.00999999</v>
      </c>
      <c r="D24" s="10">
        <v>39899810</v>
      </c>
      <c r="E24" s="10">
        <v>16683600</v>
      </c>
      <c r="F24" s="10">
        <v>590000</v>
      </c>
      <c r="G24" s="10">
        <v>9884300</v>
      </c>
      <c r="H24" s="112">
        <f t="shared" ref="H24:H52" si="0">SUM(D24:G24)</f>
        <v>67057710</v>
      </c>
      <c r="I24" s="4">
        <v>0.01</v>
      </c>
      <c r="J24" s="10">
        <f t="shared" ref="J24:J52" si="1">C24-H24+I24</f>
        <v>16260500.01999999</v>
      </c>
      <c r="K24" s="4">
        <v>60224026</v>
      </c>
      <c r="L24" s="145">
        <f t="shared" ref="L24:L52" si="2">IF(K24=0,"0",(J24/K24))</f>
        <v>0.27000021586069306</v>
      </c>
    </row>
    <row r="25" spans="1:23" x14ac:dyDescent="0.2">
      <c r="A25" s="1" t="s">
        <v>595</v>
      </c>
      <c r="B25" s="26" t="s">
        <v>597</v>
      </c>
      <c r="C25" s="10">
        <v>111790149.07999998</v>
      </c>
      <c r="D25" s="10">
        <v>58776474</v>
      </c>
      <c r="E25" s="10">
        <v>20113176.990000002</v>
      </c>
      <c r="F25" s="10">
        <v>227553</v>
      </c>
      <c r="G25" s="10">
        <v>12870091</v>
      </c>
      <c r="H25" s="112">
        <f t="shared" si="0"/>
        <v>91987294.99000001</v>
      </c>
      <c r="I25" s="4">
        <v>0</v>
      </c>
      <c r="J25" s="10">
        <f t="shared" si="1"/>
        <v>19802854.089999974</v>
      </c>
      <c r="K25" s="4">
        <v>81426209</v>
      </c>
      <c r="L25" s="145">
        <f t="shared" si="2"/>
        <v>0.24320000075160042</v>
      </c>
    </row>
    <row r="26" spans="1:23" x14ac:dyDescent="0.2">
      <c r="A26" s="1" t="s">
        <v>595</v>
      </c>
      <c r="B26" s="26" t="s">
        <v>598</v>
      </c>
      <c r="C26" s="10">
        <v>204221924.01000002</v>
      </c>
      <c r="D26" s="10">
        <v>89874623</v>
      </c>
      <c r="E26" s="10">
        <v>51747697.010000005</v>
      </c>
      <c r="F26" s="10">
        <v>109500</v>
      </c>
      <c r="G26" s="10">
        <v>12493043</v>
      </c>
      <c r="H26" s="112">
        <f t="shared" si="0"/>
        <v>154224863.00999999</v>
      </c>
      <c r="I26" s="4">
        <v>0</v>
      </c>
      <c r="J26" s="10">
        <f t="shared" si="1"/>
        <v>49997061.00000003</v>
      </c>
      <c r="K26" s="4">
        <v>193711977</v>
      </c>
      <c r="L26" s="145">
        <f t="shared" si="2"/>
        <v>0.25809999863870076</v>
      </c>
    </row>
    <row r="27" spans="1:23" x14ac:dyDescent="0.2">
      <c r="A27" s="1" t="s">
        <v>595</v>
      </c>
      <c r="B27" s="26" t="s">
        <v>599</v>
      </c>
      <c r="C27" s="10">
        <v>362172899.79999995</v>
      </c>
      <c r="D27" s="10">
        <v>150278900</v>
      </c>
      <c r="E27" s="10">
        <v>77052800.030000001</v>
      </c>
      <c r="F27" s="10">
        <v>588500</v>
      </c>
      <c r="G27" s="10">
        <v>24178200</v>
      </c>
      <c r="H27" s="112">
        <f t="shared" si="0"/>
        <v>252098400.03</v>
      </c>
      <c r="I27" s="4">
        <v>0</v>
      </c>
      <c r="J27" s="10">
        <f t="shared" si="1"/>
        <v>110074499.76999995</v>
      </c>
      <c r="K27" s="4">
        <v>1351107</v>
      </c>
      <c r="L27" s="145">
        <f t="shared" si="2"/>
        <v>81.469861210103971</v>
      </c>
    </row>
    <row r="28" spans="1:23" x14ac:dyDescent="0.2">
      <c r="A28" s="1" t="s">
        <v>595</v>
      </c>
      <c r="B28" s="26" t="s">
        <v>600</v>
      </c>
      <c r="C28" s="10">
        <v>525985753</v>
      </c>
      <c r="D28" s="10">
        <v>240183450</v>
      </c>
      <c r="E28" s="10">
        <v>106678348</v>
      </c>
      <c r="F28" s="10">
        <v>1925488</v>
      </c>
      <c r="G28" s="10">
        <v>38658832</v>
      </c>
      <c r="H28" s="112">
        <f t="shared" si="0"/>
        <v>387446118</v>
      </c>
      <c r="I28" s="4">
        <v>0</v>
      </c>
      <c r="J28" s="10">
        <f t="shared" si="1"/>
        <v>138539635</v>
      </c>
      <c r="K28" s="4">
        <v>1704645</v>
      </c>
      <c r="L28" s="145">
        <f t="shared" si="2"/>
        <v>81.271839591234539</v>
      </c>
    </row>
    <row r="29" spans="1:23" x14ac:dyDescent="0.2">
      <c r="A29" s="1" t="s">
        <v>595</v>
      </c>
      <c r="B29" s="26" t="s">
        <v>601</v>
      </c>
      <c r="C29" s="10">
        <v>222059843.23000002</v>
      </c>
      <c r="D29" s="10">
        <v>108135306.43000001</v>
      </c>
      <c r="E29" s="10">
        <v>45200758.799999997</v>
      </c>
      <c r="F29" s="10">
        <v>273245</v>
      </c>
      <c r="G29" s="10">
        <v>28951445</v>
      </c>
      <c r="H29" s="112">
        <f t="shared" si="0"/>
        <v>182560755.23000002</v>
      </c>
      <c r="I29" s="4">
        <v>0</v>
      </c>
      <c r="J29" s="10">
        <f t="shared" si="1"/>
        <v>39499088</v>
      </c>
      <c r="K29" s="4">
        <v>170254688.90000001</v>
      </c>
      <c r="L29" s="145">
        <f t="shared" si="2"/>
        <v>0.23200000102904655</v>
      </c>
    </row>
    <row r="30" spans="1:23" x14ac:dyDescent="0.2">
      <c r="A30" s="1" t="s">
        <v>595</v>
      </c>
      <c r="B30" s="26" t="s">
        <v>602</v>
      </c>
      <c r="C30" s="10">
        <v>1697005206</v>
      </c>
      <c r="D30" s="10">
        <v>734077957</v>
      </c>
      <c r="E30" s="10">
        <v>345768881</v>
      </c>
      <c r="F30" s="10">
        <v>97714306</v>
      </c>
      <c r="G30" s="10">
        <v>62324168</v>
      </c>
      <c r="H30" s="112">
        <f t="shared" si="0"/>
        <v>1239885312</v>
      </c>
      <c r="I30" s="4">
        <v>-26772525.07</v>
      </c>
      <c r="J30" s="10">
        <f t="shared" si="1"/>
        <v>430347368.93000001</v>
      </c>
      <c r="K30" s="4">
        <v>1489091242</v>
      </c>
      <c r="L30" s="145">
        <f t="shared" si="2"/>
        <v>0.28899999999462761</v>
      </c>
    </row>
    <row r="31" spans="1:23" x14ac:dyDescent="0.2">
      <c r="A31" s="1" t="s">
        <v>595</v>
      </c>
      <c r="B31" s="26" t="s">
        <v>603</v>
      </c>
      <c r="C31" s="10">
        <v>313565300</v>
      </c>
      <c r="D31" s="10">
        <v>109602700</v>
      </c>
      <c r="E31" s="10">
        <v>62580400</v>
      </c>
      <c r="F31" s="10">
        <v>1319300</v>
      </c>
      <c r="G31" s="10">
        <v>25347800</v>
      </c>
      <c r="H31" s="112">
        <f t="shared" si="0"/>
        <v>198850200</v>
      </c>
      <c r="I31" s="4">
        <v>0</v>
      </c>
      <c r="J31" s="10">
        <f t="shared" si="1"/>
        <v>114715100</v>
      </c>
      <c r="K31" s="4">
        <v>536052376</v>
      </c>
      <c r="L31" s="145">
        <f t="shared" si="2"/>
        <v>0.21399979766156282</v>
      </c>
    </row>
    <row r="32" spans="1:23" x14ac:dyDescent="0.2">
      <c r="A32" s="1" t="s">
        <v>595</v>
      </c>
      <c r="B32" s="26" t="s">
        <v>604</v>
      </c>
      <c r="C32" s="10">
        <v>433353400</v>
      </c>
      <c r="D32" s="10">
        <v>157149000</v>
      </c>
      <c r="E32" s="10">
        <v>75766000</v>
      </c>
      <c r="F32" s="10">
        <v>2316900</v>
      </c>
      <c r="G32" s="10">
        <v>22356158</v>
      </c>
      <c r="H32" s="112">
        <f t="shared" si="0"/>
        <v>257588058</v>
      </c>
      <c r="I32" s="4">
        <v>0</v>
      </c>
      <c r="J32" s="10">
        <f t="shared" si="1"/>
        <v>175765342</v>
      </c>
      <c r="K32" s="4">
        <v>940928112</v>
      </c>
      <c r="L32" s="145">
        <f t="shared" si="2"/>
        <v>0.18679996883757682</v>
      </c>
    </row>
    <row r="33" spans="1:12" x14ac:dyDescent="0.2">
      <c r="A33" s="1" t="s">
        <v>595</v>
      </c>
      <c r="B33" s="26" t="s">
        <v>605</v>
      </c>
      <c r="C33" s="10">
        <v>161201147.59999999</v>
      </c>
      <c r="D33" s="10">
        <v>68581990</v>
      </c>
      <c r="E33" s="10">
        <v>36449596.600000001</v>
      </c>
      <c r="F33" s="10">
        <v>472385</v>
      </c>
      <c r="G33" s="10">
        <v>9855937</v>
      </c>
      <c r="H33" s="112">
        <f t="shared" si="0"/>
        <v>115359908.59999999</v>
      </c>
      <c r="I33" s="4">
        <v>0</v>
      </c>
      <c r="J33" s="10">
        <f t="shared" si="1"/>
        <v>45841239</v>
      </c>
      <c r="K33" s="4">
        <v>193504600</v>
      </c>
      <c r="L33" s="145">
        <f t="shared" si="2"/>
        <v>0.23689999617580151</v>
      </c>
    </row>
    <row r="34" spans="1:12" x14ac:dyDescent="0.2">
      <c r="A34" s="1" t="s">
        <v>595</v>
      </c>
      <c r="B34" s="26" t="s">
        <v>606</v>
      </c>
      <c r="C34" s="10">
        <v>203268194.65000001</v>
      </c>
      <c r="D34" s="10">
        <v>96313195</v>
      </c>
      <c r="E34" s="10">
        <v>30458866.649999999</v>
      </c>
      <c r="F34" s="10">
        <v>8843554</v>
      </c>
      <c r="G34" s="10">
        <v>24190909</v>
      </c>
      <c r="H34" s="112">
        <f t="shared" si="0"/>
        <v>159806524.65000001</v>
      </c>
      <c r="I34" s="4">
        <v>0</v>
      </c>
      <c r="J34" s="10">
        <f t="shared" si="1"/>
        <v>43461670</v>
      </c>
      <c r="K34" s="4">
        <v>181056311</v>
      </c>
      <c r="L34" s="145">
        <f t="shared" si="2"/>
        <v>0.24004504322414918</v>
      </c>
    </row>
    <row r="35" spans="1:12" x14ac:dyDescent="0.2">
      <c r="A35" s="1" t="s">
        <v>595</v>
      </c>
      <c r="B35" s="26" t="s">
        <v>607</v>
      </c>
      <c r="C35" s="10">
        <v>248450604.56</v>
      </c>
      <c r="D35" s="10">
        <v>120579387</v>
      </c>
      <c r="E35" s="10">
        <v>50647382.709999993</v>
      </c>
      <c r="F35" s="10">
        <v>4851745.78</v>
      </c>
      <c r="G35" s="10">
        <v>17639871</v>
      </c>
      <c r="H35" s="112">
        <f t="shared" si="0"/>
        <v>193718386.48999998</v>
      </c>
      <c r="I35" s="4">
        <v>0</v>
      </c>
      <c r="J35" s="10">
        <f t="shared" si="1"/>
        <v>54732218.070000023</v>
      </c>
      <c r="K35" s="4">
        <v>223396810</v>
      </c>
      <c r="L35" s="145">
        <f t="shared" si="2"/>
        <v>0.24499999829899102</v>
      </c>
    </row>
    <row r="36" spans="1:12" x14ac:dyDescent="0.2">
      <c r="A36" s="1" t="s">
        <v>595</v>
      </c>
      <c r="B36" s="26" t="s">
        <v>608</v>
      </c>
      <c r="C36" s="10">
        <v>285664007</v>
      </c>
      <c r="D36" s="10">
        <v>132247456</v>
      </c>
      <c r="E36" s="10">
        <v>48510743</v>
      </c>
      <c r="F36" s="10">
        <v>0</v>
      </c>
      <c r="G36" s="10">
        <v>27290711</v>
      </c>
      <c r="H36" s="112">
        <f t="shared" si="0"/>
        <v>208048910</v>
      </c>
      <c r="I36" s="4">
        <v>0</v>
      </c>
      <c r="J36" s="10">
        <f t="shared" si="1"/>
        <v>77615097</v>
      </c>
      <c r="K36" s="4">
        <v>335560304</v>
      </c>
      <c r="L36" s="145">
        <f t="shared" si="2"/>
        <v>0.23129999608058527</v>
      </c>
    </row>
    <row r="37" spans="1:12" x14ac:dyDescent="0.2">
      <c r="A37" s="1" t="s">
        <v>595</v>
      </c>
      <c r="B37" s="26" t="s">
        <v>609</v>
      </c>
      <c r="C37" s="10">
        <v>129391000.83</v>
      </c>
      <c r="D37" s="10">
        <v>60304000</v>
      </c>
      <c r="E37" s="10">
        <v>28778000.829999998</v>
      </c>
      <c r="F37" s="10">
        <v>715000</v>
      </c>
      <c r="G37" s="10">
        <v>14069000</v>
      </c>
      <c r="H37" s="112">
        <f t="shared" si="0"/>
        <v>103866000.83</v>
      </c>
      <c r="I37" s="4">
        <v>0</v>
      </c>
      <c r="J37" s="10">
        <f t="shared" si="1"/>
        <v>25525000</v>
      </c>
      <c r="K37" s="4">
        <v>114688174</v>
      </c>
      <c r="L37" s="145">
        <f t="shared" si="2"/>
        <v>0.22255999995256703</v>
      </c>
    </row>
    <row r="38" spans="1:12" x14ac:dyDescent="0.2">
      <c r="A38" s="1" t="s">
        <v>595</v>
      </c>
      <c r="B38" s="26" t="s">
        <v>610</v>
      </c>
      <c r="C38" s="10">
        <v>132875977.05999997</v>
      </c>
      <c r="D38" s="10">
        <v>77421641</v>
      </c>
      <c r="E38" s="10">
        <v>20017477</v>
      </c>
      <c r="F38" s="10">
        <v>6164329</v>
      </c>
      <c r="G38" s="10">
        <v>12921259</v>
      </c>
      <c r="H38" s="112">
        <f t="shared" si="0"/>
        <v>116524706</v>
      </c>
      <c r="I38" s="4">
        <v>0</v>
      </c>
      <c r="J38" s="10">
        <f t="shared" si="1"/>
        <v>16351271.059999973</v>
      </c>
      <c r="K38" s="4">
        <v>70237422</v>
      </c>
      <c r="L38" s="145">
        <f t="shared" si="2"/>
        <v>0.23279998887202855</v>
      </c>
    </row>
    <row r="39" spans="1:12" x14ac:dyDescent="0.2">
      <c r="A39" s="1" t="s">
        <v>595</v>
      </c>
      <c r="B39" s="26" t="s">
        <v>611</v>
      </c>
      <c r="C39" s="10">
        <v>64126628</v>
      </c>
      <c r="D39" s="10">
        <v>33012177</v>
      </c>
      <c r="E39" s="10">
        <v>11584129</v>
      </c>
      <c r="F39" s="10">
        <v>405000</v>
      </c>
      <c r="G39" s="10">
        <v>10978059</v>
      </c>
      <c r="H39" s="112">
        <f t="shared" si="0"/>
        <v>55979365</v>
      </c>
      <c r="I39" s="4">
        <v>0</v>
      </c>
      <c r="J39" s="10">
        <f t="shared" si="1"/>
        <v>8147263</v>
      </c>
      <c r="K39" s="4">
        <v>30332828</v>
      </c>
      <c r="L39" s="145">
        <f t="shared" si="2"/>
        <v>0.26859556253706379</v>
      </c>
    </row>
    <row r="40" spans="1:12" x14ac:dyDescent="0.2">
      <c r="A40" s="1" t="s">
        <v>595</v>
      </c>
      <c r="B40" s="26" t="s">
        <v>612</v>
      </c>
      <c r="C40" s="10">
        <v>940979845.92000008</v>
      </c>
      <c r="D40" s="10">
        <v>626626888.67999995</v>
      </c>
      <c r="E40" s="10">
        <v>214860917.15000001</v>
      </c>
      <c r="F40" s="10">
        <v>6350604</v>
      </c>
      <c r="G40" s="10">
        <v>22691264</v>
      </c>
      <c r="H40" s="112">
        <f t="shared" si="0"/>
        <v>870529673.82999992</v>
      </c>
      <c r="I40" s="4">
        <v>0</v>
      </c>
      <c r="J40" s="10">
        <f t="shared" si="1"/>
        <v>70450172.090000153</v>
      </c>
      <c r="K40" s="4">
        <v>237605988</v>
      </c>
      <c r="L40" s="145">
        <f t="shared" si="2"/>
        <v>0.29649998589261206</v>
      </c>
    </row>
    <row r="41" spans="1:12" x14ac:dyDescent="0.2">
      <c r="A41" s="1" t="s">
        <v>595</v>
      </c>
      <c r="B41" s="26" t="s">
        <v>613</v>
      </c>
      <c r="C41" s="10">
        <v>79806984.200000003</v>
      </c>
      <c r="D41" s="10">
        <v>34415743</v>
      </c>
      <c r="E41" s="10">
        <v>21995263.199999999</v>
      </c>
      <c r="F41" s="10">
        <v>1796386</v>
      </c>
      <c r="G41" s="10">
        <v>10967308</v>
      </c>
      <c r="H41" s="112">
        <f t="shared" si="0"/>
        <v>69174700.200000003</v>
      </c>
      <c r="I41" s="4">
        <v>0</v>
      </c>
      <c r="J41" s="10">
        <f t="shared" si="1"/>
        <v>10632284</v>
      </c>
      <c r="K41" s="4">
        <v>38622403</v>
      </c>
      <c r="L41" s="145">
        <f t="shared" si="2"/>
        <v>0.2752879980046814</v>
      </c>
    </row>
    <row r="42" spans="1:12" x14ac:dyDescent="0.2">
      <c r="A42" s="1" t="s">
        <v>595</v>
      </c>
      <c r="B42" s="26" t="s">
        <v>614</v>
      </c>
      <c r="C42" s="10">
        <v>203652265.02000001</v>
      </c>
      <c r="D42" s="10">
        <v>109456719</v>
      </c>
      <c r="E42" s="10">
        <v>42279166</v>
      </c>
      <c r="F42" s="10">
        <v>309750</v>
      </c>
      <c r="G42" s="10">
        <v>11966198</v>
      </c>
      <c r="H42" s="112">
        <f t="shared" si="0"/>
        <v>164011833</v>
      </c>
      <c r="I42" s="4">
        <v>0</v>
      </c>
      <c r="J42" s="10">
        <f t="shared" si="1"/>
        <v>39640432.020000011</v>
      </c>
      <c r="K42" s="4">
        <v>177357451</v>
      </c>
      <c r="L42" s="145">
        <f t="shared" si="2"/>
        <v>0.22350587357054433</v>
      </c>
    </row>
    <row r="43" spans="1:12" x14ac:dyDescent="0.2">
      <c r="A43" s="1" t="s">
        <v>595</v>
      </c>
      <c r="B43" s="26" t="s">
        <v>615</v>
      </c>
      <c r="C43" s="10">
        <v>219587935</v>
      </c>
      <c r="D43" s="10">
        <v>117113354</v>
      </c>
      <c r="E43" s="10">
        <v>32347418</v>
      </c>
      <c r="F43" s="10">
        <v>911935</v>
      </c>
      <c r="G43" s="10">
        <v>23025711</v>
      </c>
      <c r="H43" s="112">
        <f t="shared" si="0"/>
        <v>173398418</v>
      </c>
      <c r="I43" s="4">
        <v>0</v>
      </c>
      <c r="J43" s="10">
        <f t="shared" si="1"/>
        <v>46189517</v>
      </c>
      <c r="K43" s="4">
        <v>187002092.80000001</v>
      </c>
      <c r="L43" s="145">
        <f t="shared" si="2"/>
        <v>0.24700000041924663</v>
      </c>
    </row>
    <row r="44" spans="1:12" x14ac:dyDescent="0.2">
      <c r="A44" s="1" t="s">
        <v>595</v>
      </c>
      <c r="B44" s="26" t="s">
        <v>616</v>
      </c>
      <c r="C44" s="10">
        <v>258758464.03999999</v>
      </c>
      <c r="D44" s="10">
        <v>100888152</v>
      </c>
      <c r="E44" s="10">
        <v>56954864.039999999</v>
      </c>
      <c r="F44" s="10">
        <v>17342010</v>
      </c>
      <c r="G44" s="10">
        <v>20944691</v>
      </c>
      <c r="H44" s="112">
        <f t="shared" si="0"/>
        <v>196129717.03999999</v>
      </c>
      <c r="I44" s="4">
        <v>0</v>
      </c>
      <c r="J44" s="10">
        <f t="shared" si="1"/>
        <v>62628747</v>
      </c>
      <c r="K44" s="4">
        <v>293755849</v>
      </c>
      <c r="L44" s="145">
        <f t="shared" si="2"/>
        <v>0.21319999997685152</v>
      </c>
    </row>
    <row r="45" spans="1:12" x14ac:dyDescent="0.2">
      <c r="A45" s="1" t="s">
        <v>595</v>
      </c>
      <c r="B45" s="26" t="s">
        <v>617</v>
      </c>
      <c r="C45" s="10">
        <v>97619171.179999992</v>
      </c>
      <c r="D45" s="10">
        <v>51173351</v>
      </c>
      <c r="E45" s="10">
        <v>14592444.27</v>
      </c>
      <c r="F45" s="10">
        <v>251755</v>
      </c>
      <c r="G45" s="10">
        <v>13592548</v>
      </c>
      <c r="H45" s="112">
        <f t="shared" si="0"/>
        <v>79610098.269999996</v>
      </c>
      <c r="I45" s="4">
        <v>0</v>
      </c>
      <c r="J45" s="10">
        <f t="shared" si="1"/>
        <v>18009072.909999996</v>
      </c>
      <c r="K45" s="4">
        <v>69425868</v>
      </c>
      <c r="L45" s="145">
        <f t="shared" si="2"/>
        <v>0.25940003962211888</v>
      </c>
    </row>
    <row r="46" spans="1:12" x14ac:dyDescent="0.2">
      <c r="A46" s="1" t="s">
        <v>595</v>
      </c>
      <c r="B46" s="26" t="s">
        <v>618</v>
      </c>
      <c r="C46" s="10">
        <v>102052799.20999999</v>
      </c>
      <c r="D46" s="10">
        <v>46360984.279999994</v>
      </c>
      <c r="E46" s="10">
        <v>16483499.459999999</v>
      </c>
      <c r="F46" s="10">
        <v>1180113</v>
      </c>
      <c r="G46" s="10">
        <v>12353575</v>
      </c>
      <c r="H46" s="112">
        <f t="shared" si="0"/>
        <v>76378171.739999995</v>
      </c>
      <c r="I46" s="4">
        <v>0</v>
      </c>
      <c r="J46" s="10">
        <f t="shared" si="1"/>
        <v>25674627.469999999</v>
      </c>
      <c r="K46" s="4">
        <v>111263050</v>
      </c>
      <c r="L46" s="145">
        <f t="shared" si="2"/>
        <v>0.23075609980132666</v>
      </c>
    </row>
    <row r="47" spans="1:12" x14ac:dyDescent="0.2">
      <c r="A47" s="1" t="s">
        <v>595</v>
      </c>
      <c r="B47" s="26" t="s">
        <v>619</v>
      </c>
      <c r="C47" s="10">
        <v>86074269.570000008</v>
      </c>
      <c r="D47" s="10">
        <v>35259088</v>
      </c>
      <c r="E47" s="10">
        <v>23774132.57</v>
      </c>
      <c r="F47" s="10">
        <v>15000</v>
      </c>
      <c r="G47" s="10">
        <v>12935350</v>
      </c>
      <c r="H47" s="112">
        <f t="shared" si="0"/>
        <v>71983570.569999993</v>
      </c>
      <c r="I47" s="4">
        <v>0</v>
      </c>
      <c r="J47" s="10">
        <f t="shared" si="1"/>
        <v>14090699.000000015</v>
      </c>
      <c r="K47" s="4">
        <v>56817335</v>
      </c>
      <c r="L47" s="145">
        <f t="shared" si="2"/>
        <v>0.24799999859197927</v>
      </c>
    </row>
    <row r="48" spans="1:12" x14ac:dyDescent="0.2">
      <c r="A48" s="1" t="s">
        <v>595</v>
      </c>
      <c r="B48" s="26" t="s">
        <v>620</v>
      </c>
      <c r="C48" s="10">
        <v>82623668.230000019</v>
      </c>
      <c r="D48" s="10">
        <v>36831025</v>
      </c>
      <c r="E48" s="10">
        <v>16861949.189999998</v>
      </c>
      <c r="F48" s="10">
        <v>0</v>
      </c>
      <c r="G48" s="10">
        <v>13134535</v>
      </c>
      <c r="H48" s="112">
        <f t="shared" si="0"/>
        <v>66827509.189999998</v>
      </c>
      <c r="I48" s="4">
        <v>0</v>
      </c>
      <c r="J48" s="10">
        <f t="shared" si="1"/>
        <v>15796159.040000021</v>
      </c>
      <c r="K48" s="4">
        <v>62287685</v>
      </c>
      <c r="L48" s="145">
        <f t="shared" si="2"/>
        <v>0.25360003409983883</v>
      </c>
    </row>
    <row r="49" spans="1:13" x14ac:dyDescent="0.2">
      <c r="A49" s="1" t="s">
        <v>595</v>
      </c>
      <c r="B49" s="26" t="s">
        <v>621</v>
      </c>
      <c r="C49" s="10">
        <v>422581000</v>
      </c>
      <c r="D49" s="10">
        <v>169296200</v>
      </c>
      <c r="E49" s="10">
        <v>72623100</v>
      </c>
      <c r="F49" s="10">
        <v>2143700</v>
      </c>
      <c r="G49" s="10">
        <v>20903900</v>
      </c>
      <c r="H49" s="112">
        <f t="shared" si="0"/>
        <v>264966900</v>
      </c>
      <c r="I49" s="4">
        <v>0</v>
      </c>
      <c r="J49" s="10">
        <f t="shared" si="1"/>
        <v>157614100</v>
      </c>
      <c r="K49" s="4">
        <v>562907588</v>
      </c>
      <c r="L49" s="145">
        <f t="shared" si="2"/>
        <v>0.27999995622727331</v>
      </c>
    </row>
    <row r="50" spans="1:13" x14ac:dyDescent="0.2">
      <c r="A50" s="1" t="s">
        <v>595</v>
      </c>
      <c r="B50" s="26" t="s">
        <v>622</v>
      </c>
      <c r="C50" s="10">
        <v>274158844</v>
      </c>
      <c r="D50" s="10">
        <v>153050450</v>
      </c>
      <c r="E50" s="10">
        <v>47727290</v>
      </c>
      <c r="F50" s="10">
        <v>2088960</v>
      </c>
      <c r="G50" s="10">
        <v>30055007</v>
      </c>
      <c r="H50" s="112">
        <f t="shared" si="0"/>
        <v>232921707</v>
      </c>
      <c r="I50" s="4">
        <v>0</v>
      </c>
      <c r="J50" s="10">
        <f t="shared" si="1"/>
        <v>41237137</v>
      </c>
      <c r="K50" s="4">
        <v>184729375</v>
      </c>
      <c r="L50" s="145">
        <f t="shared" si="2"/>
        <v>0.22322999252284592</v>
      </c>
    </row>
    <row r="51" spans="1:13" x14ac:dyDescent="0.2">
      <c r="A51" s="1" t="s">
        <v>595</v>
      </c>
      <c r="B51" s="26" t="s">
        <v>623</v>
      </c>
      <c r="C51" s="10">
        <v>207324253.00000003</v>
      </c>
      <c r="D51" s="10">
        <v>97552096</v>
      </c>
      <c r="E51" s="10">
        <v>44264168</v>
      </c>
      <c r="F51" s="10">
        <v>1637426</v>
      </c>
      <c r="G51" s="10">
        <v>22533846</v>
      </c>
      <c r="H51" s="112">
        <f t="shared" si="0"/>
        <v>165987536</v>
      </c>
      <c r="I51" s="4">
        <v>0</v>
      </c>
      <c r="J51" s="10">
        <f t="shared" si="1"/>
        <v>41336717.00000003</v>
      </c>
      <c r="K51" s="4">
        <v>134123026</v>
      </c>
      <c r="L51" s="145">
        <f t="shared" si="2"/>
        <v>0.30820000288391963</v>
      </c>
    </row>
    <row r="52" spans="1:13" x14ac:dyDescent="0.2">
      <c r="A52" s="1" t="s">
        <v>595</v>
      </c>
      <c r="B52" s="26" t="s">
        <v>624</v>
      </c>
      <c r="C52" s="10">
        <v>129434654.98000002</v>
      </c>
      <c r="D52" s="10">
        <v>65263372.169999994</v>
      </c>
      <c r="E52" s="10">
        <v>29129972.050000001</v>
      </c>
      <c r="F52" s="10">
        <v>184404</v>
      </c>
      <c r="G52" s="10">
        <v>14327916</v>
      </c>
      <c r="H52" s="112">
        <f t="shared" si="0"/>
        <v>108905664.22</v>
      </c>
      <c r="I52" s="4">
        <v>0</v>
      </c>
      <c r="J52" s="10">
        <f t="shared" si="1"/>
        <v>20528990.76000002</v>
      </c>
      <c r="K52" s="4">
        <v>96199582</v>
      </c>
      <c r="L52" s="145">
        <f t="shared" si="2"/>
        <v>0.21339999959667205</v>
      </c>
    </row>
    <row r="53" spans="1:13" x14ac:dyDescent="0.2">
      <c r="A53" s="1" t="s">
        <v>595</v>
      </c>
      <c r="B53" s="26" t="s">
        <v>625</v>
      </c>
      <c r="C53" s="10">
        <v>183743957</v>
      </c>
      <c r="D53" s="10">
        <v>85722367</v>
      </c>
      <c r="E53" s="10">
        <v>36542786</v>
      </c>
      <c r="F53" s="10">
        <v>0</v>
      </c>
      <c r="G53" s="10">
        <v>18111488</v>
      </c>
      <c r="H53" s="112">
        <f>SUM(D53:G53)</f>
        <v>140376641</v>
      </c>
      <c r="I53" s="4">
        <v>0</v>
      </c>
      <c r="J53" s="10">
        <f>C53-H53+I53</f>
        <v>43367316</v>
      </c>
      <c r="K53" s="4">
        <v>171412309</v>
      </c>
      <c r="L53" s="145">
        <f>IF(K53=0,"0",(J53/K53))</f>
        <v>0.25300001063517558</v>
      </c>
    </row>
    <row r="54" spans="1:13" x14ac:dyDescent="0.2">
      <c r="A54" s="1" t="s">
        <v>255</v>
      </c>
      <c r="B54" s="26" t="s">
        <v>626</v>
      </c>
      <c r="C54" s="10">
        <v>184260175.22999999</v>
      </c>
      <c r="D54" s="10">
        <v>85642796</v>
      </c>
      <c r="E54" s="10">
        <v>38341902.230000004</v>
      </c>
      <c r="F54" s="10">
        <v>4045725</v>
      </c>
      <c r="G54" s="10">
        <v>21810080</v>
      </c>
      <c r="H54" s="112">
        <f>SUM(D54:G54)</f>
        <v>149840503.23000002</v>
      </c>
      <c r="I54" s="4">
        <v>0</v>
      </c>
      <c r="J54" s="10">
        <f>C54-H54+I54</f>
        <v>34419671.99999997</v>
      </c>
      <c r="K54" s="4">
        <v>153659249</v>
      </c>
      <c r="L54" s="145">
        <f>IF(K54=0,"0",(J54/K54))</f>
        <v>0.22400000145777083</v>
      </c>
    </row>
    <row r="55" spans="1:13" x14ac:dyDescent="0.2">
      <c r="A55" s="1"/>
      <c r="B55" s="26"/>
      <c r="C55" s="29"/>
      <c r="D55" s="29"/>
      <c r="E55" s="29"/>
      <c r="F55" s="29"/>
      <c r="G55" s="29"/>
      <c r="H55" s="110"/>
    </row>
    <row r="56" spans="1:13" x14ac:dyDescent="0.2">
      <c r="A56" s="1"/>
      <c r="B56" s="26" t="s">
        <v>219</v>
      </c>
      <c r="C56" s="11">
        <f t="shared" ref="C56:K56" si="3">SUBTOTAL(9,C23:C55)</f>
        <v>8651108531.4099998</v>
      </c>
      <c r="D56" s="11">
        <f t="shared" si="3"/>
        <v>4091090652.5600004</v>
      </c>
      <c r="E56" s="11">
        <f t="shared" si="3"/>
        <v>1736816729.78</v>
      </c>
      <c r="F56" s="11">
        <f t="shared" si="3"/>
        <v>164774573.78</v>
      </c>
      <c r="G56" s="11">
        <f t="shared" si="3"/>
        <v>623363200</v>
      </c>
      <c r="H56" s="111">
        <f t="shared" si="3"/>
        <v>6616045156.1199989</v>
      </c>
      <c r="I56" s="11">
        <f t="shared" si="3"/>
        <v>-26772525.059999999</v>
      </c>
      <c r="J56" s="11">
        <f t="shared" si="3"/>
        <v>2008290850.23</v>
      </c>
      <c r="K56" s="11">
        <f t="shared" si="3"/>
        <v>7160689682.6999998</v>
      </c>
      <c r="L56" s="4" t="s">
        <v>153</v>
      </c>
      <c r="M56" s="4" t="s">
        <v>153</v>
      </c>
    </row>
    <row r="57" spans="1:13" x14ac:dyDescent="0.2">
      <c r="H57" s="164"/>
    </row>
    <row r="59" spans="1:13" x14ac:dyDescent="0.2">
      <c r="A59" s="1" t="s">
        <v>69</v>
      </c>
      <c r="B59" s="26" t="s">
        <v>509</v>
      </c>
      <c r="C59" s="10">
        <v>12658278</v>
      </c>
      <c r="D59" s="10">
        <v>0</v>
      </c>
      <c r="E59" s="10">
        <v>6103921</v>
      </c>
      <c r="F59" s="10">
        <v>6554356</v>
      </c>
      <c r="G59" s="10">
        <v>0</v>
      </c>
      <c r="H59" s="112">
        <f>SUM(D59:G59)</f>
        <v>12658277</v>
      </c>
      <c r="I59" s="10">
        <v>0</v>
      </c>
      <c r="J59" s="10">
        <f>C59-H59+I59</f>
        <v>1</v>
      </c>
      <c r="K59" s="10">
        <v>0</v>
      </c>
      <c r="L59" s="145" t="s">
        <v>153</v>
      </c>
    </row>
    <row r="60" spans="1:13" x14ac:dyDescent="0.2">
      <c r="B60" s="26"/>
      <c r="C60" s="10"/>
      <c r="D60" s="10"/>
      <c r="E60" s="10"/>
      <c r="F60" s="10"/>
      <c r="G60" s="10"/>
      <c r="H60" s="112"/>
      <c r="I60" s="10"/>
      <c r="J60" s="10"/>
      <c r="K60" s="10"/>
      <c r="L60" s="145"/>
    </row>
    <row r="61" spans="1:13" x14ac:dyDescent="0.2">
      <c r="B61" s="26"/>
      <c r="C61" s="29"/>
      <c r="D61" s="29"/>
      <c r="E61" s="29"/>
      <c r="F61" s="29"/>
      <c r="G61" s="29"/>
      <c r="H61" s="110"/>
      <c r="I61" s="29"/>
      <c r="J61" s="29"/>
      <c r="K61" s="29"/>
    </row>
    <row r="62" spans="1:13" x14ac:dyDescent="0.2">
      <c r="B62" s="178" t="s">
        <v>486</v>
      </c>
      <c r="C62" s="179">
        <f t="shared" ref="C62:J62" si="4">C56+C59</f>
        <v>8663766809.4099998</v>
      </c>
      <c r="D62" s="179">
        <f t="shared" si="4"/>
        <v>4091090652.5600004</v>
      </c>
      <c r="E62" s="179">
        <f t="shared" si="4"/>
        <v>1742920650.78</v>
      </c>
      <c r="F62" s="179">
        <f t="shared" si="4"/>
        <v>171328929.78</v>
      </c>
      <c r="G62" s="179">
        <f t="shared" si="4"/>
        <v>623363200</v>
      </c>
      <c r="H62" s="177">
        <f t="shared" si="4"/>
        <v>6628703433.1199989</v>
      </c>
      <c r="I62" s="179">
        <f t="shared" si="4"/>
        <v>-26772525.059999999</v>
      </c>
      <c r="J62" s="179">
        <f t="shared" si="4"/>
        <v>2008290851.23</v>
      </c>
    </row>
    <row r="65" spans="3:3" x14ac:dyDescent="0.2">
      <c r="C65" s="161" t="s">
        <v>1</v>
      </c>
    </row>
  </sheetData>
  <mergeCells count="3">
    <mergeCell ref="C21:C22"/>
    <mergeCell ref="B19:L19"/>
    <mergeCell ref="D21:L21"/>
  </mergeCells>
  <phoneticPr fontId="0" type="noConversion"/>
  <pageMargins left="0.74803149606299213" right="0.74803149606299213" top="0.98425196850393704" bottom="0.51181102362204722" header="0.51181102362204722" footer="0.51181102362204722"/>
  <pageSetup paperSize="9" scale="72" fitToHeight="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72"/>
  <sheetViews>
    <sheetView topLeftCell="B7" zoomScaleNormal="100" zoomScaleSheetLayoutView="75" workbookViewId="0">
      <selection activeCell="B7" sqref="B7"/>
    </sheetView>
  </sheetViews>
  <sheetFormatPr defaultColWidth="9.28515625" defaultRowHeight="12.75" x14ac:dyDescent="0.2"/>
  <cols>
    <col min="1" max="1" width="9.28515625" style="1" hidden="1" customWidth="1"/>
    <col min="2" max="2" width="27.7109375" style="1" customWidth="1"/>
    <col min="3" max="13" width="13" style="1" customWidth="1"/>
    <col min="14" max="16384" width="9.28515625" style="1"/>
  </cols>
  <sheetData>
    <row r="1" spans="1:12" hidden="1" x14ac:dyDescent="0.2">
      <c r="A1" s="1" t="s">
        <v>552</v>
      </c>
    </row>
    <row r="2" spans="1:12" hidden="1" x14ac:dyDescent="0.2">
      <c r="A2" s="1" t="s">
        <v>232</v>
      </c>
    </row>
    <row r="3" spans="1:12" hidden="1" x14ac:dyDescent="0.2">
      <c r="A3" s="1" t="s">
        <v>239</v>
      </c>
      <c r="B3" s="8" t="s">
        <v>254</v>
      </c>
      <c r="C3" s="1" t="s">
        <v>220</v>
      </c>
      <c r="D3" s="1" t="s">
        <v>220</v>
      </c>
      <c r="E3" s="1" t="s">
        <v>220</v>
      </c>
      <c r="F3" s="1" t="s">
        <v>220</v>
      </c>
      <c r="G3" s="1" t="s">
        <v>220</v>
      </c>
      <c r="H3" s="1" t="s">
        <v>220</v>
      </c>
      <c r="I3" s="1" t="s">
        <v>220</v>
      </c>
      <c r="J3" s="1" t="s">
        <v>220</v>
      </c>
    </row>
    <row r="4" spans="1:12" hidden="1" x14ac:dyDescent="0.2">
      <c r="A4" s="1" t="s">
        <v>221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</row>
    <row r="5" spans="1:12" hidden="1" x14ac:dyDescent="0.2">
      <c r="A5" s="1" t="s">
        <v>248</v>
      </c>
      <c r="C5" s="1">
        <v>10</v>
      </c>
      <c r="D5" s="1">
        <v>10</v>
      </c>
      <c r="E5" s="1">
        <v>20</v>
      </c>
      <c r="F5" s="1">
        <v>20</v>
      </c>
      <c r="G5" s="1">
        <v>30</v>
      </c>
      <c r="H5" s="1">
        <v>30</v>
      </c>
      <c r="I5" s="1">
        <v>40</v>
      </c>
      <c r="J5" s="1">
        <v>40</v>
      </c>
      <c r="K5" s="2"/>
    </row>
    <row r="6" spans="1:12" s="22" customFormat="1" ht="12.75" hidden="1" customHeight="1" x14ac:dyDescent="0.25">
      <c r="A6" s="1" t="s">
        <v>347</v>
      </c>
      <c r="C6" s="1" t="s">
        <v>348</v>
      </c>
      <c r="D6" s="1" t="s">
        <v>349</v>
      </c>
      <c r="E6" s="1" t="s">
        <v>348</v>
      </c>
      <c r="F6" s="1" t="s">
        <v>349</v>
      </c>
      <c r="G6" s="1" t="s">
        <v>348</v>
      </c>
      <c r="H6" s="1" t="s">
        <v>349</v>
      </c>
      <c r="I6" s="1" t="s">
        <v>348</v>
      </c>
      <c r="J6" s="1" t="s">
        <v>349</v>
      </c>
    </row>
    <row r="7" spans="1:12" customFormat="1" x14ac:dyDescent="0.2"/>
    <row r="8" spans="1:12" hidden="1" x14ac:dyDescent="0.2">
      <c r="A8" s="1" t="s">
        <v>145</v>
      </c>
    </row>
    <row r="9" spans="1:12" hidden="1" x14ac:dyDescent="0.2">
      <c r="A9" s="1" t="s">
        <v>230</v>
      </c>
    </row>
    <row r="10" spans="1:12" hidden="1" x14ac:dyDescent="0.2">
      <c r="A10" s="1" t="s">
        <v>243</v>
      </c>
      <c r="B10" s="8"/>
      <c r="K10" s="1" t="s">
        <v>220</v>
      </c>
      <c r="L10" s="1" t="s">
        <v>220</v>
      </c>
    </row>
    <row r="11" spans="1:12" hidden="1" x14ac:dyDescent="0.2">
      <c r="A11" s="1" t="s">
        <v>225</v>
      </c>
      <c r="C11" s="7"/>
      <c r="E11" s="7"/>
      <c r="G11" s="7"/>
      <c r="I11" s="7"/>
      <c r="K11" s="2">
        <v>10</v>
      </c>
      <c r="L11" s="2">
        <v>30</v>
      </c>
    </row>
    <row r="12" spans="1:12" hidden="1" x14ac:dyDescent="0.2">
      <c r="A12" s="1" t="s">
        <v>215</v>
      </c>
      <c r="K12" s="1" t="s">
        <v>155</v>
      </c>
      <c r="L12" s="1" t="s">
        <v>155</v>
      </c>
    </row>
    <row r="13" spans="1:12" s="22" customFormat="1" ht="12.75" hidden="1" customHeight="1" x14ac:dyDescent="0.25">
      <c r="A13" s="1" t="s">
        <v>355</v>
      </c>
      <c r="C13" s="1"/>
      <c r="D13" s="1"/>
      <c r="E13" s="1"/>
      <c r="F13" s="1"/>
      <c r="G13" s="1"/>
      <c r="H13" s="1"/>
      <c r="I13" s="1"/>
      <c r="K13" s="22" t="s">
        <v>348</v>
      </c>
      <c r="L13" s="22" t="s">
        <v>349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553</v>
      </c>
    </row>
    <row r="16" spans="1:12" hidden="1" x14ac:dyDescent="0.2">
      <c r="A16" s="1" t="s">
        <v>231</v>
      </c>
    </row>
    <row r="17" spans="1:12" hidden="1" x14ac:dyDescent="0.2">
      <c r="A17" s="1" t="s">
        <v>244</v>
      </c>
      <c r="B17" s="8" t="s">
        <v>254</v>
      </c>
      <c r="C17" s="1" t="s">
        <v>220</v>
      </c>
      <c r="D17" s="1" t="s">
        <v>220</v>
      </c>
      <c r="E17" s="1" t="s">
        <v>220</v>
      </c>
      <c r="F17" s="1" t="s">
        <v>220</v>
      </c>
      <c r="G17" s="1" t="s">
        <v>220</v>
      </c>
      <c r="H17" s="1" t="s">
        <v>220</v>
      </c>
      <c r="I17" s="1" t="s">
        <v>220</v>
      </c>
      <c r="J17" s="1" t="s">
        <v>220</v>
      </c>
    </row>
    <row r="18" spans="1:12" hidden="1" x14ac:dyDescent="0.2">
      <c r="A18" s="1" t="s">
        <v>226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</row>
    <row r="19" spans="1:12" hidden="1" x14ac:dyDescent="0.2">
      <c r="A19" s="1" t="s">
        <v>216</v>
      </c>
      <c r="C19" s="1">
        <v>50</v>
      </c>
      <c r="D19" s="1">
        <v>50</v>
      </c>
      <c r="E19" s="1" t="s">
        <v>361</v>
      </c>
      <c r="F19" s="1" t="s">
        <v>361</v>
      </c>
      <c r="G19" s="1">
        <v>70</v>
      </c>
      <c r="H19" s="1">
        <v>70</v>
      </c>
      <c r="I19" s="1">
        <v>80</v>
      </c>
      <c r="J19" s="1">
        <v>80</v>
      </c>
      <c r="K19" s="2"/>
    </row>
    <row r="20" spans="1:12" s="22" customFormat="1" ht="12.75" hidden="1" customHeight="1" x14ac:dyDescent="0.25">
      <c r="A20" s="1" t="s">
        <v>362</v>
      </c>
      <c r="C20" s="1" t="s">
        <v>348</v>
      </c>
      <c r="D20" s="1" t="s">
        <v>349</v>
      </c>
      <c r="E20" s="1" t="s">
        <v>348</v>
      </c>
      <c r="F20" s="1" t="s">
        <v>349</v>
      </c>
      <c r="G20" s="1" t="s">
        <v>348</v>
      </c>
      <c r="H20" s="1" t="s">
        <v>349</v>
      </c>
      <c r="I20" s="1" t="s">
        <v>348</v>
      </c>
      <c r="J20" s="1" t="s">
        <v>349</v>
      </c>
    </row>
    <row r="21" spans="1:12" customFormat="1" x14ac:dyDescent="0.2"/>
    <row r="22" spans="1:12" hidden="1" x14ac:dyDescent="0.2">
      <c r="A22" s="1" t="s">
        <v>554</v>
      </c>
    </row>
    <row r="23" spans="1:12" hidden="1" x14ac:dyDescent="0.2">
      <c r="A23" s="1" t="s">
        <v>370</v>
      </c>
    </row>
    <row r="24" spans="1:12" hidden="1" x14ac:dyDescent="0.2">
      <c r="A24" s="1" t="s">
        <v>371</v>
      </c>
      <c r="B24" s="8" t="s">
        <v>254</v>
      </c>
      <c r="C24" s="1" t="s">
        <v>220</v>
      </c>
      <c r="D24" s="1" t="s">
        <v>220</v>
      </c>
      <c r="E24" s="1" t="s">
        <v>220</v>
      </c>
      <c r="F24" s="1" t="s">
        <v>220</v>
      </c>
      <c r="G24" s="1" t="s">
        <v>220</v>
      </c>
      <c r="H24" s="1" t="s">
        <v>220</v>
      </c>
      <c r="I24" s="1" t="s">
        <v>220</v>
      </c>
      <c r="J24" s="1" t="s">
        <v>220</v>
      </c>
    </row>
    <row r="25" spans="1:12" hidden="1" x14ac:dyDescent="0.2">
      <c r="A25" s="1" t="s">
        <v>372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</row>
    <row r="26" spans="1:12" hidden="1" x14ac:dyDescent="0.2">
      <c r="A26" s="1" t="s">
        <v>373</v>
      </c>
      <c r="C26" s="1">
        <v>90</v>
      </c>
      <c r="D26" s="1">
        <v>90</v>
      </c>
      <c r="E26" s="1">
        <v>110</v>
      </c>
      <c r="F26" s="1">
        <v>110</v>
      </c>
      <c r="G26" s="1">
        <v>790</v>
      </c>
      <c r="H26" s="1">
        <v>790</v>
      </c>
      <c r="I26" s="1">
        <v>820</v>
      </c>
      <c r="J26" s="1">
        <v>820</v>
      </c>
      <c r="K26" s="2"/>
    </row>
    <row r="27" spans="1:12" s="22" customFormat="1" ht="12.75" hidden="1" customHeight="1" x14ac:dyDescent="0.25">
      <c r="A27" s="1" t="s">
        <v>374</v>
      </c>
      <c r="C27" s="1" t="s">
        <v>348</v>
      </c>
      <c r="D27" s="1" t="s">
        <v>349</v>
      </c>
      <c r="E27" s="1" t="s">
        <v>348</v>
      </c>
      <c r="F27" s="1" t="s">
        <v>349</v>
      </c>
      <c r="G27" s="1" t="s">
        <v>348</v>
      </c>
      <c r="H27" s="1" t="s">
        <v>349</v>
      </c>
      <c r="I27" s="1" t="s">
        <v>348</v>
      </c>
      <c r="J27" s="1" t="s">
        <v>349</v>
      </c>
    </row>
    <row r="28" spans="1:12" x14ac:dyDescent="0.2">
      <c r="K28" s="2"/>
    </row>
    <row r="29" spans="1:12" ht="15.75" hidden="1" x14ac:dyDescent="0.25">
      <c r="A29" s="1" t="s">
        <v>159</v>
      </c>
      <c r="B29" s="22"/>
      <c r="K29" s="2"/>
    </row>
    <row r="30" spans="1:12" hidden="1" x14ac:dyDescent="0.2">
      <c r="A30" s="1" t="s">
        <v>391</v>
      </c>
      <c r="K30" s="2"/>
    </row>
    <row r="31" spans="1:12" hidden="1" x14ac:dyDescent="0.2">
      <c r="A31" s="1" t="s">
        <v>392</v>
      </c>
      <c r="K31" s="1" t="s">
        <v>220</v>
      </c>
      <c r="L31" s="1" t="s">
        <v>220</v>
      </c>
    </row>
    <row r="32" spans="1:12" hidden="1" x14ac:dyDescent="0.2">
      <c r="A32" s="1" t="s">
        <v>393</v>
      </c>
      <c r="K32" s="7">
        <v>10</v>
      </c>
      <c r="L32" s="7">
        <v>10</v>
      </c>
    </row>
    <row r="33" spans="1:12" hidden="1" x14ac:dyDescent="0.2">
      <c r="A33" s="1" t="s">
        <v>394</v>
      </c>
      <c r="K33" s="7">
        <v>70</v>
      </c>
      <c r="L33" s="7">
        <v>70</v>
      </c>
    </row>
    <row r="34" spans="1:12" hidden="1" x14ac:dyDescent="0.2">
      <c r="A34" s="1" t="s">
        <v>395</v>
      </c>
      <c r="K34" s="7" t="s">
        <v>349</v>
      </c>
      <c r="L34" s="7" t="s">
        <v>349</v>
      </c>
    </row>
    <row r="35" spans="1:12" x14ac:dyDescent="0.2">
      <c r="K35" s="7"/>
    </row>
    <row r="36" spans="1:12" x14ac:dyDescent="0.2">
      <c r="K36" s="2"/>
    </row>
    <row r="37" spans="1:12" ht="18.75" x14ac:dyDescent="0.3">
      <c r="B37" s="194" t="s">
        <v>252</v>
      </c>
      <c r="C37" s="194"/>
      <c r="D37" s="194"/>
      <c r="E37" s="194"/>
      <c r="F37" s="194"/>
      <c r="G37" s="194"/>
      <c r="H37" s="194"/>
      <c r="I37" s="194"/>
      <c r="J37" s="194"/>
      <c r="K37" s="194"/>
    </row>
    <row r="38" spans="1:12" ht="25.5" customHeight="1" x14ac:dyDescent="0.2">
      <c r="B38" s="24" t="s">
        <v>498</v>
      </c>
      <c r="C38" s="209" t="s">
        <v>274</v>
      </c>
      <c r="D38" s="210"/>
      <c r="E38" s="214" t="s">
        <v>275</v>
      </c>
      <c r="F38" s="210"/>
      <c r="G38" s="209" t="s">
        <v>276</v>
      </c>
      <c r="H38" s="210"/>
      <c r="I38" s="209" t="s">
        <v>277</v>
      </c>
      <c r="J38" s="210"/>
      <c r="K38" s="28"/>
      <c r="L38" s="6"/>
    </row>
    <row r="39" spans="1:12" x14ac:dyDescent="0.2">
      <c r="B39" s="26"/>
      <c r="C39" s="156" t="s">
        <v>245</v>
      </c>
      <c r="D39" s="156" t="s">
        <v>246</v>
      </c>
      <c r="E39" s="156" t="s">
        <v>245</v>
      </c>
      <c r="F39" s="156" t="s">
        <v>246</v>
      </c>
      <c r="G39" s="156" t="s">
        <v>245</v>
      </c>
      <c r="H39" s="156" t="s">
        <v>246</v>
      </c>
      <c r="I39" s="156" t="s">
        <v>245</v>
      </c>
      <c r="J39" s="156" t="s">
        <v>246</v>
      </c>
      <c r="K39" s="28"/>
    </row>
    <row r="40" spans="1:12" x14ac:dyDescent="0.2">
      <c r="B40" s="26"/>
      <c r="C40" s="28" t="s">
        <v>247</v>
      </c>
      <c r="D40" s="28" t="s">
        <v>247</v>
      </c>
      <c r="E40" s="28" t="s">
        <v>247</v>
      </c>
      <c r="F40" s="28" t="s">
        <v>247</v>
      </c>
      <c r="G40" s="28" t="s">
        <v>247</v>
      </c>
      <c r="H40" s="28" t="s">
        <v>247</v>
      </c>
      <c r="I40" s="28" t="s">
        <v>247</v>
      </c>
      <c r="J40" s="28" t="s">
        <v>247</v>
      </c>
      <c r="K40" s="28"/>
    </row>
    <row r="41" spans="1:12" x14ac:dyDescent="0.2">
      <c r="B41" s="26"/>
      <c r="C41" s="4"/>
      <c r="D41" s="4"/>
      <c r="E41" s="4"/>
      <c r="F41" s="4"/>
      <c r="G41" s="4"/>
      <c r="H41" s="4"/>
      <c r="I41" s="4"/>
      <c r="J41" s="4"/>
      <c r="K41" s="4"/>
    </row>
    <row r="42" spans="1:12" x14ac:dyDescent="0.2">
      <c r="A42" s="1" t="s">
        <v>595</v>
      </c>
      <c r="B42" s="26" t="s">
        <v>596</v>
      </c>
      <c r="C42" s="4">
        <v>4309186.99</v>
      </c>
      <c r="D42" s="4">
        <v>8491467.0500000007</v>
      </c>
      <c r="E42" s="4">
        <v>414809.4</v>
      </c>
      <c r="F42" s="4">
        <v>3256.92</v>
      </c>
      <c r="G42" s="4">
        <v>369544.31</v>
      </c>
      <c r="H42" s="4">
        <v>4086.16</v>
      </c>
      <c r="I42" s="4">
        <v>376781.88</v>
      </c>
      <c r="J42" s="4">
        <v>74322.61</v>
      </c>
      <c r="K42" s="4"/>
    </row>
    <row r="43" spans="1:12" x14ac:dyDescent="0.2">
      <c r="A43" s="1" t="s">
        <v>595</v>
      </c>
      <c r="B43" s="26" t="s">
        <v>597</v>
      </c>
      <c r="C43" s="4">
        <v>5274867.99</v>
      </c>
      <c r="D43" s="4">
        <v>192861.02</v>
      </c>
      <c r="E43" s="4">
        <v>529215.26</v>
      </c>
      <c r="F43" s="4">
        <v>6242.27</v>
      </c>
      <c r="G43" s="4">
        <v>705090.3</v>
      </c>
      <c r="H43" s="4">
        <v>9385296.3499999996</v>
      </c>
      <c r="I43" s="4">
        <v>198151.07</v>
      </c>
      <c r="J43" s="4">
        <v>4063.46</v>
      </c>
      <c r="K43" s="4"/>
    </row>
    <row r="44" spans="1:12" x14ac:dyDescent="0.2">
      <c r="A44" s="1" t="s">
        <v>595</v>
      </c>
      <c r="B44" s="26" t="s">
        <v>598</v>
      </c>
      <c r="C44" s="4">
        <v>7287975.21</v>
      </c>
      <c r="D44" s="4">
        <v>10746240.51</v>
      </c>
      <c r="E44" s="4">
        <v>857968.54</v>
      </c>
      <c r="F44" s="4">
        <v>12199.36</v>
      </c>
      <c r="G44" s="4">
        <v>1007655.64</v>
      </c>
      <c r="H44" s="4">
        <v>12023.1</v>
      </c>
      <c r="I44" s="4">
        <v>1370972.11</v>
      </c>
      <c r="J44" s="4">
        <v>49803.88</v>
      </c>
      <c r="K44" s="4"/>
    </row>
    <row r="45" spans="1:12" x14ac:dyDescent="0.2">
      <c r="A45" s="1" t="s">
        <v>595</v>
      </c>
      <c r="B45" s="26" t="s">
        <v>599</v>
      </c>
      <c r="C45" s="4">
        <v>21398141.16</v>
      </c>
      <c r="D45" s="4">
        <v>39171179.210000001</v>
      </c>
      <c r="E45" s="4">
        <v>1465722.28</v>
      </c>
      <c r="F45" s="4">
        <v>0</v>
      </c>
      <c r="G45" s="4">
        <v>1576858.82</v>
      </c>
      <c r="H45" s="4">
        <v>9377</v>
      </c>
      <c r="I45" s="4">
        <v>8002526.7800000003</v>
      </c>
      <c r="J45" s="4">
        <v>127405.96</v>
      </c>
      <c r="K45" s="4"/>
    </row>
    <row r="46" spans="1:12" x14ac:dyDescent="0.2">
      <c r="A46" s="1" t="s">
        <v>595</v>
      </c>
      <c r="B46" s="26" t="s">
        <v>600</v>
      </c>
      <c r="C46" s="4">
        <v>24352515</v>
      </c>
      <c r="D46" s="4">
        <v>34101005</v>
      </c>
      <c r="E46" s="4">
        <v>3999454</v>
      </c>
      <c r="F46" s="4">
        <v>455324</v>
      </c>
      <c r="G46" s="4">
        <v>2761105</v>
      </c>
      <c r="H46" s="4">
        <v>34572</v>
      </c>
      <c r="I46" s="4">
        <v>622614</v>
      </c>
      <c r="J46" s="4">
        <v>180257</v>
      </c>
      <c r="K46" s="4"/>
    </row>
    <row r="47" spans="1:12" x14ac:dyDescent="0.2">
      <c r="A47" s="1" t="s">
        <v>595</v>
      </c>
      <c r="B47" s="26" t="s">
        <v>601</v>
      </c>
      <c r="C47" s="4">
        <v>9167204.0899999999</v>
      </c>
      <c r="D47" s="4">
        <v>498793.95</v>
      </c>
      <c r="E47" s="4">
        <v>2491970.33</v>
      </c>
      <c r="F47" s="4">
        <v>232536.61</v>
      </c>
      <c r="G47" s="4">
        <v>1958728.82</v>
      </c>
      <c r="H47" s="4">
        <v>16991377.280000001</v>
      </c>
      <c r="I47" s="4">
        <v>362220.32</v>
      </c>
      <c r="J47" s="4">
        <v>6185.82</v>
      </c>
      <c r="K47" s="4"/>
    </row>
    <row r="48" spans="1:12" x14ac:dyDescent="0.2">
      <c r="A48" s="1" t="s">
        <v>595</v>
      </c>
      <c r="B48" s="26" t="s">
        <v>602</v>
      </c>
      <c r="C48" s="4">
        <v>135738194</v>
      </c>
      <c r="D48" s="4">
        <v>144735241</v>
      </c>
      <c r="E48" s="4">
        <v>12543985</v>
      </c>
      <c r="F48" s="4">
        <v>1380000</v>
      </c>
      <c r="G48" s="4">
        <v>11461525</v>
      </c>
      <c r="H48" s="4">
        <v>25000</v>
      </c>
      <c r="I48" s="4">
        <v>25907015</v>
      </c>
      <c r="J48" s="4">
        <v>66310</v>
      </c>
      <c r="K48" s="4"/>
    </row>
    <row r="49" spans="1:11" x14ac:dyDescent="0.2">
      <c r="A49" s="1" t="s">
        <v>595</v>
      </c>
      <c r="B49" s="26" t="s">
        <v>603</v>
      </c>
      <c r="C49" s="4">
        <v>24020800</v>
      </c>
      <c r="D49" s="4">
        <v>32016700</v>
      </c>
      <c r="E49" s="4">
        <v>2524300</v>
      </c>
      <c r="F49" s="4">
        <v>22300</v>
      </c>
      <c r="G49" s="4">
        <v>1475000</v>
      </c>
      <c r="H49" s="4">
        <v>19400</v>
      </c>
      <c r="I49" s="4">
        <v>1225100</v>
      </c>
      <c r="J49" s="4">
        <v>7500</v>
      </c>
      <c r="K49" s="4"/>
    </row>
    <row r="50" spans="1:11" x14ac:dyDescent="0.2">
      <c r="A50" s="1" t="s">
        <v>595</v>
      </c>
      <c r="B50" s="26" t="s">
        <v>604</v>
      </c>
      <c r="C50" s="4">
        <v>17269300</v>
      </c>
      <c r="D50" s="4">
        <v>31795400</v>
      </c>
      <c r="E50" s="4">
        <v>2745400</v>
      </c>
      <c r="F50" s="4">
        <v>69900</v>
      </c>
      <c r="G50" s="4">
        <v>2970800</v>
      </c>
      <c r="H50" s="4">
        <v>63700</v>
      </c>
      <c r="I50" s="4">
        <v>2297900</v>
      </c>
      <c r="J50" s="4">
        <v>55800</v>
      </c>
      <c r="K50" s="4"/>
    </row>
    <row r="51" spans="1:11" x14ac:dyDescent="0.2">
      <c r="A51" s="1" t="s">
        <v>595</v>
      </c>
      <c r="B51" s="26" t="s">
        <v>605</v>
      </c>
      <c r="C51" s="4">
        <v>19076729.48</v>
      </c>
      <c r="D51" s="4">
        <v>18546917.66</v>
      </c>
      <c r="E51" s="4">
        <v>1036770.49</v>
      </c>
      <c r="F51" s="4">
        <v>9867.58</v>
      </c>
      <c r="G51" s="4">
        <v>933785.64</v>
      </c>
      <c r="H51" s="4">
        <v>10209.67</v>
      </c>
      <c r="I51" s="4">
        <v>1364837.1</v>
      </c>
      <c r="J51" s="4">
        <v>20936.41</v>
      </c>
      <c r="K51" s="4"/>
    </row>
    <row r="52" spans="1:11" x14ac:dyDescent="0.2">
      <c r="A52" s="1" t="s">
        <v>595</v>
      </c>
      <c r="B52" s="26" t="s">
        <v>606</v>
      </c>
      <c r="C52" s="4">
        <v>9243223.0500000007</v>
      </c>
      <c r="D52" s="4">
        <v>11832948.720000001</v>
      </c>
      <c r="E52" s="4">
        <v>1247420.9099999999</v>
      </c>
      <c r="F52" s="4">
        <v>15742.56</v>
      </c>
      <c r="G52" s="4">
        <v>1411759.83</v>
      </c>
      <c r="H52" s="4">
        <v>12358.72</v>
      </c>
      <c r="I52" s="4">
        <v>579333.92000000004</v>
      </c>
      <c r="J52" s="4">
        <v>7586.9</v>
      </c>
      <c r="K52" s="4"/>
    </row>
    <row r="53" spans="1:11" x14ac:dyDescent="0.2">
      <c r="A53" s="1" t="s">
        <v>595</v>
      </c>
      <c r="B53" s="26" t="s">
        <v>607</v>
      </c>
      <c r="C53" s="4">
        <v>11983363.779999999</v>
      </c>
      <c r="D53" s="4">
        <v>18244641.030000001</v>
      </c>
      <c r="E53" s="4">
        <v>2347744.36</v>
      </c>
      <c r="F53" s="4">
        <v>435551.12</v>
      </c>
      <c r="G53" s="4">
        <v>2286379.54</v>
      </c>
      <c r="H53" s="4">
        <v>77820.960000000006</v>
      </c>
      <c r="I53" s="4">
        <v>551726.31000000006</v>
      </c>
      <c r="J53" s="4">
        <v>113628.23</v>
      </c>
      <c r="K53" s="4"/>
    </row>
    <row r="54" spans="1:11" x14ac:dyDescent="0.2">
      <c r="A54" s="1" t="s">
        <v>595</v>
      </c>
      <c r="B54" s="26" t="s">
        <v>608</v>
      </c>
      <c r="C54" s="4">
        <v>23367881</v>
      </c>
      <c r="D54" s="4">
        <v>26505547</v>
      </c>
      <c r="E54" s="4">
        <v>2073733</v>
      </c>
      <c r="F54" s="4">
        <v>215328</v>
      </c>
      <c r="G54" s="4">
        <v>1283344</v>
      </c>
      <c r="H54" s="4">
        <v>18531</v>
      </c>
      <c r="I54" s="4">
        <v>2099384</v>
      </c>
      <c r="J54" s="4">
        <v>152565</v>
      </c>
      <c r="K54" s="4"/>
    </row>
    <row r="55" spans="1:11" x14ac:dyDescent="0.2">
      <c r="A55" s="1" t="s">
        <v>595</v>
      </c>
      <c r="B55" s="26" t="s">
        <v>609</v>
      </c>
      <c r="C55" s="4">
        <v>9121716.0800000001</v>
      </c>
      <c r="D55" s="4">
        <v>15333144.73</v>
      </c>
      <c r="E55" s="4">
        <v>715810.94</v>
      </c>
      <c r="F55" s="4">
        <v>12580.81</v>
      </c>
      <c r="G55" s="4">
        <v>751225.62</v>
      </c>
      <c r="H55" s="4">
        <v>4889.8100000000004</v>
      </c>
      <c r="I55" s="4">
        <v>365706.77</v>
      </c>
      <c r="J55" s="4">
        <v>2610.56</v>
      </c>
      <c r="K55" s="4"/>
    </row>
    <row r="56" spans="1:11" x14ac:dyDescent="0.2">
      <c r="A56" s="1" t="s">
        <v>595</v>
      </c>
      <c r="B56" s="26" t="s">
        <v>610</v>
      </c>
      <c r="C56" s="4">
        <v>6142688.9900000002</v>
      </c>
      <c r="D56" s="4">
        <v>10032626.16</v>
      </c>
      <c r="E56" s="4">
        <v>555639.6</v>
      </c>
      <c r="F56" s="4">
        <v>132695.85</v>
      </c>
      <c r="G56" s="4">
        <v>710080.61</v>
      </c>
      <c r="H56" s="4">
        <v>6990.97</v>
      </c>
      <c r="I56" s="4">
        <v>434019.46</v>
      </c>
      <c r="J56" s="4">
        <v>5883.04</v>
      </c>
      <c r="K56" s="4"/>
    </row>
    <row r="57" spans="1:11" x14ac:dyDescent="0.2">
      <c r="A57" s="1" t="s">
        <v>595</v>
      </c>
      <c r="B57" s="26" t="s">
        <v>611</v>
      </c>
      <c r="C57" s="4">
        <v>3631879</v>
      </c>
      <c r="D57" s="4">
        <v>4779519</v>
      </c>
      <c r="E57" s="4">
        <v>299237</v>
      </c>
      <c r="F57" s="4">
        <v>68914</v>
      </c>
      <c r="G57" s="4">
        <v>146239</v>
      </c>
      <c r="H57" s="4">
        <v>6816</v>
      </c>
      <c r="I57" s="4">
        <v>240490</v>
      </c>
      <c r="J57" s="4">
        <v>3656</v>
      </c>
      <c r="K57" s="4"/>
    </row>
    <row r="58" spans="1:11" x14ac:dyDescent="0.2">
      <c r="A58" s="1" t="s">
        <v>595</v>
      </c>
      <c r="B58" s="26" t="s">
        <v>612</v>
      </c>
      <c r="C58" s="4">
        <v>19104801.920000002</v>
      </c>
      <c r="D58" s="4">
        <v>1967913.85</v>
      </c>
      <c r="E58" s="4">
        <v>1645456.94</v>
      </c>
      <c r="F58" s="4">
        <v>18763.48</v>
      </c>
      <c r="G58" s="4">
        <v>2436060.08</v>
      </c>
      <c r="H58" s="4">
        <v>25069399.23</v>
      </c>
      <c r="I58" s="4">
        <v>1140803.73</v>
      </c>
      <c r="J58" s="4">
        <v>38797.629999999997</v>
      </c>
      <c r="K58" s="4"/>
    </row>
    <row r="59" spans="1:11" x14ac:dyDescent="0.2">
      <c r="A59" s="1" t="s">
        <v>595</v>
      </c>
      <c r="B59" s="26" t="s">
        <v>613</v>
      </c>
      <c r="C59" s="4">
        <v>5268179.9000000004</v>
      </c>
      <c r="D59" s="4">
        <v>10568193.9</v>
      </c>
      <c r="E59" s="4">
        <v>1036287.88</v>
      </c>
      <c r="F59" s="4">
        <v>116356.85</v>
      </c>
      <c r="G59" s="4">
        <v>1167329.76</v>
      </c>
      <c r="H59" s="4">
        <v>27889.05</v>
      </c>
      <c r="I59" s="4">
        <v>445196.25</v>
      </c>
      <c r="J59" s="4">
        <v>7474.95</v>
      </c>
      <c r="K59" s="4"/>
    </row>
    <row r="60" spans="1:11" x14ac:dyDescent="0.2">
      <c r="A60" s="1" t="s">
        <v>595</v>
      </c>
      <c r="B60" s="26" t="s">
        <v>614</v>
      </c>
      <c r="C60" s="4">
        <v>17192809.620000001</v>
      </c>
      <c r="D60" s="4">
        <v>8216889.4900000002</v>
      </c>
      <c r="E60" s="4">
        <v>1244240.23</v>
      </c>
      <c r="F60" s="4">
        <v>22558.06</v>
      </c>
      <c r="G60" s="4">
        <v>1578100.44</v>
      </c>
      <c r="H60" s="4">
        <v>17133757.780000001</v>
      </c>
      <c r="I60" s="4">
        <v>1122976.3</v>
      </c>
      <c r="J60" s="4">
        <v>48454.15</v>
      </c>
      <c r="K60" s="4"/>
    </row>
    <row r="61" spans="1:11" x14ac:dyDescent="0.2">
      <c r="A61" s="1" t="s">
        <v>595</v>
      </c>
      <c r="B61" s="26" t="s">
        <v>615</v>
      </c>
      <c r="C61" s="4">
        <v>5655406</v>
      </c>
      <c r="D61" s="4">
        <v>9512322</v>
      </c>
      <c r="E61" s="4">
        <v>1384286</v>
      </c>
      <c r="F61" s="4">
        <v>19128</v>
      </c>
      <c r="G61" s="4">
        <v>887151</v>
      </c>
      <c r="H61" s="4">
        <v>12700</v>
      </c>
      <c r="I61" s="4">
        <v>886522</v>
      </c>
      <c r="J61" s="4">
        <v>8558</v>
      </c>
      <c r="K61" s="4"/>
    </row>
    <row r="62" spans="1:11" x14ac:dyDescent="0.2">
      <c r="A62" s="1" t="s">
        <v>595</v>
      </c>
      <c r="B62" s="26" t="s">
        <v>616</v>
      </c>
      <c r="C62" s="4">
        <v>10910622.5</v>
      </c>
      <c r="D62" s="4">
        <v>3722074.88</v>
      </c>
      <c r="E62" s="4">
        <v>81357.13</v>
      </c>
      <c r="F62" s="4">
        <v>0</v>
      </c>
      <c r="G62" s="4">
        <v>1509048.82</v>
      </c>
      <c r="H62" s="4">
        <v>19882855.170000002</v>
      </c>
      <c r="I62" s="4">
        <v>439642.48</v>
      </c>
      <c r="J62" s="4">
        <v>10983.53</v>
      </c>
      <c r="K62" s="4"/>
    </row>
    <row r="63" spans="1:11" x14ac:dyDescent="0.2">
      <c r="A63" s="1" t="s">
        <v>595</v>
      </c>
      <c r="B63" s="26" t="s">
        <v>617</v>
      </c>
      <c r="C63" s="4">
        <v>2087499.57</v>
      </c>
      <c r="D63" s="4">
        <v>184054.47</v>
      </c>
      <c r="E63" s="4">
        <v>822303.61</v>
      </c>
      <c r="F63" s="4">
        <v>121965.59</v>
      </c>
      <c r="G63" s="4">
        <v>409131.94</v>
      </c>
      <c r="H63" s="4">
        <v>7307582.7599999998</v>
      </c>
      <c r="I63" s="4">
        <v>398183.26</v>
      </c>
      <c r="J63" s="4">
        <v>7747.91</v>
      </c>
      <c r="K63" s="4"/>
    </row>
    <row r="64" spans="1:11" x14ac:dyDescent="0.2">
      <c r="A64" s="1" t="s">
        <v>595</v>
      </c>
      <c r="B64" s="26" t="s">
        <v>618</v>
      </c>
      <c r="C64" s="4">
        <v>6107975.4299999997</v>
      </c>
      <c r="D64" s="4">
        <v>8146523.0499999998</v>
      </c>
      <c r="E64" s="4">
        <v>591563.65</v>
      </c>
      <c r="F64" s="4">
        <v>9618.84</v>
      </c>
      <c r="G64" s="4">
        <v>1127238.8799999999</v>
      </c>
      <c r="H64" s="4">
        <v>14182.68</v>
      </c>
      <c r="I64" s="4">
        <v>477417.85</v>
      </c>
      <c r="J64" s="4">
        <v>3196.54</v>
      </c>
      <c r="K64" s="4"/>
    </row>
    <row r="65" spans="1:12" x14ac:dyDescent="0.2">
      <c r="A65" s="1" t="s">
        <v>595</v>
      </c>
      <c r="B65" s="26" t="s">
        <v>619</v>
      </c>
      <c r="C65" s="4">
        <v>2563547.14</v>
      </c>
      <c r="D65" s="4">
        <v>5879719.8600000003</v>
      </c>
      <c r="E65" s="4">
        <v>1570855.93</v>
      </c>
      <c r="F65" s="4">
        <v>1014710.55</v>
      </c>
      <c r="G65" s="4">
        <v>380119.05</v>
      </c>
      <c r="H65" s="4">
        <v>8437.26</v>
      </c>
      <c r="I65" s="4">
        <v>275815.15999999997</v>
      </c>
      <c r="J65" s="4">
        <v>9491.92</v>
      </c>
      <c r="K65" s="4"/>
    </row>
    <row r="66" spans="1:12" x14ac:dyDescent="0.2">
      <c r="A66" s="1" t="s">
        <v>595</v>
      </c>
      <c r="B66" s="26" t="s">
        <v>620</v>
      </c>
      <c r="C66" s="4">
        <v>4339161.1100000003</v>
      </c>
      <c r="D66" s="4">
        <v>150162.53</v>
      </c>
      <c r="E66" s="4">
        <v>587809.77</v>
      </c>
      <c r="F66" s="4">
        <v>11779.48</v>
      </c>
      <c r="G66" s="4">
        <v>606398.65</v>
      </c>
      <c r="H66" s="4">
        <v>6412315.0199999996</v>
      </c>
      <c r="I66" s="4">
        <v>621276.03</v>
      </c>
      <c r="J66" s="4">
        <v>13172.86</v>
      </c>
      <c r="K66" s="4"/>
    </row>
    <row r="67" spans="1:12" x14ac:dyDescent="0.2">
      <c r="A67" s="1" t="s">
        <v>595</v>
      </c>
      <c r="B67" s="26" t="s">
        <v>621</v>
      </c>
      <c r="C67" s="4">
        <v>30170300</v>
      </c>
      <c r="D67" s="4">
        <v>44964800</v>
      </c>
      <c r="E67" s="4">
        <v>0</v>
      </c>
      <c r="F67" s="4">
        <v>0</v>
      </c>
      <c r="G67" s="4">
        <v>4474700</v>
      </c>
      <c r="H67" s="4">
        <v>44300</v>
      </c>
      <c r="I67" s="4">
        <v>6429700</v>
      </c>
      <c r="J67" s="4">
        <v>68700</v>
      </c>
      <c r="K67" s="4"/>
    </row>
    <row r="68" spans="1:12" x14ac:dyDescent="0.2">
      <c r="A68" s="1" t="s">
        <v>595</v>
      </c>
      <c r="B68" s="26" t="s">
        <v>622</v>
      </c>
      <c r="C68" s="4">
        <v>15388383</v>
      </c>
      <c r="D68" s="4">
        <v>21756633</v>
      </c>
      <c r="E68" s="4">
        <v>1596866</v>
      </c>
      <c r="F68" s="4">
        <v>78161</v>
      </c>
      <c r="G68" s="4">
        <v>1762398</v>
      </c>
      <c r="H68" s="4">
        <v>33731</v>
      </c>
      <c r="I68" s="4">
        <v>1173769</v>
      </c>
      <c r="J68" s="4">
        <v>260922</v>
      </c>
      <c r="K68" s="4"/>
    </row>
    <row r="69" spans="1:12" x14ac:dyDescent="0.2">
      <c r="A69" s="1" t="s">
        <v>595</v>
      </c>
      <c r="B69" s="26" t="s">
        <v>623</v>
      </c>
      <c r="C69" s="4">
        <v>13886500.16</v>
      </c>
      <c r="D69" s="4">
        <v>25561364.949999999</v>
      </c>
      <c r="E69" s="4">
        <v>2189523.48</v>
      </c>
      <c r="F69" s="4">
        <v>684296.76</v>
      </c>
      <c r="G69" s="4">
        <v>1223170.28</v>
      </c>
      <c r="H69" s="4">
        <v>13445.47</v>
      </c>
      <c r="I69" s="4">
        <v>978189.68</v>
      </c>
      <c r="J69" s="4">
        <v>11399.74</v>
      </c>
      <c r="K69" s="4"/>
    </row>
    <row r="70" spans="1:12" x14ac:dyDescent="0.2">
      <c r="A70" s="1" t="s">
        <v>595</v>
      </c>
      <c r="B70" s="26" t="s">
        <v>624</v>
      </c>
      <c r="C70" s="4">
        <v>4489507.17</v>
      </c>
      <c r="D70" s="4">
        <v>11360490.970000001</v>
      </c>
      <c r="E70" s="4">
        <v>623964.22</v>
      </c>
      <c r="F70" s="4">
        <v>17368.810000000001</v>
      </c>
      <c r="G70" s="4">
        <v>738482.88</v>
      </c>
      <c r="H70" s="4">
        <v>17631.07</v>
      </c>
      <c r="I70" s="4">
        <v>392679.53</v>
      </c>
      <c r="J70" s="4">
        <v>6887.6</v>
      </c>
      <c r="K70" s="4"/>
    </row>
    <row r="71" spans="1:12" x14ac:dyDescent="0.2">
      <c r="A71" s="1" t="s">
        <v>595</v>
      </c>
      <c r="B71" s="26" t="s">
        <v>625</v>
      </c>
      <c r="C71" s="4">
        <v>10117083</v>
      </c>
      <c r="D71" s="4">
        <v>22627870</v>
      </c>
      <c r="E71" s="4">
        <v>1307993</v>
      </c>
      <c r="F71" s="4">
        <v>16896</v>
      </c>
      <c r="G71" s="4">
        <v>1104571</v>
      </c>
      <c r="H71" s="4">
        <v>16239</v>
      </c>
      <c r="I71" s="4">
        <v>626335</v>
      </c>
      <c r="J71" s="4">
        <v>10694</v>
      </c>
      <c r="K71" s="4"/>
    </row>
    <row r="72" spans="1:12" x14ac:dyDescent="0.2">
      <c r="A72" s="1" t="s">
        <v>255</v>
      </c>
      <c r="B72" s="26" t="s">
        <v>626</v>
      </c>
      <c r="C72" s="4">
        <v>17616409.579999998</v>
      </c>
      <c r="D72" s="4">
        <v>21399670.280000001</v>
      </c>
      <c r="E72" s="4">
        <v>976413.01</v>
      </c>
      <c r="F72" s="4">
        <v>11756.67</v>
      </c>
      <c r="G72" s="4">
        <v>1719528.06</v>
      </c>
      <c r="H72" s="4">
        <v>36604.370000000003</v>
      </c>
      <c r="I72" s="4">
        <v>481955.54</v>
      </c>
      <c r="J72" s="4">
        <v>3254.08</v>
      </c>
      <c r="K72" s="4"/>
    </row>
    <row r="73" spans="1:12" x14ac:dyDescent="0.2">
      <c r="B73" s="26"/>
      <c r="C73" s="157"/>
      <c r="D73" s="30"/>
      <c r="E73" s="157"/>
      <c r="F73" s="157"/>
      <c r="G73" s="157"/>
      <c r="H73" s="157"/>
      <c r="I73" s="157"/>
      <c r="J73" s="157"/>
      <c r="K73" s="4"/>
    </row>
    <row r="74" spans="1:12" x14ac:dyDescent="0.2">
      <c r="B74" s="26" t="s">
        <v>219</v>
      </c>
      <c r="C74" s="11">
        <f t="shared" ref="C74:J74" si="0">SUBTOTAL(9,C41:C73)</f>
        <v>496283851.91999996</v>
      </c>
      <c r="D74" s="11">
        <f t="shared" si="0"/>
        <v>603042915.27000022</v>
      </c>
      <c r="E74" s="11">
        <f t="shared" si="0"/>
        <v>51508101.959999993</v>
      </c>
      <c r="F74" s="11">
        <f t="shared" si="0"/>
        <v>5215799.17</v>
      </c>
      <c r="G74" s="11">
        <f t="shared" si="0"/>
        <v>52932550.969999999</v>
      </c>
      <c r="H74" s="11">
        <f t="shared" si="0"/>
        <v>102713518.88000001</v>
      </c>
      <c r="I74" s="11">
        <f t="shared" si="0"/>
        <v>61889240.529999994</v>
      </c>
      <c r="J74" s="11">
        <f t="shared" si="0"/>
        <v>1388249.7800000005</v>
      </c>
      <c r="K74" s="4"/>
    </row>
    <row r="75" spans="1:12" x14ac:dyDescent="0.2">
      <c r="B75" s="26"/>
      <c r="C75" s="4"/>
      <c r="D75" s="4"/>
      <c r="E75" s="4"/>
      <c r="F75" s="4"/>
      <c r="G75" s="4"/>
      <c r="H75" s="4"/>
      <c r="I75" s="4"/>
      <c r="J75" s="4"/>
      <c r="K75" s="4"/>
    </row>
    <row r="76" spans="1:12" ht="18.75" x14ac:dyDescent="0.3">
      <c r="B76" s="208" t="s">
        <v>252</v>
      </c>
      <c r="C76" s="208"/>
      <c r="D76" s="208"/>
      <c r="E76" s="208"/>
      <c r="F76" s="208"/>
      <c r="G76" s="208"/>
      <c r="H76" s="208"/>
      <c r="I76" s="208"/>
      <c r="J76" s="208"/>
      <c r="K76" s="208"/>
    </row>
    <row r="77" spans="1:12" ht="25.5" customHeight="1" x14ac:dyDescent="0.2">
      <c r="B77" s="24" t="s">
        <v>498</v>
      </c>
      <c r="C77" s="209" t="s">
        <v>278</v>
      </c>
      <c r="D77" s="210"/>
      <c r="E77" s="214" t="s">
        <v>279</v>
      </c>
      <c r="F77" s="210"/>
      <c r="G77" s="209" t="s">
        <v>280</v>
      </c>
      <c r="H77" s="210"/>
      <c r="I77" s="209" t="s">
        <v>281</v>
      </c>
      <c r="J77" s="210"/>
      <c r="K77" s="158"/>
      <c r="L77" s="6"/>
    </row>
    <row r="78" spans="1:12" x14ac:dyDescent="0.2">
      <c r="B78" s="26"/>
      <c r="C78" s="156" t="s">
        <v>245</v>
      </c>
      <c r="D78" s="28" t="s">
        <v>246</v>
      </c>
      <c r="E78" s="156" t="s">
        <v>245</v>
      </c>
      <c r="F78" s="156" t="s">
        <v>246</v>
      </c>
      <c r="G78" s="156" t="s">
        <v>245</v>
      </c>
      <c r="H78" s="156" t="s">
        <v>246</v>
      </c>
      <c r="I78" s="156" t="s">
        <v>245</v>
      </c>
      <c r="J78" s="156" t="s">
        <v>246</v>
      </c>
      <c r="K78" s="28"/>
    </row>
    <row r="79" spans="1:12" x14ac:dyDescent="0.2">
      <c r="B79" s="26"/>
      <c r="C79" s="28" t="s">
        <v>247</v>
      </c>
      <c r="D79" s="28" t="s">
        <v>247</v>
      </c>
      <c r="E79" s="28" t="s">
        <v>247</v>
      </c>
      <c r="F79" s="28" t="s">
        <v>247</v>
      </c>
      <c r="G79" s="28" t="s">
        <v>247</v>
      </c>
      <c r="H79" s="28" t="s">
        <v>247</v>
      </c>
      <c r="I79" s="28" t="s">
        <v>247</v>
      </c>
      <c r="J79" s="28" t="s">
        <v>247</v>
      </c>
      <c r="K79" s="28"/>
    </row>
    <row r="80" spans="1:12" x14ac:dyDescent="0.2">
      <c r="B80" s="26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">
      <c r="A81" s="1" t="s">
        <v>595</v>
      </c>
      <c r="B81" s="26" t="s">
        <v>596</v>
      </c>
      <c r="C81" s="4">
        <v>1525122.51</v>
      </c>
      <c r="D81" s="4">
        <v>1321235.82</v>
      </c>
      <c r="E81" s="4">
        <v>1955033.06</v>
      </c>
      <c r="F81" s="4">
        <v>1346883.82</v>
      </c>
      <c r="G81" s="4">
        <v>13475937.220000001</v>
      </c>
      <c r="H81" s="4">
        <v>13193016.68</v>
      </c>
      <c r="I81" s="4">
        <v>986174.42</v>
      </c>
      <c r="J81" s="4">
        <v>793362.44</v>
      </c>
      <c r="K81" s="4"/>
    </row>
    <row r="82" spans="1:11" x14ac:dyDescent="0.2">
      <c r="A82" s="1" t="s">
        <v>595</v>
      </c>
      <c r="B82" s="26" t="s">
        <v>597</v>
      </c>
      <c r="C82" s="4">
        <v>1269819.46</v>
      </c>
      <c r="D82" s="4">
        <v>1075207.3799999999</v>
      </c>
      <c r="E82" s="4">
        <v>673116.94</v>
      </c>
      <c r="F82" s="4">
        <v>150178.23000000001</v>
      </c>
      <c r="G82" s="4">
        <v>7259966.8300000001</v>
      </c>
      <c r="H82" s="4">
        <v>7113429</v>
      </c>
      <c r="I82" s="4">
        <v>675548.28</v>
      </c>
      <c r="J82" s="4">
        <v>263181.71999999997</v>
      </c>
      <c r="K82" s="4"/>
    </row>
    <row r="83" spans="1:11" x14ac:dyDescent="0.2">
      <c r="A83" s="1" t="s">
        <v>595</v>
      </c>
      <c r="B83" s="26" t="s">
        <v>598</v>
      </c>
      <c r="C83" s="4">
        <v>5613289.0999999996</v>
      </c>
      <c r="D83" s="4">
        <v>4560791.6500000004</v>
      </c>
      <c r="E83" s="4">
        <v>3341030.73</v>
      </c>
      <c r="F83" s="4">
        <v>705041.82</v>
      </c>
      <c r="G83" s="4">
        <v>15083784.27</v>
      </c>
      <c r="H83" s="4">
        <v>15109482.710000001</v>
      </c>
      <c r="I83" s="4">
        <v>1068198.74</v>
      </c>
      <c r="J83" s="4">
        <v>563156.69999999995</v>
      </c>
      <c r="K83" s="4"/>
    </row>
    <row r="84" spans="1:11" x14ac:dyDescent="0.2">
      <c r="A84" s="1" t="s">
        <v>595</v>
      </c>
      <c r="B84" s="26" t="s">
        <v>599</v>
      </c>
      <c r="C84" s="4">
        <v>45555613.200000003</v>
      </c>
      <c r="D84" s="4">
        <v>41890467.850000001</v>
      </c>
      <c r="E84" s="4">
        <v>3725221.75</v>
      </c>
      <c r="F84" s="4">
        <v>886677.11</v>
      </c>
      <c r="G84" s="4">
        <v>53895681.880000003</v>
      </c>
      <c r="H84" s="4">
        <v>53533567.799999997</v>
      </c>
      <c r="I84" s="4">
        <v>1322378.6599999999</v>
      </c>
      <c r="J84" s="4">
        <v>1234296.99</v>
      </c>
      <c r="K84" s="4"/>
    </row>
    <row r="85" spans="1:11" x14ac:dyDescent="0.2">
      <c r="A85" s="1" t="s">
        <v>595</v>
      </c>
      <c r="B85" s="26" t="s">
        <v>600</v>
      </c>
      <c r="C85" s="4">
        <v>8148825</v>
      </c>
      <c r="D85" s="4">
        <v>7328867</v>
      </c>
      <c r="E85" s="4">
        <v>23578637</v>
      </c>
      <c r="F85" s="4">
        <v>15992403</v>
      </c>
      <c r="G85" s="4">
        <v>26981454</v>
      </c>
      <c r="H85" s="4">
        <v>26944747</v>
      </c>
      <c r="I85" s="4">
        <v>3803368</v>
      </c>
      <c r="J85" s="4">
        <v>3001981</v>
      </c>
      <c r="K85" s="4"/>
    </row>
    <row r="86" spans="1:11" x14ac:dyDescent="0.2">
      <c r="A86" s="1" t="s">
        <v>595</v>
      </c>
      <c r="B86" s="26" t="s">
        <v>601</v>
      </c>
      <c r="C86" s="4">
        <v>1365154.12</v>
      </c>
      <c r="D86" s="4">
        <v>1050945.6000000001</v>
      </c>
      <c r="E86" s="4">
        <v>2640580.64</v>
      </c>
      <c r="F86" s="4">
        <v>1576127.48</v>
      </c>
      <c r="G86" s="4">
        <v>7375640.71</v>
      </c>
      <c r="H86" s="4">
        <v>7600029.4199999999</v>
      </c>
      <c r="I86" s="4">
        <v>1331736.3</v>
      </c>
      <c r="J86" s="4">
        <v>474047.8</v>
      </c>
      <c r="K86" s="4"/>
    </row>
    <row r="87" spans="1:11" x14ac:dyDescent="0.2">
      <c r="A87" s="1" t="s">
        <v>595</v>
      </c>
      <c r="B87" s="26" t="s">
        <v>602</v>
      </c>
      <c r="C87" s="4">
        <v>412202552</v>
      </c>
      <c r="D87" s="4">
        <v>379865749</v>
      </c>
      <c r="E87" s="4">
        <v>55669133</v>
      </c>
      <c r="F87" s="4">
        <v>16238086</v>
      </c>
      <c r="G87" s="4">
        <v>173992759</v>
      </c>
      <c r="H87" s="4">
        <v>170509293</v>
      </c>
      <c r="I87" s="4">
        <v>10586841</v>
      </c>
      <c r="J87" s="4">
        <v>7639620</v>
      </c>
      <c r="K87" s="4"/>
    </row>
    <row r="88" spans="1:11" x14ac:dyDescent="0.2">
      <c r="A88" s="1" t="s">
        <v>595</v>
      </c>
      <c r="B88" s="26" t="s">
        <v>603</v>
      </c>
      <c r="C88" s="4">
        <v>6403400</v>
      </c>
      <c r="D88" s="4">
        <v>2180200</v>
      </c>
      <c r="E88" s="4">
        <v>11576200</v>
      </c>
      <c r="F88" s="4">
        <v>6188100</v>
      </c>
      <c r="G88" s="4">
        <v>55272400</v>
      </c>
      <c r="H88" s="4">
        <v>54334200</v>
      </c>
      <c r="I88" s="4">
        <v>1241100</v>
      </c>
      <c r="J88" s="4">
        <v>459700</v>
      </c>
      <c r="K88" s="4"/>
    </row>
    <row r="89" spans="1:11" x14ac:dyDescent="0.2">
      <c r="A89" s="1" t="s">
        <v>595</v>
      </c>
      <c r="B89" s="26" t="s">
        <v>604</v>
      </c>
      <c r="C89" s="4">
        <v>6728900</v>
      </c>
      <c r="D89" s="4">
        <v>640300</v>
      </c>
      <c r="E89" s="4">
        <v>12662800</v>
      </c>
      <c r="F89" s="4">
        <v>8074900</v>
      </c>
      <c r="G89" s="4">
        <v>95165800</v>
      </c>
      <c r="H89" s="4">
        <v>97906500</v>
      </c>
      <c r="I89" s="4">
        <v>5875400</v>
      </c>
      <c r="J89" s="4">
        <v>4823800</v>
      </c>
      <c r="K89" s="4"/>
    </row>
    <row r="90" spans="1:11" x14ac:dyDescent="0.2">
      <c r="A90" s="1" t="s">
        <v>595</v>
      </c>
      <c r="B90" s="26" t="s">
        <v>605</v>
      </c>
      <c r="C90" s="4">
        <v>28227257.870000001</v>
      </c>
      <c r="D90" s="4">
        <v>25259156.960000001</v>
      </c>
      <c r="E90" s="4">
        <v>17795690.199999999</v>
      </c>
      <c r="F90" s="4">
        <v>16721911.98</v>
      </c>
      <c r="G90" s="4">
        <v>4600858.84</v>
      </c>
      <c r="H90" s="4">
        <v>4507646.59</v>
      </c>
      <c r="I90" s="4">
        <v>1904979.99</v>
      </c>
      <c r="J90" s="4">
        <v>769167.89</v>
      </c>
      <c r="K90" s="4"/>
    </row>
    <row r="91" spans="1:11" x14ac:dyDescent="0.2">
      <c r="A91" s="1" t="s">
        <v>595</v>
      </c>
      <c r="B91" s="26" t="s">
        <v>606</v>
      </c>
      <c r="C91" s="4">
        <v>3358467.79</v>
      </c>
      <c r="D91" s="4">
        <v>2644841.7799999998</v>
      </c>
      <c r="E91" s="4">
        <v>3452074.61</v>
      </c>
      <c r="F91" s="4">
        <v>1278028.01</v>
      </c>
      <c r="G91" s="4">
        <v>9561138.3699999992</v>
      </c>
      <c r="H91" s="4">
        <v>8766199</v>
      </c>
      <c r="I91" s="4">
        <v>1379481.01</v>
      </c>
      <c r="J91" s="4">
        <v>692068.76</v>
      </c>
      <c r="K91" s="4"/>
    </row>
    <row r="92" spans="1:11" x14ac:dyDescent="0.2">
      <c r="A92" s="1" t="s">
        <v>595</v>
      </c>
      <c r="B92" s="26" t="s">
        <v>607</v>
      </c>
      <c r="C92" s="4">
        <v>2743502.75</v>
      </c>
      <c r="D92" s="4">
        <v>2162499.16</v>
      </c>
      <c r="E92" s="4">
        <v>3100803.51</v>
      </c>
      <c r="F92" s="4">
        <v>884763.64</v>
      </c>
      <c r="G92" s="4">
        <v>26863950.620000001</v>
      </c>
      <c r="H92" s="4">
        <v>27035725.620000001</v>
      </c>
      <c r="I92" s="4">
        <v>3546603.14</v>
      </c>
      <c r="J92" s="4">
        <v>908708.12</v>
      </c>
      <c r="K92" s="4"/>
    </row>
    <row r="93" spans="1:11" x14ac:dyDescent="0.2">
      <c r="A93" s="1" t="s">
        <v>595</v>
      </c>
      <c r="B93" s="26" t="s">
        <v>608</v>
      </c>
      <c r="C93" s="4">
        <v>5800988</v>
      </c>
      <c r="D93" s="4">
        <v>4493230</v>
      </c>
      <c r="E93" s="4">
        <v>7749971</v>
      </c>
      <c r="F93" s="4">
        <v>4373066</v>
      </c>
      <c r="G93" s="4">
        <v>55933056</v>
      </c>
      <c r="H93" s="4">
        <v>55493971</v>
      </c>
      <c r="I93" s="4">
        <v>3108023</v>
      </c>
      <c r="J93" s="4">
        <v>1306559</v>
      </c>
      <c r="K93" s="4"/>
    </row>
    <row r="94" spans="1:11" x14ac:dyDescent="0.2">
      <c r="A94" s="1" t="s">
        <v>595</v>
      </c>
      <c r="B94" s="26" t="s">
        <v>609</v>
      </c>
      <c r="C94" s="4">
        <v>2005328.44</v>
      </c>
      <c r="D94" s="4">
        <v>1761914.99</v>
      </c>
      <c r="E94" s="4">
        <v>1512735.07</v>
      </c>
      <c r="F94" s="4">
        <v>804145.37</v>
      </c>
      <c r="G94" s="4">
        <v>17511933.469999999</v>
      </c>
      <c r="H94" s="4">
        <v>16911901.670000002</v>
      </c>
      <c r="I94" s="4">
        <v>1658327.19</v>
      </c>
      <c r="J94" s="4">
        <v>1428177.64</v>
      </c>
      <c r="K94" s="4"/>
    </row>
    <row r="95" spans="1:11" x14ac:dyDescent="0.2">
      <c r="A95" s="1" t="s">
        <v>595</v>
      </c>
      <c r="B95" s="26" t="s">
        <v>610</v>
      </c>
      <c r="C95" s="4">
        <v>1400364.38</v>
      </c>
      <c r="D95" s="4">
        <v>1123120.08</v>
      </c>
      <c r="E95" s="4">
        <v>2996635.46</v>
      </c>
      <c r="F95" s="4">
        <v>1598880.96</v>
      </c>
      <c r="G95" s="4">
        <v>18763190.68</v>
      </c>
      <c r="H95" s="4">
        <v>18386677.079999998</v>
      </c>
      <c r="I95" s="4">
        <v>2209466.21</v>
      </c>
      <c r="J95" s="4">
        <v>1857571.1</v>
      </c>
      <c r="K95" s="4"/>
    </row>
    <row r="96" spans="1:11" x14ac:dyDescent="0.2">
      <c r="A96" s="1" t="s">
        <v>595</v>
      </c>
      <c r="B96" s="26" t="s">
        <v>611</v>
      </c>
      <c r="C96" s="4">
        <v>573599</v>
      </c>
      <c r="D96" s="4">
        <v>466447</v>
      </c>
      <c r="E96" s="4">
        <v>1686241</v>
      </c>
      <c r="F96" s="4">
        <v>1205003</v>
      </c>
      <c r="G96" s="4">
        <v>941993</v>
      </c>
      <c r="H96" s="4">
        <v>924384</v>
      </c>
      <c r="I96" s="4">
        <v>164183</v>
      </c>
      <c r="J96" s="4">
        <v>166777</v>
      </c>
      <c r="K96" s="4"/>
    </row>
    <row r="97" spans="1:11" x14ac:dyDescent="0.2">
      <c r="A97" s="1" t="s">
        <v>595</v>
      </c>
      <c r="B97" s="26" t="s">
        <v>612</v>
      </c>
      <c r="C97" s="4">
        <v>21439178.649999999</v>
      </c>
      <c r="D97" s="4">
        <v>19119556.190000001</v>
      </c>
      <c r="E97" s="4">
        <v>7371210.46</v>
      </c>
      <c r="F97" s="4">
        <v>3694656.17</v>
      </c>
      <c r="G97" s="4">
        <v>33854116.729999997</v>
      </c>
      <c r="H97" s="4">
        <v>33926521.420000002</v>
      </c>
      <c r="I97" s="4">
        <v>1265029.18</v>
      </c>
      <c r="J97" s="4">
        <v>867873.02</v>
      </c>
      <c r="K97" s="4"/>
    </row>
    <row r="98" spans="1:11" x14ac:dyDescent="0.2">
      <c r="A98" s="1" t="s">
        <v>595</v>
      </c>
      <c r="B98" s="26" t="s">
        <v>613</v>
      </c>
      <c r="C98" s="4">
        <v>1571444.08</v>
      </c>
      <c r="D98" s="4">
        <v>1354923.84</v>
      </c>
      <c r="E98" s="4">
        <v>3068961.58</v>
      </c>
      <c r="F98" s="4">
        <v>1118982.57</v>
      </c>
      <c r="G98" s="4">
        <v>4064583.66</v>
      </c>
      <c r="H98" s="4">
        <v>3492155.39</v>
      </c>
      <c r="I98" s="4">
        <v>689924.35</v>
      </c>
      <c r="J98" s="4">
        <v>464654.9</v>
      </c>
      <c r="K98" s="4"/>
    </row>
    <row r="99" spans="1:11" x14ac:dyDescent="0.2">
      <c r="A99" s="1" t="s">
        <v>595</v>
      </c>
      <c r="B99" s="26" t="s">
        <v>614</v>
      </c>
      <c r="C99" s="4">
        <v>9462356.75</v>
      </c>
      <c r="D99" s="4">
        <v>8637542.9100000001</v>
      </c>
      <c r="E99" s="4">
        <v>4027922.64</v>
      </c>
      <c r="F99" s="4">
        <v>2393167.41</v>
      </c>
      <c r="G99" s="4">
        <v>42018418.640000001</v>
      </c>
      <c r="H99" s="4">
        <v>43552348.25</v>
      </c>
      <c r="I99" s="4">
        <v>2159304.2200000002</v>
      </c>
      <c r="J99" s="4">
        <v>1024479.82</v>
      </c>
      <c r="K99" s="4"/>
    </row>
    <row r="100" spans="1:11" x14ac:dyDescent="0.2">
      <c r="A100" s="1" t="s">
        <v>595</v>
      </c>
      <c r="B100" s="26" t="s">
        <v>615</v>
      </c>
      <c r="C100" s="4">
        <v>5204993</v>
      </c>
      <c r="D100" s="4">
        <v>4458063</v>
      </c>
      <c r="E100" s="4">
        <v>5302244</v>
      </c>
      <c r="F100" s="4">
        <v>2653695</v>
      </c>
      <c r="G100" s="4">
        <v>13255825</v>
      </c>
      <c r="H100" s="4">
        <v>13689261</v>
      </c>
      <c r="I100" s="4">
        <v>1545256</v>
      </c>
      <c r="J100" s="4">
        <v>968168</v>
      </c>
      <c r="K100" s="4"/>
    </row>
    <row r="101" spans="1:11" x14ac:dyDescent="0.2">
      <c r="A101" s="1" t="s">
        <v>595</v>
      </c>
      <c r="B101" s="26" t="s">
        <v>616</v>
      </c>
      <c r="C101" s="4">
        <v>9751080.0099999998</v>
      </c>
      <c r="D101" s="4">
        <v>8421946.0500000007</v>
      </c>
      <c r="E101" s="4">
        <v>5922537.9400000004</v>
      </c>
      <c r="F101" s="4">
        <v>1804454.79</v>
      </c>
      <c r="G101" s="4">
        <v>41249925.090000004</v>
      </c>
      <c r="H101" s="4">
        <v>41443085</v>
      </c>
      <c r="I101" s="4">
        <v>3399533.41</v>
      </c>
      <c r="J101" s="4">
        <v>1898971.03</v>
      </c>
      <c r="K101" s="4"/>
    </row>
    <row r="102" spans="1:11" x14ac:dyDescent="0.2">
      <c r="A102" s="1" t="s">
        <v>595</v>
      </c>
      <c r="B102" s="26" t="s">
        <v>617</v>
      </c>
      <c r="C102" s="4">
        <v>533761.62</v>
      </c>
      <c r="D102" s="4">
        <v>418503.61</v>
      </c>
      <c r="E102" s="4">
        <v>2185459.8199999998</v>
      </c>
      <c r="F102" s="4">
        <v>1132809.49</v>
      </c>
      <c r="G102" s="4">
        <v>4727874.5999999996</v>
      </c>
      <c r="H102" s="4">
        <v>4687957.16</v>
      </c>
      <c r="I102" s="4">
        <v>807861.06</v>
      </c>
      <c r="J102" s="4">
        <v>615096.17000000004</v>
      </c>
      <c r="K102" s="4"/>
    </row>
    <row r="103" spans="1:11" x14ac:dyDescent="0.2">
      <c r="A103" s="1" t="s">
        <v>595</v>
      </c>
      <c r="B103" s="26" t="s">
        <v>618</v>
      </c>
      <c r="C103" s="4">
        <v>1464547.34</v>
      </c>
      <c r="D103" s="4">
        <v>944082.25</v>
      </c>
      <c r="E103" s="4">
        <v>2761521.39</v>
      </c>
      <c r="F103" s="4">
        <v>1095915.54</v>
      </c>
      <c r="G103" s="4">
        <v>6337641.6900000004</v>
      </c>
      <c r="H103" s="4">
        <v>5903078.8300000001</v>
      </c>
      <c r="I103" s="4">
        <v>704269.94</v>
      </c>
      <c r="J103" s="4">
        <v>513183.92</v>
      </c>
      <c r="K103" s="4"/>
    </row>
    <row r="104" spans="1:11" x14ac:dyDescent="0.2">
      <c r="A104" s="1" t="s">
        <v>595</v>
      </c>
      <c r="B104" s="26" t="s">
        <v>619</v>
      </c>
      <c r="C104" s="4">
        <v>375587.45</v>
      </c>
      <c r="D104" s="4">
        <v>301054.65999999997</v>
      </c>
      <c r="E104" s="4">
        <v>1076664.1100000001</v>
      </c>
      <c r="F104" s="4">
        <v>457611.78</v>
      </c>
      <c r="G104" s="4">
        <v>5430803.1399999997</v>
      </c>
      <c r="H104" s="4">
        <v>5742327.9500000002</v>
      </c>
      <c r="I104" s="4">
        <v>289848.84999999998</v>
      </c>
      <c r="J104" s="4">
        <v>163609.32</v>
      </c>
      <c r="K104" s="4"/>
    </row>
    <row r="105" spans="1:11" x14ac:dyDescent="0.2">
      <c r="A105" s="1" t="s">
        <v>595</v>
      </c>
      <c r="B105" s="26" t="s">
        <v>620</v>
      </c>
      <c r="C105" s="4">
        <v>2486229.65</v>
      </c>
      <c r="D105" s="4">
        <v>2115024.2599999998</v>
      </c>
      <c r="E105" s="4">
        <v>1637634.5</v>
      </c>
      <c r="F105" s="4">
        <v>1187871.08</v>
      </c>
      <c r="G105" s="4">
        <v>3192219.75</v>
      </c>
      <c r="H105" s="4">
        <v>2888728.37</v>
      </c>
      <c r="I105" s="4">
        <v>1560132.93</v>
      </c>
      <c r="J105" s="4">
        <v>559585.27</v>
      </c>
      <c r="K105" s="4"/>
    </row>
    <row r="106" spans="1:11" x14ac:dyDescent="0.2">
      <c r="A106" s="1" t="s">
        <v>595</v>
      </c>
      <c r="B106" s="26" t="s">
        <v>621</v>
      </c>
      <c r="C106" s="4">
        <v>7062100</v>
      </c>
      <c r="D106" s="4">
        <v>557600</v>
      </c>
      <c r="E106" s="4">
        <v>13883600</v>
      </c>
      <c r="F106" s="4">
        <v>7963100</v>
      </c>
      <c r="G106" s="4">
        <v>114543600</v>
      </c>
      <c r="H106" s="4">
        <v>115605600</v>
      </c>
      <c r="I106" s="4">
        <v>3003900</v>
      </c>
      <c r="J106" s="4">
        <v>1751600</v>
      </c>
      <c r="K106" s="4"/>
    </row>
    <row r="107" spans="1:11" x14ac:dyDescent="0.2">
      <c r="A107" s="1" t="s">
        <v>595</v>
      </c>
      <c r="B107" s="26" t="s">
        <v>622</v>
      </c>
      <c r="C107" s="4">
        <v>3100920</v>
      </c>
      <c r="D107" s="4">
        <v>2509863</v>
      </c>
      <c r="E107" s="4">
        <v>2602152</v>
      </c>
      <c r="F107" s="4">
        <v>1615457</v>
      </c>
      <c r="G107" s="4">
        <v>24823397</v>
      </c>
      <c r="H107" s="4">
        <v>25176365</v>
      </c>
      <c r="I107" s="4">
        <v>944180</v>
      </c>
      <c r="J107" s="4">
        <v>628096</v>
      </c>
      <c r="K107" s="4"/>
    </row>
    <row r="108" spans="1:11" x14ac:dyDescent="0.2">
      <c r="A108" s="1" t="s">
        <v>595</v>
      </c>
      <c r="B108" s="26" t="s">
        <v>623</v>
      </c>
      <c r="C108" s="4">
        <v>8902546.6699999999</v>
      </c>
      <c r="D108" s="4">
        <v>7580316.9000000004</v>
      </c>
      <c r="E108" s="4">
        <v>1842248.28</v>
      </c>
      <c r="F108" s="4">
        <v>1285987.6100000001</v>
      </c>
      <c r="G108" s="4">
        <v>18370431.890000001</v>
      </c>
      <c r="H108" s="4">
        <v>19140335.190000001</v>
      </c>
      <c r="I108" s="4">
        <v>1806174.97</v>
      </c>
      <c r="J108" s="4">
        <v>1602308.82</v>
      </c>
      <c r="K108" s="4"/>
    </row>
    <row r="109" spans="1:11" x14ac:dyDescent="0.2">
      <c r="A109" s="1" t="s">
        <v>595</v>
      </c>
      <c r="B109" s="26" t="s">
        <v>624</v>
      </c>
      <c r="C109" s="4">
        <v>9227578.5199999996</v>
      </c>
      <c r="D109" s="4">
        <v>8454755.2400000002</v>
      </c>
      <c r="E109" s="4">
        <v>621417.36</v>
      </c>
      <c r="F109" s="4">
        <v>10154.11</v>
      </c>
      <c r="G109" s="4">
        <v>13032913.75</v>
      </c>
      <c r="H109" s="4">
        <v>13282129.560000001</v>
      </c>
      <c r="I109" s="4">
        <v>1016347.95</v>
      </c>
      <c r="J109" s="4">
        <v>695816.62</v>
      </c>
      <c r="K109" s="4"/>
    </row>
    <row r="110" spans="1:11" x14ac:dyDescent="0.2">
      <c r="A110" s="1" t="s">
        <v>595</v>
      </c>
      <c r="B110" s="26" t="s">
        <v>625</v>
      </c>
      <c r="C110" s="4">
        <v>2803700</v>
      </c>
      <c r="D110" s="4">
        <v>2068078</v>
      </c>
      <c r="E110" s="4">
        <v>3827818</v>
      </c>
      <c r="F110" s="4">
        <v>891566</v>
      </c>
      <c r="G110" s="4">
        <v>22279581</v>
      </c>
      <c r="H110" s="4">
        <v>19798663</v>
      </c>
      <c r="I110" s="4">
        <v>2202940</v>
      </c>
      <c r="J110" s="4">
        <v>1957682</v>
      </c>
      <c r="K110" s="4"/>
    </row>
    <row r="111" spans="1:11" x14ac:dyDescent="0.2">
      <c r="A111" s="1" t="s">
        <v>353</v>
      </c>
      <c r="B111" s="26" t="s">
        <v>626</v>
      </c>
      <c r="C111" s="4">
        <v>3983214.62</v>
      </c>
      <c r="D111" s="4">
        <v>3073045.74</v>
      </c>
      <c r="E111" s="4">
        <v>2994488.71</v>
      </c>
      <c r="F111" s="4">
        <v>1199227.4099999999</v>
      </c>
      <c r="G111" s="4">
        <v>30326670.949999999</v>
      </c>
      <c r="H111" s="4">
        <v>30658013.02</v>
      </c>
      <c r="I111" s="4">
        <v>1881757.97</v>
      </c>
      <c r="J111" s="4">
        <v>1087091.08</v>
      </c>
      <c r="K111" s="4"/>
    </row>
    <row r="112" spans="1:11" x14ac:dyDescent="0.2">
      <c r="B112" s="26"/>
      <c r="C112" s="4"/>
      <c r="D112" s="4"/>
      <c r="E112" s="4"/>
      <c r="F112" s="4"/>
      <c r="G112" s="4"/>
      <c r="H112" s="4"/>
      <c r="I112" s="4"/>
      <c r="J112" s="4"/>
      <c r="K112" s="4"/>
    </row>
    <row r="113" spans="1:12" x14ac:dyDescent="0.2">
      <c r="B113" s="26" t="s">
        <v>219</v>
      </c>
      <c r="C113" s="11">
        <f t="shared" ref="C113:J113" si="1">SUBTOTAL(9,C80:C112)</f>
        <v>620291421.98000002</v>
      </c>
      <c r="D113" s="11">
        <f t="shared" si="1"/>
        <v>547839329.91999996</v>
      </c>
      <c r="E113" s="11">
        <f t="shared" si="1"/>
        <v>213241784.76000002</v>
      </c>
      <c r="F113" s="11">
        <f t="shared" si="1"/>
        <v>106528852.38</v>
      </c>
      <c r="G113" s="11">
        <f t="shared" si="1"/>
        <v>960187547.78000009</v>
      </c>
      <c r="H113" s="11">
        <f t="shared" si="1"/>
        <v>957257339.70999992</v>
      </c>
      <c r="I113" s="11">
        <f t="shared" si="1"/>
        <v>64138269.769999996</v>
      </c>
      <c r="J113" s="11">
        <f t="shared" si="1"/>
        <v>41180392.130000003</v>
      </c>
      <c r="K113" s="4"/>
    </row>
    <row r="114" spans="1:12" x14ac:dyDescent="0.2">
      <c r="B114" s="26"/>
      <c r="C114" s="4"/>
      <c r="D114" s="4"/>
      <c r="E114" s="4"/>
      <c r="F114" s="4"/>
      <c r="G114" s="4"/>
      <c r="H114" s="4"/>
      <c r="I114" s="4"/>
      <c r="J114" s="4"/>
      <c r="K114" s="4"/>
    </row>
    <row r="115" spans="1:12" ht="18.75" x14ac:dyDescent="0.3">
      <c r="B115" s="208" t="s">
        <v>252</v>
      </c>
      <c r="C115" s="208"/>
      <c r="D115" s="208"/>
      <c r="E115" s="208"/>
      <c r="F115" s="208"/>
      <c r="G115" s="208"/>
      <c r="H115" s="208"/>
      <c r="I115" s="208"/>
      <c r="J115" s="208"/>
      <c r="K115" s="208"/>
    </row>
    <row r="116" spans="1:12" ht="25.5" customHeight="1" x14ac:dyDescent="0.2">
      <c r="B116" s="24" t="s">
        <v>498</v>
      </c>
      <c r="C116" s="209" t="s">
        <v>282</v>
      </c>
      <c r="D116" s="210"/>
      <c r="E116" s="209" t="s">
        <v>283</v>
      </c>
      <c r="F116" s="210"/>
      <c r="G116" s="209" t="s">
        <v>503</v>
      </c>
      <c r="H116" s="210"/>
      <c r="I116" s="209" t="s">
        <v>580</v>
      </c>
      <c r="J116" s="210"/>
      <c r="K116" s="211" t="s">
        <v>143</v>
      </c>
      <c r="L116" s="212"/>
    </row>
    <row r="117" spans="1:12" x14ac:dyDescent="0.2">
      <c r="B117" s="26"/>
      <c r="C117" s="156" t="s">
        <v>245</v>
      </c>
      <c r="D117" s="156" t="s">
        <v>246</v>
      </c>
      <c r="E117" s="156" t="s">
        <v>245</v>
      </c>
      <c r="F117" s="156" t="s">
        <v>246</v>
      </c>
      <c r="G117" s="156" t="s">
        <v>245</v>
      </c>
      <c r="H117" s="156" t="s">
        <v>246</v>
      </c>
      <c r="I117" s="156" t="s">
        <v>245</v>
      </c>
      <c r="J117" s="156" t="s">
        <v>246</v>
      </c>
      <c r="K117" s="28" t="s">
        <v>245</v>
      </c>
      <c r="L117" s="28" t="s">
        <v>246</v>
      </c>
    </row>
    <row r="118" spans="1:12" x14ac:dyDescent="0.2">
      <c r="B118" s="26"/>
      <c r="C118" s="28" t="s">
        <v>247</v>
      </c>
      <c r="D118" s="28" t="s">
        <v>247</v>
      </c>
      <c r="E118" s="28" t="s">
        <v>247</v>
      </c>
      <c r="F118" s="28" t="s">
        <v>247</v>
      </c>
      <c r="G118" s="28" t="s">
        <v>247</v>
      </c>
      <c r="H118" s="28" t="s">
        <v>247</v>
      </c>
      <c r="I118" s="28" t="s">
        <v>247</v>
      </c>
      <c r="J118" s="28" t="s">
        <v>247</v>
      </c>
      <c r="K118" s="28" t="s">
        <v>247</v>
      </c>
      <c r="L118" s="28" t="s">
        <v>247</v>
      </c>
    </row>
    <row r="119" spans="1:12" x14ac:dyDescent="0.2">
      <c r="B119" s="26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1:12" x14ac:dyDescent="0.2">
      <c r="A120" s="1" t="s">
        <v>595</v>
      </c>
      <c r="B120" s="26" t="s">
        <v>596</v>
      </c>
      <c r="C120" s="4">
        <v>3118189.08</v>
      </c>
      <c r="D120" s="4">
        <v>2535756.54</v>
      </c>
      <c r="E120" s="4">
        <v>0</v>
      </c>
      <c r="F120" s="4">
        <v>0</v>
      </c>
      <c r="G120" s="4">
        <v>488674.89</v>
      </c>
      <c r="H120" s="4">
        <v>271367.24</v>
      </c>
      <c r="I120" s="4">
        <v>0</v>
      </c>
      <c r="J120" s="4">
        <v>0</v>
      </c>
      <c r="K120" s="4">
        <f t="shared" ref="K120:L120" si="2">C42+E42+G42+I42+C81+E81+G81+I81+C120+E120+G120+I120</f>
        <v>27019453.760000005</v>
      </c>
      <c r="L120" s="4">
        <f t="shared" si="2"/>
        <v>28034755.280000001</v>
      </c>
    </row>
    <row r="121" spans="1:12" x14ac:dyDescent="0.2">
      <c r="A121" s="1" t="s">
        <v>595</v>
      </c>
      <c r="B121" s="26" t="s">
        <v>597</v>
      </c>
      <c r="C121" s="4">
        <v>6855615.0700000003</v>
      </c>
      <c r="D121" s="4">
        <v>6089037.21</v>
      </c>
      <c r="E121" s="4">
        <v>1778.76</v>
      </c>
      <c r="F121" s="4">
        <v>1000</v>
      </c>
      <c r="G121" s="4">
        <v>182497</v>
      </c>
      <c r="H121" s="4">
        <v>95000</v>
      </c>
      <c r="I121" s="4">
        <v>0</v>
      </c>
      <c r="J121" s="4">
        <v>0</v>
      </c>
      <c r="K121" s="4">
        <f t="shared" ref="K121:L121" si="3">C43+E43+G43+I43+C82+E82+G82+I82+C121+E121+G121+I121</f>
        <v>23625666.960000001</v>
      </c>
      <c r="L121" s="4">
        <f t="shared" si="3"/>
        <v>24375496.640000001</v>
      </c>
    </row>
    <row r="122" spans="1:12" x14ac:dyDescent="0.2">
      <c r="A122" s="1" t="s">
        <v>595</v>
      </c>
      <c r="B122" s="26" t="s">
        <v>598</v>
      </c>
      <c r="C122" s="4">
        <v>11120762.359999999</v>
      </c>
      <c r="D122" s="4">
        <v>10164577.41</v>
      </c>
      <c r="E122" s="4">
        <v>0</v>
      </c>
      <c r="F122" s="4">
        <v>0</v>
      </c>
      <c r="G122" s="4">
        <v>406860.86</v>
      </c>
      <c r="H122" s="4">
        <v>236387.61</v>
      </c>
      <c r="I122" s="4">
        <v>0</v>
      </c>
      <c r="J122" s="4">
        <v>0</v>
      </c>
      <c r="K122" s="4">
        <f t="shared" ref="K122:L122" si="4">C44+E44+G44+I44+C83+E83+G83+I83+C122+E122+G122+I122</f>
        <v>47158497.559999995</v>
      </c>
      <c r="L122" s="4">
        <f t="shared" si="4"/>
        <v>42159704.75</v>
      </c>
    </row>
    <row r="123" spans="1:12" x14ac:dyDescent="0.2">
      <c r="A123" s="1" t="s">
        <v>595</v>
      </c>
      <c r="B123" s="26" t="s">
        <v>599</v>
      </c>
      <c r="C123" s="4">
        <v>6635573.0999999996</v>
      </c>
      <c r="D123" s="4">
        <v>5034300</v>
      </c>
      <c r="E123" s="4">
        <v>3195075.23</v>
      </c>
      <c r="F123" s="4">
        <v>2209040.14</v>
      </c>
      <c r="G123" s="4">
        <v>599999.64</v>
      </c>
      <c r="H123" s="4">
        <v>460000</v>
      </c>
      <c r="I123" s="4">
        <v>0</v>
      </c>
      <c r="J123" s="4">
        <v>0</v>
      </c>
      <c r="K123" s="4">
        <f t="shared" ref="K123:L123" si="5">C45+E45+G45+I45+C84+E84+G84+I84+C123+E123+G123+I123</f>
        <v>147372792.49999997</v>
      </c>
      <c r="L123" s="4">
        <f t="shared" si="5"/>
        <v>144556312.06</v>
      </c>
    </row>
    <row r="124" spans="1:12" x14ac:dyDescent="0.2">
      <c r="A124" s="1" t="s">
        <v>595</v>
      </c>
      <c r="B124" s="26" t="s">
        <v>600</v>
      </c>
      <c r="C124" s="4">
        <v>23578810</v>
      </c>
      <c r="D124" s="4">
        <v>20906614</v>
      </c>
      <c r="E124" s="4">
        <v>0</v>
      </c>
      <c r="F124" s="4">
        <v>0</v>
      </c>
      <c r="G124" s="4">
        <v>476675</v>
      </c>
      <c r="H124" s="4">
        <v>686440</v>
      </c>
      <c r="I124" s="4">
        <v>500000</v>
      </c>
      <c r="J124" s="4">
        <v>500000</v>
      </c>
      <c r="K124" s="4">
        <f t="shared" ref="K124:L124" si="6">C46+E46+G46+I46+C85+E85+G85+I85+C124+E124+G124+I124</f>
        <v>118803457</v>
      </c>
      <c r="L124" s="4">
        <f t="shared" si="6"/>
        <v>110132210</v>
      </c>
    </row>
    <row r="125" spans="1:12" x14ac:dyDescent="0.2">
      <c r="A125" s="1" t="s">
        <v>595</v>
      </c>
      <c r="B125" s="26" t="s">
        <v>601</v>
      </c>
      <c r="C125" s="4">
        <v>25057668.18</v>
      </c>
      <c r="D125" s="4">
        <v>23016858.210000001</v>
      </c>
      <c r="E125" s="4">
        <v>7847.1</v>
      </c>
      <c r="F125" s="4">
        <v>554.11</v>
      </c>
      <c r="G125" s="4">
        <v>396364</v>
      </c>
      <c r="H125" s="4">
        <v>445311.12</v>
      </c>
      <c r="I125" s="4">
        <v>0</v>
      </c>
      <c r="J125" s="4">
        <v>0</v>
      </c>
      <c r="K125" s="4">
        <f t="shared" ref="K125:L125" si="7">C47+E47+G47+I47+C86+E86+G86+I86+C125+E125+G125+I125</f>
        <v>52155114.610000007</v>
      </c>
      <c r="L125" s="4">
        <f t="shared" si="7"/>
        <v>51892767.399999999</v>
      </c>
    </row>
    <row r="126" spans="1:12" x14ac:dyDescent="0.2">
      <c r="A126" s="1" t="s">
        <v>595</v>
      </c>
      <c r="B126" s="26" t="s">
        <v>602</v>
      </c>
      <c r="C126" s="4">
        <v>13033922</v>
      </c>
      <c r="D126" s="4">
        <v>10037009</v>
      </c>
      <c r="E126" s="4">
        <v>0</v>
      </c>
      <c r="F126" s="4">
        <v>1987500</v>
      </c>
      <c r="G126" s="4">
        <v>10954614</v>
      </c>
      <c r="H126" s="4">
        <v>12073018</v>
      </c>
      <c r="I126" s="4">
        <v>0</v>
      </c>
      <c r="J126" s="4">
        <v>0</v>
      </c>
      <c r="K126" s="4">
        <f t="shared" ref="K126:L126" si="8">C48+E48+G48+I48+C87+E87+G87+I87+C126+E126+G126+I126</f>
        <v>862090540</v>
      </c>
      <c r="L126" s="4">
        <f t="shared" si="8"/>
        <v>744556826</v>
      </c>
    </row>
    <row r="127" spans="1:12" x14ac:dyDescent="0.2">
      <c r="A127" s="1" t="s">
        <v>595</v>
      </c>
      <c r="B127" s="26" t="s">
        <v>603</v>
      </c>
      <c r="C127" s="4">
        <v>5981200</v>
      </c>
      <c r="D127" s="4">
        <v>5121700</v>
      </c>
      <c r="E127" s="4">
        <v>1214500</v>
      </c>
      <c r="F127" s="4">
        <v>1053900</v>
      </c>
      <c r="G127" s="4">
        <v>582200</v>
      </c>
      <c r="H127" s="4">
        <v>169000</v>
      </c>
      <c r="I127" s="4">
        <v>0</v>
      </c>
      <c r="J127" s="4">
        <v>0</v>
      </c>
      <c r="K127" s="4">
        <f t="shared" ref="K127:L127" si="9">C49+E49+G49+I49+C88+E88+G88+I88+C127+E127+G127+I127</f>
        <v>111516200</v>
      </c>
      <c r="L127" s="4">
        <f t="shared" si="9"/>
        <v>101572700</v>
      </c>
    </row>
    <row r="128" spans="1:12" x14ac:dyDescent="0.2">
      <c r="A128" s="1" t="s">
        <v>595</v>
      </c>
      <c r="B128" s="26" t="s">
        <v>604</v>
      </c>
      <c r="C128" s="4">
        <v>9398300</v>
      </c>
      <c r="D128" s="4">
        <v>7902600</v>
      </c>
      <c r="E128" s="4">
        <v>2446000</v>
      </c>
      <c r="F128" s="4">
        <v>815700</v>
      </c>
      <c r="G128" s="4">
        <v>866200</v>
      </c>
      <c r="H128" s="4">
        <v>545800</v>
      </c>
      <c r="I128" s="4">
        <v>1373500</v>
      </c>
      <c r="J128" s="4">
        <v>1373500</v>
      </c>
      <c r="K128" s="4">
        <f t="shared" ref="K128:L128" si="10">C50+E50+G50+I50+C89+E89+G89+I89+C128+E128+G128+I128</f>
        <v>159800300</v>
      </c>
      <c r="L128" s="4">
        <f t="shared" si="10"/>
        <v>154067900</v>
      </c>
    </row>
    <row r="129" spans="1:12" x14ac:dyDescent="0.2">
      <c r="A129" s="1" t="s">
        <v>595</v>
      </c>
      <c r="B129" s="26" t="s">
        <v>605</v>
      </c>
      <c r="C129" s="4">
        <v>682686.2</v>
      </c>
      <c r="D129" s="4">
        <v>31849.5</v>
      </c>
      <c r="E129" s="4">
        <v>0</v>
      </c>
      <c r="F129" s="4">
        <v>0</v>
      </c>
      <c r="G129" s="4">
        <v>595630.75</v>
      </c>
      <c r="H129" s="4">
        <v>340413.87</v>
      </c>
      <c r="I129" s="4">
        <v>0</v>
      </c>
      <c r="J129" s="4">
        <v>0</v>
      </c>
      <c r="K129" s="4">
        <f t="shared" ref="K129:L129" si="11">C51+E51+G51+I51+C90+E90+G90+I90+C129+E129+G129+I129</f>
        <v>76219226.560000002</v>
      </c>
      <c r="L129" s="4">
        <f t="shared" si="11"/>
        <v>66218078.110000007</v>
      </c>
    </row>
    <row r="130" spans="1:12" x14ac:dyDescent="0.2">
      <c r="A130" s="1" t="s">
        <v>595</v>
      </c>
      <c r="B130" s="26" t="s">
        <v>606</v>
      </c>
      <c r="C130" s="4">
        <v>1869159.91</v>
      </c>
      <c r="D130" s="4">
        <v>3588.48</v>
      </c>
      <c r="E130" s="4">
        <v>0</v>
      </c>
      <c r="F130" s="4">
        <v>0</v>
      </c>
      <c r="G130" s="4">
        <v>1277862.25</v>
      </c>
      <c r="H130" s="4">
        <v>426555.37</v>
      </c>
      <c r="I130" s="4">
        <v>0</v>
      </c>
      <c r="J130" s="4">
        <v>0</v>
      </c>
      <c r="K130" s="4">
        <f t="shared" ref="K130:L130" si="12">C52+E52+G52+I52+C91+E91+G91+I91+C130+E130+G130+I130</f>
        <v>33379921.649999999</v>
      </c>
      <c r="L130" s="4">
        <f t="shared" si="12"/>
        <v>25679918.300000004</v>
      </c>
    </row>
    <row r="131" spans="1:12" x14ac:dyDescent="0.2">
      <c r="A131" s="1" t="s">
        <v>595</v>
      </c>
      <c r="B131" s="26" t="s">
        <v>607</v>
      </c>
      <c r="C131" s="4">
        <v>14844400.43</v>
      </c>
      <c r="D131" s="4">
        <v>13847405.24</v>
      </c>
      <c r="E131" s="4">
        <v>0</v>
      </c>
      <c r="F131" s="4">
        <v>45000</v>
      </c>
      <c r="G131" s="4">
        <v>483569.45</v>
      </c>
      <c r="H131" s="4">
        <v>335947.55</v>
      </c>
      <c r="I131" s="4">
        <v>0</v>
      </c>
      <c r="J131" s="4">
        <v>0</v>
      </c>
      <c r="K131" s="4">
        <f t="shared" ref="K131:L131" si="13">C53+E53+G53+I53+C92+E92+G92+I92+C131+E131+G131+I131</f>
        <v>68752043.890000001</v>
      </c>
      <c r="L131" s="4">
        <f t="shared" si="13"/>
        <v>64091690.670000002</v>
      </c>
    </row>
    <row r="132" spans="1:12" x14ac:dyDescent="0.2">
      <c r="A132" s="1" t="s">
        <v>595</v>
      </c>
      <c r="B132" s="26" t="s">
        <v>608</v>
      </c>
      <c r="C132" s="4">
        <v>12622898</v>
      </c>
      <c r="D132" s="4">
        <v>10759234</v>
      </c>
      <c r="E132" s="4">
        <v>0</v>
      </c>
      <c r="F132" s="4">
        <v>0</v>
      </c>
      <c r="G132" s="4">
        <v>1435393</v>
      </c>
      <c r="H132" s="4">
        <v>445683</v>
      </c>
      <c r="I132" s="4">
        <v>0</v>
      </c>
      <c r="J132" s="4">
        <v>0</v>
      </c>
      <c r="K132" s="4">
        <f t="shared" ref="K132:L132" si="14">C54+E54+G54+I54+C93+E93+G93+I93+C132+E132+G132+I132</f>
        <v>115474671</v>
      </c>
      <c r="L132" s="4">
        <f t="shared" si="14"/>
        <v>103763714</v>
      </c>
    </row>
    <row r="133" spans="1:12" x14ac:dyDescent="0.2">
      <c r="A133" s="1" t="s">
        <v>595</v>
      </c>
      <c r="B133" s="26" t="s">
        <v>609</v>
      </c>
      <c r="C133" s="4">
        <v>2762689</v>
      </c>
      <c r="D133" s="4">
        <v>2020276.31</v>
      </c>
      <c r="E133" s="4">
        <v>234073.46</v>
      </c>
      <c r="F133" s="4">
        <v>0</v>
      </c>
      <c r="G133" s="4">
        <v>281469.05</v>
      </c>
      <c r="H133" s="4">
        <v>222430.44</v>
      </c>
      <c r="I133" s="4">
        <v>0</v>
      </c>
      <c r="J133" s="4">
        <v>0</v>
      </c>
      <c r="K133" s="4">
        <f t="shared" ref="K133:L133" si="15">C55+E55+G55+I55+C94+E94+G94+I94+C133+E133+G133+I133</f>
        <v>36921015.089999996</v>
      </c>
      <c r="L133" s="4">
        <f t="shared" si="15"/>
        <v>38502072.330000006</v>
      </c>
    </row>
    <row r="134" spans="1:12" x14ac:dyDescent="0.2">
      <c r="A134" s="1" t="s">
        <v>595</v>
      </c>
      <c r="B134" s="26" t="s">
        <v>610</v>
      </c>
      <c r="C134" s="4">
        <v>7813819.0700000003</v>
      </c>
      <c r="D134" s="4">
        <v>7134713.46</v>
      </c>
      <c r="E134" s="4">
        <v>50314.6</v>
      </c>
      <c r="F134" s="4">
        <v>50000</v>
      </c>
      <c r="G134" s="4">
        <v>442127.42</v>
      </c>
      <c r="H134" s="4">
        <v>315873.69</v>
      </c>
      <c r="I134" s="4">
        <v>0</v>
      </c>
      <c r="J134" s="4">
        <v>0</v>
      </c>
      <c r="K134" s="4">
        <f t="shared" ref="K134:L134" si="16">C56+E56+G56+I56+C95+E95+G95+I95+C134+E134+G134+I134</f>
        <v>41518346.480000004</v>
      </c>
      <c r="L134" s="4">
        <f t="shared" si="16"/>
        <v>40645032.389999993</v>
      </c>
    </row>
    <row r="135" spans="1:12" x14ac:dyDescent="0.2">
      <c r="A135" s="1" t="s">
        <v>595</v>
      </c>
      <c r="B135" s="26" t="s">
        <v>611</v>
      </c>
      <c r="C135" s="4">
        <v>5479237</v>
      </c>
      <c r="D135" s="4">
        <v>5164135</v>
      </c>
      <c r="E135" s="4">
        <v>3858</v>
      </c>
      <c r="F135" s="4">
        <v>0</v>
      </c>
      <c r="G135" s="4">
        <v>67784</v>
      </c>
      <c r="H135" s="4">
        <v>55000</v>
      </c>
      <c r="I135" s="4">
        <v>0</v>
      </c>
      <c r="J135" s="4">
        <v>0</v>
      </c>
      <c r="K135" s="4">
        <f t="shared" ref="K135:L135" si="17">C57+E57+G57+I57+C96+E96+G96+I96+C135+E135+G135+I135</f>
        <v>13234740</v>
      </c>
      <c r="L135" s="4">
        <f t="shared" si="17"/>
        <v>12840651</v>
      </c>
    </row>
    <row r="136" spans="1:12" x14ac:dyDescent="0.2">
      <c r="A136" s="1" t="s">
        <v>595</v>
      </c>
      <c r="B136" s="26" t="s">
        <v>612</v>
      </c>
      <c r="C136" s="4">
        <v>8908901.0500000007</v>
      </c>
      <c r="D136" s="4">
        <v>7007539.9000000004</v>
      </c>
      <c r="E136" s="4">
        <v>2225066.4700000002</v>
      </c>
      <c r="F136" s="4">
        <v>2009000</v>
      </c>
      <c r="G136" s="4">
        <v>639827226.5</v>
      </c>
      <c r="H136" s="4">
        <v>639804508.13</v>
      </c>
      <c r="I136" s="4">
        <v>0</v>
      </c>
      <c r="J136" s="4">
        <v>0</v>
      </c>
      <c r="K136" s="4">
        <f t="shared" ref="K136:L136" si="18">C58+E58+G58+I58+C97+E97+G97+I97+C136+E136+G136+I136</f>
        <v>739217851.71000004</v>
      </c>
      <c r="L136" s="4">
        <f t="shared" si="18"/>
        <v>733524529.01999998</v>
      </c>
    </row>
    <row r="137" spans="1:12" x14ac:dyDescent="0.2">
      <c r="A137" s="1" t="s">
        <v>595</v>
      </c>
      <c r="B137" s="26" t="s">
        <v>613</v>
      </c>
      <c r="C137" s="4">
        <v>748883.84</v>
      </c>
      <c r="D137" s="4">
        <v>5263.33</v>
      </c>
      <c r="E137" s="4">
        <v>0</v>
      </c>
      <c r="F137" s="4">
        <v>0</v>
      </c>
      <c r="G137" s="4">
        <v>239358.83</v>
      </c>
      <c r="H137" s="4">
        <v>100000</v>
      </c>
      <c r="I137" s="4">
        <v>0</v>
      </c>
      <c r="J137" s="4">
        <v>0</v>
      </c>
      <c r="K137" s="4">
        <f t="shared" ref="K137:L137" si="19">C59+E59+G59+I59+C98+E98+G98+I98+C137+E137+G137+I137</f>
        <v>18300150.129999999</v>
      </c>
      <c r="L137" s="4">
        <f t="shared" si="19"/>
        <v>17255894.779999997</v>
      </c>
    </row>
    <row r="138" spans="1:12" x14ac:dyDescent="0.2">
      <c r="A138" s="1" t="s">
        <v>595</v>
      </c>
      <c r="B138" s="26" t="s">
        <v>614</v>
      </c>
      <c r="C138" s="4">
        <v>10897455.550000001</v>
      </c>
      <c r="D138" s="4">
        <v>9778285.6699999999</v>
      </c>
      <c r="E138" s="4">
        <v>674499.76</v>
      </c>
      <c r="F138" s="4">
        <v>230003.01</v>
      </c>
      <c r="G138" s="4">
        <v>665792.44999999995</v>
      </c>
      <c r="H138" s="4">
        <v>629740.15</v>
      </c>
      <c r="I138" s="4">
        <v>0</v>
      </c>
      <c r="J138" s="4">
        <v>0</v>
      </c>
      <c r="K138" s="4">
        <f t="shared" ref="K138:L138" si="20">C60+E60+G60+I60+C99+E99+G99+I99+C138+E138+G138+I138</f>
        <v>91043876.600000009</v>
      </c>
      <c r="L138" s="4">
        <f t="shared" si="20"/>
        <v>91667226.700000003</v>
      </c>
    </row>
    <row r="139" spans="1:12" x14ac:dyDescent="0.2">
      <c r="A139" s="1" t="s">
        <v>595</v>
      </c>
      <c r="B139" s="26" t="s">
        <v>615</v>
      </c>
      <c r="C139" s="4">
        <v>13406826</v>
      </c>
      <c r="D139" s="4">
        <v>11591441</v>
      </c>
      <c r="E139" s="4">
        <v>205917</v>
      </c>
      <c r="F139" s="4">
        <v>189270</v>
      </c>
      <c r="G139" s="4">
        <v>231984</v>
      </c>
      <c r="H139" s="4">
        <v>159861</v>
      </c>
      <c r="I139" s="4">
        <v>0</v>
      </c>
      <c r="J139" s="4">
        <v>0</v>
      </c>
      <c r="K139" s="4">
        <f t="shared" ref="K139:L139" si="21">C61+E61+G61+I61+C100+E100+G100+I100+C139+E139+G139+I139</f>
        <v>47966410</v>
      </c>
      <c r="L139" s="4">
        <f t="shared" si="21"/>
        <v>43262467</v>
      </c>
    </row>
    <row r="140" spans="1:12" x14ac:dyDescent="0.2">
      <c r="A140" s="1" t="s">
        <v>595</v>
      </c>
      <c r="B140" s="26" t="s">
        <v>616</v>
      </c>
      <c r="C140" s="4">
        <v>7198844</v>
      </c>
      <c r="D140" s="4">
        <v>6252300.8499999996</v>
      </c>
      <c r="E140" s="4">
        <v>1269.6400000000001</v>
      </c>
      <c r="F140" s="4">
        <v>0</v>
      </c>
      <c r="G140" s="4">
        <v>340301.51</v>
      </c>
      <c r="H140" s="4">
        <v>157991.82</v>
      </c>
      <c r="I140" s="4">
        <v>0</v>
      </c>
      <c r="J140" s="4">
        <v>0</v>
      </c>
      <c r="K140" s="4">
        <f t="shared" ref="K140:L140" si="22">C62+E62+G62+I62+C101+E101+G101+I101+C140+E140+G140+I140</f>
        <v>80804162.530000001</v>
      </c>
      <c r="L140" s="4">
        <f t="shared" si="22"/>
        <v>83594663.11999999</v>
      </c>
    </row>
    <row r="141" spans="1:12" x14ac:dyDescent="0.2">
      <c r="A141" s="1" t="s">
        <v>595</v>
      </c>
      <c r="B141" s="26" t="s">
        <v>617</v>
      </c>
      <c r="C141" s="4">
        <v>2516462.59</v>
      </c>
      <c r="D141" s="4">
        <v>1866277.57</v>
      </c>
      <c r="E141" s="4">
        <v>0</v>
      </c>
      <c r="F141" s="4">
        <v>0</v>
      </c>
      <c r="G141" s="4">
        <v>317626.68</v>
      </c>
      <c r="H141" s="4">
        <v>150897.68</v>
      </c>
      <c r="I141" s="4">
        <v>158760</v>
      </c>
      <c r="J141" s="4">
        <v>158760</v>
      </c>
      <c r="K141" s="4">
        <f t="shared" ref="K141:L141" si="23">C63+E63+G63+I63+C102+E102+G102+I102+C141+E141+G141+I141</f>
        <v>14964924.75</v>
      </c>
      <c r="L141" s="4">
        <f t="shared" si="23"/>
        <v>16651652.41</v>
      </c>
    </row>
    <row r="142" spans="1:12" x14ac:dyDescent="0.2">
      <c r="A142" s="1" t="s">
        <v>595</v>
      </c>
      <c r="B142" s="26" t="s">
        <v>618</v>
      </c>
      <c r="C142" s="4">
        <v>6669299.9900000002</v>
      </c>
      <c r="D142" s="4">
        <v>5773625.3399999999</v>
      </c>
      <c r="E142" s="4">
        <v>263178.73</v>
      </c>
      <c r="F142" s="4">
        <v>126120.74</v>
      </c>
      <c r="G142" s="4">
        <v>448519.49</v>
      </c>
      <c r="H142" s="4">
        <v>265293.84999999998</v>
      </c>
      <c r="I142" s="4">
        <v>0</v>
      </c>
      <c r="J142" s="4">
        <v>0</v>
      </c>
      <c r="K142" s="4">
        <f t="shared" ref="K142:L142" si="24">C64+E64+G64+I64+C103+E103+G103+I103+C142+E142+G142+I142</f>
        <v>26953174.380000003</v>
      </c>
      <c r="L142" s="4">
        <f t="shared" si="24"/>
        <v>22794821.579999998</v>
      </c>
    </row>
    <row r="143" spans="1:12" x14ac:dyDescent="0.2">
      <c r="A143" s="1" t="s">
        <v>595</v>
      </c>
      <c r="B143" s="26" t="s">
        <v>619</v>
      </c>
      <c r="C143" s="4">
        <v>719300.67</v>
      </c>
      <c r="D143" s="4">
        <v>11601.23</v>
      </c>
      <c r="E143" s="4">
        <v>2937.2</v>
      </c>
      <c r="F143" s="4">
        <v>96400</v>
      </c>
      <c r="G143" s="4">
        <v>448068.19</v>
      </c>
      <c r="H143" s="4">
        <v>82655.89</v>
      </c>
      <c r="I143" s="4">
        <v>0</v>
      </c>
      <c r="J143" s="4">
        <v>0</v>
      </c>
      <c r="K143" s="4">
        <f t="shared" ref="K143:L143" si="25">C65+E65+G65+I65+C104+E104+G104+I104+C143+E143+G143+I143</f>
        <v>13133546.889999999</v>
      </c>
      <c r="L143" s="4">
        <f t="shared" si="25"/>
        <v>13767620.420000002</v>
      </c>
    </row>
    <row r="144" spans="1:12" x14ac:dyDescent="0.2">
      <c r="A144" s="1" t="s">
        <v>595</v>
      </c>
      <c r="B144" s="26" t="s">
        <v>620</v>
      </c>
      <c r="C144" s="4">
        <v>2998154.2</v>
      </c>
      <c r="D144" s="4">
        <v>2545750</v>
      </c>
      <c r="E144" s="4">
        <v>362838.72</v>
      </c>
      <c r="F144" s="4">
        <v>115767.3</v>
      </c>
      <c r="G144" s="4">
        <v>268904.45</v>
      </c>
      <c r="H144" s="4">
        <v>146415.76</v>
      </c>
      <c r="I144" s="4">
        <v>0</v>
      </c>
      <c r="J144" s="4">
        <v>0</v>
      </c>
      <c r="K144" s="4">
        <f t="shared" ref="K144:L144" si="26">C66+E66+G66+I66+C105+E105+G105+I105+C144+E144+G144+I144</f>
        <v>18660759.759999998</v>
      </c>
      <c r="L144" s="4">
        <f t="shared" si="26"/>
        <v>16146571.929999998</v>
      </c>
    </row>
    <row r="145" spans="1:12" x14ac:dyDescent="0.2">
      <c r="A145" s="1" t="s">
        <v>595</v>
      </c>
      <c r="B145" s="26" t="s">
        <v>621</v>
      </c>
      <c r="C145" s="4">
        <v>8764200</v>
      </c>
      <c r="D145" s="4">
        <v>7414900</v>
      </c>
      <c r="E145" s="4">
        <v>1019600</v>
      </c>
      <c r="F145" s="4">
        <v>795500</v>
      </c>
      <c r="G145" s="4">
        <v>777400</v>
      </c>
      <c r="H145" s="4">
        <v>441800</v>
      </c>
      <c r="I145" s="4">
        <v>2100000</v>
      </c>
      <c r="J145" s="4">
        <v>2100000</v>
      </c>
      <c r="K145" s="4">
        <f t="shared" ref="K145:L145" si="27">C67+E67+G67+I67+C106+E106+G106+I106+C145+E145+G145+I145</f>
        <v>192229100</v>
      </c>
      <c r="L145" s="4">
        <f t="shared" si="27"/>
        <v>181707900</v>
      </c>
    </row>
    <row r="146" spans="1:12" x14ac:dyDescent="0.2">
      <c r="A146" s="1" t="s">
        <v>595</v>
      </c>
      <c r="B146" s="26" t="s">
        <v>622</v>
      </c>
      <c r="C146" s="4">
        <v>13246957</v>
      </c>
      <c r="D146" s="4">
        <v>11554198</v>
      </c>
      <c r="E146" s="4">
        <v>0</v>
      </c>
      <c r="F146" s="4">
        <v>4000</v>
      </c>
      <c r="G146" s="4">
        <v>1102028</v>
      </c>
      <c r="H146" s="4">
        <v>584985</v>
      </c>
      <c r="I146" s="4">
        <v>0</v>
      </c>
      <c r="J146" s="4">
        <v>0</v>
      </c>
      <c r="K146" s="4">
        <f t="shared" ref="K146:L146" si="28">C68+E68+G68+I68+C107+E107+G107+I107+C146+E146+G146+I146</f>
        <v>65741050</v>
      </c>
      <c r="L146" s="4">
        <f t="shared" si="28"/>
        <v>64202411</v>
      </c>
    </row>
    <row r="147" spans="1:12" x14ac:dyDescent="0.2">
      <c r="A147" s="1" t="s">
        <v>595</v>
      </c>
      <c r="B147" s="26" t="s">
        <v>623</v>
      </c>
      <c r="C147" s="4">
        <v>7436405.96</v>
      </c>
      <c r="D147" s="4">
        <v>6327462.0300000003</v>
      </c>
      <c r="E147" s="4">
        <v>61476</v>
      </c>
      <c r="F147" s="4">
        <v>61746</v>
      </c>
      <c r="G147" s="4">
        <v>497076.5</v>
      </c>
      <c r="H147" s="4">
        <v>266127.96000000002</v>
      </c>
      <c r="I147" s="4">
        <v>211525</v>
      </c>
      <c r="J147" s="4">
        <v>284000</v>
      </c>
      <c r="K147" s="4">
        <f t="shared" ref="K147:L147" si="29">C69+E69+G69+I69+C108+E108+G108+I108+C147+E147+G147+I147</f>
        <v>57405268.870000005</v>
      </c>
      <c r="L147" s="4">
        <f t="shared" si="29"/>
        <v>62818791.430000007</v>
      </c>
    </row>
    <row r="148" spans="1:12" x14ac:dyDescent="0.2">
      <c r="A148" s="1" t="s">
        <v>595</v>
      </c>
      <c r="B148" s="26" t="s">
        <v>624</v>
      </c>
      <c r="C148" s="4">
        <v>6954071.3700000001</v>
      </c>
      <c r="D148" s="4">
        <v>6049372.0499999998</v>
      </c>
      <c r="E148" s="4">
        <v>784090.76</v>
      </c>
      <c r="F148" s="4">
        <v>439237.42</v>
      </c>
      <c r="G148" s="4">
        <v>194753.94</v>
      </c>
      <c r="H148" s="4">
        <v>198475.18</v>
      </c>
      <c r="I148" s="4">
        <v>0</v>
      </c>
      <c r="J148" s="4">
        <v>0</v>
      </c>
      <c r="K148" s="4">
        <f t="shared" ref="K148:L148" si="30">C70+E70+G70+I70+C109+E109+G109+I109+C148+E148+G148+I148</f>
        <v>38075807.449999996</v>
      </c>
      <c r="L148" s="4">
        <f t="shared" si="30"/>
        <v>40532318.629999995</v>
      </c>
    </row>
    <row r="149" spans="1:12" x14ac:dyDescent="0.2">
      <c r="A149" s="1" t="s">
        <v>595</v>
      </c>
      <c r="B149" s="26" t="s">
        <v>625</v>
      </c>
      <c r="C149" s="4">
        <v>9526058</v>
      </c>
      <c r="D149" s="4">
        <v>8230822</v>
      </c>
      <c r="E149" s="4">
        <v>0</v>
      </c>
      <c r="F149" s="4">
        <v>0</v>
      </c>
      <c r="G149" s="4">
        <v>453780</v>
      </c>
      <c r="H149" s="4">
        <v>535786</v>
      </c>
      <c r="I149" s="4">
        <v>0</v>
      </c>
      <c r="J149" s="4">
        <v>0</v>
      </c>
      <c r="K149" s="4">
        <f>C71+E71+G71+I71+C110+E110+G110+I110+C149+E149+G149+I149</f>
        <v>54249859</v>
      </c>
      <c r="L149" s="4">
        <f>D71+F71+H71+J71+D110+F110+H110+J110+D149+F149+H149+J149</f>
        <v>56154296</v>
      </c>
    </row>
    <row r="150" spans="1:12" x14ac:dyDescent="0.2">
      <c r="A150" s="1" t="s">
        <v>354</v>
      </c>
      <c r="B150" s="26" t="s">
        <v>626</v>
      </c>
      <c r="C150" s="4">
        <v>7900208.7000000002</v>
      </c>
      <c r="D150" s="4">
        <v>6990305.5300000003</v>
      </c>
      <c r="E150" s="4">
        <v>0</v>
      </c>
      <c r="F150" s="4">
        <v>0</v>
      </c>
      <c r="G150" s="4">
        <v>872823.6</v>
      </c>
      <c r="H150" s="4">
        <v>844647.32</v>
      </c>
      <c r="I150" s="4">
        <v>0</v>
      </c>
      <c r="J150" s="4">
        <v>0</v>
      </c>
      <c r="K150" s="4">
        <f>C72+E72+G72+I72+C111+E111+G111+I111+C150+E150+G150+I150</f>
        <v>68753470.739999995</v>
      </c>
      <c r="L150" s="4">
        <f>D72+F72+H72+J72+D111+F111+H111+J111+D150+F150+H150+J150</f>
        <v>65303615.5</v>
      </c>
    </row>
    <row r="151" spans="1:12" x14ac:dyDescent="0.2">
      <c r="B151" s="26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1:12" x14ac:dyDescent="0.2">
      <c r="B152" s="26" t="s">
        <v>219</v>
      </c>
      <c r="C152" s="11">
        <f t="shared" ref="C152:H152" si="31">SUBTOTAL(9,C119:C151)</f>
        <v>258746958.31999999</v>
      </c>
      <c r="D152" s="11">
        <f t="shared" si="31"/>
        <v>221168798.85999998</v>
      </c>
      <c r="E152" s="11">
        <f t="shared" si="31"/>
        <v>12754321.43</v>
      </c>
      <c r="F152" s="11">
        <f t="shared" si="31"/>
        <v>10229738.720000001</v>
      </c>
      <c r="G152" s="11">
        <f t="shared" si="31"/>
        <v>666223565.45000017</v>
      </c>
      <c r="H152" s="11">
        <f t="shared" si="31"/>
        <v>661493413.63</v>
      </c>
      <c r="I152" s="11">
        <f t="shared" ref="I152:J152" si="32">SUBTOTAL(9,I119:I151)</f>
        <v>4343785</v>
      </c>
      <c r="J152" s="11">
        <f t="shared" si="32"/>
        <v>4416260</v>
      </c>
      <c r="K152" s="11">
        <f>SUBTOTAL(9,K119:K151)</f>
        <v>3462541399.8699999</v>
      </c>
      <c r="L152" s="11">
        <f>SUBTOTAL(9,L119:L151)</f>
        <v>3262474608.4499993</v>
      </c>
    </row>
    <row r="153" spans="1:12" x14ac:dyDescent="0.2">
      <c r="B153" s="10"/>
      <c r="C153" s="10"/>
      <c r="D153" s="10"/>
      <c r="E153" s="10"/>
      <c r="F153" s="10"/>
      <c r="G153" s="4"/>
      <c r="H153" s="10"/>
      <c r="I153" s="10"/>
      <c r="J153" s="10"/>
      <c r="K153" s="10"/>
    </row>
    <row r="154" spans="1:12" ht="13.5" thickBot="1" x14ac:dyDescent="0.25">
      <c r="B154" s="10"/>
      <c r="C154" s="10"/>
      <c r="D154" s="10"/>
      <c r="E154" s="10"/>
      <c r="F154" s="10"/>
      <c r="G154" s="10"/>
      <c r="H154" s="10"/>
      <c r="I154" s="10"/>
      <c r="J154" s="10"/>
      <c r="K154" s="10"/>
    </row>
    <row r="155" spans="1:12" ht="39.75" customHeight="1" thickTop="1" thickBot="1" x14ac:dyDescent="0.25">
      <c r="B155" s="26"/>
      <c r="C155" s="213"/>
      <c r="D155" s="213"/>
      <c r="E155" s="213"/>
      <c r="F155" s="213"/>
      <c r="H155" s="166"/>
      <c r="I155" s="166"/>
      <c r="K155" s="167" t="s">
        <v>143</v>
      </c>
      <c r="L155" s="168"/>
    </row>
    <row r="156" spans="1:12" ht="13.5" thickTop="1" x14ac:dyDescent="0.2">
      <c r="B156" s="15"/>
      <c r="C156" s="28"/>
      <c r="D156" s="28"/>
      <c r="E156" s="28"/>
      <c r="F156" s="28"/>
      <c r="H156" s="26"/>
      <c r="I156" s="28"/>
      <c r="J156" s="27"/>
      <c r="K156" s="28" t="s">
        <v>245</v>
      </c>
      <c r="L156" s="28" t="s">
        <v>246</v>
      </c>
    </row>
    <row r="157" spans="1:12" x14ac:dyDescent="0.2">
      <c r="B157" s="15"/>
      <c r="C157" s="28"/>
      <c r="D157" s="28"/>
      <c r="E157" s="28"/>
      <c r="F157" s="28"/>
      <c r="H157" s="28"/>
      <c r="I157" s="28"/>
      <c r="J157" s="27"/>
      <c r="K157" s="28" t="s">
        <v>247</v>
      </c>
      <c r="L157" s="28" t="s">
        <v>247</v>
      </c>
    </row>
    <row r="158" spans="1:12" x14ac:dyDescent="0.2">
      <c r="B158" s="15"/>
      <c r="C158" s="28"/>
      <c r="D158" s="28"/>
      <c r="E158" s="28"/>
      <c r="F158" s="28"/>
      <c r="H158" s="28"/>
      <c r="I158" s="28"/>
      <c r="J158" s="27"/>
      <c r="K158" s="28"/>
      <c r="L158" s="28"/>
    </row>
    <row r="159" spans="1:12" x14ac:dyDescent="0.2">
      <c r="A159" s="1" t="s">
        <v>156</v>
      </c>
      <c r="B159" s="26"/>
      <c r="C159" s="4"/>
      <c r="D159" s="4"/>
      <c r="E159" s="4"/>
      <c r="F159" s="4"/>
      <c r="H159" s="6" t="s">
        <v>499</v>
      </c>
      <c r="I159"/>
      <c r="J159"/>
      <c r="K159" s="152">
        <v>0</v>
      </c>
      <c r="L159" s="152">
        <v>0</v>
      </c>
    </row>
    <row r="160" spans="1:12" x14ac:dyDescent="0.2">
      <c r="B160" s="26"/>
      <c r="C160" s="4"/>
      <c r="D160" s="4"/>
      <c r="E160" s="4"/>
      <c r="F160" s="4"/>
      <c r="H160" s="4"/>
      <c r="I160" s="4"/>
      <c r="J160" s="4"/>
      <c r="K160" s="15">
        <f>K152+K159</f>
        <v>3462541399.8699999</v>
      </c>
      <c r="L160" s="15">
        <f>L152+L159</f>
        <v>3262474608.4499993</v>
      </c>
    </row>
    <row r="161" spans="1:13" x14ac:dyDescent="0.2">
      <c r="A161" s="1" t="s">
        <v>160</v>
      </c>
      <c r="B161" s="26"/>
      <c r="C161" s="4"/>
      <c r="D161" s="4"/>
      <c r="E161" s="4"/>
      <c r="F161" s="4"/>
      <c r="H161" s="6" t="s">
        <v>485</v>
      </c>
      <c r="I161"/>
      <c r="J161"/>
      <c r="K161" s="4">
        <v>29040759</v>
      </c>
      <c r="L161" s="4">
        <v>29040759</v>
      </c>
    </row>
    <row r="162" spans="1:13" ht="13.5" thickBot="1" x14ac:dyDescent="0.25">
      <c r="B162" s="10"/>
      <c r="C162" s="10"/>
      <c r="D162" s="10"/>
      <c r="E162" s="10"/>
      <c r="F162" s="10"/>
      <c r="H162" s="10"/>
      <c r="I162" s="139"/>
      <c r="J162" s="139"/>
      <c r="K162" s="4"/>
      <c r="L162" s="139"/>
    </row>
    <row r="163" spans="1:13" ht="14.25" thickTop="1" thickBot="1" x14ac:dyDescent="0.25">
      <c r="B163" s="10"/>
      <c r="C163" s="10"/>
      <c r="D163" s="10"/>
      <c r="E163" s="10"/>
      <c r="F163" s="10"/>
      <c r="H163" s="162" t="s">
        <v>157</v>
      </c>
      <c r="I163" s="163"/>
      <c r="J163" s="162"/>
      <c r="K163" s="162">
        <f>K160-K161</f>
        <v>3433500640.8699999</v>
      </c>
      <c r="L163" s="141">
        <f>L160-L161</f>
        <v>3233433849.4499993</v>
      </c>
      <c r="M163" s="6"/>
    </row>
    <row r="164" spans="1:13" ht="13.5" thickTop="1" x14ac:dyDescent="0.2">
      <c r="B164" s="10"/>
      <c r="C164" s="10"/>
      <c r="D164" s="10"/>
      <c r="E164" s="10"/>
      <c r="F164" s="10"/>
      <c r="G164" s="10"/>
      <c r="H164" s="10"/>
      <c r="I164" s="10"/>
      <c r="J164" s="10"/>
      <c r="K164" s="10"/>
    </row>
    <row r="165" spans="1:13" x14ac:dyDescent="0.2">
      <c r="B165" s="10"/>
      <c r="C165" s="10"/>
      <c r="D165" s="10"/>
      <c r="E165" s="10"/>
      <c r="F165" s="10"/>
      <c r="G165" s="10"/>
      <c r="H165" s="10"/>
      <c r="I165" s="10"/>
      <c r="J165" s="10"/>
      <c r="K165" s="10"/>
    </row>
    <row r="166" spans="1:13" x14ac:dyDescent="0.2">
      <c r="B166" s="10"/>
      <c r="C166" s="10"/>
      <c r="D166" s="10"/>
      <c r="E166" s="10"/>
      <c r="F166" s="10"/>
      <c r="G166" s="10"/>
      <c r="H166" s="10"/>
      <c r="I166" s="10"/>
      <c r="J166"/>
      <c r="K166"/>
    </row>
    <row r="167" spans="1:13" x14ac:dyDescent="0.2">
      <c r="B167" s="10"/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1:13" x14ac:dyDescent="0.2">
      <c r="B168" s="10"/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3" x14ac:dyDescent="0.2">
      <c r="B169" s="10"/>
      <c r="C169" s="10"/>
      <c r="D169" s="10"/>
      <c r="E169" s="10"/>
      <c r="F169" s="10"/>
      <c r="G169" s="10"/>
      <c r="H169" s="10"/>
      <c r="I169" s="10"/>
      <c r="J169" s="10"/>
      <c r="K169" s="10"/>
    </row>
    <row r="170" spans="1:13" x14ac:dyDescent="0.2">
      <c r="B170" s="10"/>
      <c r="C170" s="10"/>
      <c r="D170" s="10"/>
      <c r="E170" s="10"/>
      <c r="F170" s="10"/>
      <c r="G170" s="10"/>
      <c r="H170" s="10"/>
      <c r="I170" s="10"/>
      <c r="J170" s="10"/>
      <c r="K170" s="10"/>
    </row>
    <row r="171" spans="1:13" x14ac:dyDescent="0.2">
      <c r="B171" s="10"/>
      <c r="C171" s="10"/>
      <c r="D171" s="10"/>
      <c r="E171" s="10"/>
      <c r="F171" s="10"/>
      <c r="G171" s="10"/>
      <c r="H171" s="10"/>
      <c r="I171" s="10"/>
      <c r="J171" s="10"/>
      <c r="K171" s="10"/>
    </row>
    <row r="172" spans="1:13" x14ac:dyDescent="0.2">
      <c r="B172" s="10"/>
      <c r="C172" s="10"/>
      <c r="D172" s="10"/>
      <c r="E172" s="10"/>
      <c r="F172" s="10"/>
      <c r="G172" s="10"/>
      <c r="H172" s="10"/>
      <c r="I172" s="10"/>
      <c r="J172" s="10"/>
      <c r="K172" s="10"/>
    </row>
  </sheetData>
  <mergeCells count="18">
    <mergeCell ref="B37:K37"/>
    <mergeCell ref="B76:K76"/>
    <mergeCell ref="G77:H77"/>
    <mergeCell ref="I77:J77"/>
    <mergeCell ref="C38:D38"/>
    <mergeCell ref="I38:J38"/>
    <mergeCell ref="C77:D77"/>
    <mergeCell ref="E77:F77"/>
    <mergeCell ref="E38:F38"/>
    <mergeCell ref="G38:H38"/>
    <mergeCell ref="B115:K115"/>
    <mergeCell ref="G116:H116"/>
    <mergeCell ref="K116:L116"/>
    <mergeCell ref="C155:D155"/>
    <mergeCell ref="E155:F155"/>
    <mergeCell ref="C116:D116"/>
    <mergeCell ref="E116:F116"/>
    <mergeCell ref="I116:J116"/>
  </mergeCells>
  <phoneticPr fontId="0" type="noConversion"/>
  <pageMargins left="0.23622047244094491" right="0.15748031496062992" top="0.31496062992125984" bottom="0.15748031496062992" header="0.31496062992125984" footer="0.15748031496062992"/>
  <pageSetup paperSize="9" scale="90" fitToHeight="10" orientation="landscape" r:id="rId1"/>
  <headerFooter alignWithMargins="0"/>
  <rowBreaks count="2" manualBreakCount="2">
    <brk id="75" max="16383" man="1"/>
    <brk id="11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68"/>
  <sheetViews>
    <sheetView topLeftCell="B7" zoomScaleNormal="100" workbookViewId="0">
      <selection activeCell="B7" sqref="B7"/>
    </sheetView>
  </sheetViews>
  <sheetFormatPr defaultColWidth="9.28515625" defaultRowHeight="12.75" x14ac:dyDescent="0.2"/>
  <cols>
    <col min="1" max="1" width="9.28515625" style="1" hidden="1" customWidth="1"/>
    <col min="2" max="2" width="27.7109375" style="1" customWidth="1"/>
    <col min="3" max="10" width="13" style="1" customWidth="1"/>
    <col min="11" max="12" width="18" style="1" customWidth="1"/>
    <col min="13" max="21" width="13" style="1" customWidth="1"/>
    <col min="22" max="16384" width="9.28515625" style="1"/>
  </cols>
  <sheetData>
    <row r="1" spans="1:12" hidden="1" x14ac:dyDescent="0.2">
      <c r="A1" s="1" t="s">
        <v>552</v>
      </c>
    </row>
    <row r="2" spans="1:12" hidden="1" x14ac:dyDescent="0.2">
      <c r="A2" s="1" t="s">
        <v>232</v>
      </c>
    </row>
    <row r="3" spans="1:12" hidden="1" x14ac:dyDescent="0.2">
      <c r="A3" s="1" t="s">
        <v>239</v>
      </c>
      <c r="B3" s="8" t="s">
        <v>254</v>
      </c>
      <c r="C3" s="1" t="s">
        <v>220</v>
      </c>
      <c r="D3" s="1" t="s">
        <v>220</v>
      </c>
      <c r="E3" s="1" t="s">
        <v>220</v>
      </c>
      <c r="F3" s="1" t="s">
        <v>220</v>
      </c>
      <c r="G3" s="1" t="s">
        <v>220</v>
      </c>
      <c r="H3" s="1" t="s">
        <v>220</v>
      </c>
      <c r="I3" s="1" t="s">
        <v>220</v>
      </c>
      <c r="J3" s="1" t="s">
        <v>220</v>
      </c>
    </row>
    <row r="4" spans="1:12" hidden="1" x14ac:dyDescent="0.2">
      <c r="A4" s="1" t="s">
        <v>221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248</v>
      </c>
      <c r="C5" s="1">
        <v>120</v>
      </c>
      <c r="D5" s="1">
        <v>120</v>
      </c>
      <c r="E5" s="1">
        <v>130</v>
      </c>
      <c r="F5" s="1">
        <v>130</v>
      </c>
      <c r="G5" s="1">
        <v>140</v>
      </c>
      <c r="H5" s="1">
        <v>140</v>
      </c>
      <c r="I5" s="1">
        <v>150</v>
      </c>
      <c r="J5" s="1">
        <v>150</v>
      </c>
      <c r="K5" s="2"/>
      <c r="L5" s="3"/>
    </row>
    <row r="6" spans="1:12" s="22" customFormat="1" ht="12.75" hidden="1" customHeight="1" x14ac:dyDescent="0.25">
      <c r="A6" s="1" t="s">
        <v>347</v>
      </c>
      <c r="C6" s="1" t="s">
        <v>348</v>
      </c>
      <c r="D6" s="1" t="s">
        <v>349</v>
      </c>
      <c r="E6" s="1" t="s">
        <v>348</v>
      </c>
      <c r="F6" s="1" t="s">
        <v>349</v>
      </c>
      <c r="G6" s="1" t="s">
        <v>348</v>
      </c>
      <c r="H6" s="1" t="s">
        <v>349</v>
      </c>
      <c r="I6" s="1" t="s">
        <v>348</v>
      </c>
      <c r="J6" s="1" t="s">
        <v>349</v>
      </c>
    </row>
    <row r="7" spans="1:12" customFormat="1" x14ac:dyDescent="0.2"/>
    <row r="8" spans="1:12" hidden="1" x14ac:dyDescent="0.2">
      <c r="A8" s="1" t="s">
        <v>145</v>
      </c>
    </row>
    <row r="9" spans="1:12" hidden="1" x14ac:dyDescent="0.2">
      <c r="A9" s="1" t="s">
        <v>230</v>
      </c>
    </row>
    <row r="10" spans="1:12" hidden="1" x14ac:dyDescent="0.2">
      <c r="A10" s="1" t="s">
        <v>243</v>
      </c>
      <c r="B10" s="8"/>
      <c r="K10" s="1" t="s">
        <v>220</v>
      </c>
      <c r="L10" s="1" t="s">
        <v>220</v>
      </c>
    </row>
    <row r="11" spans="1:12" hidden="1" x14ac:dyDescent="0.2">
      <c r="A11" s="1" t="s">
        <v>225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2">
      <c r="A12" s="1" t="s">
        <v>215</v>
      </c>
      <c r="K12" s="1" t="s">
        <v>161</v>
      </c>
      <c r="L12" s="1" t="s">
        <v>161</v>
      </c>
    </row>
    <row r="13" spans="1:12" s="22" customFormat="1" ht="12.75" hidden="1" customHeight="1" x14ac:dyDescent="0.25">
      <c r="A13" s="1" t="s">
        <v>355</v>
      </c>
      <c r="C13" s="1"/>
      <c r="D13" s="1"/>
      <c r="E13" s="1"/>
      <c r="F13" s="1"/>
      <c r="G13" s="1"/>
      <c r="H13" s="1"/>
      <c r="I13" s="1"/>
      <c r="J13" s="1"/>
      <c r="K13" s="1" t="s">
        <v>348</v>
      </c>
      <c r="L13" s="1" t="s">
        <v>349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553</v>
      </c>
    </row>
    <row r="16" spans="1:12" hidden="1" x14ac:dyDescent="0.2">
      <c r="A16" s="1" t="s">
        <v>231</v>
      </c>
    </row>
    <row r="17" spans="1:12" hidden="1" x14ac:dyDescent="0.2">
      <c r="A17" s="1" t="s">
        <v>244</v>
      </c>
      <c r="B17" s="8" t="s">
        <v>254</v>
      </c>
      <c r="C17" s="1" t="s">
        <v>220</v>
      </c>
      <c r="D17" s="1" t="s">
        <v>220</v>
      </c>
      <c r="E17" s="1" t="s">
        <v>220</v>
      </c>
      <c r="F17" s="1" t="s">
        <v>220</v>
      </c>
      <c r="G17" s="1" t="s">
        <v>220</v>
      </c>
      <c r="H17" s="1" t="s">
        <v>220</v>
      </c>
      <c r="I17" s="1" t="s">
        <v>220</v>
      </c>
      <c r="J17" s="1" t="s">
        <v>220</v>
      </c>
    </row>
    <row r="18" spans="1:12" hidden="1" x14ac:dyDescent="0.2">
      <c r="A18" s="1" t="s">
        <v>226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2">
      <c r="A19" s="1" t="s">
        <v>216</v>
      </c>
      <c r="C19" s="1">
        <v>160</v>
      </c>
      <c r="D19" s="1">
        <v>160</v>
      </c>
      <c r="E19" s="1">
        <v>170</v>
      </c>
      <c r="F19" s="1">
        <v>170</v>
      </c>
      <c r="G19" s="1">
        <v>180</v>
      </c>
      <c r="H19" s="1">
        <v>180</v>
      </c>
      <c r="I19" s="1">
        <v>190</v>
      </c>
      <c r="J19" s="1">
        <v>190</v>
      </c>
      <c r="K19" s="2"/>
      <c r="L19" s="3"/>
    </row>
    <row r="20" spans="1:12" s="22" customFormat="1" ht="12.75" hidden="1" customHeight="1" x14ac:dyDescent="0.25">
      <c r="A20" s="1" t="s">
        <v>362</v>
      </c>
      <c r="C20" s="1" t="s">
        <v>348</v>
      </c>
      <c r="D20" s="1" t="s">
        <v>349</v>
      </c>
      <c r="E20" s="1" t="s">
        <v>348</v>
      </c>
      <c r="F20" s="1" t="s">
        <v>349</v>
      </c>
      <c r="G20" s="1" t="s">
        <v>348</v>
      </c>
      <c r="H20" s="1" t="s">
        <v>349</v>
      </c>
      <c r="I20" s="1" t="s">
        <v>348</v>
      </c>
      <c r="J20" s="1" t="s">
        <v>349</v>
      </c>
    </row>
    <row r="21" spans="1:12" customFormat="1" x14ac:dyDescent="0.2"/>
    <row r="22" spans="1:12" hidden="1" x14ac:dyDescent="0.2">
      <c r="A22" s="1" t="s">
        <v>554</v>
      </c>
    </row>
    <row r="23" spans="1:12" hidden="1" x14ac:dyDescent="0.2">
      <c r="A23" s="1" t="s">
        <v>370</v>
      </c>
    </row>
    <row r="24" spans="1:12" hidden="1" x14ac:dyDescent="0.2">
      <c r="A24" s="1" t="s">
        <v>371</v>
      </c>
      <c r="B24" s="8" t="s">
        <v>254</v>
      </c>
      <c r="C24" s="1" t="s">
        <v>220</v>
      </c>
      <c r="D24" s="1" t="s">
        <v>220</v>
      </c>
      <c r="E24" s="1" t="s">
        <v>220</v>
      </c>
      <c r="F24" s="1" t="s">
        <v>220</v>
      </c>
      <c r="G24" s="1" t="s">
        <v>220</v>
      </c>
      <c r="H24" s="1" t="s">
        <v>220</v>
      </c>
    </row>
    <row r="25" spans="1:12" hidden="1" x14ac:dyDescent="0.2">
      <c r="A25" s="1" t="s">
        <v>372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2">
      <c r="A26" s="1" t="s">
        <v>373</v>
      </c>
      <c r="C26" s="1">
        <v>200</v>
      </c>
      <c r="D26" s="1">
        <v>200</v>
      </c>
      <c r="E26" s="1">
        <v>210</v>
      </c>
      <c r="F26" s="1">
        <v>210</v>
      </c>
      <c r="G26" s="1">
        <v>220</v>
      </c>
      <c r="H26" s="1">
        <v>220</v>
      </c>
      <c r="K26" s="2"/>
      <c r="L26" s="3"/>
    </row>
    <row r="27" spans="1:12" s="22" customFormat="1" ht="12.75" hidden="1" customHeight="1" x14ac:dyDescent="0.25">
      <c r="A27" s="1" t="s">
        <v>374</v>
      </c>
      <c r="C27" s="1" t="s">
        <v>348</v>
      </c>
      <c r="D27" s="1" t="s">
        <v>349</v>
      </c>
      <c r="E27" s="1" t="s">
        <v>348</v>
      </c>
      <c r="F27" s="1" t="s">
        <v>349</v>
      </c>
      <c r="G27" s="1" t="s">
        <v>348</v>
      </c>
      <c r="H27" s="1" t="s">
        <v>349</v>
      </c>
      <c r="I27" s="23"/>
      <c r="J27" s="1"/>
    </row>
    <row r="28" spans="1:12" x14ac:dyDescent="0.2">
      <c r="K28" s="2"/>
      <c r="L28" s="3"/>
    </row>
    <row r="29" spans="1:12" hidden="1" x14ac:dyDescent="0.2">
      <c r="A29" s="1" t="s">
        <v>162</v>
      </c>
      <c r="K29" s="2"/>
      <c r="L29" s="3"/>
    </row>
    <row r="30" spans="1:12" hidden="1" x14ac:dyDescent="0.2">
      <c r="A30" s="1" t="s">
        <v>391</v>
      </c>
      <c r="K30" s="2"/>
      <c r="L30" s="3"/>
    </row>
    <row r="31" spans="1:12" hidden="1" x14ac:dyDescent="0.2">
      <c r="A31" s="1" t="s">
        <v>392</v>
      </c>
      <c r="B31" s="8"/>
      <c r="K31" s="1" t="s">
        <v>220</v>
      </c>
      <c r="L31" s="1" t="s">
        <v>220</v>
      </c>
    </row>
    <row r="32" spans="1:12" hidden="1" x14ac:dyDescent="0.2">
      <c r="A32" s="1" t="s">
        <v>393</v>
      </c>
      <c r="C32" s="7"/>
      <c r="E32" s="7"/>
      <c r="G32" s="7"/>
      <c r="K32" s="7">
        <v>10</v>
      </c>
      <c r="L32" s="1">
        <v>10</v>
      </c>
    </row>
    <row r="33" spans="1:13" hidden="1" x14ac:dyDescent="0.2">
      <c r="A33" s="1" t="s">
        <v>394</v>
      </c>
      <c r="K33" s="1">
        <v>90</v>
      </c>
      <c r="L33" s="1">
        <v>90</v>
      </c>
    </row>
    <row r="34" spans="1:13" ht="15.75" hidden="1" x14ac:dyDescent="0.25">
      <c r="A34" s="1" t="s">
        <v>395</v>
      </c>
      <c r="B34" s="22"/>
      <c r="K34" s="7" t="s">
        <v>349</v>
      </c>
      <c r="L34" s="7" t="s">
        <v>349</v>
      </c>
    </row>
    <row r="35" spans="1:13" ht="15.75" x14ac:dyDescent="0.25">
      <c r="B35" s="22"/>
      <c r="K35" s="7"/>
      <c r="L35" s="7"/>
    </row>
    <row r="36" spans="1:13" ht="18.75" x14ac:dyDescent="0.3">
      <c r="B36" s="194" t="s">
        <v>252</v>
      </c>
      <c r="C36" s="194"/>
      <c r="D36" s="194"/>
      <c r="E36" s="194"/>
      <c r="F36" s="194"/>
      <c r="G36" s="194"/>
      <c r="H36" s="194"/>
      <c r="I36" s="194"/>
      <c r="J36" s="194"/>
      <c r="K36" s="194"/>
      <c r="L36" s="194"/>
    </row>
    <row r="37" spans="1:13" ht="25.5" customHeight="1" x14ac:dyDescent="0.2">
      <c r="B37" s="13" t="s">
        <v>498</v>
      </c>
      <c r="C37" s="220" t="s">
        <v>285</v>
      </c>
      <c r="D37" s="221"/>
      <c r="E37" s="220" t="s">
        <v>286</v>
      </c>
      <c r="F37" s="221"/>
      <c r="G37" s="220" t="s">
        <v>141</v>
      </c>
      <c r="H37" s="221"/>
      <c r="I37" s="220" t="s">
        <v>287</v>
      </c>
      <c r="J37" s="221"/>
      <c r="K37" s="14"/>
      <c r="L37" s="6"/>
      <c r="M37" s="6"/>
    </row>
    <row r="38" spans="1:13" x14ac:dyDescent="0.2">
      <c r="B38" s="8"/>
      <c r="C38" s="9" t="s">
        <v>245</v>
      </c>
      <c r="D38" s="9" t="s">
        <v>246</v>
      </c>
      <c r="E38" s="9" t="s">
        <v>245</v>
      </c>
      <c r="F38" s="9" t="s">
        <v>246</v>
      </c>
      <c r="G38" s="9" t="s">
        <v>245</v>
      </c>
      <c r="H38" s="9" t="s">
        <v>246</v>
      </c>
      <c r="I38" s="9" t="s">
        <v>245</v>
      </c>
      <c r="J38" s="9" t="s">
        <v>246</v>
      </c>
      <c r="K38" s="12"/>
      <c r="L38" s="12"/>
    </row>
    <row r="39" spans="1:13" x14ac:dyDescent="0.2">
      <c r="B39" s="8"/>
      <c r="C39" s="9" t="s">
        <v>247</v>
      </c>
      <c r="D39" s="9" t="s">
        <v>247</v>
      </c>
      <c r="E39" s="9" t="s">
        <v>247</v>
      </c>
      <c r="F39" s="9" t="s">
        <v>247</v>
      </c>
      <c r="G39" s="9" t="s">
        <v>247</v>
      </c>
      <c r="H39" s="9" t="s">
        <v>247</v>
      </c>
      <c r="I39" s="9" t="s">
        <v>247</v>
      </c>
      <c r="J39" s="9" t="s">
        <v>247</v>
      </c>
      <c r="K39" s="12"/>
      <c r="L39" s="12"/>
    </row>
    <row r="40" spans="1:13" x14ac:dyDescent="0.2">
      <c r="B40" s="8"/>
      <c r="K40" s="6"/>
      <c r="L40" s="6"/>
    </row>
    <row r="41" spans="1:13" x14ac:dyDescent="0.2">
      <c r="A41" s="1" t="s">
        <v>595</v>
      </c>
      <c r="B41" s="26" t="s">
        <v>596</v>
      </c>
      <c r="C41" s="10">
        <v>0</v>
      </c>
      <c r="D41" s="10">
        <v>0</v>
      </c>
      <c r="E41" s="10">
        <v>686100.67</v>
      </c>
      <c r="F41" s="10">
        <v>453231.87</v>
      </c>
      <c r="G41" s="10">
        <v>4744736.6500000004</v>
      </c>
      <c r="H41" s="10">
        <v>4064111.01</v>
      </c>
      <c r="I41" s="10">
        <v>8933607.3699999992</v>
      </c>
      <c r="J41" s="10">
        <v>5400279.4100000001</v>
      </c>
      <c r="K41" s="4"/>
      <c r="L41" s="4"/>
    </row>
    <row r="42" spans="1:13" x14ac:dyDescent="0.2">
      <c r="A42" s="1" t="s">
        <v>595</v>
      </c>
      <c r="B42" s="26" t="s">
        <v>597</v>
      </c>
      <c r="C42" s="10">
        <v>1679234.03</v>
      </c>
      <c r="D42" s="10">
        <v>913354.69</v>
      </c>
      <c r="E42" s="10">
        <v>424505.83</v>
      </c>
      <c r="F42" s="10">
        <v>175117.68</v>
      </c>
      <c r="G42" s="10">
        <v>6834689.5300000003</v>
      </c>
      <c r="H42" s="10">
        <v>5333520.32</v>
      </c>
      <c r="I42" s="10">
        <v>17395947.390000001</v>
      </c>
      <c r="J42" s="10">
        <v>11642709.68</v>
      </c>
      <c r="K42" s="4"/>
      <c r="L42" s="4"/>
    </row>
    <row r="43" spans="1:13" x14ac:dyDescent="0.2">
      <c r="A43" s="1" t="s">
        <v>595</v>
      </c>
      <c r="B43" s="26" t="s">
        <v>598</v>
      </c>
      <c r="C43" s="10">
        <v>133701.38</v>
      </c>
      <c r="D43" s="10">
        <v>1803.12</v>
      </c>
      <c r="E43" s="10">
        <v>2571379.88</v>
      </c>
      <c r="F43" s="10">
        <v>2298543.94</v>
      </c>
      <c r="G43" s="10">
        <v>11174869.810000001</v>
      </c>
      <c r="H43" s="10">
        <v>6687753.6600000001</v>
      </c>
      <c r="I43" s="10">
        <v>26152172.219999999</v>
      </c>
      <c r="J43" s="10">
        <v>19622523.710000001</v>
      </c>
      <c r="K43" s="4"/>
      <c r="L43" s="4"/>
    </row>
    <row r="44" spans="1:13" x14ac:dyDescent="0.2">
      <c r="A44" s="1" t="s">
        <v>595</v>
      </c>
      <c r="B44" s="26" t="s">
        <v>599</v>
      </c>
      <c r="C44" s="10">
        <v>3421328.75</v>
      </c>
      <c r="D44" s="10">
        <v>3130023.89</v>
      </c>
      <c r="E44" s="10">
        <v>10000</v>
      </c>
      <c r="F44" s="10">
        <v>40532.82</v>
      </c>
      <c r="G44" s="10">
        <v>2036772.23</v>
      </c>
      <c r="H44" s="10">
        <v>11544.42</v>
      </c>
      <c r="I44" s="10">
        <v>28030971.379999999</v>
      </c>
      <c r="J44" s="10">
        <v>9875739.9199999999</v>
      </c>
      <c r="K44" s="4"/>
      <c r="L44" s="4"/>
    </row>
    <row r="45" spans="1:13" x14ac:dyDescent="0.2">
      <c r="A45" s="1" t="s">
        <v>595</v>
      </c>
      <c r="B45" s="26" t="s">
        <v>600</v>
      </c>
      <c r="C45" s="10">
        <v>1028521</v>
      </c>
      <c r="D45" s="10">
        <v>451804</v>
      </c>
      <c r="E45" s="10">
        <v>1346187</v>
      </c>
      <c r="F45" s="10">
        <v>538161</v>
      </c>
      <c r="G45" s="10">
        <v>38425684</v>
      </c>
      <c r="H45" s="10">
        <v>29357281</v>
      </c>
      <c r="I45" s="10">
        <v>73757213</v>
      </c>
      <c r="J45" s="10">
        <v>54471783</v>
      </c>
      <c r="K45" s="4"/>
      <c r="L45" s="4"/>
    </row>
    <row r="46" spans="1:13" x14ac:dyDescent="0.2">
      <c r="A46" s="1" t="s">
        <v>595</v>
      </c>
      <c r="B46" s="26" t="s">
        <v>601</v>
      </c>
      <c r="C46" s="10">
        <v>2114762.5499999998</v>
      </c>
      <c r="D46" s="10">
        <v>1473734.51</v>
      </c>
      <c r="E46" s="10">
        <v>1423389.35</v>
      </c>
      <c r="F46" s="10">
        <v>514053.16</v>
      </c>
      <c r="G46" s="10">
        <v>22290154.969999999</v>
      </c>
      <c r="H46" s="10">
        <v>14664312.470000001</v>
      </c>
      <c r="I46" s="10">
        <v>35157565.43</v>
      </c>
      <c r="J46" s="10">
        <v>25589942.370000001</v>
      </c>
      <c r="K46" s="4"/>
      <c r="L46" s="4"/>
    </row>
    <row r="47" spans="1:13" x14ac:dyDescent="0.2">
      <c r="A47" s="1" t="s">
        <v>595</v>
      </c>
      <c r="B47" s="26" t="s">
        <v>602</v>
      </c>
      <c r="C47" s="10">
        <v>0</v>
      </c>
      <c r="D47" s="10">
        <v>0</v>
      </c>
      <c r="E47" s="10">
        <v>0</v>
      </c>
      <c r="F47" s="10">
        <v>0</v>
      </c>
      <c r="G47" s="10">
        <v>12311131</v>
      </c>
      <c r="H47" s="10">
        <v>1210000</v>
      </c>
      <c r="I47" s="10">
        <v>48032687</v>
      </c>
      <c r="J47" s="10">
        <v>7535600</v>
      </c>
      <c r="K47" s="4"/>
      <c r="L47" s="4"/>
    </row>
    <row r="48" spans="1:13" x14ac:dyDescent="0.2">
      <c r="A48" s="1" t="s">
        <v>595</v>
      </c>
      <c r="B48" s="26" t="s">
        <v>603</v>
      </c>
      <c r="C48" s="10">
        <v>794700</v>
      </c>
      <c r="D48" s="10">
        <v>289100</v>
      </c>
      <c r="E48" s="10">
        <v>0</v>
      </c>
      <c r="F48" s="10">
        <v>0</v>
      </c>
      <c r="G48" s="10">
        <v>2751700</v>
      </c>
      <c r="H48" s="10">
        <v>21400</v>
      </c>
      <c r="I48" s="10">
        <v>14639000</v>
      </c>
      <c r="J48" s="10">
        <v>3854000</v>
      </c>
      <c r="K48" s="4"/>
      <c r="L48" s="4"/>
    </row>
    <row r="49" spans="1:12" x14ac:dyDescent="0.2">
      <c r="A49" s="1" t="s">
        <v>595</v>
      </c>
      <c r="B49" s="26" t="s">
        <v>604</v>
      </c>
      <c r="C49" s="10">
        <v>0</v>
      </c>
      <c r="D49" s="10">
        <v>0</v>
      </c>
      <c r="E49" s="10">
        <v>0</v>
      </c>
      <c r="F49" s="10">
        <v>0</v>
      </c>
      <c r="G49" s="10">
        <v>14512800</v>
      </c>
      <c r="H49" s="10">
        <v>3705800</v>
      </c>
      <c r="I49" s="10">
        <v>14107200</v>
      </c>
      <c r="J49" s="10">
        <v>2095200</v>
      </c>
      <c r="K49" s="4"/>
      <c r="L49" s="4"/>
    </row>
    <row r="50" spans="1:12" x14ac:dyDescent="0.2">
      <c r="A50" s="1" t="s">
        <v>595</v>
      </c>
      <c r="B50" s="26" t="s">
        <v>605</v>
      </c>
      <c r="C50" s="10">
        <v>391230.9</v>
      </c>
      <c r="D50" s="10">
        <v>644904.06999999995</v>
      </c>
      <c r="E50" s="10">
        <v>254445.6</v>
      </c>
      <c r="F50" s="10">
        <v>51884.53</v>
      </c>
      <c r="G50" s="10">
        <v>3988928.66</v>
      </c>
      <c r="H50" s="10">
        <v>1594108.79</v>
      </c>
      <c r="I50" s="10">
        <v>4961292.01</v>
      </c>
      <c r="J50" s="10">
        <v>1984222.83</v>
      </c>
      <c r="K50" s="4"/>
      <c r="L50" s="4"/>
    </row>
    <row r="51" spans="1:12" x14ac:dyDescent="0.2">
      <c r="A51" s="1" t="s">
        <v>595</v>
      </c>
      <c r="B51" s="26" t="s">
        <v>606</v>
      </c>
      <c r="C51" s="10">
        <v>1360700.92</v>
      </c>
      <c r="D51" s="10">
        <v>316603.81</v>
      </c>
      <c r="E51" s="10">
        <v>1984619.51</v>
      </c>
      <c r="F51" s="10">
        <v>1142101.3899999999</v>
      </c>
      <c r="G51" s="10">
        <v>16085793.189999999</v>
      </c>
      <c r="H51" s="10">
        <v>14030209.619999999</v>
      </c>
      <c r="I51" s="10">
        <v>38432450.93</v>
      </c>
      <c r="J51" s="10">
        <v>29541416.460000001</v>
      </c>
      <c r="K51" s="4"/>
      <c r="L51" s="4"/>
    </row>
    <row r="52" spans="1:12" x14ac:dyDescent="0.2">
      <c r="A52" s="1" t="s">
        <v>595</v>
      </c>
      <c r="B52" s="26" t="s">
        <v>607</v>
      </c>
      <c r="C52" s="10">
        <v>1055381.51</v>
      </c>
      <c r="D52" s="10">
        <v>539241.35</v>
      </c>
      <c r="E52" s="10">
        <v>2406280.6</v>
      </c>
      <c r="F52" s="10">
        <v>1619433.78</v>
      </c>
      <c r="G52" s="10">
        <v>10967476.890000001</v>
      </c>
      <c r="H52" s="10">
        <v>8975137.6199999992</v>
      </c>
      <c r="I52" s="10">
        <v>31295248.960000001</v>
      </c>
      <c r="J52" s="10">
        <v>23620670.969999999</v>
      </c>
      <c r="K52" s="4"/>
      <c r="L52" s="4"/>
    </row>
    <row r="53" spans="1:12" x14ac:dyDescent="0.2">
      <c r="A53" s="1" t="s">
        <v>595</v>
      </c>
      <c r="B53" s="26" t="s">
        <v>608</v>
      </c>
      <c r="C53" s="10">
        <v>0</v>
      </c>
      <c r="D53" s="10">
        <v>0</v>
      </c>
      <c r="E53" s="10">
        <v>54432</v>
      </c>
      <c r="F53" s="10">
        <v>54432</v>
      </c>
      <c r="G53" s="10">
        <v>12100258</v>
      </c>
      <c r="H53" s="10">
        <v>10159294</v>
      </c>
      <c r="I53" s="10">
        <v>23908765</v>
      </c>
      <c r="J53" s="10">
        <v>10004583</v>
      </c>
      <c r="K53" s="4"/>
      <c r="L53" s="4"/>
    </row>
    <row r="54" spans="1:12" x14ac:dyDescent="0.2">
      <c r="A54" s="1" t="s">
        <v>595</v>
      </c>
      <c r="B54" s="26" t="s">
        <v>609</v>
      </c>
      <c r="C54" s="10">
        <v>1132367.71</v>
      </c>
      <c r="D54" s="10">
        <v>620077.94999999995</v>
      </c>
      <c r="E54" s="10">
        <v>334771.27</v>
      </c>
      <c r="F54" s="10">
        <v>168415.4</v>
      </c>
      <c r="G54" s="10">
        <v>4823083.0999999996</v>
      </c>
      <c r="H54" s="10">
        <v>985335.05</v>
      </c>
      <c r="I54" s="10">
        <v>20842548.43</v>
      </c>
      <c r="J54" s="10">
        <v>17120120.460000001</v>
      </c>
      <c r="K54" s="4"/>
      <c r="L54" s="4"/>
    </row>
    <row r="55" spans="1:12" x14ac:dyDescent="0.2">
      <c r="A55" s="1" t="s">
        <v>595</v>
      </c>
      <c r="B55" s="26" t="s">
        <v>610</v>
      </c>
      <c r="C55" s="10">
        <v>340041.05</v>
      </c>
      <c r="D55" s="10">
        <v>5916.29</v>
      </c>
      <c r="E55" s="10">
        <v>2620014.13</v>
      </c>
      <c r="F55" s="10">
        <v>2254035.46</v>
      </c>
      <c r="G55" s="10">
        <v>6295946.2400000002</v>
      </c>
      <c r="H55" s="10">
        <v>5342914.53</v>
      </c>
      <c r="I55" s="10">
        <v>14024328.99</v>
      </c>
      <c r="J55" s="10">
        <v>10509080.710000001</v>
      </c>
      <c r="K55" s="4"/>
      <c r="L55" s="4"/>
    </row>
    <row r="56" spans="1:12" x14ac:dyDescent="0.2">
      <c r="A56" s="1" t="s">
        <v>595</v>
      </c>
      <c r="B56" s="26" t="s">
        <v>611</v>
      </c>
      <c r="C56" s="10">
        <v>896663</v>
      </c>
      <c r="D56" s="10">
        <v>480620</v>
      </c>
      <c r="E56" s="10">
        <v>0</v>
      </c>
      <c r="F56" s="10">
        <v>0</v>
      </c>
      <c r="G56" s="10">
        <v>6292655</v>
      </c>
      <c r="H56" s="10">
        <v>5544878</v>
      </c>
      <c r="I56" s="10">
        <v>8757917</v>
      </c>
      <c r="J56" s="10">
        <v>6855629</v>
      </c>
      <c r="K56" s="4"/>
      <c r="L56" s="4"/>
    </row>
    <row r="57" spans="1:12" x14ac:dyDescent="0.2">
      <c r="A57" s="1" t="s">
        <v>595</v>
      </c>
      <c r="B57" s="26" t="s">
        <v>612</v>
      </c>
      <c r="C57" s="10">
        <v>2860241.45</v>
      </c>
      <c r="D57" s="10">
        <v>2305910.6</v>
      </c>
      <c r="E57" s="10">
        <v>822596.51</v>
      </c>
      <c r="F57" s="10">
        <v>462583.81</v>
      </c>
      <c r="G57" s="10">
        <v>12364519.470000001</v>
      </c>
      <c r="H57" s="10">
        <v>7832013.9100000001</v>
      </c>
      <c r="I57" s="10">
        <v>29623118.32</v>
      </c>
      <c r="J57" s="10">
        <v>19784083.09</v>
      </c>
      <c r="K57" s="4"/>
      <c r="L57" s="4"/>
    </row>
    <row r="58" spans="1:12" x14ac:dyDescent="0.2">
      <c r="A58" s="1" t="s">
        <v>595</v>
      </c>
      <c r="B58" s="26" t="s">
        <v>613</v>
      </c>
      <c r="C58" s="10">
        <v>1707461.03</v>
      </c>
      <c r="D58" s="10">
        <v>942224.78</v>
      </c>
      <c r="E58" s="10">
        <v>4439365.28</v>
      </c>
      <c r="F58" s="10">
        <v>3667956.23</v>
      </c>
      <c r="G58" s="10">
        <v>2524839.16</v>
      </c>
      <c r="H58" s="10">
        <v>1713240.28</v>
      </c>
      <c r="I58" s="10">
        <v>10059413.380000001</v>
      </c>
      <c r="J58" s="10">
        <v>7363527.8700000001</v>
      </c>
      <c r="K58" s="4"/>
      <c r="L58" s="4"/>
    </row>
    <row r="59" spans="1:12" x14ac:dyDescent="0.2">
      <c r="A59" s="1" t="s">
        <v>595</v>
      </c>
      <c r="B59" s="26" t="s">
        <v>614</v>
      </c>
      <c r="C59" s="10">
        <v>579009.98</v>
      </c>
      <c r="D59" s="10">
        <v>337729.2</v>
      </c>
      <c r="E59" s="10">
        <v>627962.78</v>
      </c>
      <c r="F59" s="10">
        <v>258484.17</v>
      </c>
      <c r="G59" s="10">
        <v>8420255.9600000009</v>
      </c>
      <c r="H59" s="10">
        <v>4979773.7699999996</v>
      </c>
      <c r="I59" s="10">
        <v>13174818.85</v>
      </c>
      <c r="J59" s="10">
        <v>7319520.6100000003</v>
      </c>
      <c r="K59" s="4"/>
      <c r="L59" s="4"/>
    </row>
    <row r="60" spans="1:12" x14ac:dyDescent="0.2">
      <c r="A60" s="1" t="s">
        <v>595</v>
      </c>
      <c r="B60" s="26" t="s">
        <v>615</v>
      </c>
      <c r="C60" s="10">
        <v>1027696</v>
      </c>
      <c r="D60" s="10">
        <v>562896</v>
      </c>
      <c r="E60" s="10">
        <v>1546756</v>
      </c>
      <c r="F60" s="10">
        <v>778660</v>
      </c>
      <c r="G60" s="10">
        <v>11243602</v>
      </c>
      <c r="H60" s="10">
        <v>9952485</v>
      </c>
      <c r="I60" s="10">
        <v>37766400</v>
      </c>
      <c r="J60" s="10">
        <v>29015497</v>
      </c>
      <c r="K60" s="4"/>
      <c r="L60" s="4"/>
    </row>
    <row r="61" spans="1:12" x14ac:dyDescent="0.2">
      <c r="A61" s="1" t="s">
        <v>595</v>
      </c>
      <c r="B61" s="26" t="s">
        <v>616</v>
      </c>
      <c r="C61" s="10">
        <v>1303466.46</v>
      </c>
      <c r="D61" s="10">
        <v>503371.65</v>
      </c>
      <c r="E61" s="10">
        <v>487332.98</v>
      </c>
      <c r="F61" s="10">
        <v>272019.08</v>
      </c>
      <c r="G61" s="10">
        <v>13870389.25</v>
      </c>
      <c r="H61" s="10">
        <v>7722962.25</v>
      </c>
      <c r="I61" s="10">
        <v>37816068.990000002</v>
      </c>
      <c r="J61" s="10">
        <v>18678341.18</v>
      </c>
      <c r="K61" s="4"/>
      <c r="L61" s="4"/>
    </row>
    <row r="62" spans="1:12" x14ac:dyDescent="0.2">
      <c r="A62" s="1" t="s">
        <v>595</v>
      </c>
      <c r="B62" s="26" t="s">
        <v>617</v>
      </c>
      <c r="C62" s="10">
        <v>1979203.71</v>
      </c>
      <c r="D62" s="10">
        <v>1809167</v>
      </c>
      <c r="E62" s="10">
        <v>209035.99</v>
      </c>
      <c r="F62" s="10">
        <v>126662</v>
      </c>
      <c r="G62" s="10">
        <v>8723142.5999999996</v>
      </c>
      <c r="H62" s="10">
        <v>5914035.4299999997</v>
      </c>
      <c r="I62" s="10">
        <v>15412707.300000001</v>
      </c>
      <c r="J62" s="10">
        <v>12153856.779999999</v>
      </c>
      <c r="K62" s="4"/>
      <c r="L62" s="4"/>
    </row>
    <row r="63" spans="1:12" x14ac:dyDescent="0.2">
      <c r="A63" s="1" t="s">
        <v>595</v>
      </c>
      <c r="B63" s="26" t="s">
        <v>618</v>
      </c>
      <c r="C63" s="10">
        <v>0</v>
      </c>
      <c r="D63" s="10">
        <v>0</v>
      </c>
      <c r="E63" s="10">
        <v>4681311.95</v>
      </c>
      <c r="F63" s="10">
        <v>3650801.82</v>
      </c>
      <c r="G63" s="10">
        <v>6052687.6799999997</v>
      </c>
      <c r="H63" s="10">
        <v>5203094.03</v>
      </c>
      <c r="I63" s="10">
        <v>8379352.9900000002</v>
      </c>
      <c r="J63" s="10">
        <v>4658150.0999999996</v>
      </c>
      <c r="K63" s="4"/>
      <c r="L63" s="4"/>
    </row>
    <row r="64" spans="1:12" x14ac:dyDescent="0.2">
      <c r="A64" s="1" t="s">
        <v>595</v>
      </c>
      <c r="B64" s="26" t="s">
        <v>619</v>
      </c>
      <c r="C64" s="10">
        <v>767344.11</v>
      </c>
      <c r="D64" s="10">
        <v>328218.81</v>
      </c>
      <c r="E64" s="10">
        <v>756196.1</v>
      </c>
      <c r="F64" s="10">
        <v>308086.25</v>
      </c>
      <c r="G64" s="10">
        <v>6322042.1699999999</v>
      </c>
      <c r="H64" s="10">
        <v>5236528.25</v>
      </c>
      <c r="I64" s="10">
        <v>21061494.780000001</v>
      </c>
      <c r="J64" s="10">
        <v>17196275.07</v>
      </c>
      <c r="K64" s="4"/>
      <c r="L64" s="4"/>
    </row>
    <row r="65" spans="1:13" x14ac:dyDescent="0.2">
      <c r="A65" s="1" t="s">
        <v>595</v>
      </c>
      <c r="B65" s="26" t="s">
        <v>620</v>
      </c>
      <c r="C65" s="10">
        <v>5021045.6500000004</v>
      </c>
      <c r="D65" s="10">
        <v>4644327.5</v>
      </c>
      <c r="E65" s="10">
        <v>867096.86</v>
      </c>
      <c r="F65" s="10">
        <v>649006.25</v>
      </c>
      <c r="G65" s="10">
        <v>4329474.1100000003</v>
      </c>
      <c r="H65" s="10">
        <v>3238073.64</v>
      </c>
      <c r="I65" s="10">
        <v>9625897.0199999996</v>
      </c>
      <c r="J65" s="10">
        <v>6342665.6699999999</v>
      </c>
      <c r="K65" s="4"/>
      <c r="L65" s="4"/>
    </row>
    <row r="66" spans="1:13" x14ac:dyDescent="0.2">
      <c r="A66" s="1" t="s">
        <v>595</v>
      </c>
      <c r="B66" s="26" t="s">
        <v>621</v>
      </c>
      <c r="C66" s="10">
        <v>0</v>
      </c>
      <c r="D66" s="10">
        <v>0</v>
      </c>
      <c r="E66" s="10">
        <v>256000</v>
      </c>
      <c r="F66" s="10">
        <v>190300</v>
      </c>
      <c r="G66" s="10">
        <v>4982000</v>
      </c>
      <c r="H66" s="10">
        <v>27200</v>
      </c>
      <c r="I66" s="10">
        <v>22507400</v>
      </c>
      <c r="J66" s="10">
        <v>3003800</v>
      </c>
      <c r="K66" s="4"/>
      <c r="L66" s="4"/>
    </row>
    <row r="67" spans="1:13" x14ac:dyDescent="0.2">
      <c r="A67" s="1" t="s">
        <v>595</v>
      </c>
      <c r="B67" s="26" t="s">
        <v>622</v>
      </c>
      <c r="C67" s="10">
        <v>900799</v>
      </c>
      <c r="D67" s="10">
        <v>520115</v>
      </c>
      <c r="E67" s="10">
        <v>1290084</v>
      </c>
      <c r="F67" s="10">
        <v>628208</v>
      </c>
      <c r="G67" s="10">
        <v>18476320</v>
      </c>
      <c r="H67" s="10">
        <v>13713433</v>
      </c>
      <c r="I67" s="10">
        <v>33161750</v>
      </c>
      <c r="J67" s="10">
        <v>22662585</v>
      </c>
      <c r="K67" s="4"/>
      <c r="L67" s="4"/>
    </row>
    <row r="68" spans="1:13" x14ac:dyDescent="0.2">
      <c r="A68" s="1" t="s">
        <v>595</v>
      </c>
      <c r="B68" s="26" t="s">
        <v>623</v>
      </c>
      <c r="C68" s="10">
        <v>3883793.68</v>
      </c>
      <c r="D68" s="10">
        <v>3536358.81</v>
      </c>
      <c r="E68" s="10">
        <v>805597.13</v>
      </c>
      <c r="F68" s="10">
        <v>797554.79</v>
      </c>
      <c r="G68" s="10">
        <v>9355870.5800000001</v>
      </c>
      <c r="H68" s="10">
        <v>7789017.21</v>
      </c>
      <c r="I68" s="10">
        <v>26637789.600000001</v>
      </c>
      <c r="J68" s="10">
        <v>15300014.34</v>
      </c>
      <c r="K68" s="4"/>
      <c r="L68" s="4"/>
    </row>
    <row r="69" spans="1:13" x14ac:dyDescent="0.2">
      <c r="A69" s="1" t="s">
        <v>595</v>
      </c>
      <c r="B69" s="26" t="s">
        <v>624</v>
      </c>
      <c r="C69" s="10">
        <v>735012.14</v>
      </c>
      <c r="D69" s="10">
        <v>646636.17000000004</v>
      </c>
      <c r="E69" s="10">
        <v>2348785.4300000002</v>
      </c>
      <c r="F69" s="10">
        <v>2255860.38</v>
      </c>
      <c r="G69" s="10">
        <v>6220904.9500000002</v>
      </c>
      <c r="H69" s="10">
        <v>5716158.1100000003</v>
      </c>
      <c r="I69" s="10">
        <v>12796536.93</v>
      </c>
      <c r="J69" s="10">
        <v>9535437.8599999994</v>
      </c>
      <c r="K69" s="4"/>
      <c r="L69" s="4"/>
    </row>
    <row r="70" spans="1:13" x14ac:dyDescent="0.2">
      <c r="A70" s="1" t="s">
        <v>595</v>
      </c>
      <c r="B70" s="26" t="s">
        <v>625</v>
      </c>
      <c r="C70" s="10">
        <v>1113284</v>
      </c>
      <c r="D70" s="10">
        <v>529433</v>
      </c>
      <c r="E70" s="10">
        <v>190598</v>
      </c>
      <c r="F70" s="10">
        <v>34114</v>
      </c>
      <c r="G70" s="10">
        <v>3744070</v>
      </c>
      <c r="H70" s="10">
        <v>1160816</v>
      </c>
      <c r="I70" s="10">
        <v>31524017</v>
      </c>
      <c r="J70" s="10">
        <v>21763770</v>
      </c>
      <c r="K70" s="4"/>
      <c r="L70" s="4"/>
    </row>
    <row r="71" spans="1:13" x14ac:dyDescent="0.2">
      <c r="A71" s="1" t="s">
        <v>255</v>
      </c>
      <c r="B71" s="26" t="s">
        <v>626</v>
      </c>
      <c r="C71" s="10">
        <v>0</v>
      </c>
      <c r="D71" s="10">
        <v>0</v>
      </c>
      <c r="E71" s="10">
        <v>325243.78000000003</v>
      </c>
      <c r="F71" s="10">
        <v>230848.07</v>
      </c>
      <c r="G71" s="10">
        <v>9002505.4100000001</v>
      </c>
      <c r="H71" s="10">
        <v>4679382.45</v>
      </c>
      <c r="I71" s="10">
        <v>16307289.619999999</v>
      </c>
      <c r="J71" s="10">
        <v>11413182.01</v>
      </c>
      <c r="K71" s="4"/>
      <c r="L71" s="4"/>
    </row>
    <row r="72" spans="1:13" x14ac:dyDescent="0.2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2">
      <c r="B73" s="26" t="s">
        <v>219</v>
      </c>
      <c r="C73" s="11">
        <f t="shared" ref="C73:J73" si="0">SUBTOTAL(9,C40:C72)</f>
        <v>36226990.010000005</v>
      </c>
      <c r="D73" s="11">
        <f t="shared" si="0"/>
        <v>25533572.199999999</v>
      </c>
      <c r="E73" s="11">
        <f t="shared" si="0"/>
        <v>33770088.629999995</v>
      </c>
      <c r="F73" s="11">
        <f t="shared" si="0"/>
        <v>23621087.879999999</v>
      </c>
      <c r="G73" s="11">
        <f t="shared" si="0"/>
        <v>301269302.61000001</v>
      </c>
      <c r="H73" s="11">
        <f t="shared" si="0"/>
        <v>196565813.81999999</v>
      </c>
      <c r="I73" s="11">
        <f t="shared" si="0"/>
        <v>734282969.88999999</v>
      </c>
      <c r="J73" s="11">
        <f t="shared" si="0"/>
        <v>445914208.10000002</v>
      </c>
      <c r="K73" s="4"/>
      <c r="L73" s="4"/>
    </row>
    <row r="74" spans="1:13" x14ac:dyDescent="0.2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8.75" x14ac:dyDescent="0.3">
      <c r="B75" s="208" t="s">
        <v>252</v>
      </c>
      <c r="C75" s="208"/>
      <c r="D75" s="208"/>
      <c r="E75" s="208"/>
      <c r="F75" s="208"/>
      <c r="G75" s="208"/>
      <c r="H75" s="208"/>
      <c r="I75" s="208"/>
      <c r="J75" s="208"/>
      <c r="K75" s="208"/>
      <c r="L75" s="208"/>
    </row>
    <row r="76" spans="1:13" ht="25.5" customHeight="1" x14ac:dyDescent="0.2">
      <c r="B76" s="13" t="s">
        <v>498</v>
      </c>
      <c r="C76" s="209" t="s">
        <v>288</v>
      </c>
      <c r="D76" s="210"/>
      <c r="E76" s="209" t="s">
        <v>289</v>
      </c>
      <c r="F76" s="210"/>
      <c r="G76" s="209" t="s">
        <v>290</v>
      </c>
      <c r="H76" s="210"/>
      <c r="I76" s="209" t="s">
        <v>291</v>
      </c>
      <c r="J76" s="210"/>
      <c r="K76" s="25"/>
      <c r="L76" s="4"/>
      <c r="M76" s="6"/>
    </row>
    <row r="77" spans="1:13" x14ac:dyDescent="0.2">
      <c r="B77" s="26"/>
      <c r="C77" s="27" t="s">
        <v>245</v>
      </c>
      <c r="D77" s="27" t="s">
        <v>246</v>
      </c>
      <c r="E77" s="27" t="s">
        <v>245</v>
      </c>
      <c r="F77" s="27" t="s">
        <v>246</v>
      </c>
      <c r="G77" s="27" t="s">
        <v>245</v>
      </c>
      <c r="H77" s="27" t="s">
        <v>246</v>
      </c>
      <c r="I77" s="27" t="s">
        <v>245</v>
      </c>
      <c r="J77" s="27" t="s">
        <v>246</v>
      </c>
      <c r="K77" s="28"/>
      <c r="L77" s="28"/>
    </row>
    <row r="78" spans="1:13" x14ac:dyDescent="0.2">
      <c r="B78" s="26"/>
      <c r="C78" s="27" t="s">
        <v>247</v>
      </c>
      <c r="D78" s="27" t="s">
        <v>247</v>
      </c>
      <c r="E78" s="27" t="s">
        <v>247</v>
      </c>
      <c r="F78" s="27" t="s">
        <v>247</v>
      </c>
      <c r="G78" s="27" t="s">
        <v>247</v>
      </c>
      <c r="H78" s="27" t="s">
        <v>247</v>
      </c>
      <c r="I78" s="27" t="s">
        <v>247</v>
      </c>
      <c r="J78" s="27" t="s">
        <v>247</v>
      </c>
      <c r="K78" s="28"/>
      <c r="L78" s="28"/>
    </row>
    <row r="79" spans="1:13" x14ac:dyDescent="0.2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2">
      <c r="A80" s="1" t="s">
        <v>595</v>
      </c>
      <c r="B80" s="26" t="s">
        <v>596</v>
      </c>
      <c r="C80" s="10">
        <v>1320028.23</v>
      </c>
      <c r="D80" s="10">
        <v>82866.820000000007</v>
      </c>
      <c r="E80" s="10">
        <v>246309.03</v>
      </c>
      <c r="F80" s="10">
        <v>17544.32</v>
      </c>
      <c r="G80" s="10">
        <v>318372.88</v>
      </c>
      <c r="H80" s="10">
        <v>252256.4</v>
      </c>
      <c r="I80" s="10">
        <v>289131.28999999998</v>
      </c>
      <c r="J80" s="10">
        <v>5680.46</v>
      </c>
      <c r="K80" s="4"/>
      <c r="L80" s="4"/>
    </row>
    <row r="81" spans="1:12" x14ac:dyDescent="0.2">
      <c r="A81" s="1" t="s">
        <v>595</v>
      </c>
      <c r="B81" s="26" t="s">
        <v>597</v>
      </c>
      <c r="C81" s="10">
        <v>723958.69</v>
      </c>
      <c r="D81" s="10">
        <v>1244.95</v>
      </c>
      <c r="E81" s="10">
        <v>327638.25</v>
      </c>
      <c r="F81" s="10">
        <v>185000</v>
      </c>
      <c r="G81" s="10">
        <v>166129.96</v>
      </c>
      <c r="H81" s="10">
        <v>4934.1099999999997</v>
      </c>
      <c r="I81" s="10">
        <v>16455.349999999999</v>
      </c>
      <c r="J81" s="10">
        <v>0</v>
      </c>
      <c r="K81" s="4"/>
      <c r="L81" s="4"/>
    </row>
    <row r="82" spans="1:12" x14ac:dyDescent="0.2">
      <c r="A82" s="1" t="s">
        <v>595</v>
      </c>
      <c r="B82" s="26" t="s">
        <v>598</v>
      </c>
      <c r="C82" s="10">
        <v>2763828.97</v>
      </c>
      <c r="D82" s="10">
        <v>181853.36</v>
      </c>
      <c r="E82" s="10">
        <v>216614.17</v>
      </c>
      <c r="F82" s="10">
        <v>261.05</v>
      </c>
      <c r="G82" s="10">
        <v>1129840.26</v>
      </c>
      <c r="H82" s="10">
        <v>1013500</v>
      </c>
      <c r="I82" s="10">
        <v>563045.61</v>
      </c>
      <c r="J82" s="10">
        <v>8703.19</v>
      </c>
      <c r="K82" s="4"/>
      <c r="L82" s="4"/>
    </row>
    <row r="83" spans="1:12" x14ac:dyDescent="0.2">
      <c r="A83" s="1" t="s">
        <v>595</v>
      </c>
      <c r="B83" s="26" t="s">
        <v>599</v>
      </c>
      <c r="C83" s="10">
        <v>6348211.5700000003</v>
      </c>
      <c r="D83" s="10">
        <v>187300</v>
      </c>
      <c r="E83" s="10">
        <v>8772539.8900000006</v>
      </c>
      <c r="F83" s="10">
        <v>193011.7</v>
      </c>
      <c r="G83" s="10">
        <v>30348.240000000002</v>
      </c>
      <c r="H83" s="10">
        <v>30500</v>
      </c>
      <c r="I83" s="10">
        <v>1832593.31</v>
      </c>
      <c r="J83" s="10">
        <v>19447.900000000001</v>
      </c>
      <c r="K83" s="4"/>
      <c r="L83" s="4"/>
    </row>
    <row r="84" spans="1:12" x14ac:dyDescent="0.2">
      <c r="A84" s="1" t="s">
        <v>595</v>
      </c>
      <c r="B84" s="26" t="s">
        <v>600</v>
      </c>
      <c r="C84" s="10">
        <v>6894627</v>
      </c>
      <c r="D84" s="10">
        <v>309571</v>
      </c>
      <c r="E84" s="10">
        <v>846956</v>
      </c>
      <c r="F84" s="10">
        <v>296286</v>
      </c>
      <c r="G84" s="10">
        <v>728999</v>
      </c>
      <c r="H84" s="10">
        <v>618407</v>
      </c>
      <c r="I84" s="10">
        <v>968198</v>
      </c>
      <c r="J84" s="10">
        <v>16101</v>
      </c>
      <c r="K84" s="4"/>
      <c r="L84" s="4"/>
    </row>
    <row r="85" spans="1:12" x14ac:dyDescent="0.2">
      <c r="A85" s="1" t="s">
        <v>595</v>
      </c>
      <c r="B85" s="26" t="s">
        <v>601</v>
      </c>
      <c r="C85" s="10">
        <v>2485155.75</v>
      </c>
      <c r="D85" s="10">
        <v>74932.02</v>
      </c>
      <c r="E85" s="10">
        <v>183149.14</v>
      </c>
      <c r="F85" s="10">
        <v>1567.43</v>
      </c>
      <c r="G85" s="10">
        <v>830059.04</v>
      </c>
      <c r="H85" s="10">
        <v>651825.73</v>
      </c>
      <c r="I85" s="10">
        <v>306301.46000000002</v>
      </c>
      <c r="J85" s="10">
        <v>3916.15</v>
      </c>
      <c r="K85" s="4"/>
      <c r="L85" s="4"/>
    </row>
    <row r="86" spans="1:12" x14ac:dyDescent="0.2">
      <c r="A86" s="1" t="s">
        <v>595</v>
      </c>
      <c r="B86" s="26" t="s">
        <v>602</v>
      </c>
      <c r="C86" s="10">
        <v>15063904</v>
      </c>
      <c r="D86" s="10">
        <v>250000</v>
      </c>
      <c r="E86" s="10">
        <v>47783961</v>
      </c>
      <c r="F86" s="10">
        <v>22381000</v>
      </c>
      <c r="G86" s="10">
        <v>0</v>
      </c>
      <c r="H86" s="10">
        <v>0</v>
      </c>
      <c r="I86" s="10">
        <v>5791885</v>
      </c>
      <c r="J86" s="10">
        <v>967155</v>
      </c>
      <c r="K86" s="4"/>
      <c r="L86" s="4"/>
    </row>
    <row r="87" spans="1:12" x14ac:dyDescent="0.2">
      <c r="A87" s="1" t="s">
        <v>595</v>
      </c>
      <c r="B87" s="26" t="s">
        <v>603</v>
      </c>
      <c r="C87" s="10">
        <v>6032600</v>
      </c>
      <c r="D87" s="10">
        <v>606800</v>
      </c>
      <c r="E87" s="10">
        <v>5600000</v>
      </c>
      <c r="F87" s="10">
        <v>196900</v>
      </c>
      <c r="G87" s="10">
        <v>37700</v>
      </c>
      <c r="H87" s="10">
        <v>0</v>
      </c>
      <c r="I87" s="10">
        <v>1152200</v>
      </c>
      <c r="J87" s="10">
        <v>20200</v>
      </c>
      <c r="K87" s="4"/>
      <c r="L87" s="4"/>
    </row>
    <row r="88" spans="1:12" x14ac:dyDescent="0.2">
      <c r="A88" s="1" t="s">
        <v>595</v>
      </c>
      <c r="B88" s="26" t="s">
        <v>604</v>
      </c>
      <c r="C88" s="10">
        <v>5073100</v>
      </c>
      <c r="D88" s="10">
        <v>361300</v>
      </c>
      <c r="E88" s="10">
        <v>5227200</v>
      </c>
      <c r="F88" s="10">
        <v>896300</v>
      </c>
      <c r="G88" s="10">
        <v>0</v>
      </c>
      <c r="H88" s="10">
        <v>0</v>
      </c>
      <c r="I88" s="10">
        <v>3656300</v>
      </c>
      <c r="J88" s="10">
        <v>164100</v>
      </c>
      <c r="K88" s="4"/>
      <c r="L88" s="4"/>
    </row>
    <row r="89" spans="1:12" x14ac:dyDescent="0.2">
      <c r="A89" s="1" t="s">
        <v>595</v>
      </c>
      <c r="B89" s="26" t="s">
        <v>605</v>
      </c>
      <c r="C89" s="10">
        <v>1862039.69</v>
      </c>
      <c r="D89" s="10">
        <v>2014.96</v>
      </c>
      <c r="E89" s="10">
        <v>2125738.1</v>
      </c>
      <c r="F89" s="10">
        <v>634093.06000000006</v>
      </c>
      <c r="G89" s="10">
        <v>222510.16</v>
      </c>
      <c r="H89" s="10">
        <v>88000</v>
      </c>
      <c r="I89" s="10">
        <v>494679.89</v>
      </c>
      <c r="J89" s="10">
        <v>7619.98</v>
      </c>
      <c r="K89" s="4"/>
      <c r="L89" s="4"/>
    </row>
    <row r="90" spans="1:12" x14ac:dyDescent="0.2">
      <c r="A90" s="1" t="s">
        <v>595</v>
      </c>
      <c r="B90" s="26" t="s">
        <v>606</v>
      </c>
      <c r="C90" s="10">
        <v>2155301.4</v>
      </c>
      <c r="D90" s="10">
        <v>120012.43</v>
      </c>
      <c r="E90" s="10">
        <v>595305.68999999994</v>
      </c>
      <c r="F90" s="10">
        <v>15687.65</v>
      </c>
      <c r="G90" s="10">
        <v>902387.84</v>
      </c>
      <c r="H90" s="10">
        <v>731189.07</v>
      </c>
      <c r="I90" s="10">
        <v>179057.95</v>
      </c>
      <c r="J90" s="10">
        <v>4263.63</v>
      </c>
      <c r="K90" s="4"/>
      <c r="L90" s="4"/>
    </row>
    <row r="91" spans="1:12" x14ac:dyDescent="0.2">
      <c r="A91" s="1" t="s">
        <v>595</v>
      </c>
      <c r="B91" s="26" t="s">
        <v>607</v>
      </c>
      <c r="C91" s="10">
        <v>3481798.42</v>
      </c>
      <c r="D91" s="10">
        <v>230734.69</v>
      </c>
      <c r="E91" s="10">
        <v>154382.93</v>
      </c>
      <c r="F91" s="10">
        <v>3198.56</v>
      </c>
      <c r="G91" s="10">
        <v>858508.45</v>
      </c>
      <c r="H91" s="10">
        <v>669643.5</v>
      </c>
      <c r="I91" s="10">
        <v>577170.11</v>
      </c>
      <c r="J91" s="10">
        <v>44526.76</v>
      </c>
      <c r="K91" s="4"/>
      <c r="L91" s="4"/>
    </row>
    <row r="92" spans="1:12" x14ac:dyDescent="0.2">
      <c r="A92" s="1" t="s">
        <v>595</v>
      </c>
      <c r="B92" s="26" t="s">
        <v>608</v>
      </c>
      <c r="C92" s="10">
        <v>4797998</v>
      </c>
      <c r="D92" s="10">
        <v>714774</v>
      </c>
      <c r="E92" s="10">
        <v>1698489</v>
      </c>
      <c r="F92" s="10">
        <v>227398</v>
      </c>
      <c r="G92" s="10">
        <v>455020</v>
      </c>
      <c r="H92" s="10">
        <v>385000</v>
      </c>
      <c r="I92" s="10">
        <v>1092361</v>
      </c>
      <c r="J92" s="10">
        <v>416501</v>
      </c>
      <c r="K92" s="4"/>
      <c r="L92" s="4"/>
    </row>
    <row r="93" spans="1:12" x14ac:dyDescent="0.2">
      <c r="A93" s="1" t="s">
        <v>595</v>
      </c>
      <c r="B93" s="26" t="s">
        <v>609</v>
      </c>
      <c r="C93" s="10">
        <v>1395594.85</v>
      </c>
      <c r="D93" s="10">
        <v>156231.49</v>
      </c>
      <c r="E93" s="10">
        <v>0</v>
      </c>
      <c r="F93" s="10">
        <v>0</v>
      </c>
      <c r="G93" s="10">
        <v>1023947.78</v>
      </c>
      <c r="H93" s="10">
        <v>939932.32</v>
      </c>
      <c r="I93" s="10">
        <v>40315.29</v>
      </c>
      <c r="J93" s="10">
        <v>234.03</v>
      </c>
      <c r="K93" s="4"/>
      <c r="L93" s="4"/>
    </row>
    <row r="94" spans="1:12" x14ac:dyDescent="0.2">
      <c r="A94" s="1" t="s">
        <v>595</v>
      </c>
      <c r="B94" s="26" t="s">
        <v>610</v>
      </c>
      <c r="C94" s="10">
        <v>1398516.91</v>
      </c>
      <c r="D94" s="10">
        <v>189264.33</v>
      </c>
      <c r="E94" s="10">
        <v>53895.92</v>
      </c>
      <c r="F94" s="10">
        <v>1183.77</v>
      </c>
      <c r="G94" s="10">
        <v>4144382.33</v>
      </c>
      <c r="H94" s="10">
        <v>4048265.67</v>
      </c>
      <c r="I94" s="10">
        <v>254984.44</v>
      </c>
      <c r="J94" s="10">
        <v>114520.13</v>
      </c>
      <c r="K94" s="4"/>
      <c r="L94" s="4"/>
    </row>
    <row r="95" spans="1:12" x14ac:dyDescent="0.2">
      <c r="A95" s="1" t="s">
        <v>595</v>
      </c>
      <c r="B95" s="26" t="s">
        <v>611</v>
      </c>
      <c r="C95" s="10">
        <v>556117</v>
      </c>
      <c r="D95" s="10">
        <v>44423</v>
      </c>
      <c r="E95" s="10">
        <v>179414</v>
      </c>
      <c r="F95" s="10">
        <v>2689</v>
      </c>
      <c r="G95" s="10">
        <v>419533</v>
      </c>
      <c r="H95" s="10">
        <v>347342</v>
      </c>
      <c r="I95" s="10">
        <v>27932</v>
      </c>
      <c r="J95" s="10">
        <v>191</v>
      </c>
      <c r="K95" s="4"/>
      <c r="L95" s="4"/>
    </row>
    <row r="96" spans="1:12" x14ac:dyDescent="0.2">
      <c r="A96" s="1" t="s">
        <v>595</v>
      </c>
      <c r="B96" s="26" t="s">
        <v>612</v>
      </c>
      <c r="C96" s="10">
        <v>3569689.3</v>
      </c>
      <c r="D96" s="10">
        <v>8466.93</v>
      </c>
      <c r="E96" s="10">
        <v>1592826.45</v>
      </c>
      <c r="F96" s="10">
        <v>214678.42</v>
      </c>
      <c r="G96" s="10">
        <v>890990.03</v>
      </c>
      <c r="H96" s="10">
        <v>525185.6</v>
      </c>
      <c r="I96" s="10">
        <v>1128731.18</v>
      </c>
      <c r="J96" s="10">
        <v>62404.12</v>
      </c>
      <c r="K96" s="4"/>
      <c r="L96" s="4"/>
    </row>
    <row r="97" spans="1:12" x14ac:dyDescent="0.2">
      <c r="A97" s="1" t="s">
        <v>595</v>
      </c>
      <c r="B97" s="26" t="s">
        <v>613</v>
      </c>
      <c r="C97" s="10">
        <v>1200917.1299999999</v>
      </c>
      <c r="D97" s="10">
        <v>88819.27</v>
      </c>
      <c r="E97" s="10">
        <v>216693.36</v>
      </c>
      <c r="F97" s="10">
        <v>3187.73</v>
      </c>
      <c r="G97" s="10">
        <v>647083.59</v>
      </c>
      <c r="H97" s="10">
        <v>290535.77</v>
      </c>
      <c r="I97" s="10">
        <v>28169.88</v>
      </c>
      <c r="J97" s="10">
        <v>201.46</v>
      </c>
      <c r="K97" s="4"/>
      <c r="L97" s="4"/>
    </row>
    <row r="98" spans="1:12" x14ac:dyDescent="0.2">
      <c r="A98" s="1" t="s">
        <v>595</v>
      </c>
      <c r="B98" s="26" t="s">
        <v>614</v>
      </c>
      <c r="C98" s="10">
        <v>2245782.3199999998</v>
      </c>
      <c r="D98" s="10">
        <v>81273.03</v>
      </c>
      <c r="E98" s="10">
        <v>529000</v>
      </c>
      <c r="F98" s="10">
        <v>0</v>
      </c>
      <c r="G98" s="10">
        <v>737830.89</v>
      </c>
      <c r="H98" s="10">
        <v>226459.42</v>
      </c>
      <c r="I98" s="10">
        <v>540379.48</v>
      </c>
      <c r="J98" s="10">
        <v>48136.959999999999</v>
      </c>
      <c r="K98" s="4"/>
      <c r="L98" s="4"/>
    </row>
    <row r="99" spans="1:12" x14ac:dyDescent="0.2">
      <c r="A99" s="1" t="s">
        <v>595</v>
      </c>
      <c r="B99" s="26" t="s">
        <v>615</v>
      </c>
      <c r="C99" s="10">
        <v>2513937</v>
      </c>
      <c r="D99" s="10">
        <v>176760</v>
      </c>
      <c r="E99" s="10">
        <v>261065</v>
      </c>
      <c r="F99" s="10">
        <v>17239</v>
      </c>
      <c r="G99" s="10">
        <v>960815</v>
      </c>
      <c r="H99" s="10">
        <v>853573</v>
      </c>
      <c r="I99" s="10">
        <v>145436</v>
      </c>
      <c r="J99" s="10">
        <v>91771</v>
      </c>
      <c r="K99" s="4"/>
      <c r="L99" s="4"/>
    </row>
    <row r="100" spans="1:12" x14ac:dyDescent="0.2">
      <c r="A100" s="1" t="s">
        <v>595</v>
      </c>
      <c r="B100" s="26" t="s">
        <v>616</v>
      </c>
      <c r="C100" s="10">
        <v>4587896.9400000004</v>
      </c>
      <c r="D100" s="10">
        <v>23.46</v>
      </c>
      <c r="E100" s="10">
        <v>715519.12</v>
      </c>
      <c r="F100" s="10">
        <v>3585.42</v>
      </c>
      <c r="G100" s="10">
        <v>937854.68</v>
      </c>
      <c r="H100" s="10">
        <v>478042.82</v>
      </c>
      <c r="I100" s="10">
        <v>492928.61</v>
      </c>
      <c r="J100" s="10">
        <v>12921.09</v>
      </c>
      <c r="K100" s="4"/>
      <c r="L100" s="4"/>
    </row>
    <row r="101" spans="1:12" x14ac:dyDescent="0.2">
      <c r="A101" s="1" t="s">
        <v>595</v>
      </c>
      <c r="B101" s="26" t="s">
        <v>617</v>
      </c>
      <c r="C101" s="10">
        <v>902270.19</v>
      </c>
      <c r="D101" s="10">
        <v>70000</v>
      </c>
      <c r="E101" s="10">
        <v>50000</v>
      </c>
      <c r="F101" s="10">
        <v>0</v>
      </c>
      <c r="G101" s="10">
        <v>886000</v>
      </c>
      <c r="H101" s="10">
        <v>786000</v>
      </c>
      <c r="I101" s="10">
        <v>95340</v>
      </c>
      <c r="J101" s="10">
        <v>0</v>
      </c>
      <c r="K101" s="4"/>
      <c r="L101" s="4"/>
    </row>
    <row r="102" spans="1:12" x14ac:dyDescent="0.2">
      <c r="A102" s="1" t="s">
        <v>595</v>
      </c>
      <c r="B102" s="26" t="s">
        <v>618</v>
      </c>
      <c r="C102" s="10">
        <v>1536306.85</v>
      </c>
      <c r="D102" s="10">
        <v>6104.26</v>
      </c>
      <c r="E102" s="10">
        <v>238956.51</v>
      </c>
      <c r="F102" s="10">
        <v>3172.42</v>
      </c>
      <c r="G102" s="10">
        <v>829001.34</v>
      </c>
      <c r="H102" s="10">
        <v>549700.01</v>
      </c>
      <c r="I102" s="10">
        <v>108791.22</v>
      </c>
      <c r="J102" s="10">
        <v>2181.04</v>
      </c>
      <c r="K102" s="4"/>
      <c r="L102" s="4"/>
    </row>
    <row r="103" spans="1:12" x14ac:dyDescent="0.2">
      <c r="A103" s="1" t="s">
        <v>595</v>
      </c>
      <c r="B103" s="26" t="s">
        <v>619</v>
      </c>
      <c r="C103" s="10">
        <v>1385730.47</v>
      </c>
      <c r="D103" s="10">
        <v>111744.88</v>
      </c>
      <c r="E103" s="10">
        <v>20000</v>
      </c>
      <c r="F103" s="10">
        <v>0</v>
      </c>
      <c r="G103" s="10">
        <v>692755.59</v>
      </c>
      <c r="H103" s="10">
        <v>633700.43999999994</v>
      </c>
      <c r="I103" s="10">
        <v>68913.39</v>
      </c>
      <c r="J103" s="10">
        <v>6844.88</v>
      </c>
      <c r="K103" s="4"/>
      <c r="L103" s="4"/>
    </row>
    <row r="104" spans="1:12" x14ac:dyDescent="0.2">
      <c r="A104" s="1" t="s">
        <v>595</v>
      </c>
      <c r="B104" s="26" t="s">
        <v>620</v>
      </c>
      <c r="C104" s="10">
        <v>1268492.3500000001</v>
      </c>
      <c r="D104" s="10">
        <v>0</v>
      </c>
      <c r="E104" s="10">
        <v>440556.62</v>
      </c>
      <c r="F104" s="10">
        <v>6663.81</v>
      </c>
      <c r="G104" s="10">
        <v>478393.72</v>
      </c>
      <c r="H104" s="10">
        <v>111732.25</v>
      </c>
      <c r="I104" s="10">
        <v>192860.59</v>
      </c>
      <c r="J104" s="10">
        <v>43632.06</v>
      </c>
      <c r="K104" s="4"/>
      <c r="L104" s="4"/>
    </row>
    <row r="105" spans="1:12" x14ac:dyDescent="0.2">
      <c r="A105" s="1" t="s">
        <v>595</v>
      </c>
      <c r="B105" s="26" t="s">
        <v>621</v>
      </c>
      <c r="C105" s="10">
        <v>5606100</v>
      </c>
      <c r="D105" s="10">
        <v>654900</v>
      </c>
      <c r="E105" s="10">
        <v>5696600</v>
      </c>
      <c r="F105" s="10">
        <v>315600</v>
      </c>
      <c r="G105" s="10">
        <v>2601100</v>
      </c>
      <c r="H105" s="10">
        <v>90700</v>
      </c>
      <c r="I105" s="10">
        <v>2487000</v>
      </c>
      <c r="J105" s="10">
        <v>35500</v>
      </c>
      <c r="K105" s="4"/>
      <c r="L105" s="4"/>
    </row>
    <row r="106" spans="1:12" x14ac:dyDescent="0.2">
      <c r="A106" s="1" t="s">
        <v>595</v>
      </c>
      <c r="B106" s="26" t="s">
        <v>622</v>
      </c>
      <c r="C106" s="10">
        <v>3019100</v>
      </c>
      <c r="D106" s="10">
        <v>160691</v>
      </c>
      <c r="E106" s="10">
        <v>231528</v>
      </c>
      <c r="F106" s="10">
        <v>102826</v>
      </c>
      <c r="G106" s="10">
        <v>823608</v>
      </c>
      <c r="H106" s="10">
        <v>775706</v>
      </c>
      <c r="I106" s="10">
        <v>146955</v>
      </c>
      <c r="J106" s="10">
        <v>3050</v>
      </c>
      <c r="K106" s="4"/>
      <c r="L106" s="4"/>
    </row>
    <row r="107" spans="1:12" x14ac:dyDescent="0.2">
      <c r="A107" s="1" t="s">
        <v>595</v>
      </c>
      <c r="B107" s="26" t="s">
        <v>623</v>
      </c>
      <c r="C107" s="10">
        <v>2869783.26</v>
      </c>
      <c r="D107" s="10">
        <v>50915.26</v>
      </c>
      <c r="E107" s="10">
        <v>822338.74</v>
      </c>
      <c r="F107" s="10">
        <v>6715.5</v>
      </c>
      <c r="G107" s="10">
        <v>1044867.22</v>
      </c>
      <c r="H107" s="10">
        <v>523459.62</v>
      </c>
      <c r="I107" s="10">
        <v>366554.97</v>
      </c>
      <c r="J107" s="10">
        <v>6177.13</v>
      </c>
      <c r="K107" s="4"/>
      <c r="L107" s="4"/>
    </row>
    <row r="108" spans="1:12" x14ac:dyDescent="0.2">
      <c r="A108" s="1" t="s">
        <v>595</v>
      </c>
      <c r="B108" s="26" t="s">
        <v>624</v>
      </c>
      <c r="C108" s="10">
        <v>2179467.96</v>
      </c>
      <c r="D108" s="10">
        <v>194751.02</v>
      </c>
      <c r="E108" s="10">
        <v>310363.17</v>
      </c>
      <c r="F108" s="10">
        <v>1310.95</v>
      </c>
      <c r="G108" s="10">
        <v>852875.02</v>
      </c>
      <c r="H108" s="10">
        <v>785741.19</v>
      </c>
      <c r="I108" s="10">
        <v>370796.62</v>
      </c>
      <c r="J108" s="10">
        <v>10259.6</v>
      </c>
      <c r="K108" s="4"/>
      <c r="L108" s="4"/>
    </row>
    <row r="109" spans="1:12" x14ac:dyDescent="0.2">
      <c r="A109" s="1" t="s">
        <v>595</v>
      </c>
      <c r="B109" s="26" t="s">
        <v>625</v>
      </c>
      <c r="C109" s="10">
        <v>1999053</v>
      </c>
      <c r="D109" s="10">
        <v>20065</v>
      </c>
      <c r="E109" s="10">
        <v>88058</v>
      </c>
      <c r="F109" s="10">
        <v>667</v>
      </c>
      <c r="G109" s="10">
        <v>923552</v>
      </c>
      <c r="H109" s="10">
        <v>590347</v>
      </c>
      <c r="I109" s="10">
        <v>281987</v>
      </c>
      <c r="J109" s="10">
        <v>72333</v>
      </c>
      <c r="K109" s="4"/>
      <c r="L109" s="4"/>
    </row>
    <row r="110" spans="1:12" x14ac:dyDescent="0.2">
      <c r="A110" s="1" t="s">
        <v>353</v>
      </c>
      <c r="B110" s="26" t="s">
        <v>626</v>
      </c>
      <c r="C110" s="10">
        <v>2724163.57</v>
      </c>
      <c r="D110" s="10">
        <v>129653.52</v>
      </c>
      <c r="E110" s="10">
        <v>343925.74</v>
      </c>
      <c r="F110" s="10">
        <v>121823.6</v>
      </c>
      <c r="G110" s="10">
        <v>530156.03</v>
      </c>
      <c r="H110" s="10">
        <v>410229.84</v>
      </c>
      <c r="I110" s="10">
        <v>313296.53999999998</v>
      </c>
      <c r="J110" s="10">
        <v>4339.84</v>
      </c>
      <c r="K110" s="4"/>
      <c r="L110" s="4"/>
    </row>
    <row r="111" spans="1:12" x14ac:dyDescent="0.2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2">
      <c r="B112" s="26" t="s">
        <v>219</v>
      </c>
      <c r="C112" s="11">
        <f t="shared" ref="C112:J112" si="1">SUBTOTAL(9,C79:C111)</f>
        <v>99961470.819999963</v>
      </c>
      <c r="D112" s="11">
        <f t="shared" si="1"/>
        <v>5267490.6799999978</v>
      </c>
      <c r="E112" s="11">
        <f t="shared" si="1"/>
        <v>85569023.830000013</v>
      </c>
      <c r="F112" s="11">
        <f t="shared" si="1"/>
        <v>25849590.390000001</v>
      </c>
      <c r="G112" s="11">
        <f t="shared" si="1"/>
        <v>25104622.050000001</v>
      </c>
      <c r="H112" s="11">
        <f t="shared" si="1"/>
        <v>17411908.759999998</v>
      </c>
      <c r="I112" s="11">
        <f t="shared" si="1"/>
        <v>24010751.179999996</v>
      </c>
      <c r="J112" s="11">
        <f t="shared" si="1"/>
        <v>2192912.4099999997</v>
      </c>
      <c r="K112" s="4"/>
      <c r="L112" s="4"/>
    </row>
    <row r="113" spans="1:13" x14ac:dyDescent="0.2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8.75" x14ac:dyDescent="0.3">
      <c r="B114" s="208" t="s">
        <v>252</v>
      </c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</row>
    <row r="115" spans="1:13" ht="25.5" customHeight="1" x14ac:dyDescent="0.2">
      <c r="B115" s="13" t="s">
        <v>498</v>
      </c>
      <c r="C115" s="209" t="s">
        <v>292</v>
      </c>
      <c r="D115" s="210"/>
      <c r="E115" s="209" t="s">
        <v>293</v>
      </c>
      <c r="F115" s="210"/>
      <c r="G115" s="209" t="s">
        <v>283</v>
      </c>
      <c r="H115" s="210"/>
      <c r="I115" s="219"/>
      <c r="J115" s="218"/>
      <c r="K115" s="215" t="s">
        <v>143</v>
      </c>
      <c r="L115" s="212"/>
      <c r="M115" s="6"/>
    </row>
    <row r="116" spans="1:13" x14ac:dyDescent="0.2">
      <c r="B116" s="26"/>
      <c r="C116" s="27" t="s">
        <v>245</v>
      </c>
      <c r="D116" s="27" t="s">
        <v>246</v>
      </c>
      <c r="E116" s="27" t="s">
        <v>245</v>
      </c>
      <c r="F116" s="27" t="s">
        <v>246</v>
      </c>
      <c r="G116" s="27" t="s">
        <v>245</v>
      </c>
      <c r="H116" s="27" t="s">
        <v>246</v>
      </c>
      <c r="I116" s="28"/>
      <c r="J116" s="28"/>
      <c r="K116" s="27" t="s">
        <v>245</v>
      </c>
      <c r="L116" s="27" t="s">
        <v>246</v>
      </c>
    </row>
    <row r="117" spans="1:13" x14ac:dyDescent="0.2">
      <c r="B117" s="26"/>
      <c r="C117" s="27" t="s">
        <v>247</v>
      </c>
      <c r="D117" s="27" t="s">
        <v>247</v>
      </c>
      <c r="E117" s="27" t="s">
        <v>247</v>
      </c>
      <c r="F117" s="27" t="s">
        <v>247</v>
      </c>
      <c r="G117" s="27" t="s">
        <v>247</v>
      </c>
      <c r="H117" s="27" t="s">
        <v>247</v>
      </c>
      <c r="I117" s="28"/>
      <c r="J117" s="28"/>
      <c r="K117" s="27" t="s">
        <v>247</v>
      </c>
      <c r="L117" s="27" t="s">
        <v>247</v>
      </c>
    </row>
    <row r="118" spans="1:13" x14ac:dyDescent="0.2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2">
      <c r="A119" s="1" t="s">
        <v>595</v>
      </c>
      <c r="B119" s="26" t="s">
        <v>596</v>
      </c>
      <c r="C119" s="10">
        <v>343415.45</v>
      </c>
      <c r="D119" s="10">
        <v>438149.26</v>
      </c>
      <c r="E119" s="10">
        <v>454949.3</v>
      </c>
      <c r="F119" s="10">
        <v>11634.61</v>
      </c>
      <c r="G119" s="10">
        <v>0.01</v>
      </c>
      <c r="H119" s="10">
        <v>125500</v>
      </c>
      <c r="I119" s="30"/>
      <c r="J119" s="30"/>
      <c r="K119" s="10">
        <f t="shared" ref="K119:L119" si="2">C41+E41+G41+I41+C80+E80+G80+I80+C119+E119+G119</f>
        <v>17336650.880000003</v>
      </c>
      <c r="L119" s="10">
        <f t="shared" si="2"/>
        <v>10851254.16</v>
      </c>
    </row>
    <row r="120" spans="1:13" x14ac:dyDescent="0.2">
      <c r="A120" s="1" t="s">
        <v>595</v>
      </c>
      <c r="B120" s="26" t="s">
        <v>597</v>
      </c>
      <c r="C120" s="10">
        <v>885489.58</v>
      </c>
      <c r="D120" s="10">
        <v>503747.51</v>
      </c>
      <c r="E120" s="10">
        <v>368063.04</v>
      </c>
      <c r="F120" s="10">
        <v>159469.59</v>
      </c>
      <c r="G120" s="10">
        <v>1561523.44</v>
      </c>
      <c r="H120" s="10">
        <v>1511689.42</v>
      </c>
      <c r="I120" s="30"/>
      <c r="J120" s="30"/>
      <c r="K120" s="10">
        <f t="shared" ref="K120:L120" si="3">C42+E42+G42+I42+C81+E81+G81+I81+C120+E120+G120</f>
        <v>30383635.090000004</v>
      </c>
      <c r="L120" s="10">
        <f t="shared" si="3"/>
        <v>20430787.950000003</v>
      </c>
    </row>
    <row r="121" spans="1:13" x14ac:dyDescent="0.2">
      <c r="A121" s="1" t="s">
        <v>595</v>
      </c>
      <c r="B121" s="26" t="s">
        <v>598</v>
      </c>
      <c r="C121" s="10">
        <v>1310916.6100000001</v>
      </c>
      <c r="D121" s="10">
        <v>1617523</v>
      </c>
      <c r="E121" s="10">
        <v>1294131.49</v>
      </c>
      <c r="F121" s="10">
        <v>23176.54</v>
      </c>
      <c r="G121" s="10">
        <v>0</v>
      </c>
      <c r="H121" s="10">
        <v>0</v>
      </c>
      <c r="I121" s="30"/>
      <c r="J121" s="30"/>
      <c r="K121" s="10">
        <f t="shared" ref="K121:L121" si="4">C43+E43+G43+I43+C82+E82+G82+I82+C121+E121+G121</f>
        <v>47310500.399999999</v>
      </c>
      <c r="L121" s="10">
        <f t="shared" si="4"/>
        <v>31455641.57</v>
      </c>
    </row>
    <row r="122" spans="1:13" x14ac:dyDescent="0.2">
      <c r="A122" s="1" t="s">
        <v>595</v>
      </c>
      <c r="B122" s="26" t="s">
        <v>599</v>
      </c>
      <c r="C122" s="10">
        <v>7048274.5999999996</v>
      </c>
      <c r="D122" s="10">
        <v>9692935.2300000004</v>
      </c>
      <c r="E122" s="10">
        <v>4778106.96</v>
      </c>
      <c r="F122" s="10">
        <v>11366.81</v>
      </c>
      <c r="G122" s="10">
        <v>119.65</v>
      </c>
      <c r="H122" s="10">
        <v>499131.28</v>
      </c>
      <c r="I122" s="30"/>
      <c r="J122" s="30"/>
      <c r="K122" s="10">
        <f t="shared" ref="K122:L122" si="5">C44+E44+G44+I44+C83+E83+G83+I83+C122+E122+G122</f>
        <v>62309266.580000006</v>
      </c>
      <c r="L122" s="10">
        <f t="shared" si="5"/>
        <v>23691533.970000003</v>
      </c>
    </row>
    <row r="123" spans="1:13" x14ac:dyDescent="0.2">
      <c r="A123" s="1" t="s">
        <v>595</v>
      </c>
      <c r="B123" s="26" t="s">
        <v>600</v>
      </c>
      <c r="C123" s="10">
        <v>2854192</v>
      </c>
      <c r="D123" s="10">
        <v>1252893</v>
      </c>
      <c r="E123" s="10">
        <v>2660540</v>
      </c>
      <c r="F123" s="10">
        <v>80490</v>
      </c>
      <c r="G123" s="10">
        <v>4506504</v>
      </c>
      <c r="H123" s="10">
        <v>3207328</v>
      </c>
      <c r="I123" s="30"/>
      <c r="J123" s="30"/>
      <c r="K123" s="10">
        <f t="shared" ref="K123:L123" si="6">C45+E45+G45+I45+C84+E84+G84+I84+C123+E123+G123</f>
        <v>134017621</v>
      </c>
      <c r="L123" s="10">
        <f t="shared" si="6"/>
        <v>90600105</v>
      </c>
    </row>
    <row r="124" spans="1:13" x14ac:dyDescent="0.2">
      <c r="A124" s="1" t="s">
        <v>595</v>
      </c>
      <c r="B124" s="26" t="s">
        <v>601</v>
      </c>
      <c r="C124" s="10">
        <v>1443894.32</v>
      </c>
      <c r="D124" s="10">
        <v>1449404.74</v>
      </c>
      <c r="E124" s="10">
        <v>1087039.3700000001</v>
      </c>
      <c r="F124" s="10">
        <v>92107.07</v>
      </c>
      <c r="G124" s="10">
        <v>185441.79</v>
      </c>
      <c r="H124" s="10">
        <v>223214.31</v>
      </c>
      <c r="I124" s="30"/>
      <c r="J124" s="30"/>
      <c r="K124" s="10">
        <f t="shared" ref="K124:L124" si="7">C46+E46+G46+I46+C85+E85+G85+I85+C124+E124+G124</f>
        <v>67506913.170000002</v>
      </c>
      <c r="L124" s="10">
        <f t="shared" si="7"/>
        <v>44739009.960000008</v>
      </c>
    </row>
    <row r="125" spans="1:13" x14ac:dyDescent="0.2">
      <c r="A125" s="1" t="s">
        <v>595</v>
      </c>
      <c r="B125" s="26" t="s">
        <v>602</v>
      </c>
      <c r="C125" s="10">
        <v>16366824</v>
      </c>
      <c r="D125" s="10">
        <v>46978730</v>
      </c>
      <c r="E125" s="10">
        <v>4981774</v>
      </c>
      <c r="F125" s="10">
        <v>27600</v>
      </c>
      <c r="G125" s="10">
        <v>12044004</v>
      </c>
      <c r="H125" s="10">
        <v>1113320</v>
      </c>
      <c r="I125" s="30"/>
      <c r="J125" s="30"/>
      <c r="K125" s="10">
        <f t="shared" ref="K125:L125" si="8">C47+E47+G47+I47+C86+E86+G86+I86+C125+E125+G125</f>
        <v>162376170</v>
      </c>
      <c r="L125" s="10">
        <f t="shared" si="8"/>
        <v>80463405</v>
      </c>
    </row>
    <row r="126" spans="1:13" x14ac:dyDescent="0.2">
      <c r="A126" s="1" t="s">
        <v>595</v>
      </c>
      <c r="B126" s="26" t="s">
        <v>603</v>
      </c>
      <c r="C126" s="10">
        <v>2448700</v>
      </c>
      <c r="D126" s="10">
        <v>8248300</v>
      </c>
      <c r="E126" s="10">
        <v>3120900</v>
      </c>
      <c r="F126" s="10">
        <v>263200</v>
      </c>
      <c r="G126" s="10">
        <v>1002100</v>
      </c>
      <c r="H126" s="10">
        <v>833800</v>
      </c>
      <c r="I126" s="30"/>
      <c r="J126" s="30"/>
      <c r="K126" s="10">
        <f t="shared" ref="K126:L126" si="9">C48+E48+G48+I48+C87+E87+G87+I87+C126+E126+G126</f>
        <v>37579600</v>
      </c>
      <c r="L126" s="10">
        <f t="shared" si="9"/>
        <v>14333700</v>
      </c>
    </row>
    <row r="127" spans="1:13" x14ac:dyDescent="0.2">
      <c r="A127" s="1" t="s">
        <v>595</v>
      </c>
      <c r="B127" s="26" t="s">
        <v>604</v>
      </c>
      <c r="C127" s="10">
        <v>1336300</v>
      </c>
      <c r="D127" s="10">
        <v>3030500</v>
      </c>
      <c r="E127" s="10">
        <v>2417300</v>
      </c>
      <c r="F127" s="10">
        <v>69100</v>
      </c>
      <c r="G127" s="10">
        <v>638000</v>
      </c>
      <c r="H127" s="10">
        <v>1217500</v>
      </c>
      <c r="I127" s="30"/>
      <c r="J127" s="30"/>
      <c r="K127" s="10">
        <f t="shared" ref="K127:L127" si="10">C49+E49+G49+I49+C88+E88+G88+I88+C127+E127+G127</f>
        <v>46968200</v>
      </c>
      <c r="L127" s="10">
        <f t="shared" si="10"/>
        <v>11539800</v>
      </c>
    </row>
    <row r="128" spans="1:13" x14ac:dyDescent="0.2">
      <c r="A128" s="1" t="s">
        <v>595</v>
      </c>
      <c r="B128" s="26" t="s">
        <v>605</v>
      </c>
      <c r="C128" s="10">
        <v>1970840.75</v>
      </c>
      <c r="D128" s="10">
        <v>5518451.4900000002</v>
      </c>
      <c r="E128" s="10">
        <v>10000</v>
      </c>
      <c r="F128" s="10">
        <v>0</v>
      </c>
      <c r="G128" s="10">
        <v>169772.42</v>
      </c>
      <c r="H128" s="10">
        <v>15000</v>
      </c>
      <c r="I128" s="30"/>
      <c r="J128" s="30"/>
      <c r="K128" s="10">
        <f t="shared" ref="K128:L128" si="11">C50+E50+G50+I50+C89+E89+G89+I89+C128+E128+G128</f>
        <v>16451478.18</v>
      </c>
      <c r="L128" s="10">
        <f t="shared" si="11"/>
        <v>10540299.710000001</v>
      </c>
    </row>
    <row r="129" spans="1:12" x14ac:dyDescent="0.2">
      <c r="A129" s="1" t="s">
        <v>595</v>
      </c>
      <c r="B129" s="26" t="s">
        <v>606</v>
      </c>
      <c r="C129" s="10">
        <v>1534070.99</v>
      </c>
      <c r="D129" s="10">
        <v>883900.13</v>
      </c>
      <c r="E129" s="10">
        <v>1286061.97</v>
      </c>
      <c r="F129" s="10">
        <v>11642.95</v>
      </c>
      <c r="G129" s="10">
        <v>937030.76</v>
      </c>
      <c r="H129" s="10">
        <v>1691112.2</v>
      </c>
      <c r="I129" s="30"/>
      <c r="J129" s="30"/>
      <c r="K129" s="10">
        <f t="shared" ref="K129:L129" si="12">C51+E51+G51+I51+C90+E90+G90+I90+C129+E129+G129</f>
        <v>65452781.149999999</v>
      </c>
      <c r="L129" s="10">
        <f t="shared" si="12"/>
        <v>48488139.340000011</v>
      </c>
    </row>
    <row r="130" spans="1:12" x14ac:dyDescent="0.2">
      <c r="A130" s="1" t="s">
        <v>595</v>
      </c>
      <c r="B130" s="26" t="s">
        <v>607</v>
      </c>
      <c r="C130" s="10">
        <v>2630874.16</v>
      </c>
      <c r="D130" s="10">
        <v>4070474.09</v>
      </c>
      <c r="E130" s="10">
        <v>5177391.03</v>
      </c>
      <c r="F130" s="10">
        <v>430403.38</v>
      </c>
      <c r="G130" s="10">
        <v>1014274.57</v>
      </c>
      <c r="H130" s="10">
        <v>874778.53</v>
      </c>
      <c r="I130" s="30"/>
      <c r="J130" s="30"/>
      <c r="K130" s="10">
        <f t="shared" ref="K130:L130" si="13">C52+E52+G52+I52+C91+E91+G91+I91+C130+E130+G130</f>
        <v>59618787.630000003</v>
      </c>
      <c r="L130" s="10">
        <f t="shared" si="13"/>
        <v>41078243.229999997</v>
      </c>
    </row>
    <row r="131" spans="1:12" x14ac:dyDescent="0.2">
      <c r="A131" s="1" t="s">
        <v>595</v>
      </c>
      <c r="B131" s="26" t="s">
        <v>608</v>
      </c>
      <c r="C131" s="10">
        <v>2373044</v>
      </c>
      <c r="D131" s="10">
        <v>3436593</v>
      </c>
      <c r="E131" s="10">
        <v>4903565</v>
      </c>
      <c r="F131" s="10">
        <v>566657</v>
      </c>
      <c r="G131" s="10">
        <v>1</v>
      </c>
      <c r="H131" s="10">
        <v>0</v>
      </c>
      <c r="I131" s="30"/>
      <c r="J131" s="30"/>
      <c r="K131" s="10">
        <f t="shared" ref="K131:L131" si="14">C53+E53+G53+I53+C92+E92+G92+I92+C131+E131+G131</f>
        <v>51383933</v>
      </c>
      <c r="L131" s="10">
        <f t="shared" si="14"/>
        <v>25965232</v>
      </c>
    </row>
    <row r="132" spans="1:12" x14ac:dyDescent="0.2">
      <c r="A132" s="1" t="s">
        <v>595</v>
      </c>
      <c r="B132" s="26" t="s">
        <v>609</v>
      </c>
      <c r="C132" s="10">
        <v>1618035.4</v>
      </c>
      <c r="D132" s="10">
        <v>2719790.77</v>
      </c>
      <c r="E132" s="10">
        <v>316990.01</v>
      </c>
      <c r="F132" s="10">
        <v>9204.1200000000008</v>
      </c>
      <c r="G132" s="10">
        <v>1516920.7</v>
      </c>
      <c r="H132" s="10">
        <v>1107865.76</v>
      </c>
      <c r="I132" s="30"/>
      <c r="J132" s="30"/>
      <c r="K132" s="10">
        <f t="shared" ref="K132:L132" si="15">C54+E54+G54+I54+C93+E93+G93+I93+C132+E132+G132</f>
        <v>33044574.539999999</v>
      </c>
      <c r="L132" s="10">
        <f t="shared" si="15"/>
        <v>23827207.350000001</v>
      </c>
    </row>
    <row r="133" spans="1:12" x14ac:dyDescent="0.2">
      <c r="A133" s="1" t="s">
        <v>595</v>
      </c>
      <c r="B133" s="26" t="s">
        <v>610</v>
      </c>
      <c r="C133" s="10">
        <v>538144.1</v>
      </c>
      <c r="D133" s="10">
        <v>401800.13</v>
      </c>
      <c r="E133" s="10">
        <v>777534.7</v>
      </c>
      <c r="F133" s="10">
        <v>13997.3</v>
      </c>
      <c r="G133" s="10">
        <v>898000.16</v>
      </c>
      <c r="H133" s="10">
        <v>745000</v>
      </c>
      <c r="I133" s="30"/>
      <c r="J133" s="30"/>
      <c r="K133" s="10">
        <f t="shared" ref="K133:L133" si="16">C55+E55+G55+I55+C94+E94+G94+I94+C133+E133+G133</f>
        <v>31345788.970000003</v>
      </c>
      <c r="L133" s="10">
        <f t="shared" si="16"/>
        <v>23625978.319999997</v>
      </c>
    </row>
    <row r="134" spans="1:12" x14ac:dyDescent="0.2">
      <c r="A134" s="1" t="s">
        <v>595</v>
      </c>
      <c r="B134" s="26" t="s">
        <v>611</v>
      </c>
      <c r="C134" s="10">
        <v>99618</v>
      </c>
      <c r="D134" s="10">
        <v>102217</v>
      </c>
      <c r="E134" s="10">
        <v>893914</v>
      </c>
      <c r="F134" s="10">
        <v>100375</v>
      </c>
      <c r="G134" s="10">
        <v>1190501</v>
      </c>
      <c r="H134" s="10">
        <v>1150252</v>
      </c>
      <c r="I134" s="30"/>
      <c r="J134" s="30"/>
      <c r="K134" s="10">
        <f t="shared" ref="K134:L134" si="17">C56+E56+G56+I56+C95+E95+G95+I95+C134+E134+G134</f>
        <v>19314264</v>
      </c>
      <c r="L134" s="10">
        <f t="shared" si="17"/>
        <v>14628616</v>
      </c>
    </row>
    <row r="135" spans="1:12" x14ac:dyDescent="0.2">
      <c r="A135" s="1" t="s">
        <v>595</v>
      </c>
      <c r="B135" s="26" t="s">
        <v>612</v>
      </c>
      <c r="C135" s="10">
        <v>1846622.67</v>
      </c>
      <c r="D135" s="10">
        <v>2266417.63</v>
      </c>
      <c r="E135" s="10">
        <v>865712.93</v>
      </c>
      <c r="F135" s="10">
        <v>8710.85</v>
      </c>
      <c r="G135" s="10">
        <v>890598.21</v>
      </c>
      <c r="H135" s="10">
        <v>608005.65</v>
      </c>
      <c r="I135" s="30"/>
      <c r="J135" s="30"/>
      <c r="K135" s="10">
        <f t="shared" ref="K135:L135" si="18">C57+E57+G57+I57+C96+E96+G96+I96+C135+E135+G135</f>
        <v>56455646.520000003</v>
      </c>
      <c r="L135" s="10">
        <f t="shared" si="18"/>
        <v>34078460.610000007</v>
      </c>
    </row>
    <row r="136" spans="1:12" x14ac:dyDescent="0.2">
      <c r="A136" s="1" t="s">
        <v>595</v>
      </c>
      <c r="B136" s="26" t="s">
        <v>613</v>
      </c>
      <c r="C136" s="10">
        <v>971174.52</v>
      </c>
      <c r="D136" s="10">
        <v>1015495.57</v>
      </c>
      <c r="E136" s="10">
        <v>322636.38</v>
      </c>
      <c r="F136" s="10">
        <v>3443.59</v>
      </c>
      <c r="G136" s="10">
        <v>123865</v>
      </c>
      <c r="H136" s="10">
        <v>190406</v>
      </c>
      <c r="I136" s="30"/>
      <c r="J136" s="30"/>
      <c r="K136" s="10">
        <f t="shared" ref="K136:L136" si="19">C58+E58+G58+I58+C97+E97+G97+I97+C136+E136+G136</f>
        <v>22241618.709999997</v>
      </c>
      <c r="L136" s="10">
        <f t="shared" si="19"/>
        <v>15279038.550000001</v>
      </c>
    </row>
    <row r="137" spans="1:12" x14ac:dyDescent="0.2">
      <c r="A137" s="1" t="s">
        <v>595</v>
      </c>
      <c r="B137" s="26" t="s">
        <v>614</v>
      </c>
      <c r="C137" s="10">
        <v>1568216.14</v>
      </c>
      <c r="D137" s="10">
        <v>2869737.84</v>
      </c>
      <c r="E137" s="10">
        <v>700801.27</v>
      </c>
      <c r="F137" s="10">
        <v>12662.98</v>
      </c>
      <c r="G137" s="10">
        <v>600167.52</v>
      </c>
      <c r="H137" s="10">
        <v>1094925.7</v>
      </c>
      <c r="I137" s="30"/>
      <c r="J137" s="30"/>
      <c r="K137" s="10">
        <f t="shared" ref="K137:L137" si="20">C59+E59+G59+I59+C98+E98+G98+I98+C137+E137+G137</f>
        <v>29724225.190000001</v>
      </c>
      <c r="L137" s="10">
        <f t="shared" si="20"/>
        <v>17228703.68</v>
      </c>
    </row>
    <row r="138" spans="1:12" x14ac:dyDescent="0.2">
      <c r="A138" s="1" t="s">
        <v>595</v>
      </c>
      <c r="B138" s="26" t="s">
        <v>615</v>
      </c>
      <c r="C138" s="10">
        <v>2130483</v>
      </c>
      <c r="D138" s="10">
        <v>2703753</v>
      </c>
      <c r="E138" s="10">
        <v>4927419</v>
      </c>
      <c r="F138" s="10">
        <v>2432457</v>
      </c>
      <c r="G138" s="10">
        <v>1480013</v>
      </c>
      <c r="H138" s="10">
        <v>1024767</v>
      </c>
      <c r="I138" s="30"/>
      <c r="J138" s="30"/>
      <c r="K138" s="10">
        <f t="shared" ref="K138:L138" si="21">C60+E60+G60+I60+C99+E99+G99+I99+C138+E138+G138</f>
        <v>64003622</v>
      </c>
      <c r="L138" s="10">
        <f t="shared" si="21"/>
        <v>47609858</v>
      </c>
    </row>
    <row r="139" spans="1:12" x14ac:dyDescent="0.2">
      <c r="A139" s="1" t="s">
        <v>595</v>
      </c>
      <c r="B139" s="26" t="s">
        <v>616</v>
      </c>
      <c r="C139" s="10">
        <v>1556031</v>
      </c>
      <c r="D139" s="10">
        <v>1632000</v>
      </c>
      <c r="E139" s="10">
        <v>2957279.39</v>
      </c>
      <c r="F139" s="10">
        <v>229089.31</v>
      </c>
      <c r="G139" s="10">
        <v>4305428.68</v>
      </c>
      <c r="H139" s="10">
        <v>3415385.65</v>
      </c>
      <c r="I139" s="30"/>
      <c r="J139" s="30"/>
      <c r="K139" s="10">
        <f t="shared" ref="K139:L139" si="22">C61+E61+G61+I61+C100+E100+G100+I100+C139+E139+G139</f>
        <v>69030196.099999994</v>
      </c>
      <c r="L139" s="10">
        <f t="shared" si="22"/>
        <v>32947741.91</v>
      </c>
    </row>
    <row r="140" spans="1:12" x14ac:dyDescent="0.2">
      <c r="A140" s="1" t="s">
        <v>595</v>
      </c>
      <c r="B140" s="26" t="s">
        <v>617</v>
      </c>
      <c r="C140" s="10">
        <v>688785.83</v>
      </c>
      <c r="D140" s="10">
        <v>602076.97</v>
      </c>
      <c r="E140" s="10">
        <v>72007.38</v>
      </c>
      <c r="F140" s="10">
        <v>41383.42</v>
      </c>
      <c r="G140" s="10">
        <v>1522130.13</v>
      </c>
      <c r="H140" s="10">
        <v>227449.97</v>
      </c>
      <c r="I140" s="30"/>
      <c r="J140" s="30"/>
      <c r="K140" s="10">
        <f t="shared" ref="K140:L140" si="23">C62+E62+G62+I62+C101+E101+G101+I101+C140+E140+G140</f>
        <v>30540623.129999999</v>
      </c>
      <c r="L140" s="10">
        <f t="shared" si="23"/>
        <v>21730631.57</v>
      </c>
    </row>
    <row r="141" spans="1:12" x14ac:dyDescent="0.2">
      <c r="A141" s="1" t="s">
        <v>595</v>
      </c>
      <c r="B141" s="26" t="s">
        <v>618</v>
      </c>
      <c r="C141" s="10">
        <v>563535.92000000004</v>
      </c>
      <c r="D141" s="10">
        <v>651548.55000000005</v>
      </c>
      <c r="E141" s="10">
        <v>832808.88</v>
      </c>
      <c r="F141" s="10">
        <v>420425.64</v>
      </c>
      <c r="G141" s="10">
        <v>706423.59</v>
      </c>
      <c r="H141" s="10">
        <v>93667.82</v>
      </c>
      <c r="I141" s="30"/>
      <c r="J141" s="30"/>
      <c r="K141" s="10">
        <f t="shared" ref="K141:L141" si="24">C63+E63+G63+I63+C102+E102+G102+I102+C141+E141+G141</f>
        <v>23929176.93</v>
      </c>
      <c r="L141" s="10">
        <f t="shared" si="24"/>
        <v>15238845.689999999</v>
      </c>
    </row>
    <row r="142" spans="1:12" x14ac:dyDescent="0.2">
      <c r="A142" s="1" t="s">
        <v>595</v>
      </c>
      <c r="B142" s="26" t="s">
        <v>619</v>
      </c>
      <c r="C142" s="10">
        <v>0</v>
      </c>
      <c r="D142" s="10">
        <v>0</v>
      </c>
      <c r="E142" s="10">
        <v>89787.9</v>
      </c>
      <c r="F142" s="10">
        <v>1844.88</v>
      </c>
      <c r="G142" s="10">
        <v>1800734.88</v>
      </c>
      <c r="H142" s="10">
        <v>974289.75</v>
      </c>
      <c r="I142" s="30"/>
      <c r="J142" s="30"/>
      <c r="K142" s="10">
        <f t="shared" ref="K142:L142" si="25">C64+E64+G64+I64+C103+E103+G103+I103+C142+E142+G142</f>
        <v>32964999.389999997</v>
      </c>
      <c r="L142" s="10">
        <f t="shared" si="25"/>
        <v>24797533.210000001</v>
      </c>
    </row>
    <row r="143" spans="1:12" x14ac:dyDescent="0.2">
      <c r="A143" s="1" t="s">
        <v>595</v>
      </c>
      <c r="B143" s="26" t="s">
        <v>620</v>
      </c>
      <c r="C143" s="10">
        <v>608359.94999999995</v>
      </c>
      <c r="D143" s="10">
        <v>1453796.43</v>
      </c>
      <c r="E143" s="10">
        <v>638161.77</v>
      </c>
      <c r="F143" s="10">
        <v>108389.26</v>
      </c>
      <c r="G143" s="10">
        <v>1627933.28</v>
      </c>
      <c r="H143" s="10">
        <v>1213196.83</v>
      </c>
      <c r="I143" s="30"/>
      <c r="J143" s="30"/>
      <c r="K143" s="10">
        <f t="shared" ref="K143:L143" si="26">C65+E65+G65+I65+C104+E104+G104+I104+C143+E143+G143</f>
        <v>25098271.920000002</v>
      </c>
      <c r="L143" s="10">
        <f t="shared" si="26"/>
        <v>17811483.700000003</v>
      </c>
    </row>
    <row r="144" spans="1:12" x14ac:dyDescent="0.2">
      <c r="A144" s="1" t="s">
        <v>595</v>
      </c>
      <c r="B144" s="26" t="s">
        <v>621</v>
      </c>
      <c r="C144" s="10">
        <v>619000</v>
      </c>
      <c r="D144" s="10">
        <v>800000</v>
      </c>
      <c r="E144" s="10">
        <v>1085500</v>
      </c>
      <c r="F144" s="10">
        <v>1097900</v>
      </c>
      <c r="G144" s="10">
        <v>171900</v>
      </c>
      <c r="H144" s="10">
        <v>789000</v>
      </c>
      <c r="I144" s="30"/>
      <c r="J144" s="30"/>
      <c r="K144" s="10">
        <f t="shared" ref="K144:L144" si="27">C66+E66+G66+I66+C105+E105+G105+I105+C144+E144+G144</f>
        <v>46012600</v>
      </c>
      <c r="L144" s="10">
        <f t="shared" si="27"/>
        <v>7004900</v>
      </c>
    </row>
    <row r="145" spans="1:13" x14ac:dyDescent="0.2">
      <c r="A145" s="1" t="s">
        <v>595</v>
      </c>
      <c r="B145" s="26" t="s">
        <v>622</v>
      </c>
      <c r="C145" s="10">
        <v>2557894</v>
      </c>
      <c r="D145" s="10">
        <v>3220774</v>
      </c>
      <c r="E145" s="10">
        <v>2923078</v>
      </c>
      <c r="F145" s="10">
        <v>29167</v>
      </c>
      <c r="G145" s="10">
        <v>701657</v>
      </c>
      <c r="H145" s="10">
        <v>479000</v>
      </c>
      <c r="I145" s="30"/>
      <c r="J145" s="30"/>
      <c r="K145" s="10">
        <f t="shared" ref="K145:L145" si="28">C67+E67+G67+I67+C106+E106+G106+I106+C145+E145+G145</f>
        <v>64232773</v>
      </c>
      <c r="L145" s="10">
        <f t="shared" si="28"/>
        <v>42295555</v>
      </c>
    </row>
    <row r="146" spans="1:13" x14ac:dyDescent="0.2">
      <c r="A146" s="1" t="s">
        <v>595</v>
      </c>
      <c r="B146" s="26" t="s">
        <v>623</v>
      </c>
      <c r="C146" s="10">
        <v>1944480.66</v>
      </c>
      <c r="D146" s="10">
        <v>2805670.02</v>
      </c>
      <c r="E146" s="10">
        <v>1012761.92</v>
      </c>
      <c r="F146" s="10">
        <v>41980.35</v>
      </c>
      <c r="G146" s="10">
        <v>4353040.2699999996</v>
      </c>
      <c r="H146" s="10">
        <v>3671629.62</v>
      </c>
      <c r="I146" s="30"/>
      <c r="J146" s="30"/>
      <c r="K146" s="10">
        <f t="shared" ref="K146:L146" si="29">C68+E68+G68+I68+C107+E107+G107+I107+C146+E146+G146</f>
        <v>53096878.030000001</v>
      </c>
      <c r="L146" s="10">
        <f t="shared" si="29"/>
        <v>34529492.649999999</v>
      </c>
    </row>
    <row r="147" spans="1:13" x14ac:dyDescent="0.2">
      <c r="A147" s="1" t="s">
        <v>595</v>
      </c>
      <c r="B147" s="26" t="s">
        <v>624</v>
      </c>
      <c r="C147" s="10">
        <v>1073432.3700000001</v>
      </c>
      <c r="D147" s="10">
        <v>2000133.99</v>
      </c>
      <c r="E147" s="10">
        <v>2159020.4500000002</v>
      </c>
      <c r="F147" s="10">
        <v>562856.1</v>
      </c>
      <c r="G147" s="10">
        <v>195164.78</v>
      </c>
      <c r="H147" s="10">
        <v>42062.96</v>
      </c>
      <c r="I147" s="30"/>
      <c r="J147" s="30"/>
      <c r="K147" s="10">
        <f t="shared" ref="K147:L147" si="30">C69+E69+G69+I69+C108+E108+G108+I108+C147+E147+G147</f>
        <v>29242359.820000004</v>
      </c>
      <c r="L147" s="10">
        <f t="shared" si="30"/>
        <v>21751208.330000002</v>
      </c>
    </row>
    <row r="148" spans="1:13" x14ac:dyDescent="0.2">
      <c r="A148" s="1" t="s">
        <v>595</v>
      </c>
      <c r="B148" s="26" t="s">
        <v>625</v>
      </c>
      <c r="C148" s="10">
        <v>1677241</v>
      </c>
      <c r="D148" s="10">
        <v>2965037</v>
      </c>
      <c r="E148" s="10">
        <v>681260</v>
      </c>
      <c r="F148" s="10">
        <v>1007</v>
      </c>
      <c r="G148" s="10">
        <v>1001689</v>
      </c>
      <c r="H148" s="10">
        <v>1083205</v>
      </c>
      <c r="I148" s="30"/>
      <c r="J148" s="30"/>
      <c r="K148" s="10">
        <f>C70+E70+G70+I70+C109+E109+G109+I109+C148+E148+G148</f>
        <v>43224809</v>
      </c>
      <c r="L148" s="10">
        <f>D70+F70+H70+J70+D109+F109+H109+J109+D148+F148+H148</f>
        <v>28220794</v>
      </c>
    </row>
    <row r="149" spans="1:13" x14ac:dyDescent="0.2">
      <c r="A149" s="1" t="s">
        <v>354</v>
      </c>
      <c r="B149" s="26" t="s">
        <v>626</v>
      </c>
      <c r="C149" s="10">
        <v>1493675.87</v>
      </c>
      <c r="D149" s="10">
        <v>2645616.89</v>
      </c>
      <c r="E149" s="10">
        <v>1784132.03</v>
      </c>
      <c r="F149" s="10">
        <v>67138.37</v>
      </c>
      <c r="G149" s="10">
        <v>316263.17</v>
      </c>
      <c r="H149" s="10">
        <v>302462.52</v>
      </c>
      <c r="I149" s="30"/>
      <c r="J149" s="30"/>
      <c r="K149" s="10">
        <f>C71+E71+G71+I71+C110+E110+G110+I110+C149+E149+G149</f>
        <v>33140651.760000002</v>
      </c>
      <c r="L149" s="10">
        <f>D71+F71+H71+J71+D110+F110+H110+J110+D149+F149+H149</f>
        <v>20004677.110000003</v>
      </c>
    </row>
    <row r="150" spans="1:13" x14ac:dyDescent="0.2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2">
      <c r="B151" s="26" t="s">
        <v>219</v>
      </c>
      <c r="C151" s="11">
        <f t="shared" ref="C151:H151" si="31">SUBTOTAL(9,C118:C150)</f>
        <v>64101566.890000008</v>
      </c>
      <c r="D151" s="11">
        <f t="shared" si="31"/>
        <v>117977467.23999998</v>
      </c>
      <c r="E151" s="11">
        <f t="shared" si="31"/>
        <v>55580628.170000024</v>
      </c>
      <c r="F151" s="11">
        <f t="shared" si="31"/>
        <v>6928880.1199999992</v>
      </c>
      <c r="G151" s="11">
        <f t="shared" si="31"/>
        <v>45461202.01000002</v>
      </c>
      <c r="H151" s="11">
        <f t="shared" si="31"/>
        <v>29524945.969999999</v>
      </c>
      <c r="I151" s="4"/>
      <c r="J151" s="4"/>
      <c r="K151" s="11">
        <f>SUBTOTAL(9,K118:K150)</f>
        <v>1505338616.0900004</v>
      </c>
      <c r="L151" s="11">
        <f>SUBTOTAL(9,L118:L150)</f>
        <v>896787877.57000017</v>
      </c>
    </row>
    <row r="152" spans="1:13" x14ac:dyDescent="0.2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2">
      <c r="B153" s="26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2">
      <c r="B154" s="26"/>
      <c r="C154" s="213"/>
      <c r="D154" s="213"/>
      <c r="E154" s="213"/>
      <c r="F154" s="213"/>
      <c r="G154" s="213"/>
      <c r="H154" s="213"/>
      <c r="I154" s="213"/>
      <c r="J154" s="218"/>
      <c r="K154" s="215" t="s">
        <v>143</v>
      </c>
      <c r="L154" s="212"/>
      <c r="M154" s="6"/>
    </row>
    <row r="155" spans="1:13" x14ac:dyDescent="0.2">
      <c r="B155" s="15"/>
      <c r="C155" s="28"/>
      <c r="D155" s="28"/>
      <c r="E155" s="28"/>
      <c r="F155" s="28"/>
      <c r="G155" s="26"/>
      <c r="H155" s="28"/>
      <c r="I155" s="27"/>
      <c r="J155" s="27"/>
      <c r="K155" s="156" t="s">
        <v>245</v>
      </c>
      <c r="L155" s="28" t="s">
        <v>246</v>
      </c>
    </row>
    <row r="156" spans="1:13" x14ac:dyDescent="0.2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247</v>
      </c>
      <c r="L156" s="28" t="s">
        <v>247</v>
      </c>
    </row>
    <row r="157" spans="1:13" x14ac:dyDescent="0.2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28"/>
    </row>
    <row r="158" spans="1:13" x14ac:dyDescent="0.2">
      <c r="A158" s="1" t="s">
        <v>156</v>
      </c>
      <c r="B158" s="26"/>
      <c r="C158" s="4"/>
      <c r="D158" s="4"/>
      <c r="E158" s="4"/>
      <c r="F158" s="4"/>
      <c r="G158" s="4"/>
      <c r="H158" s="216" t="s">
        <v>499</v>
      </c>
      <c r="I158" s="216"/>
      <c r="J158" s="216"/>
      <c r="K158" s="152">
        <v>0</v>
      </c>
      <c r="L158" s="152">
        <v>0</v>
      </c>
    </row>
    <row r="159" spans="1:13" x14ac:dyDescent="0.2"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1505338616.0900004</v>
      </c>
      <c r="L159" s="15">
        <f>L151+L158</f>
        <v>896787877.57000017</v>
      </c>
    </row>
    <row r="160" spans="1:13" x14ac:dyDescent="0.2">
      <c r="A160" s="1" t="s">
        <v>160</v>
      </c>
      <c r="B160" s="26"/>
      <c r="C160" s="4"/>
      <c r="D160" s="4"/>
      <c r="E160" s="4"/>
      <c r="F160" s="4"/>
      <c r="G160" s="4"/>
      <c r="H160" s="216" t="s">
        <v>485</v>
      </c>
      <c r="I160" s="216"/>
      <c r="J160" s="216"/>
      <c r="K160" s="4">
        <v>4201365</v>
      </c>
      <c r="L160" s="4">
        <v>4201365</v>
      </c>
    </row>
    <row r="161" spans="2:12" ht="13.5" thickBot="1" x14ac:dyDescent="0.25">
      <c r="B161" s="10"/>
      <c r="C161" s="10"/>
      <c r="D161" s="10"/>
      <c r="E161" s="10"/>
      <c r="F161" s="10"/>
      <c r="G161" s="10"/>
      <c r="H161" s="139"/>
      <c r="I161" s="139"/>
      <c r="J161" s="139"/>
      <c r="K161" s="139"/>
      <c r="L161" s="4"/>
    </row>
    <row r="162" spans="2:12" ht="14.25" thickTop="1" thickBot="1" x14ac:dyDescent="0.25">
      <c r="B162" s="10"/>
      <c r="C162" s="10"/>
      <c r="D162" s="10"/>
      <c r="E162" s="10"/>
      <c r="F162" s="10"/>
      <c r="G162" s="10"/>
      <c r="H162" s="217" t="s">
        <v>157</v>
      </c>
      <c r="I162" s="217"/>
      <c r="J162" s="217"/>
      <c r="K162" s="141">
        <f>K159-K160</f>
        <v>1501137251.0900004</v>
      </c>
      <c r="L162" s="162">
        <f>L159-L160</f>
        <v>892586512.57000017</v>
      </c>
    </row>
    <row r="163" spans="2:12" ht="13.5" thickTop="1" x14ac:dyDescent="0.2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2:12" x14ac:dyDescent="0.2">
      <c r="B164" s="10"/>
      <c r="C164" s="10"/>
      <c r="D164" s="10"/>
      <c r="E164" s="10"/>
      <c r="F164" s="10"/>
      <c r="G164" s="10"/>
      <c r="H164" s="4"/>
      <c r="I164" s="4"/>
      <c r="J164" s="4"/>
      <c r="K164" s="4"/>
      <c r="L164" s="4"/>
    </row>
    <row r="165" spans="2:12" x14ac:dyDescent="0.2">
      <c r="B165" s="26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8" spans="2:12" ht="15.75" x14ac:dyDescent="0.25">
      <c r="K168" s="165" t="s">
        <v>153</v>
      </c>
      <c r="L168" s="165" t="s">
        <v>153</v>
      </c>
    </row>
  </sheetData>
  <mergeCells count="24">
    <mergeCell ref="B75:L75"/>
    <mergeCell ref="K115:L115"/>
    <mergeCell ref="E115:F115"/>
    <mergeCell ref="I115:J115"/>
    <mergeCell ref="B36:L36"/>
    <mergeCell ref="C37:D37"/>
    <mergeCell ref="E37:F37"/>
    <mergeCell ref="G37:H37"/>
    <mergeCell ref="I37:J37"/>
    <mergeCell ref="B114:L114"/>
    <mergeCell ref="C76:D76"/>
    <mergeCell ref="E76:F76"/>
    <mergeCell ref="G76:H76"/>
    <mergeCell ref="C154:D154"/>
    <mergeCell ref="G154:H154"/>
    <mergeCell ref="I154:J154"/>
    <mergeCell ref="G115:H115"/>
    <mergeCell ref="I76:J76"/>
    <mergeCell ref="C115:D115"/>
    <mergeCell ref="K154:L154"/>
    <mergeCell ref="E154:F154"/>
    <mergeCell ref="H160:J160"/>
    <mergeCell ref="H162:J162"/>
    <mergeCell ref="H158:J158"/>
  </mergeCells>
  <phoneticPr fontId="0" type="noConversion"/>
  <pageMargins left="0.74803149606299213" right="0.74803149606299213" top="0.51" bottom="0.5" header="0.51181102362204722" footer="0.51181102362204722"/>
  <pageSetup paperSize="9" scale="78" fitToHeight="8" orientation="landscape" r:id="rId1"/>
  <headerFooter alignWithMargins="0"/>
  <rowBreaks count="2" manualBreakCount="2">
    <brk id="74" min="1" max="11" man="1"/>
    <brk id="113" min="1" max="11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17"/>
  <sheetViews>
    <sheetView topLeftCell="B7" zoomScaleNormal="100" workbookViewId="0">
      <selection activeCell="B7" sqref="B7"/>
    </sheetView>
  </sheetViews>
  <sheetFormatPr defaultColWidth="9.28515625" defaultRowHeight="12.75" x14ac:dyDescent="0.2"/>
  <cols>
    <col min="1" max="1" width="9.28515625" style="1" hidden="1" customWidth="1"/>
    <col min="2" max="2" width="27.7109375" style="1" customWidth="1"/>
    <col min="3" max="10" width="13" style="1" customWidth="1"/>
    <col min="11" max="11" width="17.42578125" style="1" customWidth="1"/>
    <col min="12" max="12" width="15.42578125" style="1" customWidth="1"/>
    <col min="13" max="13" width="13" style="1" customWidth="1"/>
    <col min="14" max="16384" width="9.28515625" style="1"/>
  </cols>
  <sheetData>
    <row r="1" spans="1:12" hidden="1" x14ac:dyDescent="0.2">
      <c r="A1" s="1" t="s">
        <v>552</v>
      </c>
    </row>
    <row r="2" spans="1:12" hidden="1" x14ac:dyDescent="0.2">
      <c r="A2" s="1" t="s">
        <v>232</v>
      </c>
    </row>
    <row r="3" spans="1:12" hidden="1" x14ac:dyDescent="0.2">
      <c r="A3" s="1" t="s">
        <v>239</v>
      </c>
      <c r="B3" s="8" t="s">
        <v>254</v>
      </c>
      <c r="C3" s="1" t="s">
        <v>220</v>
      </c>
      <c r="D3" s="1" t="s">
        <v>220</v>
      </c>
      <c r="E3" s="1" t="s">
        <v>220</v>
      </c>
      <c r="F3" s="1" t="s">
        <v>220</v>
      </c>
      <c r="G3" s="1" t="s">
        <v>220</v>
      </c>
      <c r="H3" s="1" t="s">
        <v>220</v>
      </c>
      <c r="I3" s="1" t="s">
        <v>220</v>
      </c>
      <c r="J3" s="1" t="s">
        <v>220</v>
      </c>
    </row>
    <row r="4" spans="1:12" hidden="1" x14ac:dyDescent="0.2">
      <c r="A4" s="1" t="s">
        <v>221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248</v>
      </c>
      <c r="C5" s="1">
        <v>230</v>
      </c>
      <c r="D5" s="1">
        <v>230</v>
      </c>
      <c r="E5" s="1">
        <v>240</v>
      </c>
      <c r="F5" s="1">
        <v>240</v>
      </c>
      <c r="G5" s="1">
        <v>250</v>
      </c>
      <c r="H5" s="1">
        <v>250</v>
      </c>
      <c r="I5" s="1">
        <v>260</v>
      </c>
      <c r="J5" s="1">
        <v>260</v>
      </c>
      <c r="K5" s="2"/>
      <c r="L5" s="3"/>
    </row>
    <row r="6" spans="1:12" s="22" customFormat="1" ht="12.75" hidden="1" customHeight="1" x14ac:dyDescent="0.25">
      <c r="A6" s="1" t="s">
        <v>347</v>
      </c>
      <c r="C6" s="1" t="s">
        <v>348</v>
      </c>
      <c r="D6" s="1" t="s">
        <v>349</v>
      </c>
      <c r="E6" s="1" t="s">
        <v>348</v>
      </c>
      <c r="F6" s="1" t="s">
        <v>349</v>
      </c>
      <c r="G6" s="1" t="s">
        <v>348</v>
      </c>
      <c r="H6" s="1" t="s">
        <v>349</v>
      </c>
      <c r="I6" s="1" t="s">
        <v>348</v>
      </c>
      <c r="J6" s="1" t="s">
        <v>349</v>
      </c>
    </row>
    <row r="7" spans="1:12" customFormat="1" x14ac:dyDescent="0.2"/>
    <row r="8" spans="1:12" hidden="1" x14ac:dyDescent="0.2">
      <c r="A8" s="1" t="s">
        <v>145</v>
      </c>
    </row>
    <row r="9" spans="1:12" hidden="1" x14ac:dyDescent="0.2">
      <c r="A9" s="1" t="s">
        <v>230</v>
      </c>
    </row>
    <row r="10" spans="1:12" hidden="1" x14ac:dyDescent="0.2">
      <c r="A10" s="1" t="s">
        <v>243</v>
      </c>
      <c r="B10" s="8"/>
      <c r="K10" s="1" t="s">
        <v>220</v>
      </c>
      <c r="L10" s="1" t="s">
        <v>220</v>
      </c>
    </row>
    <row r="11" spans="1:12" hidden="1" x14ac:dyDescent="0.2">
      <c r="A11" s="1" t="s">
        <v>225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2">
      <c r="A12" s="1" t="s">
        <v>215</v>
      </c>
      <c r="K12" s="1" t="s">
        <v>163</v>
      </c>
      <c r="L12" s="1" t="s">
        <v>163</v>
      </c>
    </row>
    <row r="13" spans="1:12" s="22" customFormat="1" ht="12.75" hidden="1" customHeight="1" x14ac:dyDescent="0.25">
      <c r="A13" s="1" t="s">
        <v>355</v>
      </c>
      <c r="C13" s="1"/>
      <c r="D13" s="1"/>
      <c r="E13" s="1"/>
      <c r="F13" s="1"/>
      <c r="G13" s="1"/>
      <c r="H13" s="1"/>
      <c r="I13" s="1"/>
      <c r="J13" s="1"/>
      <c r="K13" s="1" t="s">
        <v>348</v>
      </c>
      <c r="L13" s="1" t="s">
        <v>349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553</v>
      </c>
    </row>
    <row r="16" spans="1:12" hidden="1" x14ac:dyDescent="0.2">
      <c r="A16" s="1" t="s">
        <v>231</v>
      </c>
    </row>
    <row r="17" spans="1:13" hidden="1" x14ac:dyDescent="0.2">
      <c r="A17" s="1" t="s">
        <v>244</v>
      </c>
      <c r="B17" s="8" t="s">
        <v>254</v>
      </c>
      <c r="C17" s="1" t="s">
        <v>220</v>
      </c>
      <c r="D17" s="1" t="s">
        <v>220</v>
      </c>
      <c r="E17" s="1" t="s">
        <v>220</v>
      </c>
      <c r="F17" s="1" t="s">
        <v>220</v>
      </c>
      <c r="G17" s="1" t="s">
        <v>220</v>
      </c>
      <c r="H17" s="1" t="s">
        <v>220</v>
      </c>
      <c r="I17" s="1" t="s">
        <v>220</v>
      </c>
      <c r="J17" s="1" t="s">
        <v>220</v>
      </c>
    </row>
    <row r="18" spans="1:13" hidden="1" x14ac:dyDescent="0.2">
      <c r="A18" s="1" t="s">
        <v>226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3" hidden="1" x14ac:dyDescent="0.2">
      <c r="A19" s="1" t="s">
        <v>216</v>
      </c>
      <c r="C19" s="1">
        <v>270</v>
      </c>
      <c r="D19" s="1">
        <v>270</v>
      </c>
      <c r="E19" s="1">
        <v>280</v>
      </c>
      <c r="F19" s="1">
        <v>280</v>
      </c>
      <c r="G19" s="1">
        <v>290</v>
      </c>
      <c r="H19" s="1">
        <v>290</v>
      </c>
      <c r="I19" s="1">
        <v>800</v>
      </c>
      <c r="J19" s="1">
        <v>800</v>
      </c>
      <c r="K19" s="2"/>
      <c r="L19" s="3"/>
    </row>
    <row r="20" spans="1:13" s="22" customFormat="1" ht="12.75" hidden="1" customHeight="1" x14ac:dyDescent="0.25">
      <c r="A20" s="1" t="s">
        <v>362</v>
      </c>
      <c r="C20" s="1" t="s">
        <v>348</v>
      </c>
      <c r="D20" s="1" t="s">
        <v>349</v>
      </c>
      <c r="E20" s="1" t="s">
        <v>348</v>
      </c>
      <c r="F20" s="1" t="s">
        <v>349</v>
      </c>
      <c r="G20" s="1" t="s">
        <v>348</v>
      </c>
      <c r="H20" s="1" t="s">
        <v>349</v>
      </c>
      <c r="I20" s="1" t="s">
        <v>348</v>
      </c>
      <c r="J20" s="1" t="s">
        <v>349</v>
      </c>
    </row>
    <row r="21" spans="1:13" customFormat="1" x14ac:dyDescent="0.2"/>
    <row r="22" spans="1:13" hidden="1" x14ac:dyDescent="0.2">
      <c r="A22" s="1" t="s">
        <v>164</v>
      </c>
    </row>
    <row r="23" spans="1:13" hidden="1" x14ac:dyDescent="0.2">
      <c r="A23" s="1" t="s">
        <v>365</v>
      </c>
    </row>
    <row r="24" spans="1:13" hidden="1" x14ac:dyDescent="0.2">
      <c r="A24" s="1" t="s">
        <v>366</v>
      </c>
      <c r="B24" s="8"/>
      <c r="K24" s="1" t="s">
        <v>220</v>
      </c>
      <c r="L24" s="1" t="s">
        <v>220</v>
      </c>
    </row>
    <row r="25" spans="1:13" hidden="1" x14ac:dyDescent="0.2">
      <c r="A25" s="1" t="s">
        <v>367</v>
      </c>
      <c r="C25" s="7"/>
      <c r="E25" s="7"/>
      <c r="G25" s="7"/>
      <c r="I25" s="7"/>
      <c r="K25" s="7">
        <v>10</v>
      </c>
      <c r="L25" s="1">
        <v>10</v>
      </c>
    </row>
    <row r="26" spans="1:13" hidden="1" x14ac:dyDescent="0.2">
      <c r="A26" s="1" t="s">
        <v>368</v>
      </c>
      <c r="K26" s="1">
        <v>80</v>
      </c>
      <c r="L26" s="1">
        <v>80</v>
      </c>
    </row>
    <row r="27" spans="1:13" s="22" customFormat="1" ht="12.75" hidden="1" customHeight="1" x14ac:dyDescent="0.25">
      <c r="A27" s="1" t="s">
        <v>369</v>
      </c>
      <c r="C27" s="1"/>
      <c r="D27" s="1"/>
      <c r="E27" s="1"/>
      <c r="F27" s="1"/>
      <c r="G27" s="1"/>
      <c r="H27" s="1"/>
      <c r="I27" s="23"/>
      <c r="J27" s="1"/>
      <c r="K27" s="7" t="s">
        <v>349</v>
      </c>
      <c r="L27" s="7" t="s">
        <v>349</v>
      </c>
    </row>
    <row r="28" spans="1:13" x14ac:dyDescent="0.2">
      <c r="K28" s="2"/>
      <c r="L28" s="3"/>
    </row>
    <row r="29" spans="1:13" ht="18.75" x14ac:dyDescent="0.3">
      <c r="B29" s="194" t="s">
        <v>252</v>
      </c>
      <c r="C29" s="194"/>
      <c r="D29" s="194"/>
      <c r="E29" s="194"/>
      <c r="F29" s="194"/>
      <c r="G29" s="194"/>
      <c r="H29" s="194"/>
      <c r="I29" s="194"/>
      <c r="J29" s="194"/>
      <c r="K29" s="194"/>
      <c r="L29" s="194"/>
    </row>
    <row r="30" spans="1:13" ht="25.5" customHeight="1" x14ac:dyDescent="0.2">
      <c r="B30" s="13" t="s">
        <v>498</v>
      </c>
      <c r="C30" s="220" t="s">
        <v>294</v>
      </c>
      <c r="D30" s="221"/>
      <c r="E30" s="220" t="s">
        <v>295</v>
      </c>
      <c r="F30" s="221"/>
      <c r="G30" s="220" t="s">
        <v>296</v>
      </c>
      <c r="H30" s="221"/>
      <c r="I30" s="220" t="s">
        <v>297</v>
      </c>
      <c r="J30" s="221"/>
      <c r="K30" s="14"/>
      <c r="L30" s="6"/>
      <c r="M30" s="6"/>
    </row>
    <row r="31" spans="1:13" x14ac:dyDescent="0.2">
      <c r="B31" s="8"/>
      <c r="C31" s="9" t="s">
        <v>245</v>
      </c>
      <c r="D31" s="9" t="s">
        <v>246</v>
      </c>
      <c r="E31" s="9" t="s">
        <v>245</v>
      </c>
      <c r="F31" s="9" t="s">
        <v>246</v>
      </c>
      <c r="G31" s="9" t="s">
        <v>245</v>
      </c>
      <c r="H31" s="9" t="s">
        <v>246</v>
      </c>
      <c r="I31" s="9" t="s">
        <v>245</v>
      </c>
      <c r="J31" s="9" t="s">
        <v>246</v>
      </c>
      <c r="K31" s="12"/>
      <c r="L31" s="12"/>
    </row>
    <row r="32" spans="1:13" x14ac:dyDescent="0.2">
      <c r="B32" s="8"/>
      <c r="C32" s="9" t="s">
        <v>247</v>
      </c>
      <c r="D32" s="9" t="s">
        <v>247</v>
      </c>
      <c r="E32" s="9" t="s">
        <v>247</v>
      </c>
      <c r="F32" s="9" t="s">
        <v>247</v>
      </c>
      <c r="G32" s="9" t="s">
        <v>247</v>
      </c>
      <c r="H32" s="9" t="s">
        <v>247</v>
      </c>
      <c r="I32" s="9" t="s">
        <v>247</v>
      </c>
      <c r="J32" s="9" t="s">
        <v>247</v>
      </c>
      <c r="K32" s="12"/>
      <c r="L32" s="12"/>
    </row>
    <row r="33" spans="1:12" x14ac:dyDescent="0.2">
      <c r="B33" s="8"/>
      <c r="K33" s="6"/>
      <c r="L33" s="6"/>
    </row>
    <row r="34" spans="1:12" x14ac:dyDescent="0.2">
      <c r="A34" s="1" t="s">
        <v>595</v>
      </c>
      <c r="B34" s="8" t="s">
        <v>596</v>
      </c>
      <c r="C34" s="10">
        <v>2049388.44</v>
      </c>
      <c r="D34" s="10">
        <v>57437.45</v>
      </c>
      <c r="E34" s="10">
        <v>1314392.6399999999</v>
      </c>
      <c r="F34" s="10">
        <v>30414.240000000002</v>
      </c>
      <c r="G34" s="10">
        <v>32283.73</v>
      </c>
      <c r="H34" s="10">
        <v>1419.4</v>
      </c>
      <c r="I34" s="10">
        <v>119295.95</v>
      </c>
      <c r="J34" s="10">
        <v>410.26</v>
      </c>
      <c r="K34" s="4"/>
      <c r="L34" s="4"/>
    </row>
    <row r="35" spans="1:12" x14ac:dyDescent="0.2">
      <c r="A35" s="1" t="s">
        <v>595</v>
      </c>
      <c r="B35" s="8" t="s">
        <v>597</v>
      </c>
      <c r="C35" s="10">
        <v>1690734.51</v>
      </c>
      <c r="D35" s="10">
        <v>1615998.84</v>
      </c>
      <c r="E35" s="10">
        <v>1259684.75</v>
      </c>
      <c r="F35" s="10">
        <v>1341543.93</v>
      </c>
      <c r="G35" s="10">
        <v>0</v>
      </c>
      <c r="H35" s="10">
        <v>0</v>
      </c>
      <c r="I35" s="10">
        <v>73350.94</v>
      </c>
      <c r="J35" s="10">
        <v>456.81</v>
      </c>
      <c r="K35" s="4"/>
      <c r="L35" s="4"/>
    </row>
    <row r="36" spans="1:12" x14ac:dyDescent="0.2">
      <c r="A36" s="1" t="s">
        <v>595</v>
      </c>
      <c r="B36" s="8" t="s">
        <v>598</v>
      </c>
      <c r="C36" s="10">
        <v>5551847.3200000003</v>
      </c>
      <c r="D36" s="10">
        <v>5331331.13</v>
      </c>
      <c r="E36" s="10">
        <v>2805847.97</v>
      </c>
      <c r="F36" s="10">
        <v>2252603.52</v>
      </c>
      <c r="G36" s="10">
        <v>364847.86</v>
      </c>
      <c r="H36" s="10">
        <v>293114.78000000003</v>
      </c>
      <c r="I36" s="10">
        <v>280141.95</v>
      </c>
      <c r="J36" s="10">
        <v>4400</v>
      </c>
      <c r="K36" s="4"/>
      <c r="L36" s="4"/>
    </row>
    <row r="37" spans="1:12" x14ac:dyDescent="0.2">
      <c r="A37" s="1" t="s">
        <v>595</v>
      </c>
      <c r="B37" s="8" t="s">
        <v>599</v>
      </c>
      <c r="C37" s="10">
        <v>4610629.04</v>
      </c>
      <c r="D37" s="10">
        <v>4026663.33</v>
      </c>
      <c r="E37" s="10">
        <v>1974209.68</v>
      </c>
      <c r="F37" s="10">
        <v>1593547.27</v>
      </c>
      <c r="G37" s="10">
        <v>6428.8</v>
      </c>
      <c r="H37" s="10">
        <v>6118.5</v>
      </c>
      <c r="I37" s="10">
        <v>318431.59000000003</v>
      </c>
      <c r="J37" s="10">
        <v>11000</v>
      </c>
      <c r="K37" s="4"/>
      <c r="L37" s="4"/>
    </row>
    <row r="38" spans="1:12" x14ac:dyDescent="0.2">
      <c r="A38" s="1" t="s">
        <v>595</v>
      </c>
      <c r="B38" s="8" t="s">
        <v>600</v>
      </c>
      <c r="C38" s="10">
        <v>14331289</v>
      </c>
      <c r="D38" s="10">
        <v>12561709</v>
      </c>
      <c r="E38" s="10">
        <v>5227555</v>
      </c>
      <c r="F38" s="10">
        <v>4413903</v>
      </c>
      <c r="G38" s="10">
        <v>0</v>
      </c>
      <c r="H38" s="10">
        <v>0</v>
      </c>
      <c r="I38" s="10">
        <v>2049566</v>
      </c>
      <c r="J38" s="10">
        <v>39972</v>
      </c>
      <c r="K38" s="4"/>
      <c r="L38" s="4"/>
    </row>
    <row r="39" spans="1:12" x14ac:dyDescent="0.2">
      <c r="A39" s="1" t="s">
        <v>595</v>
      </c>
      <c r="B39" s="8" t="s">
        <v>601</v>
      </c>
      <c r="C39" s="10">
        <v>7602890.4900000002</v>
      </c>
      <c r="D39" s="10">
        <v>332859.98</v>
      </c>
      <c r="E39" s="10">
        <v>1608920.73</v>
      </c>
      <c r="F39" s="10">
        <v>80869.62</v>
      </c>
      <c r="G39" s="10">
        <v>756135.93</v>
      </c>
      <c r="H39" s="10">
        <v>21679.52</v>
      </c>
      <c r="I39" s="10">
        <v>543072.81000000006</v>
      </c>
      <c r="J39" s="10">
        <v>8356.7199999999993</v>
      </c>
      <c r="K39" s="4"/>
      <c r="L39" s="4"/>
    </row>
    <row r="40" spans="1:12" x14ac:dyDescent="0.2">
      <c r="A40" s="1" t="s">
        <v>595</v>
      </c>
      <c r="B40" s="8" t="s">
        <v>602</v>
      </c>
      <c r="C40" s="10">
        <v>20035158</v>
      </c>
      <c r="D40" s="10">
        <v>19890796</v>
      </c>
      <c r="E40" s="10">
        <v>5422301</v>
      </c>
      <c r="F40" s="10">
        <v>5334756</v>
      </c>
      <c r="G40" s="10">
        <v>0</v>
      </c>
      <c r="H40" s="10">
        <v>0</v>
      </c>
      <c r="I40" s="10">
        <v>362075</v>
      </c>
      <c r="J40" s="10">
        <v>3600</v>
      </c>
      <c r="K40" s="4"/>
      <c r="L40" s="4"/>
    </row>
    <row r="41" spans="1:12" x14ac:dyDescent="0.2">
      <c r="A41" s="1" t="s">
        <v>595</v>
      </c>
      <c r="B41" s="8" t="s">
        <v>603</v>
      </c>
      <c r="C41" s="10">
        <v>2138000</v>
      </c>
      <c r="D41" s="10">
        <v>224900</v>
      </c>
      <c r="E41" s="10">
        <v>1431400</v>
      </c>
      <c r="F41" s="10">
        <v>561500</v>
      </c>
      <c r="G41" s="10">
        <v>0</v>
      </c>
      <c r="H41" s="10">
        <v>0</v>
      </c>
      <c r="I41" s="10">
        <v>290100</v>
      </c>
      <c r="J41" s="10">
        <v>2500</v>
      </c>
      <c r="K41" s="4"/>
      <c r="L41" s="4"/>
    </row>
    <row r="42" spans="1:12" x14ac:dyDescent="0.2">
      <c r="A42" s="1" t="s">
        <v>595</v>
      </c>
      <c r="B42" s="8" t="s">
        <v>604</v>
      </c>
      <c r="C42" s="10">
        <v>6204100</v>
      </c>
      <c r="D42" s="10">
        <v>3726500</v>
      </c>
      <c r="E42" s="10">
        <v>3663400</v>
      </c>
      <c r="F42" s="10">
        <v>6632900</v>
      </c>
      <c r="G42" s="10">
        <v>0</v>
      </c>
      <c r="H42" s="10">
        <v>0</v>
      </c>
      <c r="I42" s="10">
        <v>2016900</v>
      </c>
      <c r="J42" s="10">
        <v>5500</v>
      </c>
      <c r="K42" s="4"/>
      <c r="L42" s="4"/>
    </row>
    <row r="43" spans="1:12" x14ac:dyDescent="0.2">
      <c r="A43" s="1" t="s">
        <v>595</v>
      </c>
      <c r="B43" s="8" t="s">
        <v>605</v>
      </c>
      <c r="C43" s="10">
        <v>1371033.95</v>
      </c>
      <c r="D43" s="10">
        <v>392445.43</v>
      </c>
      <c r="E43" s="10">
        <v>311563.19</v>
      </c>
      <c r="F43" s="10">
        <v>2548.1999999999998</v>
      </c>
      <c r="G43" s="10">
        <v>0</v>
      </c>
      <c r="H43" s="10">
        <v>0</v>
      </c>
      <c r="I43" s="10">
        <v>209152.35</v>
      </c>
      <c r="J43" s="10">
        <v>23696.97</v>
      </c>
      <c r="K43" s="4"/>
      <c r="L43" s="4"/>
    </row>
    <row r="44" spans="1:12" x14ac:dyDescent="0.2">
      <c r="A44" s="1" t="s">
        <v>595</v>
      </c>
      <c r="B44" s="8" t="s">
        <v>606</v>
      </c>
      <c r="C44" s="10">
        <v>4386287.67</v>
      </c>
      <c r="D44" s="10">
        <v>5478695.1100000003</v>
      </c>
      <c r="E44" s="10">
        <v>1718702.72</v>
      </c>
      <c r="F44" s="10">
        <v>1104461.31</v>
      </c>
      <c r="G44" s="10">
        <v>0</v>
      </c>
      <c r="H44" s="10">
        <v>0</v>
      </c>
      <c r="I44" s="10">
        <v>610488.97</v>
      </c>
      <c r="J44" s="10">
        <v>6978.17</v>
      </c>
      <c r="K44" s="4"/>
      <c r="L44" s="4"/>
    </row>
    <row r="45" spans="1:12" x14ac:dyDescent="0.2">
      <c r="A45" s="1" t="s">
        <v>595</v>
      </c>
      <c r="B45" s="8" t="s">
        <v>607</v>
      </c>
      <c r="C45" s="10">
        <v>6811891.3899999997</v>
      </c>
      <c r="D45" s="10">
        <v>361221.22</v>
      </c>
      <c r="E45" s="10">
        <v>2355425.16</v>
      </c>
      <c r="F45" s="10">
        <v>47346.39</v>
      </c>
      <c r="G45" s="10">
        <v>141797.35</v>
      </c>
      <c r="H45" s="10">
        <v>3072.04</v>
      </c>
      <c r="I45" s="10">
        <v>1585718.38</v>
      </c>
      <c r="J45" s="10">
        <v>85911.29</v>
      </c>
      <c r="K45" s="4"/>
      <c r="L45" s="4"/>
    </row>
    <row r="46" spans="1:12" x14ac:dyDescent="0.2">
      <c r="A46" s="1" t="s">
        <v>595</v>
      </c>
      <c r="B46" s="8" t="s">
        <v>608</v>
      </c>
      <c r="C46" s="10">
        <v>3835420</v>
      </c>
      <c r="D46" s="10">
        <v>2602218</v>
      </c>
      <c r="E46" s="10">
        <v>4057718</v>
      </c>
      <c r="F46" s="10">
        <v>2643008</v>
      </c>
      <c r="G46" s="10">
        <v>0</v>
      </c>
      <c r="H46" s="10">
        <v>0</v>
      </c>
      <c r="I46" s="10">
        <v>0</v>
      </c>
      <c r="J46" s="10">
        <v>0</v>
      </c>
      <c r="K46" s="4"/>
      <c r="L46" s="4"/>
    </row>
    <row r="47" spans="1:12" x14ac:dyDescent="0.2">
      <c r="A47" s="1" t="s">
        <v>595</v>
      </c>
      <c r="B47" s="8" t="s">
        <v>609</v>
      </c>
      <c r="C47" s="10">
        <v>2311303.2799999998</v>
      </c>
      <c r="D47" s="10">
        <v>2311030.0499999998</v>
      </c>
      <c r="E47" s="10">
        <v>1604183.28</v>
      </c>
      <c r="F47" s="10">
        <v>1604546.07</v>
      </c>
      <c r="G47" s="10">
        <v>163541.29999999999</v>
      </c>
      <c r="H47" s="10">
        <v>163536.24</v>
      </c>
      <c r="I47" s="10">
        <v>73882.13</v>
      </c>
      <c r="J47" s="10">
        <v>10447.870000000001</v>
      </c>
      <c r="K47" s="4"/>
      <c r="L47" s="4"/>
    </row>
    <row r="48" spans="1:12" x14ac:dyDescent="0.2">
      <c r="A48" s="1" t="s">
        <v>595</v>
      </c>
      <c r="B48" s="8" t="s">
        <v>610</v>
      </c>
      <c r="C48" s="10">
        <v>2186290.7799999998</v>
      </c>
      <c r="D48" s="10">
        <v>2090530.49</v>
      </c>
      <c r="E48" s="10">
        <v>1330390.24</v>
      </c>
      <c r="F48" s="10">
        <v>1277785.3899999999</v>
      </c>
      <c r="G48" s="10">
        <v>0</v>
      </c>
      <c r="H48" s="10">
        <v>0</v>
      </c>
      <c r="I48" s="10">
        <v>37683.089999999997</v>
      </c>
      <c r="J48" s="10">
        <v>2587.13</v>
      </c>
      <c r="K48" s="4"/>
      <c r="L48" s="4"/>
    </row>
    <row r="49" spans="1:12" x14ac:dyDescent="0.2">
      <c r="A49" s="1" t="s">
        <v>595</v>
      </c>
      <c r="B49" s="8" t="s">
        <v>611</v>
      </c>
      <c r="C49" s="10">
        <v>930172</v>
      </c>
      <c r="D49" s="10">
        <v>873964</v>
      </c>
      <c r="E49" s="10">
        <v>667964</v>
      </c>
      <c r="F49" s="10">
        <v>639095</v>
      </c>
      <c r="G49" s="10">
        <v>146991</v>
      </c>
      <c r="H49" s="10">
        <v>138795</v>
      </c>
      <c r="I49" s="10">
        <v>10674</v>
      </c>
      <c r="J49" s="10">
        <v>0</v>
      </c>
      <c r="K49" s="4"/>
      <c r="L49" s="4"/>
    </row>
    <row r="50" spans="1:12" x14ac:dyDescent="0.2">
      <c r="A50" s="1" t="s">
        <v>595</v>
      </c>
      <c r="B50" s="8" t="s">
        <v>612</v>
      </c>
      <c r="C50" s="10">
        <v>7181141.7199999997</v>
      </c>
      <c r="D50" s="10">
        <v>6845813.6500000004</v>
      </c>
      <c r="E50" s="10">
        <v>3142626</v>
      </c>
      <c r="F50" s="10">
        <v>2788078.73</v>
      </c>
      <c r="G50" s="10">
        <v>0</v>
      </c>
      <c r="H50" s="10">
        <v>0</v>
      </c>
      <c r="I50" s="10">
        <v>166792.97</v>
      </c>
      <c r="J50" s="10">
        <v>5000</v>
      </c>
      <c r="K50" s="4"/>
      <c r="L50" s="4"/>
    </row>
    <row r="51" spans="1:12" x14ac:dyDescent="0.2">
      <c r="A51" s="1" t="s">
        <v>595</v>
      </c>
      <c r="B51" s="8" t="s">
        <v>613</v>
      </c>
      <c r="C51" s="10">
        <v>1582528.89</v>
      </c>
      <c r="D51" s="10">
        <v>54133.52</v>
      </c>
      <c r="E51" s="10">
        <v>515389.27</v>
      </c>
      <c r="F51" s="10">
        <v>22272.59</v>
      </c>
      <c r="G51" s="10">
        <v>0</v>
      </c>
      <c r="H51" s="10">
        <v>0</v>
      </c>
      <c r="I51" s="10">
        <v>66200</v>
      </c>
      <c r="J51" s="10">
        <v>10000</v>
      </c>
      <c r="K51" s="4"/>
      <c r="L51" s="4"/>
    </row>
    <row r="52" spans="1:12" x14ac:dyDescent="0.2">
      <c r="A52" s="1" t="s">
        <v>595</v>
      </c>
      <c r="B52" s="8" t="s">
        <v>614</v>
      </c>
      <c r="C52" s="10">
        <v>3284435.01</v>
      </c>
      <c r="D52" s="10">
        <v>2800890.35</v>
      </c>
      <c r="E52" s="10">
        <v>1689195.12</v>
      </c>
      <c r="F52" s="10">
        <v>1456499.76</v>
      </c>
      <c r="G52" s="10">
        <v>56694.21</v>
      </c>
      <c r="H52" s="10">
        <v>40775.96</v>
      </c>
      <c r="I52" s="10">
        <v>455429.99</v>
      </c>
      <c r="J52" s="10">
        <v>4291.16</v>
      </c>
      <c r="K52" s="4"/>
      <c r="L52" s="4"/>
    </row>
    <row r="53" spans="1:12" x14ac:dyDescent="0.2">
      <c r="A53" s="1" t="s">
        <v>595</v>
      </c>
      <c r="B53" s="8" t="s">
        <v>615</v>
      </c>
      <c r="C53" s="10">
        <v>3280709</v>
      </c>
      <c r="D53" s="10">
        <v>1402985</v>
      </c>
      <c r="E53" s="10">
        <v>2383720</v>
      </c>
      <c r="F53" s="10">
        <v>735146</v>
      </c>
      <c r="G53" s="10">
        <v>156334</v>
      </c>
      <c r="H53" s="10">
        <v>41664</v>
      </c>
      <c r="I53" s="10">
        <v>97562</v>
      </c>
      <c r="J53" s="10">
        <v>3845</v>
      </c>
      <c r="K53" s="4"/>
      <c r="L53" s="4"/>
    </row>
    <row r="54" spans="1:12" x14ac:dyDescent="0.2">
      <c r="A54" s="1" t="s">
        <v>595</v>
      </c>
      <c r="B54" s="8" t="s">
        <v>616</v>
      </c>
      <c r="C54" s="10">
        <v>4308005.57</v>
      </c>
      <c r="D54" s="10">
        <v>339819.39</v>
      </c>
      <c r="E54" s="10">
        <v>2910520.45</v>
      </c>
      <c r="F54" s="10">
        <v>185729.86</v>
      </c>
      <c r="G54" s="10">
        <v>80345.67</v>
      </c>
      <c r="H54" s="10">
        <v>7071.33</v>
      </c>
      <c r="I54" s="10">
        <v>62380.59</v>
      </c>
      <c r="J54" s="10">
        <v>22916.97</v>
      </c>
      <c r="K54" s="4"/>
      <c r="L54" s="4"/>
    </row>
    <row r="55" spans="1:12" x14ac:dyDescent="0.2">
      <c r="A55" s="1" t="s">
        <v>595</v>
      </c>
      <c r="B55" s="8" t="s">
        <v>617</v>
      </c>
      <c r="C55" s="10">
        <v>1150092.72</v>
      </c>
      <c r="D55" s="10">
        <v>15600.89</v>
      </c>
      <c r="E55" s="10">
        <v>1127173.1100000001</v>
      </c>
      <c r="F55" s="10">
        <v>13558.29</v>
      </c>
      <c r="G55" s="10">
        <v>0</v>
      </c>
      <c r="H55" s="10">
        <v>0</v>
      </c>
      <c r="I55" s="10">
        <v>65504.28</v>
      </c>
      <c r="J55" s="10">
        <v>578</v>
      </c>
      <c r="K55" s="4"/>
      <c r="L55" s="4"/>
    </row>
    <row r="56" spans="1:12" x14ac:dyDescent="0.2">
      <c r="A56" s="1" t="s">
        <v>595</v>
      </c>
      <c r="B56" s="8" t="s">
        <v>618</v>
      </c>
      <c r="C56" s="10">
        <v>1625235.81</v>
      </c>
      <c r="D56" s="10">
        <v>1068939.77</v>
      </c>
      <c r="E56" s="10">
        <v>1051750.8700000001</v>
      </c>
      <c r="F56" s="10">
        <v>32183.88</v>
      </c>
      <c r="G56" s="10">
        <v>0</v>
      </c>
      <c r="H56" s="10">
        <v>0</v>
      </c>
      <c r="I56" s="10">
        <v>69730.490000000005</v>
      </c>
      <c r="J56" s="10">
        <v>422.13</v>
      </c>
      <c r="K56" s="4"/>
      <c r="L56" s="4"/>
    </row>
    <row r="57" spans="1:12" x14ac:dyDescent="0.2">
      <c r="A57" s="1" t="s">
        <v>595</v>
      </c>
      <c r="B57" s="8" t="s">
        <v>619</v>
      </c>
      <c r="C57" s="10">
        <v>2373150.6800000002</v>
      </c>
      <c r="D57" s="10">
        <v>2282960.8199999998</v>
      </c>
      <c r="E57" s="10">
        <v>1119758.74</v>
      </c>
      <c r="F57" s="10">
        <v>935367.6</v>
      </c>
      <c r="G57" s="10">
        <v>0</v>
      </c>
      <c r="H57" s="10">
        <v>0</v>
      </c>
      <c r="I57" s="10">
        <v>36620.53</v>
      </c>
      <c r="J57" s="10">
        <v>0</v>
      </c>
      <c r="K57" s="4"/>
      <c r="L57" s="4"/>
    </row>
    <row r="58" spans="1:12" x14ac:dyDescent="0.2">
      <c r="A58" s="1" t="s">
        <v>595</v>
      </c>
      <c r="B58" s="8" t="s">
        <v>620</v>
      </c>
      <c r="C58" s="10">
        <v>0</v>
      </c>
      <c r="D58" s="10">
        <v>829946</v>
      </c>
      <c r="E58" s="10">
        <v>0</v>
      </c>
      <c r="F58" s="10">
        <v>218960</v>
      </c>
      <c r="G58" s="10">
        <v>0</v>
      </c>
      <c r="H58" s="10">
        <v>20058</v>
      </c>
      <c r="I58" s="10">
        <v>79090.789999999994</v>
      </c>
      <c r="J58" s="10">
        <v>0</v>
      </c>
      <c r="K58" s="4"/>
      <c r="L58" s="4"/>
    </row>
    <row r="59" spans="1:12" x14ac:dyDescent="0.2">
      <c r="A59" s="1" t="s">
        <v>595</v>
      </c>
      <c r="B59" s="8" t="s">
        <v>621</v>
      </c>
      <c r="C59" s="10">
        <v>2976500</v>
      </c>
      <c r="D59" s="10">
        <v>2976500</v>
      </c>
      <c r="E59" s="10">
        <v>1365000</v>
      </c>
      <c r="F59" s="10">
        <v>1365000</v>
      </c>
      <c r="G59" s="10">
        <v>42700</v>
      </c>
      <c r="H59" s="10">
        <v>42700</v>
      </c>
      <c r="I59" s="10">
        <v>0</v>
      </c>
      <c r="J59" s="10">
        <v>0</v>
      </c>
      <c r="K59" s="4"/>
      <c r="L59" s="4"/>
    </row>
    <row r="60" spans="1:12" x14ac:dyDescent="0.2">
      <c r="A60" s="1" t="s">
        <v>595</v>
      </c>
      <c r="B60" s="8" t="s">
        <v>622</v>
      </c>
      <c r="C60" s="10">
        <v>4741254</v>
      </c>
      <c r="D60" s="10">
        <v>0</v>
      </c>
      <c r="E60" s="10">
        <v>1575104</v>
      </c>
      <c r="F60" s="10">
        <v>0</v>
      </c>
      <c r="G60" s="10">
        <v>0</v>
      </c>
      <c r="H60" s="10">
        <v>0</v>
      </c>
      <c r="I60" s="10">
        <v>395468</v>
      </c>
      <c r="J60" s="10">
        <v>54293</v>
      </c>
      <c r="K60" s="4"/>
      <c r="L60" s="4"/>
    </row>
    <row r="61" spans="1:12" x14ac:dyDescent="0.2">
      <c r="A61" s="1" t="s">
        <v>595</v>
      </c>
      <c r="B61" s="8" t="s">
        <v>623</v>
      </c>
      <c r="C61" s="10">
        <v>5628637.96</v>
      </c>
      <c r="D61" s="10">
        <v>5393150.6500000004</v>
      </c>
      <c r="E61" s="10">
        <v>1624048.21</v>
      </c>
      <c r="F61" s="10">
        <v>1419876.42</v>
      </c>
      <c r="G61" s="10">
        <v>0</v>
      </c>
      <c r="H61" s="10">
        <v>0</v>
      </c>
      <c r="I61" s="10">
        <v>663275.65</v>
      </c>
      <c r="J61" s="10">
        <v>3854.81</v>
      </c>
      <c r="K61" s="4"/>
      <c r="L61" s="4"/>
    </row>
    <row r="62" spans="1:12" x14ac:dyDescent="0.2">
      <c r="A62" s="1" t="s">
        <v>595</v>
      </c>
      <c r="B62" s="8" t="s">
        <v>624</v>
      </c>
      <c r="C62" s="10">
        <v>1238742.18</v>
      </c>
      <c r="D62" s="10">
        <v>1374324.42</v>
      </c>
      <c r="E62" s="10">
        <v>1001622.28</v>
      </c>
      <c r="F62" s="10">
        <v>1108603.45</v>
      </c>
      <c r="G62" s="10">
        <v>69198.759999999995</v>
      </c>
      <c r="H62" s="10">
        <v>76504.429999999993</v>
      </c>
      <c r="I62" s="10">
        <v>99631.96</v>
      </c>
      <c r="J62" s="10">
        <v>1452.18</v>
      </c>
      <c r="K62" s="4"/>
      <c r="L62" s="4"/>
    </row>
    <row r="63" spans="1:12" x14ac:dyDescent="0.2">
      <c r="A63" s="1" t="s">
        <v>595</v>
      </c>
      <c r="B63" s="8" t="s">
        <v>625</v>
      </c>
      <c r="C63" s="10">
        <v>3995818</v>
      </c>
      <c r="D63" s="10">
        <v>1448851</v>
      </c>
      <c r="E63" s="10">
        <v>2448634</v>
      </c>
      <c r="F63" s="10">
        <v>657114</v>
      </c>
      <c r="G63" s="10">
        <v>237037</v>
      </c>
      <c r="H63" s="10">
        <v>2555</v>
      </c>
      <c r="I63" s="10">
        <v>735027</v>
      </c>
      <c r="J63" s="10">
        <v>25395</v>
      </c>
      <c r="K63" s="4"/>
      <c r="L63" s="4"/>
    </row>
    <row r="64" spans="1:12" x14ac:dyDescent="0.2">
      <c r="A64" s="1" t="s">
        <v>255</v>
      </c>
      <c r="B64" s="8" t="s">
        <v>626</v>
      </c>
      <c r="C64" s="10">
        <v>2744107.53</v>
      </c>
      <c r="D64" s="10">
        <v>2744106.64</v>
      </c>
      <c r="E64" s="10">
        <v>1679901.03</v>
      </c>
      <c r="F64" s="10">
        <v>1679900.59</v>
      </c>
      <c r="G64" s="10">
        <v>11773.92</v>
      </c>
      <c r="H64" s="10">
        <v>11773.67</v>
      </c>
      <c r="I64" s="10">
        <v>644999.06000000006</v>
      </c>
      <c r="J64" s="10">
        <v>13212.13</v>
      </c>
      <c r="K64" s="4"/>
      <c r="L64" s="4"/>
    </row>
    <row r="65" spans="1:13" x14ac:dyDescent="0.2">
      <c r="B65" s="8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2">
      <c r="B66" s="8" t="s">
        <v>219</v>
      </c>
      <c r="C66" s="11">
        <f t="shared" ref="C66:J66" si="0">SUBTOTAL(9,C33:C65)</f>
        <v>132156794.94000001</v>
      </c>
      <c r="D66" s="11">
        <f t="shared" si="0"/>
        <v>91456322.129999995</v>
      </c>
      <c r="E66" s="11">
        <f t="shared" si="0"/>
        <v>60388101.440000005</v>
      </c>
      <c r="F66" s="11">
        <f t="shared" si="0"/>
        <v>42179119.110000007</v>
      </c>
      <c r="G66" s="11">
        <f t="shared" si="0"/>
        <v>2266109.5300000003</v>
      </c>
      <c r="H66" s="11">
        <f t="shared" si="0"/>
        <v>870837.87</v>
      </c>
      <c r="I66" s="11">
        <f t="shared" si="0"/>
        <v>12218246.470000001</v>
      </c>
      <c r="J66" s="11">
        <f t="shared" si="0"/>
        <v>351077.6</v>
      </c>
      <c r="K66" s="4"/>
      <c r="L66" s="4"/>
    </row>
    <row r="67" spans="1:13" x14ac:dyDescent="0.2"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8.75" x14ac:dyDescent="0.3">
      <c r="B68" s="194" t="s">
        <v>252</v>
      </c>
      <c r="C68" s="194"/>
      <c r="D68" s="194"/>
      <c r="E68" s="194"/>
      <c r="F68" s="194"/>
      <c r="G68" s="194"/>
      <c r="H68" s="194"/>
      <c r="I68" s="194"/>
      <c r="J68" s="194"/>
      <c r="K68" s="194"/>
      <c r="L68" s="194"/>
    </row>
    <row r="69" spans="1:13" ht="25.5" customHeight="1" x14ac:dyDescent="0.2">
      <c r="B69" s="13" t="s">
        <v>498</v>
      </c>
      <c r="C69" s="220" t="s">
        <v>298</v>
      </c>
      <c r="D69" s="221"/>
      <c r="E69" s="220" t="s">
        <v>299</v>
      </c>
      <c r="F69" s="221"/>
      <c r="G69" s="220" t="s">
        <v>283</v>
      </c>
      <c r="H69" s="221"/>
      <c r="I69" s="220" t="s">
        <v>505</v>
      </c>
      <c r="J69" s="221"/>
      <c r="K69" s="154" t="s">
        <v>143</v>
      </c>
      <c r="L69" s="155"/>
      <c r="M69" s="6"/>
    </row>
    <row r="70" spans="1:13" x14ac:dyDescent="0.2">
      <c r="B70" s="8"/>
      <c r="C70" s="9" t="s">
        <v>245</v>
      </c>
      <c r="D70" s="9" t="s">
        <v>246</v>
      </c>
      <c r="E70" s="9" t="s">
        <v>245</v>
      </c>
      <c r="F70" s="9" t="s">
        <v>246</v>
      </c>
      <c r="G70" s="9" t="s">
        <v>245</v>
      </c>
      <c r="H70" s="9" t="s">
        <v>246</v>
      </c>
      <c r="I70" s="9" t="s">
        <v>245</v>
      </c>
      <c r="J70" s="9" t="s">
        <v>246</v>
      </c>
      <c r="K70" s="9" t="s">
        <v>245</v>
      </c>
      <c r="L70" s="9" t="s">
        <v>246</v>
      </c>
    </row>
    <row r="71" spans="1:13" x14ac:dyDescent="0.2">
      <c r="B71" s="8"/>
      <c r="C71" s="9" t="s">
        <v>247</v>
      </c>
      <c r="D71" s="9" t="s">
        <v>247</v>
      </c>
      <c r="E71" s="9" t="s">
        <v>247</v>
      </c>
      <c r="F71" s="9" t="s">
        <v>247</v>
      </c>
      <c r="G71" s="9" t="s">
        <v>247</v>
      </c>
      <c r="H71" s="9" t="s">
        <v>247</v>
      </c>
      <c r="I71" s="9" t="s">
        <v>247</v>
      </c>
      <c r="J71" s="9" t="s">
        <v>247</v>
      </c>
      <c r="K71" s="9" t="s">
        <v>247</v>
      </c>
      <c r="L71" s="9" t="s">
        <v>247</v>
      </c>
    </row>
    <row r="72" spans="1:13" x14ac:dyDescent="0.2">
      <c r="B72" s="8"/>
    </row>
    <row r="73" spans="1:13" x14ac:dyDescent="0.2">
      <c r="A73" s="1" t="s">
        <v>595</v>
      </c>
      <c r="B73" s="8" t="s">
        <v>596</v>
      </c>
      <c r="C73" s="10">
        <v>91572.74</v>
      </c>
      <c r="D73" s="10">
        <v>4679.1400000000003</v>
      </c>
      <c r="E73" s="10">
        <v>0</v>
      </c>
      <c r="F73" s="10">
        <v>0</v>
      </c>
      <c r="G73" s="10">
        <v>-0.01</v>
      </c>
      <c r="H73" s="10">
        <v>1304000</v>
      </c>
      <c r="I73" s="10">
        <v>0</v>
      </c>
      <c r="J73" s="10">
        <v>1848200</v>
      </c>
      <c r="K73" s="10">
        <f t="shared" ref="K73:L73" si="1">C34+E34+G34+I34+C73+E73+G73+I73</f>
        <v>3606933.4900000007</v>
      </c>
      <c r="L73" s="10">
        <f t="shared" si="1"/>
        <v>3246560.49</v>
      </c>
    </row>
    <row r="74" spans="1:13" x14ac:dyDescent="0.2">
      <c r="A74" s="1" t="s">
        <v>595</v>
      </c>
      <c r="B74" s="8" t="s">
        <v>597</v>
      </c>
      <c r="C74" s="10">
        <v>7472041.8799999999</v>
      </c>
      <c r="D74" s="10">
        <v>7472713.71</v>
      </c>
      <c r="E74" s="10">
        <v>400381.47</v>
      </c>
      <c r="F74" s="10">
        <v>223516.25</v>
      </c>
      <c r="G74" s="10">
        <v>133246.34</v>
      </c>
      <c r="H74" s="10">
        <v>51938.66</v>
      </c>
      <c r="I74" s="10">
        <v>0</v>
      </c>
      <c r="J74" s="10">
        <v>0</v>
      </c>
      <c r="K74" s="10">
        <f t="shared" ref="K74:L74" si="2">C35+E35+G35+I35+C74+E74+G74+I74</f>
        <v>11029439.890000001</v>
      </c>
      <c r="L74" s="10">
        <f t="shared" si="2"/>
        <v>10706168.199999999</v>
      </c>
    </row>
    <row r="75" spans="1:13" x14ac:dyDescent="0.2">
      <c r="A75" s="1" t="s">
        <v>595</v>
      </c>
      <c r="B75" s="8" t="s">
        <v>598</v>
      </c>
      <c r="C75" s="10">
        <v>2694584.01</v>
      </c>
      <c r="D75" s="10">
        <v>2403671.86</v>
      </c>
      <c r="E75" s="10">
        <v>496832.38</v>
      </c>
      <c r="F75" s="10">
        <v>418260.21</v>
      </c>
      <c r="G75" s="10">
        <v>0</v>
      </c>
      <c r="H75" s="10">
        <v>0</v>
      </c>
      <c r="I75" s="10">
        <v>333413.55</v>
      </c>
      <c r="J75" s="10">
        <v>51486.47</v>
      </c>
      <c r="K75" s="10">
        <f t="shared" ref="K75:L75" si="3">C36+E36+G36+I36+C75+E75+G75+I75</f>
        <v>12527515.040000001</v>
      </c>
      <c r="L75" s="10">
        <f t="shared" si="3"/>
        <v>10754867.970000003</v>
      </c>
    </row>
    <row r="76" spans="1:13" x14ac:dyDescent="0.2">
      <c r="A76" s="1" t="s">
        <v>595</v>
      </c>
      <c r="B76" s="8" t="s">
        <v>599</v>
      </c>
      <c r="C76" s="10">
        <v>238371.93</v>
      </c>
      <c r="D76" s="10">
        <v>223000</v>
      </c>
      <c r="E76" s="10">
        <v>0</v>
      </c>
      <c r="F76" s="10">
        <v>0</v>
      </c>
      <c r="G76" s="10">
        <v>1900</v>
      </c>
      <c r="H76" s="10">
        <v>1152.76</v>
      </c>
      <c r="I76" s="10">
        <v>1218598.3999999999</v>
      </c>
      <c r="J76" s="10">
        <v>21450.71</v>
      </c>
      <c r="K76" s="10">
        <f t="shared" ref="K76:L76" si="4">C37+E37+G37+I37+C76+E76+G76+I76</f>
        <v>8368569.4399999995</v>
      </c>
      <c r="L76" s="10">
        <f t="shared" si="4"/>
        <v>5882932.5699999994</v>
      </c>
    </row>
    <row r="77" spans="1:13" x14ac:dyDescent="0.2">
      <c r="A77" s="1" t="s">
        <v>595</v>
      </c>
      <c r="B77" s="8" t="s">
        <v>600</v>
      </c>
      <c r="C77" s="10">
        <v>11421777</v>
      </c>
      <c r="D77" s="10">
        <v>10665276</v>
      </c>
      <c r="E77" s="10">
        <v>1022018</v>
      </c>
      <c r="F77" s="10">
        <v>446057</v>
      </c>
      <c r="G77" s="10">
        <v>431457</v>
      </c>
      <c r="H77" s="10">
        <v>707242</v>
      </c>
      <c r="I77" s="10">
        <v>14068470</v>
      </c>
      <c r="J77" s="10">
        <v>3432560</v>
      </c>
      <c r="K77" s="10">
        <f t="shared" ref="K77:L77" si="5">C38+E38+G38+I38+C77+E77+G77+I77</f>
        <v>48552132</v>
      </c>
      <c r="L77" s="10">
        <f t="shared" si="5"/>
        <v>32266719</v>
      </c>
    </row>
    <row r="78" spans="1:13" x14ac:dyDescent="0.2">
      <c r="A78" s="1" t="s">
        <v>595</v>
      </c>
      <c r="B78" s="8" t="s">
        <v>601</v>
      </c>
      <c r="C78" s="10">
        <v>400483.14</v>
      </c>
      <c r="D78" s="10">
        <v>257811.99</v>
      </c>
      <c r="E78" s="10">
        <v>1654369.51</v>
      </c>
      <c r="F78" s="10">
        <v>52202.25</v>
      </c>
      <c r="G78" s="10">
        <v>721434.69</v>
      </c>
      <c r="H78" s="10">
        <v>4802864.45</v>
      </c>
      <c r="I78" s="10">
        <v>235621.29</v>
      </c>
      <c r="J78" s="10">
        <v>5759341</v>
      </c>
      <c r="K78" s="10">
        <f t="shared" ref="K78:L78" si="6">C39+E39+G39+I39+C78+E78+G78+I78</f>
        <v>13522928.59</v>
      </c>
      <c r="L78" s="10">
        <f t="shared" si="6"/>
        <v>11315985.530000001</v>
      </c>
    </row>
    <row r="79" spans="1:13" x14ac:dyDescent="0.2">
      <c r="A79" s="1" t="s">
        <v>595</v>
      </c>
      <c r="B79" s="8" t="s">
        <v>602</v>
      </c>
      <c r="C79" s="10">
        <v>0</v>
      </c>
      <c r="D79" s="10">
        <v>0</v>
      </c>
      <c r="E79" s="10">
        <v>0</v>
      </c>
      <c r="F79" s="10">
        <v>0</v>
      </c>
      <c r="G79" s="10">
        <v>4716355</v>
      </c>
      <c r="H79" s="10">
        <v>4302656</v>
      </c>
      <c r="I79" s="10">
        <v>23002548</v>
      </c>
      <c r="J79" s="10">
        <v>2521514</v>
      </c>
      <c r="K79" s="10">
        <f t="shared" ref="K79:L79" si="7">C40+E40+G40+I40+C79+E79+G79+I79</f>
        <v>53538437</v>
      </c>
      <c r="L79" s="10">
        <f t="shared" si="7"/>
        <v>32053322</v>
      </c>
    </row>
    <row r="80" spans="1:13" x14ac:dyDescent="0.2">
      <c r="A80" s="1" t="s">
        <v>595</v>
      </c>
      <c r="B80" s="8" t="s">
        <v>603</v>
      </c>
      <c r="C80" s="10">
        <v>25000</v>
      </c>
      <c r="D80" s="10">
        <v>25000</v>
      </c>
      <c r="E80" s="10">
        <v>0</v>
      </c>
      <c r="F80" s="10">
        <v>0</v>
      </c>
      <c r="G80" s="10">
        <v>0</v>
      </c>
      <c r="H80" s="10">
        <v>2630400</v>
      </c>
      <c r="I80" s="10">
        <v>4735200</v>
      </c>
      <c r="J80" s="10">
        <v>409800</v>
      </c>
      <c r="K80" s="10">
        <f t="shared" ref="K80:L80" si="8">C41+E41+G41+I41+C80+E80+G80+I80</f>
        <v>8619700</v>
      </c>
      <c r="L80" s="10">
        <f t="shared" si="8"/>
        <v>3854100</v>
      </c>
    </row>
    <row r="81" spans="1:12" x14ac:dyDescent="0.2">
      <c r="A81" s="1" t="s">
        <v>595</v>
      </c>
      <c r="B81" s="8" t="s">
        <v>604</v>
      </c>
      <c r="C81" s="10">
        <v>15300</v>
      </c>
      <c r="D81" s="10">
        <v>15000</v>
      </c>
      <c r="E81" s="10">
        <v>368900</v>
      </c>
      <c r="F81" s="10">
        <v>80800</v>
      </c>
      <c r="G81" s="10">
        <v>0</v>
      </c>
      <c r="H81" s="10">
        <v>0</v>
      </c>
      <c r="I81" s="10">
        <v>3014600</v>
      </c>
      <c r="J81" s="10">
        <v>95100</v>
      </c>
      <c r="K81" s="10">
        <f t="shared" ref="K81:L81" si="9">C42+E42+G42+I42+C81+E81+G81+I81</f>
        <v>15283200</v>
      </c>
      <c r="L81" s="10">
        <f t="shared" si="9"/>
        <v>10555800</v>
      </c>
    </row>
    <row r="82" spans="1:12" x14ac:dyDescent="0.2">
      <c r="A82" s="1" t="s">
        <v>595</v>
      </c>
      <c r="B82" s="8" t="s">
        <v>605</v>
      </c>
      <c r="C82" s="10">
        <v>0</v>
      </c>
      <c r="D82" s="10">
        <v>0</v>
      </c>
      <c r="E82" s="10">
        <v>22493.35</v>
      </c>
      <c r="F82" s="10">
        <v>0</v>
      </c>
      <c r="G82" s="10">
        <v>30981.41</v>
      </c>
      <c r="H82" s="10">
        <v>1031336</v>
      </c>
      <c r="I82" s="10">
        <v>0</v>
      </c>
      <c r="J82" s="10">
        <v>0</v>
      </c>
      <c r="K82" s="10">
        <f t="shared" ref="K82:L82" si="10">C43+E43+G43+I43+C82+E82+G82+I82</f>
        <v>1945224.25</v>
      </c>
      <c r="L82" s="10">
        <f t="shared" si="10"/>
        <v>1450026.6</v>
      </c>
    </row>
    <row r="83" spans="1:12" x14ac:dyDescent="0.2">
      <c r="A83" s="1" t="s">
        <v>595</v>
      </c>
      <c r="B83" s="8" t="s">
        <v>606</v>
      </c>
      <c r="C83" s="10">
        <v>7069807.4800000004</v>
      </c>
      <c r="D83" s="10">
        <v>6211376.0499999998</v>
      </c>
      <c r="E83" s="10">
        <v>776152.53</v>
      </c>
      <c r="F83" s="10">
        <v>263957.15999999997</v>
      </c>
      <c r="G83" s="10">
        <v>4755.37</v>
      </c>
      <c r="H83" s="10">
        <v>2053.84</v>
      </c>
      <c r="I83" s="10">
        <v>661234.13</v>
      </c>
      <c r="J83" s="10">
        <v>9971.34</v>
      </c>
      <c r="K83" s="10">
        <f t="shared" ref="K83:L83" si="11">C44+E44+G44+I44+C83+E83+G83+I83</f>
        <v>15227428.869999999</v>
      </c>
      <c r="L83" s="10">
        <f t="shared" si="11"/>
        <v>13077492.98</v>
      </c>
    </row>
    <row r="84" spans="1:12" x14ac:dyDescent="0.2">
      <c r="A84" s="1" t="s">
        <v>595</v>
      </c>
      <c r="B84" s="8" t="s">
        <v>607</v>
      </c>
      <c r="C84" s="10">
        <v>2498000.4900000002</v>
      </c>
      <c r="D84" s="10">
        <v>2269492.4500000002</v>
      </c>
      <c r="E84" s="10">
        <v>632215.9</v>
      </c>
      <c r="F84" s="10">
        <v>47013.75</v>
      </c>
      <c r="G84" s="10">
        <v>475404.87</v>
      </c>
      <c r="H84" s="10">
        <v>11011788.789999999</v>
      </c>
      <c r="I84" s="10">
        <v>0</v>
      </c>
      <c r="J84" s="10">
        <v>0</v>
      </c>
      <c r="K84" s="10">
        <f t="shared" ref="K84:L84" si="12">C45+E45+G45+I45+C84+E84+G84+I84</f>
        <v>14500453.540000001</v>
      </c>
      <c r="L84" s="10">
        <f t="shared" si="12"/>
        <v>13825845.93</v>
      </c>
    </row>
    <row r="85" spans="1:12" x14ac:dyDescent="0.2">
      <c r="A85" s="1" t="s">
        <v>595</v>
      </c>
      <c r="B85" s="8" t="s">
        <v>608</v>
      </c>
      <c r="C85" s="10">
        <v>544029</v>
      </c>
      <c r="D85" s="10">
        <v>265111</v>
      </c>
      <c r="E85" s="10">
        <v>571223</v>
      </c>
      <c r="F85" s="10">
        <v>259339</v>
      </c>
      <c r="G85" s="10">
        <v>-1</v>
      </c>
      <c r="H85" s="10">
        <v>0</v>
      </c>
      <c r="I85" s="10">
        <v>0</v>
      </c>
      <c r="J85" s="10">
        <v>2223682</v>
      </c>
      <c r="K85" s="10">
        <f t="shared" ref="K85:L85" si="13">C46+E46+G46+I46+C85+E85+G85+I85</f>
        <v>9008389</v>
      </c>
      <c r="L85" s="10">
        <f t="shared" si="13"/>
        <v>7993358</v>
      </c>
    </row>
    <row r="86" spans="1:12" x14ac:dyDescent="0.2">
      <c r="A86" s="1" t="s">
        <v>595</v>
      </c>
      <c r="B86" s="8" t="s">
        <v>609</v>
      </c>
      <c r="C86" s="10">
        <v>1687957.54</v>
      </c>
      <c r="D86" s="10">
        <v>1532585.55</v>
      </c>
      <c r="E86" s="10">
        <v>5647.6</v>
      </c>
      <c r="F86" s="10">
        <v>5000</v>
      </c>
      <c r="G86" s="10">
        <v>81425.5</v>
      </c>
      <c r="H86" s="10">
        <v>83230.48</v>
      </c>
      <c r="I86" s="10">
        <v>0</v>
      </c>
      <c r="J86" s="10">
        <v>0</v>
      </c>
      <c r="K86" s="10">
        <f t="shared" ref="K86:L86" si="14">C47+E47+G47+I47+C86+E86+G86+I86</f>
        <v>5927940.629999999</v>
      </c>
      <c r="L86" s="10">
        <f t="shared" si="14"/>
        <v>5710376.2600000007</v>
      </c>
    </row>
    <row r="87" spans="1:12" x14ac:dyDescent="0.2">
      <c r="A87" s="1" t="s">
        <v>595</v>
      </c>
      <c r="B87" s="8" t="s">
        <v>610</v>
      </c>
      <c r="C87" s="10">
        <v>401716.19</v>
      </c>
      <c r="D87" s="10">
        <v>315420.28000000003</v>
      </c>
      <c r="E87" s="10">
        <v>45813.42</v>
      </c>
      <c r="F87" s="10">
        <v>46615.5</v>
      </c>
      <c r="G87" s="10">
        <v>24648.91</v>
      </c>
      <c r="H87" s="10">
        <v>20577.259999999998</v>
      </c>
      <c r="I87" s="10">
        <v>0</v>
      </c>
      <c r="J87" s="10">
        <v>0</v>
      </c>
      <c r="K87" s="10">
        <f t="shared" ref="K87:L87" si="15">C48+E48+G48+I48+C87+E87+G87+I87</f>
        <v>4026542.6299999994</v>
      </c>
      <c r="L87" s="10">
        <f t="shared" si="15"/>
        <v>3753516.05</v>
      </c>
    </row>
    <row r="88" spans="1:12" x14ac:dyDescent="0.2">
      <c r="A88" s="1" t="s">
        <v>595</v>
      </c>
      <c r="B88" s="8" t="s">
        <v>611</v>
      </c>
      <c r="C88" s="10">
        <v>425767</v>
      </c>
      <c r="D88" s="10">
        <v>184699</v>
      </c>
      <c r="E88" s="10">
        <v>488486</v>
      </c>
      <c r="F88" s="10">
        <v>446418</v>
      </c>
      <c r="G88" s="10">
        <v>7134</v>
      </c>
      <c r="H88" s="10">
        <v>6569</v>
      </c>
      <c r="I88" s="10">
        <v>44710</v>
      </c>
      <c r="J88" s="10">
        <v>71659</v>
      </c>
      <c r="K88" s="10">
        <f t="shared" ref="K88:L88" si="16">C49+E49+G49+I49+C88+E88+G88+I88</f>
        <v>2721898</v>
      </c>
      <c r="L88" s="10">
        <f t="shared" si="16"/>
        <v>2361199</v>
      </c>
    </row>
    <row r="89" spans="1:12" x14ac:dyDescent="0.2">
      <c r="A89" s="1" t="s">
        <v>595</v>
      </c>
      <c r="B89" s="8" t="s">
        <v>612</v>
      </c>
      <c r="C89" s="10">
        <v>3190523.43</v>
      </c>
      <c r="D89" s="10">
        <v>2892675.61</v>
      </c>
      <c r="E89" s="10">
        <v>313075.84999999998</v>
      </c>
      <c r="F89" s="10">
        <v>408689.98</v>
      </c>
      <c r="G89" s="10">
        <v>84442.03</v>
      </c>
      <c r="H89" s="10">
        <v>143548.85999999999</v>
      </c>
      <c r="I89" s="10">
        <v>20000</v>
      </c>
      <c r="J89" s="10">
        <v>0</v>
      </c>
      <c r="K89" s="10">
        <f t="shared" ref="K89:L89" si="17">C50+E50+G50+I50+C89+E89+G89+I89</f>
        <v>14098601.999999998</v>
      </c>
      <c r="L89" s="10">
        <f t="shared" si="17"/>
        <v>13083806.83</v>
      </c>
    </row>
    <row r="90" spans="1:12" x14ac:dyDescent="0.2">
      <c r="A90" s="1" t="s">
        <v>595</v>
      </c>
      <c r="B90" s="8" t="s">
        <v>613</v>
      </c>
      <c r="C90" s="10">
        <v>113949.14</v>
      </c>
      <c r="D90" s="10">
        <v>27119.07</v>
      </c>
      <c r="E90" s="10">
        <v>337772.83</v>
      </c>
      <c r="F90" s="10">
        <v>17522.3</v>
      </c>
      <c r="G90" s="10">
        <v>13469.16</v>
      </c>
      <c r="H90" s="10">
        <v>2332762</v>
      </c>
      <c r="I90" s="10">
        <v>0</v>
      </c>
      <c r="J90" s="10">
        <v>0</v>
      </c>
      <c r="K90" s="10">
        <f t="shared" ref="K90:L90" si="18">C51+E51+G51+I51+C90+E90+G90+I90</f>
        <v>2629309.2900000005</v>
      </c>
      <c r="L90" s="10">
        <f t="shared" si="18"/>
        <v>2463809.48</v>
      </c>
    </row>
    <row r="91" spans="1:12" x14ac:dyDescent="0.2">
      <c r="A91" s="1" t="s">
        <v>595</v>
      </c>
      <c r="B91" s="8" t="s">
        <v>614</v>
      </c>
      <c r="C91" s="10">
        <v>180541.24</v>
      </c>
      <c r="D91" s="10">
        <v>91032.89</v>
      </c>
      <c r="E91" s="10">
        <v>470581.38</v>
      </c>
      <c r="F91" s="10">
        <v>381471.68</v>
      </c>
      <c r="G91" s="10">
        <v>116301.63</v>
      </c>
      <c r="H91" s="10">
        <v>90116.24</v>
      </c>
      <c r="I91" s="10">
        <v>0</v>
      </c>
      <c r="J91" s="10">
        <v>0</v>
      </c>
      <c r="K91" s="10">
        <f t="shared" ref="K91:L91" si="19">C52+E52+G52+I52+C91+E91+G91+I91</f>
        <v>6253178.5800000001</v>
      </c>
      <c r="L91" s="10">
        <f t="shared" si="19"/>
        <v>4865078.04</v>
      </c>
    </row>
    <row r="92" spans="1:12" x14ac:dyDescent="0.2">
      <c r="A92" s="1" t="s">
        <v>595</v>
      </c>
      <c r="B92" s="8" t="s">
        <v>615</v>
      </c>
      <c r="C92" s="10">
        <v>7734111</v>
      </c>
      <c r="D92" s="10">
        <v>7355101</v>
      </c>
      <c r="E92" s="10">
        <v>1714577</v>
      </c>
      <c r="F92" s="10">
        <v>190791</v>
      </c>
      <c r="G92" s="10">
        <v>36236</v>
      </c>
      <c r="H92" s="10">
        <v>2397</v>
      </c>
      <c r="I92" s="10">
        <v>0</v>
      </c>
      <c r="J92" s="10">
        <v>4050816</v>
      </c>
      <c r="K92" s="10">
        <f t="shared" ref="K92:L92" si="20">C53+E53+G53+I53+C92+E92+G92+I92</f>
        <v>15403249</v>
      </c>
      <c r="L92" s="10">
        <f t="shared" si="20"/>
        <v>13782745</v>
      </c>
    </row>
    <row r="93" spans="1:12" x14ac:dyDescent="0.2">
      <c r="A93" s="1" t="s">
        <v>595</v>
      </c>
      <c r="B93" s="8" t="s">
        <v>616</v>
      </c>
      <c r="C93" s="10">
        <v>487638.29</v>
      </c>
      <c r="D93" s="10">
        <v>313929.96999999997</v>
      </c>
      <c r="E93" s="10">
        <v>806419.72</v>
      </c>
      <c r="F93" s="10">
        <v>135.94999999999999</v>
      </c>
      <c r="G93" s="10">
        <v>12596.38</v>
      </c>
      <c r="H93" s="10">
        <v>3871447.06</v>
      </c>
      <c r="I93" s="10">
        <v>122985</v>
      </c>
      <c r="J93" s="10">
        <v>1875800</v>
      </c>
      <c r="K93" s="10">
        <f t="shared" ref="K93:L93" si="21">C54+E54+G54+I54+C93+E93+G93+I93</f>
        <v>8790891.6700000018</v>
      </c>
      <c r="L93" s="10">
        <f t="shared" si="21"/>
        <v>6616850.5300000003</v>
      </c>
    </row>
    <row r="94" spans="1:12" x14ac:dyDescent="0.2">
      <c r="A94" s="1" t="s">
        <v>595</v>
      </c>
      <c r="B94" s="8" t="s">
        <v>617</v>
      </c>
      <c r="C94" s="10">
        <v>4609822.3099999996</v>
      </c>
      <c r="D94" s="10">
        <v>4343937.17</v>
      </c>
      <c r="E94" s="10">
        <v>379914.11</v>
      </c>
      <c r="F94" s="10">
        <v>17623.21</v>
      </c>
      <c r="G94" s="10">
        <v>27740.37</v>
      </c>
      <c r="H94" s="10">
        <v>1080930.6399999999</v>
      </c>
      <c r="I94" s="10">
        <v>101899</v>
      </c>
      <c r="J94" s="10">
        <v>1160000</v>
      </c>
      <c r="K94" s="10">
        <f t="shared" ref="K94:L94" si="22">C55+E55+G55+I55+C94+E94+G94+I94</f>
        <v>7462145.9000000004</v>
      </c>
      <c r="L94" s="10">
        <f t="shared" si="22"/>
        <v>6632228.1999999993</v>
      </c>
    </row>
    <row r="95" spans="1:12" x14ac:dyDescent="0.2">
      <c r="A95" s="1" t="s">
        <v>595</v>
      </c>
      <c r="B95" s="8" t="s">
        <v>618</v>
      </c>
      <c r="C95" s="10">
        <v>1632218.69</v>
      </c>
      <c r="D95" s="10">
        <v>1232050.52</v>
      </c>
      <c r="E95" s="10">
        <v>367349.21</v>
      </c>
      <c r="F95" s="10">
        <v>25014.11</v>
      </c>
      <c r="G95" s="10">
        <v>205669.3</v>
      </c>
      <c r="H95" s="10">
        <v>1599866</v>
      </c>
      <c r="I95" s="10">
        <v>0</v>
      </c>
      <c r="J95" s="10">
        <v>0</v>
      </c>
      <c r="K95" s="10">
        <f t="shared" ref="K95:L95" si="23">C56+E56+G56+I56+C95+E95+G95+I95</f>
        <v>4951954.37</v>
      </c>
      <c r="L95" s="10">
        <f t="shared" si="23"/>
        <v>3958476.4099999997</v>
      </c>
    </row>
    <row r="96" spans="1:12" x14ac:dyDescent="0.2">
      <c r="A96" s="1" t="s">
        <v>595</v>
      </c>
      <c r="B96" s="8" t="s">
        <v>619</v>
      </c>
      <c r="C96" s="10">
        <v>0</v>
      </c>
      <c r="D96" s="10">
        <v>0</v>
      </c>
      <c r="E96" s="10">
        <v>1012377.58</v>
      </c>
      <c r="F96" s="10">
        <v>810383.97</v>
      </c>
      <c r="G96" s="10">
        <v>0</v>
      </c>
      <c r="H96" s="10">
        <v>0</v>
      </c>
      <c r="I96" s="10">
        <v>261000</v>
      </c>
      <c r="J96" s="10">
        <v>261000</v>
      </c>
      <c r="K96" s="10">
        <f t="shared" ref="K96:L96" si="24">C57+E57+G57+I57+C96+E96+G96+I96</f>
        <v>4802907.5299999993</v>
      </c>
      <c r="L96" s="10">
        <f t="shared" si="24"/>
        <v>4289712.3899999997</v>
      </c>
    </row>
    <row r="97" spans="1:13" x14ac:dyDescent="0.2">
      <c r="A97" s="1" t="s">
        <v>595</v>
      </c>
      <c r="B97" s="8" t="s">
        <v>620</v>
      </c>
      <c r="C97" s="10">
        <v>201921.49</v>
      </c>
      <c r="D97" s="10">
        <v>111242.88</v>
      </c>
      <c r="E97" s="10">
        <v>43867.85</v>
      </c>
      <c r="F97" s="10">
        <v>51285.71</v>
      </c>
      <c r="G97" s="10">
        <v>2588800.15</v>
      </c>
      <c r="H97" s="10">
        <v>1449087.05</v>
      </c>
      <c r="I97" s="10">
        <v>0</v>
      </c>
      <c r="J97" s="10">
        <v>0</v>
      </c>
      <c r="K97" s="10">
        <f t="shared" ref="K97:L97" si="25">C58+E58+G58+I58+C97+E97+G97+I97</f>
        <v>2913680.28</v>
      </c>
      <c r="L97" s="10">
        <f t="shared" si="25"/>
        <v>2680579.6399999997</v>
      </c>
    </row>
    <row r="98" spans="1:13" x14ac:dyDescent="0.2">
      <c r="A98" s="1" t="s">
        <v>595</v>
      </c>
      <c r="B98" s="8" t="s">
        <v>621</v>
      </c>
      <c r="C98" s="10">
        <v>0</v>
      </c>
      <c r="D98" s="10">
        <v>0</v>
      </c>
      <c r="E98" s="10">
        <v>208500</v>
      </c>
      <c r="F98" s="10">
        <v>208500</v>
      </c>
      <c r="G98" s="10">
        <v>0</v>
      </c>
      <c r="H98" s="10">
        <v>0</v>
      </c>
      <c r="I98" s="10">
        <v>7690600</v>
      </c>
      <c r="J98" s="10">
        <v>521500</v>
      </c>
      <c r="K98" s="10">
        <f t="shared" ref="K98:L98" si="26">C59+E59+G59+I59+C98+E98+G98+I98</f>
        <v>12283300</v>
      </c>
      <c r="L98" s="10">
        <f t="shared" si="26"/>
        <v>5114200</v>
      </c>
    </row>
    <row r="99" spans="1:13" x14ac:dyDescent="0.2">
      <c r="A99" s="1" t="s">
        <v>595</v>
      </c>
      <c r="B99" s="8" t="s">
        <v>622</v>
      </c>
      <c r="C99" s="10">
        <v>1519290</v>
      </c>
      <c r="D99" s="10">
        <v>1199286</v>
      </c>
      <c r="E99" s="10">
        <v>150529</v>
      </c>
      <c r="F99" s="10">
        <v>150529</v>
      </c>
      <c r="G99" s="10">
        <v>294232</v>
      </c>
      <c r="H99" s="10">
        <v>6610590</v>
      </c>
      <c r="I99" s="10">
        <v>3504301</v>
      </c>
      <c r="J99" s="10">
        <v>3257843</v>
      </c>
      <c r="K99" s="10">
        <f t="shared" ref="K99:L99" si="27">C60+E60+G60+I60+C99+E99+G99+I99</f>
        <v>12180178</v>
      </c>
      <c r="L99" s="10">
        <f t="shared" si="27"/>
        <v>11272541</v>
      </c>
    </row>
    <row r="100" spans="1:13" x14ac:dyDescent="0.2">
      <c r="A100" s="1" t="s">
        <v>595</v>
      </c>
      <c r="B100" s="8" t="s">
        <v>623</v>
      </c>
      <c r="C100" s="10">
        <v>1081333.8700000001</v>
      </c>
      <c r="D100" s="10">
        <v>628577.46</v>
      </c>
      <c r="E100" s="10">
        <v>469026.03</v>
      </c>
      <c r="F100" s="10">
        <v>419399.23</v>
      </c>
      <c r="G100" s="10">
        <v>118865.2</v>
      </c>
      <c r="H100" s="10">
        <v>29766.77</v>
      </c>
      <c r="I100" s="10">
        <v>16440.53</v>
      </c>
      <c r="J100" s="10">
        <v>15705</v>
      </c>
      <c r="K100" s="10">
        <f t="shared" ref="K100:L100" si="28">C61+E61+G61+I61+C100+E100+G100+I100</f>
        <v>9601627.4499999993</v>
      </c>
      <c r="L100" s="10">
        <f t="shared" si="28"/>
        <v>7910330.3399999999</v>
      </c>
    </row>
    <row r="101" spans="1:13" x14ac:dyDescent="0.2">
      <c r="A101" s="1" t="s">
        <v>595</v>
      </c>
      <c r="B101" s="8" t="s">
        <v>624</v>
      </c>
      <c r="C101" s="10">
        <v>344222.68</v>
      </c>
      <c r="D101" s="10">
        <v>166832.04</v>
      </c>
      <c r="E101" s="10">
        <v>173890.04</v>
      </c>
      <c r="F101" s="10">
        <v>257566.97</v>
      </c>
      <c r="G101" s="10">
        <v>0</v>
      </c>
      <c r="H101" s="10">
        <v>0</v>
      </c>
      <c r="I101" s="10">
        <v>88520</v>
      </c>
      <c r="J101" s="10">
        <v>55591.27</v>
      </c>
      <c r="K101" s="10">
        <f t="shared" ref="K101:L101" si="29">C62+E62+G62+I62+C101+E101+G101+I101</f>
        <v>3015827.9</v>
      </c>
      <c r="L101" s="10">
        <f t="shared" si="29"/>
        <v>3040874.7600000007</v>
      </c>
    </row>
    <row r="102" spans="1:13" x14ac:dyDescent="0.2">
      <c r="A102" s="1" t="s">
        <v>595</v>
      </c>
      <c r="B102" s="8" t="s">
        <v>625</v>
      </c>
      <c r="C102" s="10">
        <v>2623664</v>
      </c>
      <c r="D102" s="10">
        <v>2268606</v>
      </c>
      <c r="E102" s="10">
        <v>629333</v>
      </c>
      <c r="F102" s="10">
        <v>390402</v>
      </c>
      <c r="G102" s="10">
        <v>30000</v>
      </c>
      <c r="H102" s="10">
        <v>30000</v>
      </c>
      <c r="I102" s="10">
        <v>224300</v>
      </c>
      <c r="J102" s="10">
        <v>3425821</v>
      </c>
      <c r="K102" s="10">
        <f>C63+E63+G63+I63+C102+E102+G102+I102</f>
        <v>10923813</v>
      </c>
      <c r="L102" s="10">
        <f>D63+F63+H63+J63+D102+F102+H102+J102</f>
        <v>8248744</v>
      </c>
    </row>
    <row r="103" spans="1:13" x14ac:dyDescent="0.2">
      <c r="A103" s="1" t="s">
        <v>353</v>
      </c>
      <c r="B103" s="8" t="s">
        <v>626</v>
      </c>
      <c r="C103" s="10">
        <v>722585.12</v>
      </c>
      <c r="D103" s="10">
        <v>752065.05</v>
      </c>
      <c r="E103" s="10">
        <v>124631.75</v>
      </c>
      <c r="F103" s="10">
        <v>124632.32000000001</v>
      </c>
      <c r="G103" s="10">
        <v>0</v>
      </c>
      <c r="H103" s="10">
        <v>0</v>
      </c>
      <c r="I103" s="10">
        <v>379218.87</v>
      </c>
      <c r="J103" s="10">
        <v>131055.73</v>
      </c>
      <c r="K103" s="10">
        <f>C64+E64+G64+I64+C103+E103+G103+I103</f>
        <v>6307217.2799999993</v>
      </c>
      <c r="L103" s="10">
        <f>D64+F64+H64+J64+D103+F103+H103+J103</f>
        <v>5456746.1300000008</v>
      </c>
    </row>
    <row r="104" spans="1:13" x14ac:dyDescent="0.2">
      <c r="B104" s="8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3" x14ac:dyDescent="0.2">
      <c r="B105" s="8" t="s">
        <v>219</v>
      </c>
      <c r="C105" s="11">
        <f t="shared" ref="C105:H105" si="30">SUBTOTAL(9,C72:C104)</f>
        <v>59428229.659999996</v>
      </c>
      <c r="D105" s="11">
        <f t="shared" si="30"/>
        <v>53228292.690000005</v>
      </c>
      <c r="E105" s="11">
        <f t="shared" si="30"/>
        <v>13686378.509999998</v>
      </c>
      <c r="F105" s="11">
        <f t="shared" si="30"/>
        <v>5743126.5499999998</v>
      </c>
      <c r="G105" s="11">
        <f t="shared" si="30"/>
        <v>10157094.299999999</v>
      </c>
      <c r="H105" s="11">
        <f t="shared" si="30"/>
        <v>43196320.859999999</v>
      </c>
      <c r="I105" s="11">
        <f>SUBTOTAL(9,I72:I104)</f>
        <v>59723659.769999996</v>
      </c>
      <c r="J105" s="11">
        <f>SUBTOTAL(9,J72:J104)</f>
        <v>31199896.52</v>
      </c>
      <c r="K105" s="11">
        <f>SUBTOTAL(9,K72:K104)</f>
        <v>350024614.61999983</v>
      </c>
      <c r="L105" s="11">
        <f>SUBTOTAL(9,L72:L104)</f>
        <v>268224993.32999995</v>
      </c>
    </row>
    <row r="107" spans="1:13" x14ac:dyDescent="0.2">
      <c r="B107" s="8"/>
      <c r="C107" s="10"/>
      <c r="D107" s="10"/>
      <c r="E107" s="10"/>
      <c r="F107" s="10"/>
      <c r="G107" s="10"/>
      <c r="H107" s="10"/>
      <c r="I107" s="4"/>
      <c r="J107" s="4"/>
      <c r="K107" s="4"/>
      <c r="L107" s="4"/>
    </row>
    <row r="108" spans="1:13" ht="39.75" customHeight="1" x14ac:dyDescent="0.2">
      <c r="B108" s="26"/>
      <c r="C108" s="213"/>
      <c r="D108" s="213"/>
      <c r="E108" s="213"/>
      <c r="F108" s="213"/>
      <c r="G108" s="213"/>
      <c r="H108" s="213"/>
      <c r="I108" s="213"/>
      <c r="J108" s="218"/>
      <c r="K108" s="149" t="s">
        <v>143</v>
      </c>
      <c r="L108" s="147"/>
      <c r="M108" s="6"/>
    </row>
    <row r="109" spans="1:13" x14ac:dyDescent="0.2">
      <c r="B109" s="15"/>
      <c r="C109" s="28"/>
      <c r="D109" s="28"/>
      <c r="E109" s="28"/>
      <c r="F109" s="28"/>
      <c r="G109" s="26"/>
      <c r="H109" s="28"/>
      <c r="I109" s="27"/>
      <c r="J109" s="27"/>
      <c r="K109" s="156" t="s">
        <v>245</v>
      </c>
      <c r="L109" s="148" t="s">
        <v>246</v>
      </c>
    </row>
    <row r="110" spans="1:13" x14ac:dyDescent="0.2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247</v>
      </c>
      <c r="L110" s="148" t="s">
        <v>247</v>
      </c>
    </row>
    <row r="111" spans="1:13" x14ac:dyDescent="0.2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148"/>
    </row>
    <row r="112" spans="1:13" x14ac:dyDescent="0.2">
      <c r="A112" s="1" t="s">
        <v>156</v>
      </c>
      <c r="B112" s="26"/>
      <c r="C112" s="4"/>
      <c r="D112" s="4"/>
      <c r="E112" s="4"/>
      <c r="F112" s="4"/>
      <c r="G112" s="4"/>
      <c r="H112" s="216" t="s">
        <v>499</v>
      </c>
      <c r="I112" s="216"/>
      <c r="J112" s="216"/>
      <c r="K112" s="152">
        <v>0</v>
      </c>
      <c r="L112" s="153">
        <v>0</v>
      </c>
    </row>
    <row r="113" spans="1:12" x14ac:dyDescent="0.2"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350024614.61999983</v>
      </c>
      <c r="L113" s="15">
        <f>L105+L112</f>
        <v>268224993.32999995</v>
      </c>
    </row>
    <row r="114" spans="1:12" x14ac:dyDescent="0.2">
      <c r="A114" s="1" t="s">
        <v>74</v>
      </c>
      <c r="B114" s="26"/>
      <c r="C114" s="4"/>
      <c r="D114" s="4"/>
      <c r="E114" s="4"/>
      <c r="F114" s="4"/>
      <c r="G114" s="4"/>
      <c r="H114" s="216" t="s">
        <v>485</v>
      </c>
      <c r="I114" s="216"/>
      <c r="J114" s="216"/>
      <c r="K114" s="4">
        <v>325000</v>
      </c>
      <c r="L114" s="138">
        <v>325000</v>
      </c>
    </row>
    <row r="115" spans="1:12" ht="13.5" thickBot="1" x14ac:dyDescent="0.25">
      <c r="B115" s="10"/>
      <c r="C115" s="10"/>
      <c r="D115" s="10"/>
      <c r="E115" s="10"/>
      <c r="F115" s="10"/>
      <c r="G115" s="10"/>
      <c r="H115" s="139"/>
      <c r="I115" s="139"/>
      <c r="J115" s="139"/>
      <c r="K115" s="139"/>
      <c r="L115" s="140"/>
    </row>
    <row r="116" spans="1:12" ht="14.25" thickTop="1" thickBot="1" x14ac:dyDescent="0.25">
      <c r="B116" s="10"/>
      <c r="C116" s="10"/>
      <c r="D116" s="10"/>
      <c r="E116" s="10"/>
      <c r="F116" s="10"/>
      <c r="G116" s="10"/>
      <c r="H116" s="217" t="s">
        <v>157</v>
      </c>
      <c r="I116" s="217"/>
      <c r="J116" s="217"/>
      <c r="K116" s="141">
        <f>K113-K114</f>
        <v>349699614.61999983</v>
      </c>
      <c r="L116" s="142">
        <f>L113-L114</f>
        <v>267899993.32999995</v>
      </c>
    </row>
    <row r="117" spans="1:12" ht="13.5" thickTop="1" x14ac:dyDescent="0.2"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</row>
  </sheetData>
  <mergeCells count="17">
    <mergeCell ref="B68:L68"/>
    <mergeCell ref="C69:D69"/>
    <mergeCell ref="B29:L29"/>
    <mergeCell ref="C30:D30"/>
    <mergeCell ref="E30:F30"/>
    <mergeCell ref="G30:H30"/>
    <mergeCell ref="I30:J30"/>
    <mergeCell ref="C108:D108"/>
    <mergeCell ref="I108:J108"/>
    <mergeCell ref="E69:F69"/>
    <mergeCell ref="G69:H69"/>
    <mergeCell ref="I69:J69"/>
    <mergeCell ref="H114:J114"/>
    <mergeCell ref="H112:J112"/>
    <mergeCell ref="E108:F108"/>
    <mergeCell ref="G108:H108"/>
    <mergeCell ref="H116:J116"/>
  </mergeCells>
  <phoneticPr fontId="0" type="noConversion"/>
  <pageMargins left="0.74803149606299213" right="0.74803149606299213" top="0.53" bottom="0.5" header="0.51181102362204722" footer="0.51181102362204722"/>
  <pageSetup paperSize="9" scale="75" fitToHeight="8" orientation="landscape" r:id="rId1"/>
  <headerFooter alignWithMargins="0"/>
  <rowBreaks count="1" manualBreakCount="1">
    <brk id="67" max="11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163"/>
  <sheetViews>
    <sheetView topLeftCell="B7" zoomScaleNormal="100" zoomScaleSheetLayoutView="75" workbookViewId="0">
      <selection activeCell="B7" sqref="B7"/>
    </sheetView>
  </sheetViews>
  <sheetFormatPr defaultColWidth="9.28515625" defaultRowHeight="12.75" x14ac:dyDescent="0.2"/>
  <cols>
    <col min="1" max="1" width="9.28515625" style="1" hidden="1" customWidth="1"/>
    <col min="2" max="2" width="27.7109375" style="1" customWidth="1"/>
    <col min="3" max="27" width="13" style="1" customWidth="1"/>
    <col min="28" max="16384" width="9.28515625" style="1"/>
  </cols>
  <sheetData>
    <row r="1" spans="1:12" hidden="1" x14ac:dyDescent="0.2">
      <c r="A1" s="1" t="s">
        <v>552</v>
      </c>
    </row>
    <row r="2" spans="1:12" hidden="1" x14ac:dyDescent="0.2">
      <c r="A2" s="1" t="s">
        <v>232</v>
      </c>
    </row>
    <row r="3" spans="1:12" hidden="1" x14ac:dyDescent="0.2">
      <c r="A3" s="1" t="s">
        <v>239</v>
      </c>
      <c r="B3" s="8" t="s">
        <v>254</v>
      </c>
      <c r="C3" s="1" t="s">
        <v>220</v>
      </c>
      <c r="D3" s="1" t="s">
        <v>220</v>
      </c>
      <c r="E3" s="1" t="s">
        <v>220</v>
      </c>
      <c r="F3" s="1" t="s">
        <v>220</v>
      </c>
      <c r="G3" s="1" t="s">
        <v>220</v>
      </c>
      <c r="H3" s="1" t="s">
        <v>220</v>
      </c>
      <c r="I3" s="1" t="s">
        <v>220</v>
      </c>
      <c r="J3" s="1" t="s">
        <v>220</v>
      </c>
    </row>
    <row r="4" spans="1:12" hidden="1" x14ac:dyDescent="0.2">
      <c r="A4" s="1" t="s">
        <v>221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248</v>
      </c>
      <c r="C5" s="1">
        <v>300</v>
      </c>
      <c r="D5" s="1">
        <v>300</v>
      </c>
      <c r="E5" s="1">
        <v>310</v>
      </c>
      <c r="F5" s="1">
        <v>310</v>
      </c>
      <c r="G5" s="1">
        <v>320</v>
      </c>
      <c r="H5" s="1">
        <v>320</v>
      </c>
      <c r="I5" s="1">
        <v>330</v>
      </c>
      <c r="J5" s="1">
        <v>330</v>
      </c>
      <c r="K5" s="2"/>
      <c r="L5" s="3"/>
    </row>
    <row r="6" spans="1:12" s="22" customFormat="1" ht="12.75" hidden="1" customHeight="1" x14ac:dyDescent="0.25">
      <c r="A6" s="1" t="s">
        <v>347</v>
      </c>
      <c r="C6" s="1" t="s">
        <v>348</v>
      </c>
      <c r="D6" s="1" t="s">
        <v>349</v>
      </c>
      <c r="E6" s="1" t="s">
        <v>348</v>
      </c>
      <c r="F6" s="1" t="s">
        <v>349</v>
      </c>
      <c r="G6" s="1" t="s">
        <v>348</v>
      </c>
      <c r="H6" s="1" t="s">
        <v>349</v>
      </c>
      <c r="I6" s="1" t="s">
        <v>348</v>
      </c>
      <c r="J6" s="1" t="s">
        <v>349</v>
      </c>
    </row>
    <row r="7" spans="1:12" customFormat="1" x14ac:dyDescent="0.2"/>
    <row r="8" spans="1:12" hidden="1" x14ac:dyDescent="0.2">
      <c r="A8" s="1" t="s">
        <v>145</v>
      </c>
    </row>
    <row r="9" spans="1:12" hidden="1" x14ac:dyDescent="0.2">
      <c r="A9" s="1" t="s">
        <v>230</v>
      </c>
    </row>
    <row r="10" spans="1:12" hidden="1" x14ac:dyDescent="0.2">
      <c r="A10" s="1" t="s">
        <v>243</v>
      </c>
      <c r="B10" s="8"/>
      <c r="K10" s="1" t="s">
        <v>220</v>
      </c>
      <c r="L10" s="1" t="s">
        <v>220</v>
      </c>
    </row>
    <row r="11" spans="1:12" hidden="1" x14ac:dyDescent="0.2">
      <c r="A11" s="1" t="s">
        <v>225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2">
      <c r="A12" s="1" t="s">
        <v>215</v>
      </c>
      <c r="K12" s="1" t="s">
        <v>165</v>
      </c>
      <c r="L12" s="1" t="s">
        <v>165</v>
      </c>
    </row>
    <row r="13" spans="1:12" s="22" customFormat="1" ht="12.75" hidden="1" customHeight="1" x14ac:dyDescent="0.25">
      <c r="A13" s="1" t="s">
        <v>355</v>
      </c>
      <c r="C13" s="1"/>
      <c r="D13" s="1"/>
      <c r="E13" s="1"/>
      <c r="F13" s="1"/>
      <c r="G13" s="1"/>
      <c r="H13" s="1"/>
      <c r="I13" s="1"/>
      <c r="J13" s="1"/>
      <c r="K13" s="1" t="s">
        <v>348</v>
      </c>
      <c r="L13" s="1" t="s">
        <v>349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553</v>
      </c>
    </row>
    <row r="16" spans="1:12" hidden="1" x14ac:dyDescent="0.2">
      <c r="A16" s="1" t="s">
        <v>231</v>
      </c>
    </row>
    <row r="17" spans="1:12" hidden="1" x14ac:dyDescent="0.2">
      <c r="A17" s="1" t="s">
        <v>244</v>
      </c>
      <c r="B17" s="8" t="s">
        <v>254</v>
      </c>
      <c r="C17" s="1" t="s">
        <v>220</v>
      </c>
      <c r="D17" s="1" t="s">
        <v>220</v>
      </c>
      <c r="E17" s="1" t="s">
        <v>220</v>
      </c>
      <c r="F17" s="1" t="s">
        <v>220</v>
      </c>
      <c r="G17" s="1" t="s">
        <v>220</v>
      </c>
      <c r="H17" s="1" t="s">
        <v>220</v>
      </c>
      <c r="I17" s="1" t="s">
        <v>220</v>
      </c>
      <c r="J17" s="1" t="s">
        <v>220</v>
      </c>
    </row>
    <row r="18" spans="1:12" hidden="1" x14ac:dyDescent="0.2">
      <c r="A18" s="1" t="s">
        <v>226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2">
      <c r="A19" s="1" t="s">
        <v>216</v>
      </c>
      <c r="C19" s="1">
        <v>340</v>
      </c>
      <c r="D19" s="1">
        <v>340</v>
      </c>
      <c r="E19" s="1">
        <v>350</v>
      </c>
      <c r="F19" s="1">
        <v>350</v>
      </c>
      <c r="G19" s="1">
        <v>360</v>
      </c>
      <c r="H19" s="1">
        <v>360</v>
      </c>
      <c r="I19" s="1">
        <v>370</v>
      </c>
      <c r="J19" s="1">
        <v>370</v>
      </c>
      <c r="K19" s="2"/>
      <c r="L19" s="3"/>
    </row>
    <row r="20" spans="1:12" s="22" customFormat="1" ht="12.75" hidden="1" customHeight="1" x14ac:dyDescent="0.25">
      <c r="A20" s="1" t="s">
        <v>362</v>
      </c>
      <c r="C20" s="1" t="s">
        <v>348</v>
      </c>
      <c r="D20" s="1" t="s">
        <v>349</v>
      </c>
      <c r="E20" s="1" t="s">
        <v>348</v>
      </c>
      <c r="F20" s="1" t="s">
        <v>349</v>
      </c>
      <c r="G20" s="1" t="s">
        <v>348</v>
      </c>
      <c r="H20" s="1" t="s">
        <v>349</v>
      </c>
      <c r="I20" s="1" t="s">
        <v>348</v>
      </c>
      <c r="J20" s="1" t="s">
        <v>349</v>
      </c>
    </row>
    <row r="21" spans="1:12" customFormat="1" x14ac:dyDescent="0.2"/>
    <row r="22" spans="1:12" hidden="1" x14ac:dyDescent="0.2">
      <c r="A22" s="1" t="s">
        <v>554</v>
      </c>
    </row>
    <row r="23" spans="1:12" hidden="1" x14ac:dyDescent="0.2">
      <c r="A23" s="1" t="s">
        <v>370</v>
      </c>
    </row>
    <row r="24" spans="1:12" hidden="1" x14ac:dyDescent="0.2">
      <c r="A24" s="1" t="s">
        <v>371</v>
      </c>
      <c r="B24" s="8" t="s">
        <v>254</v>
      </c>
      <c r="C24" s="1" t="s">
        <v>220</v>
      </c>
      <c r="D24" s="1" t="s">
        <v>220</v>
      </c>
      <c r="E24" s="1" t="s">
        <v>220</v>
      </c>
      <c r="F24" s="1" t="s">
        <v>220</v>
      </c>
      <c r="G24" s="1" t="s">
        <v>220</v>
      </c>
      <c r="H24" s="1" t="s">
        <v>220</v>
      </c>
      <c r="I24" s="1" t="s">
        <v>220</v>
      </c>
      <c r="J24" s="1" t="s">
        <v>220</v>
      </c>
    </row>
    <row r="25" spans="1:12" hidden="1" x14ac:dyDescent="0.2">
      <c r="A25" s="1" t="s">
        <v>372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2">
      <c r="A26" s="1" t="s">
        <v>373</v>
      </c>
      <c r="C26" s="1">
        <v>380</v>
      </c>
      <c r="D26" s="1">
        <v>380</v>
      </c>
      <c r="E26" s="1">
        <v>390</v>
      </c>
      <c r="F26" s="1">
        <v>390</v>
      </c>
      <c r="G26" s="1">
        <v>400</v>
      </c>
      <c r="H26" s="1">
        <v>400</v>
      </c>
      <c r="I26" s="1">
        <v>410</v>
      </c>
      <c r="J26" s="1">
        <v>410</v>
      </c>
      <c r="K26" s="2"/>
      <c r="L26" s="3"/>
    </row>
    <row r="27" spans="1:12" s="22" customFormat="1" ht="12.75" hidden="1" customHeight="1" x14ac:dyDescent="0.25">
      <c r="A27" s="1" t="s">
        <v>374</v>
      </c>
      <c r="C27" s="1" t="s">
        <v>348</v>
      </c>
      <c r="D27" s="1" t="s">
        <v>349</v>
      </c>
      <c r="E27" s="1" t="s">
        <v>348</v>
      </c>
      <c r="F27" s="1" t="s">
        <v>349</v>
      </c>
      <c r="G27" s="1" t="s">
        <v>348</v>
      </c>
      <c r="H27" s="1" t="s">
        <v>349</v>
      </c>
      <c r="I27" s="1" t="s">
        <v>348</v>
      </c>
      <c r="J27" s="1" t="s">
        <v>349</v>
      </c>
    </row>
    <row r="28" spans="1:12" x14ac:dyDescent="0.2">
      <c r="K28" s="2"/>
      <c r="L28" s="3"/>
    </row>
    <row r="29" spans="1:12" hidden="1" x14ac:dyDescent="0.2">
      <c r="A29" s="1" t="s">
        <v>166</v>
      </c>
      <c r="K29" s="2"/>
      <c r="L29" s="3"/>
    </row>
    <row r="30" spans="1:12" hidden="1" x14ac:dyDescent="0.2">
      <c r="A30" s="1" t="s">
        <v>391</v>
      </c>
      <c r="K30" s="2"/>
      <c r="L30" s="3"/>
    </row>
    <row r="31" spans="1:12" hidden="1" x14ac:dyDescent="0.2">
      <c r="A31" s="1" t="s">
        <v>392</v>
      </c>
      <c r="B31" s="8"/>
      <c r="K31" s="1" t="s">
        <v>220</v>
      </c>
      <c r="L31" s="1" t="s">
        <v>220</v>
      </c>
    </row>
    <row r="32" spans="1:12" hidden="1" x14ac:dyDescent="0.2">
      <c r="A32" s="1" t="s">
        <v>393</v>
      </c>
      <c r="C32" s="7"/>
      <c r="E32" s="7"/>
      <c r="G32" s="7"/>
      <c r="I32" s="7"/>
      <c r="K32" s="7">
        <v>10</v>
      </c>
      <c r="L32" s="1">
        <v>10</v>
      </c>
    </row>
    <row r="33" spans="1:13" hidden="1" x14ac:dyDescent="0.2">
      <c r="A33" s="1" t="s">
        <v>394</v>
      </c>
      <c r="K33" s="1">
        <v>80</v>
      </c>
      <c r="L33" s="1">
        <v>80</v>
      </c>
    </row>
    <row r="34" spans="1:13" ht="12.75" hidden="1" customHeight="1" x14ac:dyDescent="0.25">
      <c r="A34" s="1" t="s">
        <v>395</v>
      </c>
      <c r="B34" s="22"/>
      <c r="K34" s="7" t="s">
        <v>349</v>
      </c>
      <c r="L34" s="7" t="s">
        <v>349</v>
      </c>
    </row>
    <row r="35" spans="1:13" ht="12.75" customHeight="1" x14ac:dyDescent="0.25">
      <c r="B35" s="22"/>
      <c r="K35" s="2"/>
      <c r="L35" s="3"/>
    </row>
    <row r="36" spans="1:13" ht="18.75" x14ac:dyDescent="0.3">
      <c r="B36" s="208" t="s">
        <v>252</v>
      </c>
      <c r="C36" s="208"/>
      <c r="D36" s="208"/>
      <c r="E36" s="208"/>
      <c r="F36" s="208"/>
      <c r="G36" s="208"/>
      <c r="H36" s="208"/>
      <c r="I36" s="208"/>
      <c r="J36" s="208"/>
      <c r="K36" s="208"/>
      <c r="L36" s="208"/>
    </row>
    <row r="37" spans="1:13" ht="25.5" customHeight="1" x14ac:dyDescent="0.2">
      <c r="B37" s="13" t="s">
        <v>498</v>
      </c>
      <c r="C37" s="209" t="s">
        <v>300</v>
      </c>
      <c r="D37" s="210"/>
      <c r="E37" s="209" t="s">
        <v>301</v>
      </c>
      <c r="F37" s="210"/>
      <c r="G37" s="209" t="s">
        <v>302</v>
      </c>
      <c r="H37" s="210"/>
      <c r="I37" s="209" t="s">
        <v>303</v>
      </c>
      <c r="J37" s="210"/>
      <c r="K37" s="25"/>
      <c r="L37" s="4"/>
      <c r="M37" s="6"/>
    </row>
    <row r="38" spans="1:13" x14ac:dyDescent="0.2">
      <c r="B38" s="26"/>
      <c r="C38" s="27" t="s">
        <v>245</v>
      </c>
      <c r="D38" s="27" t="s">
        <v>246</v>
      </c>
      <c r="E38" s="27" t="s">
        <v>245</v>
      </c>
      <c r="F38" s="27" t="s">
        <v>246</v>
      </c>
      <c r="G38" s="27" t="s">
        <v>245</v>
      </c>
      <c r="H38" s="27" t="s">
        <v>246</v>
      </c>
      <c r="I38" s="27" t="s">
        <v>245</v>
      </c>
      <c r="J38" s="27" t="s">
        <v>246</v>
      </c>
      <c r="K38" s="28"/>
      <c r="L38" s="28"/>
    </row>
    <row r="39" spans="1:13" x14ac:dyDescent="0.2">
      <c r="B39" s="26"/>
      <c r="C39" s="27" t="s">
        <v>247</v>
      </c>
      <c r="D39" s="27" t="s">
        <v>247</v>
      </c>
      <c r="E39" s="27" t="s">
        <v>247</v>
      </c>
      <c r="F39" s="27" t="s">
        <v>247</v>
      </c>
      <c r="G39" s="27" t="s">
        <v>247</v>
      </c>
      <c r="H39" s="27" t="s">
        <v>247</v>
      </c>
      <c r="I39" s="27" t="s">
        <v>247</v>
      </c>
      <c r="J39" s="27" t="s">
        <v>247</v>
      </c>
      <c r="K39" s="28"/>
      <c r="L39" s="28"/>
    </row>
    <row r="40" spans="1:13" x14ac:dyDescent="0.2">
      <c r="B40" s="26"/>
      <c r="C40" s="10"/>
      <c r="D40" s="10"/>
      <c r="E40" s="10"/>
      <c r="F40" s="10"/>
      <c r="G40" s="10"/>
      <c r="H40" s="10"/>
      <c r="I40" s="10"/>
      <c r="J40" s="10"/>
      <c r="K40" s="4"/>
      <c r="L40" s="4"/>
    </row>
    <row r="41" spans="1:13" x14ac:dyDescent="0.2">
      <c r="A41" s="1" t="s">
        <v>595</v>
      </c>
      <c r="B41" s="26" t="s">
        <v>596</v>
      </c>
      <c r="C41" s="10">
        <v>418557.42</v>
      </c>
      <c r="D41" s="10">
        <v>29872.02</v>
      </c>
      <c r="E41" s="10">
        <v>2250393.81</v>
      </c>
      <c r="F41" s="10">
        <v>535827.93000000005</v>
      </c>
      <c r="G41" s="10">
        <v>450292.88</v>
      </c>
      <c r="H41" s="10">
        <v>7317.31</v>
      </c>
      <c r="I41" s="10">
        <v>125781.55</v>
      </c>
      <c r="J41" s="10">
        <v>2326.0500000000002</v>
      </c>
      <c r="K41" s="4"/>
      <c r="L41" s="4"/>
    </row>
    <row r="42" spans="1:13" x14ac:dyDescent="0.2">
      <c r="A42" s="1" t="s">
        <v>595</v>
      </c>
      <c r="B42" s="26" t="s">
        <v>597</v>
      </c>
      <c r="C42" s="10">
        <v>611690.51</v>
      </c>
      <c r="D42" s="10">
        <v>60813.59</v>
      </c>
      <c r="E42" s="10">
        <v>1953133.29</v>
      </c>
      <c r="F42" s="10">
        <v>697365.12</v>
      </c>
      <c r="G42" s="10">
        <v>338149.56</v>
      </c>
      <c r="H42" s="10">
        <v>12287.58</v>
      </c>
      <c r="I42" s="10">
        <v>90000</v>
      </c>
      <c r="J42" s="10">
        <v>0</v>
      </c>
      <c r="K42" s="4"/>
      <c r="L42" s="4"/>
    </row>
    <row r="43" spans="1:13" x14ac:dyDescent="0.2">
      <c r="A43" s="1" t="s">
        <v>595</v>
      </c>
      <c r="B43" s="26" t="s">
        <v>598</v>
      </c>
      <c r="C43" s="10">
        <v>1851186.62</v>
      </c>
      <c r="D43" s="10">
        <v>295385.40000000002</v>
      </c>
      <c r="E43" s="10">
        <v>2143239.9900000002</v>
      </c>
      <c r="F43" s="10">
        <v>515348.05</v>
      </c>
      <c r="G43" s="10">
        <v>1515830.11</v>
      </c>
      <c r="H43" s="10">
        <v>22316.48</v>
      </c>
      <c r="I43" s="10">
        <v>0</v>
      </c>
      <c r="J43" s="10">
        <v>0</v>
      </c>
      <c r="K43" s="4"/>
      <c r="L43" s="4"/>
    </row>
    <row r="44" spans="1:13" x14ac:dyDescent="0.2">
      <c r="A44" s="1" t="s">
        <v>595</v>
      </c>
      <c r="B44" s="26" t="s">
        <v>599</v>
      </c>
      <c r="C44" s="10">
        <v>3631190.54</v>
      </c>
      <c r="D44" s="10">
        <v>94331.21</v>
      </c>
      <c r="E44" s="10">
        <v>4314263.88</v>
      </c>
      <c r="F44" s="10">
        <v>1166673.29</v>
      </c>
      <c r="G44" s="10">
        <v>1140718.46</v>
      </c>
      <c r="H44" s="10">
        <v>600136.71</v>
      </c>
      <c r="I44" s="10">
        <v>181.29</v>
      </c>
      <c r="J44" s="10">
        <v>0</v>
      </c>
      <c r="K44" s="4"/>
      <c r="L44" s="4"/>
    </row>
    <row r="45" spans="1:13" x14ac:dyDescent="0.2">
      <c r="A45" s="1" t="s">
        <v>595</v>
      </c>
      <c r="B45" s="26" t="s">
        <v>600</v>
      </c>
      <c r="C45" s="10">
        <v>8918197</v>
      </c>
      <c r="D45" s="10">
        <v>2604391</v>
      </c>
      <c r="E45" s="10">
        <v>14268220</v>
      </c>
      <c r="F45" s="10">
        <v>2082808</v>
      </c>
      <c r="G45" s="10">
        <v>1613087</v>
      </c>
      <c r="H45" s="10">
        <v>96812</v>
      </c>
      <c r="I45" s="10">
        <v>1277659</v>
      </c>
      <c r="J45" s="10">
        <v>316828</v>
      </c>
      <c r="K45" s="4"/>
      <c r="L45" s="4"/>
    </row>
    <row r="46" spans="1:13" x14ac:dyDescent="0.2">
      <c r="A46" s="1" t="s">
        <v>595</v>
      </c>
      <c r="B46" s="26" t="s">
        <v>601</v>
      </c>
      <c r="C46" s="10">
        <v>1726417.95</v>
      </c>
      <c r="D46" s="10">
        <v>364459.13</v>
      </c>
      <c r="E46" s="10">
        <v>4173206.52</v>
      </c>
      <c r="F46" s="10">
        <v>915704.24</v>
      </c>
      <c r="G46" s="10">
        <v>1369612.93</v>
      </c>
      <c r="H46" s="10">
        <v>26768.45</v>
      </c>
      <c r="I46" s="10">
        <v>1847</v>
      </c>
      <c r="J46" s="10">
        <v>127</v>
      </c>
      <c r="K46" s="4"/>
      <c r="L46" s="4"/>
    </row>
    <row r="47" spans="1:13" x14ac:dyDescent="0.2">
      <c r="A47" s="1" t="s">
        <v>595</v>
      </c>
      <c r="B47" s="26" t="s">
        <v>602</v>
      </c>
      <c r="C47" s="10">
        <v>10337070</v>
      </c>
      <c r="D47" s="10">
        <v>3484884</v>
      </c>
      <c r="E47" s="10">
        <v>15273691</v>
      </c>
      <c r="F47" s="10">
        <v>2799714</v>
      </c>
      <c r="G47" s="10">
        <v>3716179</v>
      </c>
      <c r="H47" s="10">
        <v>796930</v>
      </c>
      <c r="I47" s="10">
        <v>25066624</v>
      </c>
      <c r="J47" s="10">
        <v>17228392</v>
      </c>
      <c r="K47" s="4"/>
      <c r="L47" s="4"/>
    </row>
    <row r="48" spans="1:13" x14ac:dyDescent="0.2">
      <c r="A48" s="1" t="s">
        <v>595</v>
      </c>
      <c r="B48" s="26" t="s">
        <v>603</v>
      </c>
      <c r="C48" s="10">
        <v>3435200</v>
      </c>
      <c r="D48" s="10">
        <v>819000</v>
      </c>
      <c r="E48" s="10">
        <v>12930100</v>
      </c>
      <c r="F48" s="10">
        <v>1096300</v>
      </c>
      <c r="G48" s="10">
        <v>1348300</v>
      </c>
      <c r="H48" s="10">
        <v>34400</v>
      </c>
      <c r="I48" s="10">
        <v>149600</v>
      </c>
      <c r="J48" s="10">
        <v>38600</v>
      </c>
      <c r="K48" s="4"/>
      <c r="L48" s="4"/>
    </row>
    <row r="49" spans="1:12" x14ac:dyDescent="0.2">
      <c r="A49" s="1" t="s">
        <v>595</v>
      </c>
      <c r="B49" s="26" t="s">
        <v>604</v>
      </c>
      <c r="C49" s="10">
        <v>3228100</v>
      </c>
      <c r="D49" s="10">
        <v>65300</v>
      </c>
      <c r="E49" s="10">
        <v>11521200</v>
      </c>
      <c r="F49" s="10">
        <v>1929100</v>
      </c>
      <c r="G49" s="10">
        <v>2244100</v>
      </c>
      <c r="H49" s="10">
        <v>175000</v>
      </c>
      <c r="I49" s="10">
        <v>1733300</v>
      </c>
      <c r="J49" s="10">
        <v>43500</v>
      </c>
      <c r="K49" s="4"/>
      <c r="L49" s="4"/>
    </row>
    <row r="50" spans="1:12" x14ac:dyDescent="0.2">
      <c r="A50" s="1" t="s">
        <v>595</v>
      </c>
      <c r="B50" s="26" t="s">
        <v>605</v>
      </c>
      <c r="C50" s="10">
        <v>3182347.18</v>
      </c>
      <c r="D50" s="10">
        <v>1000315.56</v>
      </c>
      <c r="E50" s="10">
        <v>3056786.91</v>
      </c>
      <c r="F50" s="10">
        <v>669416.23</v>
      </c>
      <c r="G50" s="10">
        <v>771410.26</v>
      </c>
      <c r="H50" s="10">
        <v>18866.78</v>
      </c>
      <c r="I50" s="10">
        <v>1155620.44</v>
      </c>
      <c r="J50" s="10">
        <v>400134.7</v>
      </c>
      <c r="K50" s="4"/>
      <c r="L50" s="4"/>
    </row>
    <row r="51" spans="1:12" x14ac:dyDescent="0.2">
      <c r="A51" s="1" t="s">
        <v>595</v>
      </c>
      <c r="B51" s="26" t="s">
        <v>606</v>
      </c>
      <c r="C51" s="10">
        <v>2261261.75</v>
      </c>
      <c r="D51" s="10">
        <v>343869.52</v>
      </c>
      <c r="E51" s="10">
        <v>4671576.04</v>
      </c>
      <c r="F51" s="10">
        <v>1249482.3999999999</v>
      </c>
      <c r="G51" s="10">
        <v>1396111.28</v>
      </c>
      <c r="H51" s="10">
        <v>269163.27</v>
      </c>
      <c r="I51" s="10">
        <v>0</v>
      </c>
      <c r="J51" s="10">
        <v>0</v>
      </c>
      <c r="K51" s="4"/>
      <c r="L51" s="4"/>
    </row>
    <row r="52" spans="1:12" x14ac:dyDescent="0.2">
      <c r="A52" s="1" t="s">
        <v>595</v>
      </c>
      <c r="B52" s="26" t="s">
        <v>607</v>
      </c>
      <c r="C52" s="10">
        <v>2367780.89</v>
      </c>
      <c r="D52" s="10">
        <v>1279269.31</v>
      </c>
      <c r="E52" s="10">
        <v>4794311.46</v>
      </c>
      <c r="F52" s="10">
        <v>1749369.83</v>
      </c>
      <c r="G52" s="10">
        <v>1853939.03</v>
      </c>
      <c r="H52" s="10">
        <v>180269.14</v>
      </c>
      <c r="I52" s="10">
        <v>25275.14</v>
      </c>
      <c r="J52" s="10">
        <v>11705</v>
      </c>
      <c r="K52" s="4"/>
      <c r="L52" s="4"/>
    </row>
    <row r="53" spans="1:12" x14ac:dyDescent="0.2">
      <c r="A53" s="1" t="s">
        <v>595</v>
      </c>
      <c r="B53" s="26" t="s">
        <v>608</v>
      </c>
      <c r="C53" s="10">
        <v>4549844</v>
      </c>
      <c r="D53" s="10">
        <v>1038066</v>
      </c>
      <c r="E53" s="10">
        <v>6585376</v>
      </c>
      <c r="F53" s="10">
        <v>1385941</v>
      </c>
      <c r="G53" s="10">
        <v>1640652</v>
      </c>
      <c r="H53" s="10">
        <v>97626</v>
      </c>
      <c r="I53" s="10">
        <v>51255</v>
      </c>
      <c r="J53" s="10">
        <v>0</v>
      </c>
      <c r="K53" s="4"/>
      <c r="L53" s="4"/>
    </row>
    <row r="54" spans="1:12" x14ac:dyDescent="0.2">
      <c r="A54" s="1" t="s">
        <v>595</v>
      </c>
      <c r="B54" s="26" t="s">
        <v>609</v>
      </c>
      <c r="C54" s="10">
        <v>1211047.96</v>
      </c>
      <c r="D54" s="10">
        <v>12188.24</v>
      </c>
      <c r="E54" s="10">
        <v>2475555.06</v>
      </c>
      <c r="F54" s="10">
        <v>1126927.1100000001</v>
      </c>
      <c r="G54" s="10">
        <v>554977.78</v>
      </c>
      <c r="H54" s="10">
        <v>8328.9</v>
      </c>
      <c r="I54" s="10">
        <v>1000</v>
      </c>
      <c r="J54" s="10">
        <v>0</v>
      </c>
      <c r="K54" s="4"/>
      <c r="L54" s="4"/>
    </row>
    <row r="55" spans="1:12" x14ac:dyDescent="0.2">
      <c r="A55" s="1" t="s">
        <v>595</v>
      </c>
      <c r="B55" s="26" t="s">
        <v>610</v>
      </c>
      <c r="C55" s="10">
        <v>977204.05</v>
      </c>
      <c r="D55" s="10">
        <v>160444.41</v>
      </c>
      <c r="E55" s="10">
        <v>1813484.89</v>
      </c>
      <c r="F55" s="10">
        <v>583329.97</v>
      </c>
      <c r="G55" s="10">
        <v>466945.04</v>
      </c>
      <c r="H55" s="10">
        <v>67169.58</v>
      </c>
      <c r="I55" s="10">
        <v>124285.7</v>
      </c>
      <c r="J55" s="10">
        <v>0</v>
      </c>
      <c r="K55" s="4"/>
      <c r="L55" s="4"/>
    </row>
    <row r="56" spans="1:12" x14ac:dyDescent="0.2">
      <c r="A56" s="1" t="s">
        <v>595</v>
      </c>
      <c r="B56" s="26" t="s">
        <v>611</v>
      </c>
      <c r="C56" s="10">
        <v>755608</v>
      </c>
      <c r="D56" s="10">
        <v>52445</v>
      </c>
      <c r="E56" s="10">
        <v>1192412</v>
      </c>
      <c r="F56" s="10">
        <v>455666</v>
      </c>
      <c r="G56" s="10">
        <v>237368</v>
      </c>
      <c r="H56" s="10">
        <v>4138</v>
      </c>
      <c r="I56" s="10">
        <v>0</v>
      </c>
      <c r="J56" s="10">
        <v>0</v>
      </c>
      <c r="K56" s="4"/>
      <c r="L56" s="4"/>
    </row>
    <row r="57" spans="1:12" x14ac:dyDescent="0.2">
      <c r="A57" s="1" t="s">
        <v>595</v>
      </c>
      <c r="B57" s="26" t="s">
        <v>612</v>
      </c>
      <c r="C57" s="10">
        <v>3184281.22</v>
      </c>
      <c r="D57" s="10">
        <v>1348038.48</v>
      </c>
      <c r="E57" s="10">
        <v>5579694.6399999997</v>
      </c>
      <c r="F57" s="10">
        <v>1514651.4</v>
      </c>
      <c r="G57" s="10">
        <v>1216646.43</v>
      </c>
      <c r="H57" s="10">
        <v>104016.75</v>
      </c>
      <c r="I57" s="10">
        <v>24243.15</v>
      </c>
      <c r="J57" s="10">
        <v>20093.759999999998</v>
      </c>
      <c r="K57" s="4"/>
      <c r="L57" s="4"/>
    </row>
    <row r="58" spans="1:12" x14ac:dyDescent="0.2">
      <c r="A58" s="1" t="s">
        <v>595</v>
      </c>
      <c r="B58" s="26" t="s">
        <v>613</v>
      </c>
      <c r="C58" s="10">
        <v>565505.44999999995</v>
      </c>
      <c r="D58" s="10">
        <v>115514.67</v>
      </c>
      <c r="E58" s="10">
        <v>1488991.62</v>
      </c>
      <c r="F58" s="10">
        <v>269759.33</v>
      </c>
      <c r="G58" s="10">
        <v>440190.09</v>
      </c>
      <c r="H58" s="10">
        <v>10702.54</v>
      </c>
      <c r="I58" s="10">
        <v>262164.18</v>
      </c>
      <c r="J58" s="10">
        <v>8980.86</v>
      </c>
      <c r="K58" s="4"/>
      <c r="L58" s="4"/>
    </row>
    <row r="59" spans="1:12" x14ac:dyDescent="0.2">
      <c r="A59" s="1" t="s">
        <v>595</v>
      </c>
      <c r="B59" s="26" t="s">
        <v>614</v>
      </c>
      <c r="C59" s="10">
        <v>1944431.58</v>
      </c>
      <c r="D59" s="10">
        <v>63449.21</v>
      </c>
      <c r="E59" s="10">
        <v>3233838.29</v>
      </c>
      <c r="F59" s="10">
        <v>1043860.12</v>
      </c>
      <c r="G59" s="10">
        <v>1361982.46</v>
      </c>
      <c r="H59" s="10">
        <v>31809.22</v>
      </c>
      <c r="I59" s="10">
        <v>797991.16</v>
      </c>
      <c r="J59" s="10">
        <v>705327.93</v>
      </c>
      <c r="K59" s="4"/>
      <c r="L59" s="4"/>
    </row>
    <row r="60" spans="1:12" x14ac:dyDescent="0.2">
      <c r="A60" s="1" t="s">
        <v>595</v>
      </c>
      <c r="B60" s="26" t="s">
        <v>615</v>
      </c>
      <c r="C60" s="10">
        <v>1855791</v>
      </c>
      <c r="D60" s="10">
        <v>541272</v>
      </c>
      <c r="E60" s="10">
        <v>3690199</v>
      </c>
      <c r="F60" s="10">
        <v>793227</v>
      </c>
      <c r="G60" s="10">
        <v>1116726</v>
      </c>
      <c r="H60" s="10">
        <v>78220</v>
      </c>
      <c r="I60" s="10">
        <v>0</v>
      </c>
      <c r="J60" s="10">
        <v>0</v>
      </c>
      <c r="K60" s="4"/>
      <c r="L60" s="4"/>
    </row>
    <row r="61" spans="1:12" x14ac:dyDescent="0.2">
      <c r="A61" s="1" t="s">
        <v>595</v>
      </c>
      <c r="B61" s="26" t="s">
        <v>616</v>
      </c>
      <c r="C61" s="10">
        <v>1762856.94</v>
      </c>
      <c r="D61" s="10">
        <v>1063457.08</v>
      </c>
      <c r="E61" s="10">
        <v>6902541.3600000003</v>
      </c>
      <c r="F61" s="10">
        <v>1918566.38</v>
      </c>
      <c r="G61" s="10">
        <v>712167</v>
      </c>
      <c r="H61" s="10">
        <v>0</v>
      </c>
      <c r="I61" s="10">
        <v>747244.06</v>
      </c>
      <c r="J61" s="10">
        <v>98025.74</v>
      </c>
      <c r="K61" s="4"/>
      <c r="L61" s="4"/>
    </row>
    <row r="62" spans="1:12" x14ac:dyDescent="0.2">
      <c r="A62" s="1" t="s">
        <v>595</v>
      </c>
      <c r="B62" s="26" t="s">
        <v>617</v>
      </c>
      <c r="C62" s="10">
        <v>1144814.95</v>
      </c>
      <c r="D62" s="10">
        <v>183118.19</v>
      </c>
      <c r="E62" s="10">
        <v>2109011.12</v>
      </c>
      <c r="F62" s="10">
        <v>591520.79</v>
      </c>
      <c r="G62" s="10">
        <v>247496.03</v>
      </c>
      <c r="H62" s="10">
        <v>104451.48</v>
      </c>
      <c r="I62" s="10">
        <v>0</v>
      </c>
      <c r="J62" s="10">
        <v>0</v>
      </c>
      <c r="K62" s="4"/>
      <c r="L62" s="4"/>
    </row>
    <row r="63" spans="1:12" x14ac:dyDescent="0.2">
      <c r="A63" s="1" t="s">
        <v>595</v>
      </c>
      <c r="B63" s="26" t="s">
        <v>618</v>
      </c>
      <c r="C63" s="10">
        <v>1261140.93</v>
      </c>
      <c r="D63" s="10">
        <v>68442.570000000007</v>
      </c>
      <c r="E63" s="10">
        <v>2953905.59</v>
      </c>
      <c r="F63" s="10">
        <v>759157.04</v>
      </c>
      <c r="G63" s="10">
        <v>433282.07</v>
      </c>
      <c r="H63" s="10">
        <v>92712.81</v>
      </c>
      <c r="I63" s="10">
        <v>333390.58</v>
      </c>
      <c r="J63" s="10">
        <v>4411.9799999999996</v>
      </c>
      <c r="K63" s="4"/>
      <c r="L63" s="4"/>
    </row>
    <row r="64" spans="1:12" x14ac:dyDescent="0.2">
      <c r="A64" s="1" t="s">
        <v>595</v>
      </c>
      <c r="B64" s="26" t="s">
        <v>619</v>
      </c>
      <c r="C64" s="10">
        <v>570622.01</v>
      </c>
      <c r="D64" s="10">
        <v>83122.899999999994</v>
      </c>
      <c r="E64" s="10">
        <v>1879287.09</v>
      </c>
      <c r="F64" s="10">
        <v>374491.59</v>
      </c>
      <c r="G64" s="10">
        <v>743522.07</v>
      </c>
      <c r="H64" s="10">
        <v>90538.16</v>
      </c>
      <c r="I64" s="10">
        <v>3749.17</v>
      </c>
      <c r="J64" s="10">
        <v>0</v>
      </c>
      <c r="K64" s="4"/>
      <c r="L64" s="4"/>
    </row>
    <row r="65" spans="1:13" x14ac:dyDescent="0.2">
      <c r="A65" s="1" t="s">
        <v>595</v>
      </c>
      <c r="B65" s="26" t="s">
        <v>620</v>
      </c>
      <c r="C65" s="10">
        <v>1363915.1</v>
      </c>
      <c r="D65" s="10">
        <v>319086.65000000002</v>
      </c>
      <c r="E65" s="10">
        <v>1101612.97</v>
      </c>
      <c r="F65" s="10">
        <v>269878.45</v>
      </c>
      <c r="G65" s="10">
        <v>567583.68000000005</v>
      </c>
      <c r="H65" s="10">
        <v>35008.93</v>
      </c>
      <c r="I65" s="10">
        <v>0</v>
      </c>
      <c r="J65" s="10">
        <v>0</v>
      </c>
      <c r="K65" s="4"/>
      <c r="L65" s="4"/>
    </row>
    <row r="66" spans="1:13" x14ac:dyDescent="0.2">
      <c r="A66" s="1" t="s">
        <v>595</v>
      </c>
      <c r="B66" s="26" t="s">
        <v>621</v>
      </c>
      <c r="C66" s="10">
        <v>4955900</v>
      </c>
      <c r="D66" s="10">
        <v>1073500</v>
      </c>
      <c r="E66" s="10">
        <v>5763500</v>
      </c>
      <c r="F66" s="10">
        <v>1535100</v>
      </c>
      <c r="G66" s="10">
        <v>1095300</v>
      </c>
      <c r="H66" s="10">
        <v>19700</v>
      </c>
      <c r="I66" s="10">
        <v>3345300</v>
      </c>
      <c r="J66" s="10">
        <v>221900</v>
      </c>
      <c r="K66" s="4"/>
      <c r="L66" s="4"/>
    </row>
    <row r="67" spans="1:13" x14ac:dyDescent="0.2">
      <c r="A67" s="1" t="s">
        <v>595</v>
      </c>
      <c r="B67" s="26" t="s">
        <v>622</v>
      </c>
      <c r="C67" s="10">
        <v>1487564</v>
      </c>
      <c r="D67" s="10">
        <v>331373</v>
      </c>
      <c r="E67" s="10">
        <v>2722376</v>
      </c>
      <c r="F67" s="10">
        <v>1058257</v>
      </c>
      <c r="G67" s="10">
        <v>1407401</v>
      </c>
      <c r="H67" s="10">
        <v>57553</v>
      </c>
      <c r="I67" s="10">
        <v>67572</v>
      </c>
      <c r="J67" s="10">
        <v>0</v>
      </c>
      <c r="K67" s="4"/>
      <c r="L67" s="4"/>
    </row>
    <row r="68" spans="1:13" x14ac:dyDescent="0.2">
      <c r="A68" s="1" t="s">
        <v>595</v>
      </c>
      <c r="B68" s="26" t="s">
        <v>623</v>
      </c>
      <c r="C68" s="10">
        <v>1621662.35</v>
      </c>
      <c r="D68" s="10">
        <v>218866.02</v>
      </c>
      <c r="E68" s="10">
        <v>2918901.96</v>
      </c>
      <c r="F68" s="10">
        <v>761939.4</v>
      </c>
      <c r="G68" s="10">
        <v>654650.51</v>
      </c>
      <c r="H68" s="10">
        <v>38588.400000000001</v>
      </c>
      <c r="I68" s="10">
        <v>0</v>
      </c>
      <c r="J68" s="10">
        <v>0</v>
      </c>
      <c r="K68" s="4"/>
      <c r="L68" s="4"/>
    </row>
    <row r="69" spans="1:13" x14ac:dyDescent="0.2">
      <c r="A69" s="1" t="s">
        <v>595</v>
      </c>
      <c r="B69" s="26" t="s">
        <v>624</v>
      </c>
      <c r="C69" s="10">
        <v>1209611.43</v>
      </c>
      <c r="D69" s="10">
        <v>285555.48</v>
      </c>
      <c r="E69" s="10">
        <v>1846316.12</v>
      </c>
      <c r="F69" s="10">
        <v>647595.63</v>
      </c>
      <c r="G69" s="10">
        <v>1181564.3</v>
      </c>
      <c r="H69" s="10">
        <v>216747.38</v>
      </c>
      <c r="I69" s="10">
        <v>48985.55</v>
      </c>
      <c r="J69" s="10">
        <v>36420.160000000003</v>
      </c>
      <c r="K69" s="4"/>
      <c r="L69" s="4"/>
    </row>
    <row r="70" spans="1:13" x14ac:dyDescent="0.2">
      <c r="A70" s="1" t="s">
        <v>595</v>
      </c>
      <c r="B70" s="26" t="s">
        <v>625</v>
      </c>
      <c r="C70" s="10">
        <v>1555540</v>
      </c>
      <c r="D70" s="10">
        <v>330517</v>
      </c>
      <c r="E70" s="10">
        <v>2950075</v>
      </c>
      <c r="F70" s="10">
        <v>1211363</v>
      </c>
      <c r="G70" s="10">
        <v>1335083</v>
      </c>
      <c r="H70" s="10">
        <v>45296</v>
      </c>
      <c r="I70" s="10">
        <v>0</v>
      </c>
      <c r="J70" s="10">
        <v>0</v>
      </c>
      <c r="K70" s="4"/>
      <c r="L70" s="4"/>
    </row>
    <row r="71" spans="1:13" x14ac:dyDescent="0.2">
      <c r="A71" s="1" t="s">
        <v>255</v>
      </c>
      <c r="B71" s="26" t="s">
        <v>626</v>
      </c>
      <c r="C71" s="10">
        <v>2222650.16</v>
      </c>
      <c r="D71" s="10">
        <v>1195665.5900000001</v>
      </c>
      <c r="E71" s="10">
        <v>3498774.09</v>
      </c>
      <c r="F71" s="10">
        <v>1170497.6000000001</v>
      </c>
      <c r="G71" s="10">
        <v>1469503.1</v>
      </c>
      <c r="H71" s="10">
        <v>120626.76</v>
      </c>
      <c r="I71" s="10">
        <v>837199.88</v>
      </c>
      <c r="J71" s="10">
        <v>176528.97</v>
      </c>
      <c r="K71" s="4"/>
      <c r="L71" s="4"/>
    </row>
    <row r="72" spans="1:13" x14ac:dyDescent="0.2">
      <c r="B72" s="26"/>
      <c r="C72" s="10"/>
      <c r="D72" s="10"/>
      <c r="E72" s="10"/>
      <c r="F72" s="10"/>
      <c r="G72" s="10"/>
      <c r="H72" s="10"/>
      <c r="I72" s="10"/>
      <c r="J72" s="10"/>
      <c r="K72" s="4"/>
      <c r="L72" s="4"/>
    </row>
    <row r="73" spans="1:13" x14ac:dyDescent="0.2">
      <c r="B73" s="26" t="s">
        <v>219</v>
      </c>
      <c r="C73" s="11">
        <f t="shared" ref="C73:J73" si="0">SUBTOTAL(9,C40:C72)</f>
        <v>76168990.989999995</v>
      </c>
      <c r="D73" s="11">
        <f t="shared" si="0"/>
        <v>18926013.23</v>
      </c>
      <c r="E73" s="11">
        <f t="shared" si="0"/>
        <v>142055975.70000002</v>
      </c>
      <c r="F73" s="11">
        <f t="shared" si="0"/>
        <v>32878837.899999995</v>
      </c>
      <c r="G73" s="11">
        <f t="shared" si="0"/>
        <v>34640771.07</v>
      </c>
      <c r="H73" s="11">
        <f t="shared" si="0"/>
        <v>3463501.63</v>
      </c>
      <c r="I73" s="11">
        <f t="shared" si="0"/>
        <v>36270268.850000001</v>
      </c>
      <c r="J73" s="11">
        <f t="shared" si="0"/>
        <v>19313302.149999999</v>
      </c>
      <c r="K73" s="4"/>
      <c r="L73" s="4"/>
    </row>
    <row r="74" spans="1:13" x14ac:dyDescent="0.2">
      <c r="B74" s="26"/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3" ht="18.75" x14ac:dyDescent="0.3">
      <c r="B75" s="208" t="s">
        <v>252</v>
      </c>
      <c r="C75" s="208"/>
      <c r="D75" s="208"/>
      <c r="E75" s="208"/>
      <c r="F75" s="208"/>
      <c r="G75" s="208"/>
      <c r="H75" s="208"/>
      <c r="I75" s="208"/>
      <c r="J75" s="208"/>
      <c r="K75" s="208"/>
      <c r="L75" s="208"/>
    </row>
    <row r="76" spans="1:13" ht="25.5" customHeight="1" x14ac:dyDescent="0.2">
      <c r="B76" s="13" t="s">
        <v>498</v>
      </c>
      <c r="C76" s="209" t="s">
        <v>304</v>
      </c>
      <c r="D76" s="210"/>
      <c r="E76" s="209" t="s">
        <v>305</v>
      </c>
      <c r="F76" s="210"/>
      <c r="G76" s="209" t="s">
        <v>306</v>
      </c>
      <c r="H76" s="210"/>
      <c r="I76" s="209" t="s">
        <v>307</v>
      </c>
      <c r="J76" s="210"/>
      <c r="K76" s="25"/>
      <c r="L76" s="4"/>
      <c r="M76" s="6"/>
    </row>
    <row r="77" spans="1:13" x14ac:dyDescent="0.2">
      <c r="B77" s="26"/>
      <c r="C77" s="27" t="s">
        <v>245</v>
      </c>
      <c r="D77" s="27" t="s">
        <v>246</v>
      </c>
      <c r="E77" s="27" t="s">
        <v>245</v>
      </c>
      <c r="F77" s="27" t="s">
        <v>246</v>
      </c>
      <c r="G77" s="27" t="s">
        <v>245</v>
      </c>
      <c r="H77" s="27" t="s">
        <v>246</v>
      </c>
      <c r="I77" s="27" t="s">
        <v>245</v>
      </c>
      <c r="J77" s="27" t="s">
        <v>246</v>
      </c>
      <c r="K77" s="28"/>
      <c r="L77" s="28"/>
    </row>
    <row r="78" spans="1:13" x14ac:dyDescent="0.2">
      <c r="B78" s="26"/>
      <c r="C78" s="27" t="s">
        <v>247</v>
      </c>
      <c r="D78" s="27" t="s">
        <v>247</v>
      </c>
      <c r="E78" s="27" t="s">
        <v>247</v>
      </c>
      <c r="F78" s="27" t="s">
        <v>247</v>
      </c>
      <c r="G78" s="27" t="s">
        <v>247</v>
      </c>
      <c r="H78" s="27" t="s">
        <v>247</v>
      </c>
      <c r="I78" s="27" t="s">
        <v>247</v>
      </c>
      <c r="J78" s="27" t="s">
        <v>247</v>
      </c>
      <c r="K78" s="28"/>
      <c r="L78" s="28"/>
    </row>
    <row r="79" spans="1:13" x14ac:dyDescent="0.2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3" x14ac:dyDescent="0.2">
      <c r="A80" s="1" t="s">
        <v>595</v>
      </c>
      <c r="B80" s="26" t="s">
        <v>596</v>
      </c>
      <c r="C80" s="10">
        <v>155000</v>
      </c>
      <c r="D80" s="10">
        <v>0</v>
      </c>
      <c r="E80" s="10">
        <v>2183317.91</v>
      </c>
      <c r="F80" s="10">
        <v>649521.02</v>
      </c>
      <c r="G80" s="10">
        <v>241566.88</v>
      </c>
      <c r="H80" s="10">
        <v>2001.26</v>
      </c>
      <c r="I80" s="10">
        <v>225429.07</v>
      </c>
      <c r="J80" s="10">
        <v>11198.37</v>
      </c>
      <c r="K80" s="4"/>
      <c r="L80" s="4"/>
    </row>
    <row r="81" spans="1:12" x14ac:dyDescent="0.2">
      <c r="A81" s="1" t="s">
        <v>595</v>
      </c>
      <c r="B81" s="26" t="s">
        <v>597</v>
      </c>
      <c r="C81" s="10">
        <v>1048767.9099999999</v>
      </c>
      <c r="D81" s="10">
        <v>118598.79</v>
      </c>
      <c r="E81" s="10">
        <v>4382520.24</v>
      </c>
      <c r="F81" s="10">
        <v>2808720.87</v>
      </c>
      <c r="G81" s="10">
        <v>252686.93</v>
      </c>
      <c r="H81" s="10">
        <v>5921.18</v>
      </c>
      <c r="I81" s="10">
        <v>269167.73</v>
      </c>
      <c r="J81" s="10">
        <v>42744.91</v>
      </c>
      <c r="K81" s="4"/>
      <c r="L81" s="4"/>
    </row>
    <row r="82" spans="1:12" x14ac:dyDescent="0.2">
      <c r="A82" s="1" t="s">
        <v>595</v>
      </c>
      <c r="B82" s="26" t="s">
        <v>598</v>
      </c>
      <c r="C82" s="10">
        <v>26739551.52</v>
      </c>
      <c r="D82" s="10">
        <v>25928041.07</v>
      </c>
      <c r="E82" s="10">
        <v>5968182.7199999997</v>
      </c>
      <c r="F82" s="10">
        <v>2512228.7000000002</v>
      </c>
      <c r="G82" s="10">
        <v>439297.56</v>
      </c>
      <c r="H82" s="10">
        <v>5141.96</v>
      </c>
      <c r="I82" s="10">
        <v>621955.66</v>
      </c>
      <c r="J82" s="10">
        <v>38465.25</v>
      </c>
      <c r="K82" s="4"/>
      <c r="L82" s="4"/>
    </row>
    <row r="83" spans="1:12" x14ac:dyDescent="0.2">
      <c r="A83" s="1" t="s">
        <v>595</v>
      </c>
      <c r="B83" s="26" t="s">
        <v>599</v>
      </c>
      <c r="C83" s="10">
        <v>1157658.7</v>
      </c>
      <c r="D83" s="10">
        <v>59000</v>
      </c>
      <c r="E83" s="10">
        <v>5753055.6500000004</v>
      </c>
      <c r="F83" s="10">
        <v>2874980.45</v>
      </c>
      <c r="G83" s="10">
        <v>0</v>
      </c>
      <c r="H83" s="10">
        <v>0</v>
      </c>
      <c r="I83" s="10">
        <v>854271.41</v>
      </c>
      <c r="J83" s="10">
        <v>8579.16</v>
      </c>
      <c r="K83" s="4"/>
      <c r="L83" s="4"/>
    </row>
    <row r="84" spans="1:12" x14ac:dyDescent="0.2">
      <c r="A84" s="1" t="s">
        <v>595</v>
      </c>
      <c r="B84" s="26" t="s">
        <v>600</v>
      </c>
      <c r="C84" s="10">
        <v>2311408</v>
      </c>
      <c r="D84" s="10">
        <v>282994</v>
      </c>
      <c r="E84" s="10">
        <v>5381925</v>
      </c>
      <c r="F84" s="10">
        <v>4516143</v>
      </c>
      <c r="G84" s="10">
        <v>829843</v>
      </c>
      <c r="H84" s="10">
        <v>9399</v>
      </c>
      <c r="I84" s="10">
        <v>1430238</v>
      </c>
      <c r="J84" s="10">
        <v>22858</v>
      </c>
      <c r="K84" s="4"/>
      <c r="L84" s="4"/>
    </row>
    <row r="85" spans="1:12" x14ac:dyDescent="0.2">
      <c r="A85" s="1" t="s">
        <v>595</v>
      </c>
      <c r="B85" s="26" t="s">
        <v>601</v>
      </c>
      <c r="C85" s="10">
        <v>1712611.58</v>
      </c>
      <c r="D85" s="10">
        <v>202493.72</v>
      </c>
      <c r="E85" s="10">
        <v>6605856.4900000002</v>
      </c>
      <c r="F85" s="10">
        <v>2132558.13</v>
      </c>
      <c r="G85" s="10">
        <v>386843.89</v>
      </c>
      <c r="H85" s="10">
        <v>4390.68</v>
      </c>
      <c r="I85" s="10">
        <v>462816.25</v>
      </c>
      <c r="J85" s="10">
        <v>103899.65</v>
      </c>
      <c r="K85" s="4"/>
      <c r="L85" s="4"/>
    </row>
    <row r="86" spans="1:12" x14ac:dyDescent="0.2">
      <c r="A86" s="1" t="s">
        <v>595</v>
      </c>
      <c r="B86" s="26" t="s">
        <v>602</v>
      </c>
      <c r="C86" s="10">
        <v>0</v>
      </c>
      <c r="D86" s="10">
        <v>0</v>
      </c>
      <c r="E86" s="10">
        <v>14105993</v>
      </c>
      <c r="F86" s="10">
        <v>9634458</v>
      </c>
      <c r="G86" s="10">
        <v>0</v>
      </c>
      <c r="H86" s="10">
        <v>0</v>
      </c>
      <c r="I86" s="10">
        <v>8720784</v>
      </c>
      <c r="J86" s="10">
        <v>5893813</v>
      </c>
      <c r="K86" s="4"/>
      <c r="L86" s="4"/>
    </row>
    <row r="87" spans="1:12" x14ac:dyDescent="0.2">
      <c r="A87" s="1" t="s">
        <v>595</v>
      </c>
      <c r="B87" s="26" t="s">
        <v>603</v>
      </c>
      <c r="C87" s="10">
        <v>1329500</v>
      </c>
      <c r="D87" s="10">
        <v>16200</v>
      </c>
      <c r="E87" s="10">
        <v>4053000</v>
      </c>
      <c r="F87" s="10">
        <v>3080300</v>
      </c>
      <c r="G87" s="10">
        <v>15000</v>
      </c>
      <c r="H87" s="10">
        <v>0</v>
      </c>
      <c r="I87" s="10">
        <v>2131700</v>
      </c>
      <c r="J87" s="10">
        <v>647400</v>
      </c>
      <c r="K87" s="4"/>
      <c r="L87" s="4"/>
    </row>
    <row r="88" spans="1:12" x14ac:dyDescent="0.2">
      <c r="A88" s="1" t="s">
        <v>595</v>
      </c>
      <c r="B88" s="26" t="s">
        <v>604</v>
      </c>
      <c r="C88" s="10">
        <v>1569300</v>
      </c>
      <c r="D88" s="10">
        <v>160200</v>
      </c>
      <c r="E88" s="10">
        <v>5331900</v>
      </c>
      <c r="F88" s="10">
        <v>3495700</v>
      </c>
      <c r="G88" s="10">
        <v>0</v>
      </c>
      <c r="H88" s="10">
        <v>0</v>
      </c>
      <c r="I88" s="10">
        <v>2352700</v>
      </c>
      <c r="J88" s="10">
        <v>346100</v>
      </c>
      <c r="K88" s="4"/>
      <c r="L88" s="4"/>
    </row>
    <row r="89" spans="1:12" x14ac:dyDescent="0.2">
      <c r="A89" s="1" t="s">
        <v>595</v>
      </c>
      <c r="B89" s="26" t="s">
        <v>605</v>
      </c>
      <c r="C89" s="10">
        <v>1660341.14</v>
      </c>
      <c r="D89" s="10">
        <v>115073.8</v>
      </c>
      <c r="E89" s="10">
        <v>4977028.07</v>
      </c>
      <c r="F89" s="10">
        <v>2162706.81</v>
      </c>
      <c r="G89" s="10">
        <v>145604.43</v>
      </c>
      <c r="H89" s="10">
        <v>85235.59</v>
      </c>
      <c r="I89" s="10">
        <v>313478.59000000003</v>
      </c>
      <c r="J89" s="10">
        <v>87834.14</v>
      </c>
      <c r="K89" s="4"/>
      <c r="L89" s="4"/>
    </row>
    <row r="90" spans="1:12" x14ac:dyDescent="0.2">
      <c r="A90" s="1" t="s">
        <v>595</v>
      </c>
      <c r="B90" s="26" t="s">
        <v>606</v>
      </c>
      <c r="C90" s="10">
        <v>560483.1</v>
      </c>
      <c r="D90" s="10">
        <v>6327.56</v>
      </c>
      <c r="E90" s="10">
        <v>6313226.4800000004</v>
      </c>
      <c r="F90" s="10">
        <v>3764789.85</v>
      </c>
      <c r="G90" s="10">
        <v>694014.84</v>
      </c>
      <c r="H90" s="10">
        <v>4920.97</v>
      </c>
      <c r="I90" s="10">
        <v>246875.6</v>
      </c>
      <c r="J90" s="10">
        <v>7216.67</v>
      </c>
      <c r="K90" s="4"/>
      <c r="L90" s="4"/>
    </row>
    <row r="91" spans="1:12" x14ac:dyDescent="0.2">
      <c r="A91" s="1" t="s">
        <v>595</v>
      </c>
      <c r="B91" s="26" t="s">
        <v>607</v>
      </c>
      <c r="C91" s="10">
        <v>2095865.8</v>
      </c>
      <c r="D91" s="10">
        <v>269609.90999999997</v>
      </c>
      <c r="E91" s="10">
        <v>13140139.74</v>
      </c>
      <c r="F91" s="10">
        <v>10167790.289999999</v>
      </c>
      <c r="G91" s="10">
        <v>0</v>
      </c>
      <c r="H91" s="10">
        <v>0</v>
      </c>
      <c r="I91" s="10">
        <v>825179.96</v>
      </c>
      <c r="J91" s="10">
        <v>452528.07</v>
      </c>
      <c r="K91" s="4"/>
      <c r="L91" s="4"/>
    </row>
    <row r="92" spans="1:12" x14ac:dyDescent="0.2">
      <c r="A92" s="1" t="s">
        <v>595</v>
      </c>
      <c r="B92" s="26" t="s">
        <v>608</v>
      </c>
      <c r="C92" s="10">
        <v>678500</v>
      </c>
      <c r="D92" s="10">
        <v>63800</v>
      </c>
      <c r="E92" s="10">
        <v>7858736</v>
      </c>
      <c r="F92" s="10">
        <v>4935410</v>
      </c>
      <c r="G92" s="10">
        <v>1689829</v>
      </c>
      <c r="H92" s="10">
        <v>40484</v>
      </c>
      <c r="I92" s="10">
        <v>758901</v>
      </c>
      <c r="J92" s="10">
        <v>314886</v>
      </c>
      <c r="K92" s="4"/>
      <c r="L92" s="4"/>
    </row>
    <row r="93" spans="1:12" x14ac:dyDescent="0.2">
      <c r="A93" s="1" t="s">
        <v>595</v>
      </c>
      <c r="B93" s="26" t="s">
        <v>609</v>
      </c>
      <c r="C93" s="10">
        <v>1565201.33</v>
      </c>
      <c r="D93" s="10">
        <v>235084.89</v>
      </c>
      <c r="E93" s="10">
        <v>5337863.4400000004</v>
      </c>
      <c r="F93" s="10">
        <v>3209932.06</v>
      </c>
      <c r="G93" s="10">
        <v>5097.6899999999996</v>
      </c>
      <c r="H93" s="10">
        <v>0</v>
      </c>
      <c r="I93" s="10">
        <v>91266.559999999998</v>
      </c>
      <c r="J93" s="10">
        <v>31000</v>
      </c>
      <c r="K93" s="4"/>
      <c r="L93" s="4"/>
    </row>
    <row r="94" spans="1:12" x14ac:dyDescent="0.2">
      <c r="A94" s="1" t="s">
        <v>595</v>
      </c>
      <c r="B94" s="26" t="s">
        <v>610</v>
      </c>
      <c r="C94" s="10">
        <v>256882.86</v>
      </c>
      <c r="D94" s="10">
        <v>1844.47</v>
      </c>
      <c r="E94" s="10">
        <v>4865132.97</v>
      </c>
      <c r="F94" s="10">
        <v>3912253.83</v>
      </c>
      <c r="G94" s="10">
        <v>164906.15</v>
      </c>
      <c r="H94" s="10">
        <v>42658.720000000001</v>
      </c>
      <c r="I94" s="10">
        <v>238726.58</v>
      </c>
      <c r="J94" s="10">
        <v>133553.25</v>
      </c>
      <c r="K94" s="4"/>
      <c r="L94" s="4"/>
    </row>
    <row r="95" spans="1:12" x14ac:dyDescent="0.2">
      <c r="A95" s="1" t="s">
        <v>595</v>
      </c>
      <c r="B95" s="26" t="s">
        <v>611</v>
      </c>
      <c r="C95" s="10">
        <v>654737</v>
      </c>
      <c r="D95" s="10">
        <v>12670</v>
      </c>
      <c r="E95" s="10">
        <v>1590552</v>
      </c>
      <c r="F95" s="10">
        <v>1144579</v>
      </c>
      <c r="G95" s="10">
        <v>196768</v>
      </c>
      <c r="H95" s="10">
        <v>6448</v>
      </c>
      <c r="I95" s="10">
        <v>138589</v>
      </c>
      <c r="J95" s="10">
        <v>2022</v>
      </c>
      <c r="K95" s="4"/>
      <c r="L95" s="4"/>
    </row>
    <row r="96" spans="1:12" x14ac:dyDescent="0.2">
      <c r="A96" s="1" t="s">
        <v>595</v>
      </c>
      <c r="B96" s="26" t="s">
        <v>612</v>
      </c>
      <c r="C96" s="10">
        <v>4371494.32</v>
      </c>
      <c r="D96" s="10">
        <v>1224060.56</v>
      </c>
      <c r="E96" s="10">
        <v>3965019.12</v>
      </c>
      <c r="F96" s="10">
        <v>2577696.9700000002</v>
      </c>
      <c r="G96" s="10">
        <v>229500.41</v>
      </c>
      <c r="H96" s="10">
        <v>2383.92</v>
      </c>
      <c r="I96" s="10">
        <v>192397.29</v>
      </c>
      <c r="J96" s="10">
        <v>10633.42</v>
      </c>
      <c r="K96" s="4"/>
      <c r="L96" s="4"/>
    </row>
    <row r="97" spans="1:12" x14ac:dyDescent="0.2">
      <c r="A97" s="1" t="s">
        <v>595</v>
      </c>
      <c r="B97" s="26" t="s">
        <v>613</v>
      </c>
      <c r="C97" s="10">
        <v>557996.68999999994</v>
      </c>
      <c r="D97" s="10">
        <v>252302.35</v>
      </c>
      <c r="E97" s="10">
        <v>2855229.15</v>
      </c>
      <c r="F97" s="10">
        <v>1301671.01</v>
      </c>
      <c r="G97" s="10">
        <v>32405.599999999999</v>
      </c>
      <c r="H97" s="10">
        <v>0</v>
      </c>
      <c r="I97" s="10">
        <v>227106.27</v>
      </c>
      <c r="J97" s="10">
        <v>3495.28</v>
      </c>
      <c r="K97" s="4"/>
      <c r="L97" s="4"/>
    </row>
    <row r="98" spans="1:12" x14ac:dyDescent="0.2">
      <c r="A98" s="1" t="s">
        <v>595</v>
      </c>
      <c r="B98" s="26" t="s">
        <v>614</v>
      </c>
      <c r="C98" s="10">
        <v>832460.80000000005</v>
      </c>
      <c r="D98" s="10">
        <v>3229.01</v>
      </c>
      <c r="E98" s="10">
        <v>8541927.8900000006</v>
      </c>
      <c r="F98" s="10">
        <v>7012596.1200000001</v>
      </c>
      <c r="G98" s="10">
        <v>670656.43000000005</v>
      </c>
      <c r="H98" s="10">
        <v>361985.26</v>
      </c>
      <c r="I98" s="10">
        <v>488382.4</v>
      </c>
      <c r="J98" s="10">
        <v>88702.49</v>
      </c>
      <c r="K98" s="4"/>
      <c r="L98" s="4"/>
    </row>
    <row r="99" spans="1:12" x14ac:dyDescent="0.2">
      <c r="A99" s="1" t="s">
        <v>595</v>
      </c>
      <c r="B99" s="26" t="s">
        <v>615</v>
      </c>
      <c r="C99" s="10">
        <v>1651553</v>
      </c>
      <c r="D99" s="10">
        <v>91097</v>
      </c>
      <c r="E99" s="10">
        <v>4969227</v>
      </c>
      <c r="F99" s="10">
        <v>3513717</v>
      </c>
      <c r="G99" s="10">
        <v>102174</v>
      </c>
      <c r="H99" s="10">
        <v>63</v>
      </c>
      <c r="I99" s="10">
        <v>254864</v>
      </c>
      <c r="J99" s="10">
        <v>46301</v>
      </c>
      <c r="K99" s="4"/>
      <c r="L99" s="4"/>
    </row>
    <row r="100" spans="1:12" x14ac:dyDescent="0.2">
      <c r="A100" s="1" t="s">
        <v>595</v>
      </c>
      <c r="B100" s="26" t="s">
        <v>616</v>
      </c>
      <c r="C100" s="10">
        <v>722287.87</v>
      </c>
      <c r="D100" s="10">
        <v>104372.16</v>
      </c>
      <c r="E100" s="10">
        <v>11666741.460000001</v>
      </c>
      <c r="F100" s="10">
        <v>11378196.210000001</v>
      </c>
      <c r="G100" s="10">
        <v>329778</v>
      </c>
      <c r="H100" s="10">
        <v>150000</v>
      </c>
      <c r="I100" s="10">
        <v>277719.21000000002</v>
      </c>
      <c r="J100" s="10">
        <v>60000</v>
      </c>
      <c r="K100" s="4"/>
      <c r="L100" s="4"/>
    </row>
    <row r="101" spans="1:12" x14ac:dyDescent="0.2">
      <c r="A101" s="1" t="s">
        <v>595</v>
      </c>
      <c r="B101" s="26" t="s">
        <v>617</v>
      </c>
      <c r="C101" s="10">
        <v>495007.93</v>
      </c>
      <c r="D101" s="10">
        <v>50910.87</v>
      </c>
      <c r="E101" s="10">
        <v>6022289.3300000001</v>
      </c>
      <c r="F101" s="10">
        <v>3626636.77</v>
      </c>
      <c r="G101" s="10">
        <v>0</v>
      </c>
      <c r="H101" s="10">
        <v>0</v>
      </c>
      <c r="I101" s="10">
        <v>268486.15000000002</v>
      </c>
      <c r="J101" s="10">
        <v>19624.86</v>
      </c>
      <c r="K101" s="4"/>
      <c r="L101" s="4"/>
    </row>
    <row r="102" spans="1:12" x14ac:dyDescent="0.2">
      <c r="A102" s="1" t="s">
        <v>595</v>
      </c>
      <c r="B102" s="26" t="s">
        <v>618</v>
      </c>
      <c r="C102" s="10">
        <v>433665.09</v>
      </c>
      <c r="D102" s="10">
        <v>68515.59</v>
      </c>
      <c r="E102" s="10">
        <v>3178762.59</v>
      </c>
      <c r="F102" s="10">
        <v>2052110.75</v>
      </c>
      <c r="G102" s="10">
        <v>570577.37</v>
      </c>
      <c r="H102" s="10">
        <v>0</v>
      </c>
      <c r="I102" s="10">
        <v>139216.97</v>
      </c>
      <c r="J102" s="10">
        <v>14032.56</v>
      </c>
      <c r="K102" s="4"/>
      <c r="L102" s="4"/>
    </row>
    <row r="103" spans="1:12" x14ac:dyDescent="0.2">
      <c r="A103" s="1" t="s">
        <v>595</v>
      </c>
      <c r="B103" s="26" t="s">
        <v>619</v>
      </c>
      <c r="C103" s="10">
        <v>637207.15</v>
      </c>
      <c r="D103" s="10">
        <v>144107.63</v>
      </c>
      <c r="E103" s="10">
        <v>4427951.57</v>
      </c>
      <c r="F103" s="10">
        <v>2040060.67</v>
      </c>
      <c r="G103" s="10">
        <v>513194.22</v>
      </c>
      <c r="H103" s="10">
        <v>12976.71</v>
      </c>
      <c r="I103" s="10">
        <v>197119.06</v>
      </c>
      <c r="J103" s="10">
        <v>48561.45</v>
      </c>
      <c r="K103" s="4"/>
      <c r="L103" s="4"/>
    </row>
    <row r="104" spans="1:12" x14ac:dyDescent="0.2">
      <c r="A104" s="1" t="s">
        <v>595</v>
      </c>
      <c r="B104" s="26" t="s">
        <v>620</v>
      </c>
      <c r="C104" s="10">
        <v>649866.85</v>
      </c>
      <c r="D104" s="10">
        <v>4517.32</v>
      </c>
      <c r="E104" s="10">
        <v>1768266.09</v>
      </c>
      <c r="F104" s="10">
        <v>696806.25</v>
      </c>
      <c r="G104" s="10">
        <v>15717.16</v>
      </c>
      <c r="H104" s="10">
        <v>0</v>
      </c>
      <c r="I104" s="10">
        <v>168709.27</v>
      </c>
      <c r="J104" s="10">
        <v>10998.7</v>
      </c>
      <c r="K104" s="4"/>
      <c r="L104" s="4"/>
    </row>
    <row r="105" spans="1:12" x14ac:dyDescent="0.2">
      <c r="A105" s="1" t="s">
        <v>595</v>
      </c>
      <c r="B105" s="26" t="s">
        <v>621</v>
      </c>
      <c r="C105" s="10">
        <v>2962700</v>
      </c>
      <c r="D105" s="10">
        <v>65800</v>
      </c>
      <c r="E105" s="10">
        <v>6289800</v>
      </c>
      <c r="F105" s="10">
        <v>5075000</v>
      </c>
      <c r="G105" s="10">
        <v>0</v>
      </c>
      <c r="H105" s="10">
        <v>0</v>
      </c>
      <c r="I105" s="10">
        <v>933000</v>
      </c>
      <c r="J105" s="10">
        <v>135600</v>
      </c>
      <c r="K105" s="4"/>
      <c r="L105" s="4"/>
    </row>
    <row r="106" spans="1:12" x14ac:dyDescent="0.2">
      <c r="A106" s="1" t="s">
        <v>595</v>
      </c>
      <c r="B106" s="26" t="s">
        <v>622</v>
      </c>
      <c r="C106" s="10">
        <v>1031065</v>
      </c>
      <c r="D106" s="10">
        <v>147453</v>
      </c>
      <c r="E106" s="10">
        <v>7094482</v>
      </c>
      <c r="F106" s="10">
        <v>5261712</v>
      </c>
      <c r="G106" s="10">
        <v>776520</v>
      </c>
      <c r="H106" s="10">
        <v>8942</v>
      </c>
      <c r="I106" s="10">
        <v>313202</v>
      </c>
      <c r="J106" s="10">
        <v>19722</v>
      </c>
      <c r="K106" s="4"/>
      <c r="L106" s="4"/>
    </row>
    <row r="107" spans="1:12" x14ac:dyDescent="0.2">
      <c r="A107" s="1" t="s">
        <v>595</v>
      </c>
      <c r="B107" s="26" t="s">
        <v>623</v>
      </c>
      <c r="C107" s="10">
        <v>1615914.93</v>
      </c>
      <c r="D107" s="10">
        <v>19779.61</v>
      </c>
      <c r="E107" s="10">
        <v>9071831.4199999999</v>
      </c>
      <c r="F107" s="10">
        <v>7493130.79</v>
      </c>
      <c r="G107" s="10">
        <v>418994.16</v>
      </c>
      <c r="H107" s="10">
        <v>75216.789999999994</v>
      </c>
      <c r="I107" s="10">
        <v>408343.19</v>
      </c>
      <c r="J107" s="10">
        <v>77656.44</v>
      </c>
      <c r="K107" s="4"/>
      <c r="L107" s="4"/>
    </row>
    <row r="108" spans="1:12" x14ac:dyDescent="0.2">
      <c r="A108" s="1" t="s">
        <v>595</v>
      </c>
      <c r="B108" s="26" t="s">
        <v>624</v>
      </c>
      <c r="C108" s="10">
        <v>917821.56</v>
      </c>
      <c r="D108" s="10">
        <v>139336.72</v>
      </c>
      <c r="E108" s="10">
        <v>4924368.2</v>
      </c>
      <c r="F108" s="10">
        <v>4013785.45</v>
      </c>
      <c r="G108" s="10">
        <v>196265.28</v>
      </c>
      <c r="H108" s="10">
        <v>22152.83</v>
      </c>
      <c r="I108" s="10">
        <v>256336.34</v>
      </c>
      <c r="J108" s="10">
        <v>53251.86</v>
      </c>
      <c r="K108" s="4"/>
      <c r="L108" s="4"/>
    </row>
    <row r="109" spans="1:12" x14ac:dyDescent="0.2">
      <c r="A109" s="1" t="s">
        <v>595</v>
      </c>
      <c r="B109" s="26" t="s">
        <v>625</v>
      </c>
      <c r="C109" s="10">
        <v>467562</v>
      </c>
      <c r="D109" s="10">
        <v>33500</v>
      </c>
      <c r="E109" s="10">
        <v>4393769</v>
      </c>
      <c r="F109" s="10">
        <v>1758278</v>
      </c>
      <c r="G109" s="10">
        <v>71626</v>
      </c>
      <c r="H109" s="10">
        <v>0</v>
      </c>
      <c r="I109" s="10">
        <v>1027112</v>
      </c>
      <c r="J109" s="10">
        <v>51619</v>
      </c>
      <c r="K109" s="4"/>
      <c r="L109" s="4"/>
    </row>
    <row r="110" spans="1:12" x14ac:dyDescent="0.2">
      <c r="A110" s="1" t="s">
        <v>353</v>
      </c>
      <c r="B110" s="26" t="s">
        <v>626</v>
      </c>
      <c r="C110" s="10">
        <v>1027474.4</v>
      </c>
      <c r="D110" s="10">
        <v>65943.58</v>
      </c>
      <c r="E110" s="10">
        <v>7091276.79</v>
      </c>
      <c r="F110" s="10">
        <v>5202249.21</v>
      </c>
      <c r="G110" s="10">
        <v>17091.509999999998</v>
      </c>
      <c r="H110" s="10">
        <v>0</v>
      </c>
      <c r="I110" s="10">
        <v>358826.46</v>
      </c>
      <c r="J110" s="10">
        <v>76773.820000000007</v>
      </c>
      <c r="K110" s="4"/>
      <c r="L110" s="4"/>
    </row>
    <row r="111" spans="1:12" x14ac:dyDescent="0.2">
      <c r="B111" s="26"/>
      <c r="C111" s="10"/>
      <c r="D111" s="10"/>
      <c r="E111" s="10"/>
      <c r="F111" s="10"/>
      <c r="G111" s="10"/>
      <c r="H111" s="10"/>
      <c r="I111" s="10"/>
      <c r="J111" s="10"/>
      <c r="K111" s="4"/>
      <c r="L111" s="4"/>
    </row>
    <row r="112" spans="1:12" x14ac:dyDescent="0.2">
      <c r="B112" s="26" t="s">
        <v>219</v>
      </c>
      <c r="C112" s="11">
        <f t="shared" ref="C112:J112" si="1">SUBTOTAL(9,C79:C111)</f>
        <v>61869886.529999994</v>
      </c>
      <c r="D112" s="11">
        <f t="shared" si="1"/>
        <v>29886863.609999996</v>
      </c>
      <c r="E112" s="11">
        <f t="shared" si="1"/>
        <v>184109371.31999999</v>
      </c>
      <c r="F112" s="11">
        <f t="shared" si="1"/>
        <v>124005719.20999999</v>
      </c>
      <c r="G112" s="11">
        <f t="shared" si="1"/>
        <v>9005958.5099999998</v>
      </c>
      <c r="H112" s="11">
        <f t="shared" si="1"/>
        <v>840321.87</v>
      </c>
      <c r="I112" s="11">
        <f t="shared" si="1"/>
        <v>25192900.019999996</v>
      </c>
      <c r="J112" s="11">
        <f t="shared" si="1"/>
        <v>8861071.3499999978</v>
      </c>
      <c r="K112" s="4"/>
      <c r="L112" s="4"/>
    </row>
    <row r="113" spans="1:13" x14ac:dyDescent="0.2">
      <c r="B113" s="26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1:13" ht="18.75" x14ac:dyDescent="0.3">
      <c r="B114" s="208" t="s">
        <v>252</v>
      </c>
      <c r="C114" s="208"/>
      <c r="D114" s="208"/>
      <c r="E114" s="208"/>
      <c r="F114" s="208"/>
      <c r="G114" s="208"/>
      <c r="H114" s="208"/>
      <c r="I114" s="208"/>
      <c r="J114" s="208"/>
      <c r="K114" s="208"/>
      <c r="L114" s="208"/>
    </row>
    <row r="115" spans="1:13" ht="25.5" customHeight="1" x14ac:dyDescent="0.2">
      <c r="B115" s="13" t="s">
        <v>498</v>
      </c>
      <c r="C115" s="209" t="s">
        <v>308</v>
      </c>
      <c r="D115" s="210"/>
      <c r="E115" s="209" t="s">
        <v>309</v>
      </c>
      <c r="F115" s="210"/>
      <c r="G115" s="209" t="s">
        <v>310</v>
      </c>
      <c r="H115" s="210"/>
      <c r="I115" s="209" t="s">
        <v>283</v>
      </c>
      <c r="J115" s="210"/>
      <c r="K115" s="209" t="s">
        <v>143</v>
      </c>
      <c r="L115" s="210"/>
      <c r="M115" s="6"/>
    </row>
    <row r="116" spans="1:13" x14ac:dyDescent="0.2">
      <c r="B116" s="26"/>
      <c r="C116" s="27" t="s">
        <v>245</v>
      </c>
      <c r="D116" s="27" t="s">
        <v>246</v>
      </c>
      <c r="E116" s="27" t="s">
        <v>245</v>
      </c>
      <c r="F116" s="27" t="s">
        <v>246</v>
      </c>
      <c r="G116" s="27" t="s">
        <v>245</v>
      </c>
      <c r="H116" s="27" t="s">
        <v>246</v>
      </c>
      <c r="I116" s="27" t="s">
        <v>245</v>
      </c>
      <c r="J116" s="27" t="s">
        <v>246</v>
      </c>
      <c r="K116" s="27" t="s">
        <v>245</v>
      </c>
      <c r="L116" s="27" t="s">
        <v>246</v>
      </c>
    </row>
    <row r="117" spans="1:13" x14ac:dyDescent="0.2">
      <c r="B117" s="26"/>
      <c r="C117" s="27" t="s">
        <v>247</v>
      </c>
      <c r="D117" s="27" t="s">
        <v>247</v>
      </c>
      <c r="E117" s="27" t="s">
        <v>247</v>
      </c>
      <c r="F117" s="27" t="s">
        <v>247</v>
      </c>
      <c r="G117" s="27" t="s">
        <v>247</v>
      </c>
      <c r="H117" s="27" t="s">
        <v>247</v>
      </c>
      <c r="I117" s="27" t="s">
        <v>247</v>
      </c>
      <c r="J117" s="27" t="s">
        <v>247</v>
      </c>
      <c r="K117" s="27" t="s">
        <v>247</v>
      </c>
      <c r="L117" s="27" t="s">
        <v>247</v>
      </c>
    </row>
    <row r="118" spans="1:13" x14ac:dyDescent="0.2">
      <c r="B118" s="26"/>
      <c r="C118" s="10"/>
      <c r="D118" s="10"/>
      <c r="E118" s="10"/>
      <c r="F118" s="10"/>
      <c r="G118" s="10"/>
      <c r="H118" s="10"/>
      <c r="I118" s="4"/>
      <c r="J118" s="4"/>
      <c r="K118" s="10"/>
      <c r="L118" s="10"/>
    </row>
    <row r="119" spans="1:13" x14ac:dyDescent="0.2">
      <c r="A119" s="1" t="s">
        <v>595</v>
      </c>
      <c r="B119" s="26" t="s">
        <v>596</v>
      </c>
      <c r="C119" s="10">
        <v>3636244.76</v>
      </c>
      <c r="D119" s="10">
        <v>1930938.03</v>
      </c>
      <c r="E119" s="10">
        <v>119072.06</v>
      </c>
      <c r="F119" s="10">
        <v>12969.78</v>
      </c>
      <c r="G119" s="10">
        <v>145959.85</v>
      </c>
      <c r="H119" s="10">
        <v>20738.009999999998</v>
      </c>
      <c r="I119" s="4">
        <v>0.01</v>
      </c>
      <c r="J119" s="4">
        <v>0</v>
      </c>
      <c r="K119" s="10">
        <f t="shared" ref="K119:L119" si="2">C41+E41+G41+I41+C80+E80+G80+I80+C119+E119+G119+I119</f>
        <v>9951616.2000000011</v>
      </c>
      <c r="L119" s="10">
        <f t="shared" si="2"/>
        <v>3202709.78</v>
      </c>
    </row>
    <row r="120" spans="1:13" x14ac:dyDescent="0.2">
      <c r="A120" s="1" t="s">
        <v>595</v>
      </c>
      <c r="B120" s="26" t="s">
        <v>597</v>
      </c>
      <c r="C120" s="10">
        <v>5459757.71</v>
      </c>
      <c r="D120" s="10">
        <v>2280047.3199999998</v>
      </c>
      <c r="E120" s="10">
        <v>422635.47</v>
      </c>
      <c r="F120" s="10">
        <v>32710.31</v>
      </c>
      <c r="G120" s="10">
        <v>1306813.76</v>
      </c>
      <c r="H120" s="10">
        <v>1026728.28</v>
      </c>
      <c r="I120" s="4">
        <v>15189.25</v>
      </c>
      <c r="J120" s="4">
        <v>901.72</v>
      </c>
      <c r="K120" s="10">
        <f t="shared" ref="K120:L120" si="3">C42+E42+G42+I42+C81+E81+G81+I81+C120+E120+G120+I120</f>
        <v>16150512.359999999</v>
      </c>
      <c r="L120" s="10">
        <f t="shared" si="3"/>
        <v>7086839.6699999999</v>
      </c>
    </row>
    <row r="121" spans="1:13" x14ac:dyDescent="0.2">
      <c r="A121" s="1" t="s">
        <v>595</v>
      </c>
      <c r="B121" s="26" t="s">
        <v>598</v>
      </c>
      <c r="C121" s="10">
        <v>3406479.59</v>
      </c>
      <c r="D121" s="10">
        <v>1624425.57</v>
      </c>
      <c r="E121" s="10">
        <v>507875.03</v>
      </c>
      <c r="F121" s="10">
        <v>116858.2</v>
      </c>
      <c r="G121" s="10">
        <v>437368.43</v>
      </c>
      <c r="H121" s="10">
        <v>125061.77</v>
      </c>
      <c r="I121" s="4">
        <v>180457.13</v>
      </c>
      <c r="J121" s="4">
        <v>0</v>
      </c>
      <c r="K121" s="10">
        <f t="shared" ref="K121:L121" si="4">C43+E43+G43+I43+C82+E82+G82+I82+C121+E121+G121+I121</f>
        <v>43811424.359999999</v>
      </c>
      <c r="L121" s="10">
        <f t="shared" si="4"/>
        <v>31183272.449999999</v>
      </c>
    </row>
    <row r="122" spans="1:13" x14ac:dyDescent="0.2">
      <c r="A122" s="1" t="s">
        <v>595</v>
      </c>
      <c r="B122" s="26" t="s">
        <v>599</v>
      </c>
      <c r="C122" s="10">
        <v>6132155.2699999996</v>
      </c>
      <c r="D122" s="10">
        <v>2241265.6</v>
      </c>
      <c r="E122" s="10">
        <v>0</v>
      </c>
      <c r="F122" s="10">
        <v>131000</v>
      </c>
      <c r="G122" s="10">
        <v>1028461.26</v>
      </c>
      <c r="H122" s="10">
        <v>344733.25</v>
      </c>
      <c r="I122" s="4">
        <v>0</v>
      </c>
      <c r="J122" s="4">
        <v>7055.76</v>
      </c>
      <c r="K122" s="10">
        <f t="shared" ref="K122:L122" si="5">C44+E44+G44+I44+C83+E83+G83+I83+C122+E122+G122+I122</f>
        <v>24011956.459999997</v>
      </c>
      <c r="L122" s="10">
        <f t="shared" si="5"/>
        <v>7527755.4299999997</v>
      </c>
    </row>
    <row r="123" spans="1:13" x14ac:dyDescent="0.2">
      <c r="A123" s="1" t="s">
        <v>595</v>
      </c>
      <c r="B123" s="26" t="s">
        <v>600</v>
      </c>
      <c r="C123" s="10">
        <v>11785523</v>
      </c>
      <c r="D123" s="10">
        <v>5030993</v>
      </c>
      <c r="E123" s="10">
        <v>492534</v>
      </c>
      <c r="F123" s="10">
        <v>7838</v>
      </c>
      <c r="G123" s="10">
        <v>2127142</v>
      </c>
      <c r="H123" s="10">
        <v>1445143</v>
      </c>
      <c r="I123" s="4">
        <v>2842368</v>
      </c>
      <c r="J123" s="4">
        <v>6773</v>
      </c>
      <c r="K123" s="10">
        <f t="shared" ref="K123:L123" si="6">C45+E45+G45+I45+C84+E84+G84+I84+C123+E123+G123+I123</f>
        <v>53278144</v>
      </c>
      <c r="L123" s="10">
        <f t="shared" si="6"/>
        <v>16422980</v>
      </c>
    </row>
    <row r="124" spans="1:13" x14ac:dyDescent="0.2">
      <c r="A124" s="1" t="s">
        <v>595</v>
      </c>
      <c r="B124" s="26" t="s">
        <v>601</v>
      </c>
      <c r="C124" s="10">
        <v>6681555.9900000002</v>
      </c>
      <c r="D124" s="10">
        <v>3788387.23</v>
      </c>
      <c r="E124" s="10">
        <v>272023</v>
      </c>
      <c r="F124" s="10">
        <v>0</v>
      </c>
      <c r="G124" s="10">
        <v>1023352.87</v>
      </c>
      <c r="H124" s="10">
        <v>517961.23</v>
      </c>
      <c r="I124" s="4">
        <v>294769.55</v>
      </c>
      <c r="J124" s="4">
        <v>67885.149999999994</v>
      </c>
      <c r="K124" s="10">
        <f t="shared" ref="K124:L124" si="7">C46+E46+G46+I46+C85+E85+G85+I85+C124+E124+G124+I124</f>
        <v>24710914.020000003</v>
      </c>
      <c r="L124" s="10">
        <f t="shared" si="7"/>
        <v>8124634.6100000013</v>
      </c>
    </row>
    <row r="125" spans="1:13" x14ac:dyDescent="0.2">
      <c r="A125" s="1" t="s">
        <v>595</v>
      </c>
      <c r="B125" s="26" t="s">
        <v>602</v>
      </c>
      <c r="C125" s="10">
        <v>27899615</v>
      </c>
      <c r="D125" s="10">
        <v>4560291</v>
      </c>
      <c r="E125" s="10">
        <v>89983</v>
      </c>
      <c r="F125" s="10">
        <v>403680</v>
      </c>
      <c r="G125" s="10">
        <v>4963444</v>
      </c>
      <c r="H125" s="10">
        <v>1365000</v>
      </c>
      <c r="I125" s="4">
        <v>0</v>
      </c>
      <c r="J125" s="4">
        <v>671760</v>
      </c>
      <c r="K125" s="10">
        <f t="shared" ref="K125:L125" si="8">C47+E47+G47+I47+C86+E86+G86+I86+C125+E125+G125+I125</f>
        <v>110173383</v>
      </c>
      <c r="L125" s="10">
        <f t="shared" si="8"/>
        <v>46838922</v>
      </c>
    </row>
    <row r="126" spans="1:13" x14ac:dyDescent="0.2">
      <c r="A126" s="1" t="s">
        <v>595</v>
      </c>
      <c r="B126" s="26" t="s">
        <v>603</v>
      </c>
      <c r="C126" s="10">
        <v>8049000</v>
      </c>
      <c r="D126" s="10">
        <v>2497200</v>
      </c>
      <c r="E126" s="10">
        <v>2624900</v>
      </c>
      <c r="F126" s="10">
        <v>1498400</v>
      </c>
      <c r="G126" s="10">
        <v>747600</v>
      </c>
      <c r="H126" s="10">
        <v>391400</v>
      </c>
      <c r="I126" s="4">
        <v>-100</v>
      </c>
      <c r="J126" s="4">
        <v>0</v>
      </c>
      <c r="K126" s="10">
        <f t="shared" ref="K126:L126" si="9">C48+E48+G48+I48+C87+E87+G87+I87+C126+E126+G126+I126</f>
        <v>36813800</v>
      </c>
      <c r="L126" s="10">
        <f t="shared" si="9"/>
        <v>10119200</v>
      </c>
    </row>
    <row r="127" spans="1:13" x14ac:dyDescent="0.2">
      <c r="A127" s="1" t="s">
        <v>595</v>
      </c>
      <c r="B127" s="26" t="s">
        <v>604</v>
      </c>
      <c r="C127" s="10">
        <v>8746800</v>
      </c>
      <c r="D127" s="10">
        <v>3288000</v>
      </c>
      <c r="E127" s="10">
        <v>2106600</v>
      </c>
      <c r="F127" s="10">
        <v>791600</v>
      </c>
      <c r="G127" s="10">
        <v>1276800</v>
      </c>
      <c r="H127" s="10">
        <v>738300</v>
      </c>
      <c r="I127" s="4">
        <v>0</v>
      </c>
      <c r="J127" s="4">
        <v>0</v>
      </c>
      <c r="K127" s="10">
        <f t="shared" ref="K127:L127" si="10">C49+E49+G49+I49+C88+E88+G88+I88+C127+E127+G127+I127</f>
        <v>40110800</v>
      </c>
      <c r="L127" s="10">
        <f t="shared" si="10"/>
        <v>11032800</v>
      </c>
    </row>
    <row r="128" spans="1:13" x14ac:dyDescent="0.2">
      <c r="A128" s="1" t="s">
        <v>595</v>
      </c>
      <c r="B128" s="26" t="s">
        <v>605</v>
      </c>
      <c r="C128" s="10">
        <v>1963532.55</v>
      </c>
      <c r="D128" s="10">
        <v>556052.39</v>
      </c>
      <c r="E128" s="10">
        <v>396701.22</v>
      </c>
      <c r="F128" s="10">
        <v>48196.03</v>
      </c>
      <c r="G128" s="10">
        <v>540518.68999999994</v>
      </c>
      <c r="H128" s="10">
        <v>153865.38</v>
      </c>
      <c r="I128" s="4">
        <v>0</v>
      </c>
      <c r="J128" s="4">
        <v>0</v>
      </c>
      <c r="K128" s="10">
        <f t="shared" ref="K128:L128" si="11">C50+E50+G50+I50+C89+E89+G89+I89+C128+E128+G128+I128</f>
        <v>18163369.48</v>
      </c>
      <c r="L128" s="10">
        <f t="shared" si="11"/>
        <v>5297697.4099999992</v>
      </c>
    </row>
    <row r="129" spans="1:12" x14ac:dyDescent="0.2">
      <c r="A129" s="1" t="s">
        <v>595</v>
      </c>
      <c r="B129" s="26" t="s">
        <v>606</v>
      </c>
      <c r="C129" s="10">
        <v>5498203.9100000001</v>
      </c>
      <c r="D129" s="10">
        <v>2328914.67</v>
      </c>
      <c r="E129" s="10">
        <v>0</v>
      </c>
      <c r="F129" s="10">
        <v>0</v>
      </c>
      <c r="G129" s="10">
        <v>1816811.34</v>
      </c>
      <c r="H129" s="10">
        <v>802570.75</v>
      </c>
      <c r="I129" s="4">
        <v>0</v>
      </c>
      <c r="J129" s="4">
        <v>22000</v>
      </c>
      <c r="K129" s="10">
        <f t="shared" ref="K129:L129" si="12">C51+E51+G51+I51+C90+E90+G90+I90+C129+E129+G129+I129</f>
        <v>23458564.34</v>
      </c>
      <c r="L129" s="10">
        <f t="shared" si="12"/>
        <v>8799255.6600000001</v>
      </c>
    </row>
    <row r="130" spans="1:12" x14ac:dyDescent="0.2">
      <c r="A130" s="1" t="s">
        <v>595</v>
      </c>
      <c r="B130" s="26" t="s">
        <v>607</v>
      </c>
      <c r="C130" s="10">
        <v>6766338.1600000001</v>
      </c>
      <c r="D130" s="10">
        <v>2826349.73</v>
      </c>
      <c r="E130" s="10">
        <v>167322.79</v>
      </c>
      <c r="F130" s="10">
        <v>143287.23000000001</v>
      </c>
      <c r="G130" s="10">
        <v>1069341.95</v>
      </c>
      <c r="H130" s="10">
        <v>641968.55000000005</v>
      </c>
      <c r="I130" s="4">
        <v>0</v>
      </c>
      <c r="J130" s="4">
        <v>0</v>
      </c>
      <c r="K130" s="10">
        <f t="shared" ref="K130:L130" si="13">C52+E52+G52+I52+C91+E91+G91+I91+C130+E130+G130+I130</f>
        <v>33105494.920000002</v>
      </c>
      <c r="L130" s="10">
        <f t="shared" si="13"/>
        <v>17722147.060000002</v>
      </c>
    </row>
    <row r="131" spans="1:12" x14ac:dyDescent="0.2">
      <c r="A131" s="1" t="s">
        <v>595</v>
      </c>
      <c r="B131" s="26" t="s">
        <v>608</v>
      </c>
      <c r="C131" s="10">
        <v>7862842</v>
      </c>
      <c r="D131" s="10">
        <v>3708902</v>
      </c>
      <c r="E131" s="10">
        <v>1200000</v>
      </c>
      <c r="F131" s="10">
        <v>0</v>
      </c>
      <c r="G131" s="10">
        <v>1410263</v>
      </c>
      <c r="H131" s="10">
        <v>780230</v>
      </c>
      <c r="I131" s="4">
        <v>-1</v>
      </c>
      <c r="J131" s="4">
        <v>0</v>
      </c>
      <c r="K131" s="10">
        <f t="shared" ref="K131:L131" si="14">C53+E53+G53+I53+C92+E92+G92+I92+C131+E131+G131+I131</f>
        <v>34286197</v>
      </c>
      <c r="L131" s="10">
        <f t="shared" si="14"/>
        <v>12365345</v>
      </c>
    </row>
    <row r="132" spans="1:12" x14ac:dyDescent="0.2">
      <c r="A132" s="1" t="s">
        <v>595</v>
      </c>
      <c r="B132" s="26" t="s">
        <v>609</v>
      </c>
      <c r="C132" s="10">
        <v>3412465.31</v>
      </c>
      <c r="D132" s="10">
        <v>1831938.32</v>
      </c>
      <c r="E132" s="10">
        <v>21349.75</v>
      </c>
      <c r="F132" s="10">
        <v>10099.15</v>
      </c>
      <c r="G132" s="10">
        <v>1414360.16</v>
      </c>
      <c r="H132" s="10">
        <v>532228.69999999995</v>
      </c>
      <c r="I132" s="4">
        <v>10455.9</v>
      </c>
      <c r="J132" s="4">
        <v>0</v>
      </c>
      <c r="K132" s="10">
        <f t="shared" ref="K132:L132" si="15">C54+E54+G54+I54+C93+E93+G93+I93+C132+E132+G132+I132</f>
        <v>16100640.940000001</v>
      </c>
      <c r="L132" s="10">
        <f t="shared" si="15"/>
        <v>6997727.370000001</v>
      </c>
    </row>
    <row r="133" spans="1:12" x14ac:dyDescent="0.2">
      <c r="A133" s="1" t="s">
        <v>595</v>
      </c>
      <c r="B133" s="26" t="s">
        <v>610</v>
      </c>
      <c r="C133" s="10">
        <v>5304425.25</v>
      </c>
      <c r="D133" s="10">
        <v>3188060.27</v>
      </c>
      <c r="E133" s="10">
        <v>121709.57</v>
      </c>
      <c r="F133" s="10">
        <v>2611.04</v>
      </c>
      <c r="G133" s="10">
        <v>915009.51</v>
      </c>
      <c r="H133" s="10">
        <v>658987.94999999995</v>
      </c>
      <c r="I133" s="4">
        <v>0</v>
      </c>
      <c r="J133" s="4">
        <v>0</v>
      </c>
      <c r="K133" s="10">
        <f t="shared" ref="K133:L133" si="16">C55+E55+G55+I55+C94+E94+G94+I94+C133+E133+G133+I133</f>
        <v>15248712.57</v>
      </c>
      <c r="L133" s="10">
        <f t="shared" si="16"/>
        <v>8750913.4900000002</v>
      </c>
    </row>
    <row r="134" spans="1:12" x14ac:dyDescent="0.2">
      <c r="A134" s="1" t="s">
        <v>595</v>
      </c>
      <c r="B134" s="26" t="s">
        <v>611</v>
      </c>
      <c r="C134" s="10">
        <v>5996937</v>
      </c>
      <c r="D134" s="10">
        <v>2466911</v>
      </c>
      <c r="E134" s="10">
        <v>1893</v>
      </c>
      <c r="F134" s="10">
        <v>21400</v>
      </c>
      <c r="G134" s="10">
        <v>428973</v>
      </c>
      <c r="H134" s="10">
        <v>292864</v>
      </c>
      <c r="I134" s="4">
        <v>99222</v>
      </c>
      <c r="J134" s="4">
        <v>68704</v>
      </c>
      <c r="K134" s="10">
        <f t="shared" ref="K134:L134" si="17">C56+E56+G56+I56+C95+E95+G95+I95+C134+E134+G134+I134</f>
        <v>11293059</v>
      </c>
      <c r="L134" s="10">
        <f t="shared" si="17"/>
        <v>4527847</v>
      </c>
    </row>
    <row r="135" spans="1:12" x14ac:dyDescent="0.2">
      <c r="A135" s="1" t="s">
        <v>595</v>
      </c>
      <c r="B135" s="26" t="s">
        <v>612</v>
      </c>
      <c r="C135" s="10">
        <v>14842934.75</v>
      </c>
      <c r="D135" s="10">
        <v>5800941.0899999999</v>
      </c>
      <c r="E135" s="10">
        <v>1927854.86</v>
      </c>
      <c r="F135" s="10">
        <v>994601.71</v>
      </c>
      <c r="G135" s="10">
        <v>781863.96</v>
      </c>
      <c r="H135" s="10">
        <v>396175.48</v>
      </c>
      <c r="I135" s="4">
        <v>2861061.83</v>
      </c>
      <c r="J135" s="4">
        <v>2600000</v>
      </c>
      <c r="K135" s="10">
        <f t="shared" ref="K135:L135" si="18">C57+E57+G57+I57+C96+E96+G96+I96+C135+E135+G135+I135</f>
        <v>39176991.979999997</v>
      </c>
      <c r="L135" s="10">
        <f t="shared" si="18"/>
        <v>16593293.539999999</v>
      </c>
    </row>
    <row r="136" spans="1:12" x14ac:dyDescent="0.2">
      <c r="A136" s="1" t="s">
        <v>595</v>
      </c>
      <c r="B136" s="26" t="s">
        <v>613</v>
      </c>
      <c r="C136" s="10">
        <v>3565880.57</v>
      </c>
      <c r="D136" s="10">
        <v>1661450.58</v>
      </c>
      <c r="E136" s="10">
        <v>7000</v>
      </c>
      <c r="F136" s="10">
        <v>8000</v>
      </c>
      <c r="G136" s="10">
        <v>492693.53</v>
      </c>
      <c r="H136" s="10">
        <v>316101.88</v>
      </c>
      <c r="I136" s="4">
        <v>3477122.06</v>
      </c>
      <c r="J136" s="4">
        <v>3336816.07</v>
      </c>
      <c r="K136" s="10">
        <f t="shared" ref="K136:L136" si="19">C58+E58+G58+I58+C97+E97+G97+I97+C136+E136+G136+I136</f>
        <v>13972285.209999999</v>
      </c>
      <c r="L136" s="10">
        <f t="shared" si="19"/>
        <v>7284794.5700000003</v>
      </c>
    </row>
    <row r="137" spans="1:12" x14ac:dyDescent="0.2">
      <c r="A137" s="1" t="s">
        <v>595</v>
      </c>
      <c r="B137" s="26" t="s">
        <v>614</v>
      </c>
      <c r="C137" s="10">
        <v>6964706.7300000004</v>
      </c>
      <c r="D137" s="10">
        <v>4086973.88</v>
      </c>
      <c r="E137" s="10">
        <v>0</v>
      </c>
      <c r="F137" s="10">
        <v>45000</v>
      </c>
      <c r="G137" s="10">
        <v>439591.15</v>
      </c>
      <c r="H137" s="10">
        <v>161338.65</v>
      </c>
      <c r="I137" s="4">
        <v>-0.01</v>
      </c>
      <c r="J137" s="4">
        <v>0</v>
      </c>
      <c r="K137" s="10">
        <f t="shared" ref="K137:L137" si="20">C59+E59+G59+I59+C98+E98+G98+I98+C137+E137+G137+I137</f>
        <v>25275968.879999995</v>
      </c>
      <c r="L137" s="10">
        <f t="shared" si="20"/>
        <v>13604271.889999999</v>
      </c>
    </row>
    <row r="138" spans="1:12" x14ac:dyDescent="0.2">
      <c r="A138" s="1" t="s">
        <v>595</v>
      </c>
      <c r="B138" s="26" t="s">
        <v>615</v>
      </c>
      <c r="C138" s="10">
        <v>9082418</v>
      </c>
      <c r="D138" s="10">
        <v>2711633</v>
      </c>
      <c r="E138" s="10">
        <v>501725</v>
      </c>
      <c r="F138" s="10">
        <v>142734</v>
      </c>
      <c r="G138" s="10">
        <v>996455</v>
      </c>
      <c r="H138" s="10">
        <v>618232</v>
      </c>
      <c r="I138" s="4">
        <v>636575</v>
      </c>
      <c r="J138" s="4">
        <v>417005</v>
      </c>
      <c r="K138" s="10">
        <f t="shared" ref="K138:L138" si="21">C60+E60+G60+I60+C99+E99+G99+I99+C138+E138+G138+I138</f>
        <v>24857707</v>
      </c>
      <c r="L138" s="10">
        <f t="shared" si="21"/>
        <v>8953501</v>
      </c>
    </row>
    <row r="139" spans="1:12" x14ac:dyDescent="0.2">
      <c r="A139" s="1" t="s">
        <v>595</v>
      </c>
      <c r="B139" s="26" t="s">
        <v>616</v>
      </c>
      <c r="C139" s="10">
        <v>7298508.8300000001</v>
      </c>
      <c r="D139" s="10">
        <v>1945612.2</v>
      </c>
      <c r="E139" s="10">
        <v>0</v>
      </c>
      <c r="F139" s="10">
        <v>0</v>
      </c>
      <c r="G139" s="10">
        <v>1485159.41</v>
      </c>
      <c r="H139" s="10">
        <v>749239.1</v>
      </c>
      <c r="I139" s="4">
        <v>96215.08</v>
      </c>
      <c r="J139" s="4">
        <v>12141.23</v>
      </c>
      <c r="K139" s="10">
        <f t="shared" ref="K139:L139" si="22">C61+E61+G61+I61+C100+E100+G100+I100+C139+E139+G139+I139</f>
        <v>32001219.220000003</v>
      </c>
      <c r="L139" s="10">
        <f t="shared" si="22"/>
        <v>17479610.100000001</v>
      </c>
    </row>
    <row r="140" spans="1:12" x14ac:dyDescent="0.2">
      <c r="A140" s="1" t="s">
        <v>595</v>
      </c>
      <c r="B140" s="26" t="s">
        <v>617</v>
      </c>
      <c r="C140" s="10">
        <v>5133572.74</v>
      </c>
      <c r="D140" s="10">
        <v>3076609.8</v>
      </c>
      <c r="E140" s="10">
        <v>0</v>
      </c>
      <c r="F140" s="10">
        <v>0</v>
      </c>
      <c r="G140" s="10">
        <v>1080886.33</v>
      </c>
      <c r="H140" s="10">
        <v>671472.61</v>
      </c>
      <c r="I140" s="4">
        <v>430.59</v>
      </c>
      <c r="J140" s="4">
        <v>0</v>
      </c>
      <c r="K140" s="10">
        <f t="shared" ref="K140:L140" si="23">C62+E62+G62+I62+C101+E101+G101+I101+C140+E140+G140+I140</f>
        <v>16501995.17</v>
      </c>
      <c r="L140" s="10">
        <f t="shared" si="23"/>
        <v>8324345.3700000001</v>
      </c>
    </row>
    <row r="141" spans="1:12" x14ac:dyDescent="0.2">
      <c r="A141" s="1" t="s">
        <v>595</v>
      </c>
      <c r="B141" s="26" t="s">
        <v>618</v>
      </c>
      <c r="C141" s="10">
        <v>4568819.58</v>
      </c>
      <c r="D141" s="10">
        <v>1872979.24</v>
      </c>
      <c r="E141" s="10">
        <v>99620.47</v>
      </c>
      <c r="F141" s="10">
        <v>3403.37</v>
      </c>
      <c r="G141" s="10">
        <v>597558.11</v>
      </c>
      <c r="H141" s="10">
        <v>135153.03</v>
      </c>
      <c r="I141" s="4">
        <v>0</v>
      </c>
      <c r="J141" s="4">
        <v>0</v>
      </c>
      <c r="K141" s="10">
        <f t="shared" ref="K141:L141" si="24">C63+E63+G63+I63+C102+E102+G102+I102+C141+E141+G141+I141</f>
        <v>14569939.35</v>
      </c>
      <c r="L141" s="10">
        <f t="shared" si="24"/>
        <v>5070918.9400000004</v>
      </c>
    </row>
    <row r="142" spans="1:12" x14ac:dyDescent="0.2">
      <c r="A142" s="1" t="s">
        <v>595</v>
      </c>
      <c r="B142" s="26" t="s">
        <v>619</v>
      </c>
      <c r="C142" s="10">
        <v>2696635.21</v>
      </c>
      <c r="D142" s="10">
        <v>845953.43</v>
      </c>
      <c r="E142" s="10">
        <v>169826.75</v>
      </c>
      <c r="F142" s="10">
        <v>167000</v>
      </c>
      <c r="G142" s="10">
        <v>465197.78</v>
      </c>
      <c r="H142" s="10">
        <v>178561.45</v>
      </c>
      <c r="I142" s="4">
        <v>65063.45</v>
      </c>
      <c r="J142" s="4">
        <v>31853.82</v>
      </c>
      <c r="K142" s="10">
        <f t="shared" ref="K142:L142" si="25">C64+E64+G64+I64+C103+E103+G103+I103+C142+E142+G142+I142</f>
        <v>12369375.529999999</v>
      </c>
      <c r="L142" s="10">
        <f t="shared" si="25"/>
        <v>4017227.8100000005</v>
      </c>
    </row>
    <row r="143" spans="1:12" x14ac:dyDescent="0.2">
      <c r="A143" s="1" t="s">
        <v>595</v>
      </c>
      <c r="B143" s="26" t="s">
        <v>620</v>
      </c>
      <c r="C143" s="10">
        <v>3102784.73</v>
      </c>
      <c r="D143" s="10">
        <v>1392460.88</v>
      </c>
      <c r="E143" s="10">
        <v>0</v>
      </c>
      <c r="F143" s="10">
        <v>80000</v>
      </c>
      <c r="G143" s="10">
        <v>497387.37</v>
      </c>
      <c r="H143" s="10">
        <v>213187.49</v>
      </c>
      <c r="I143" s="4">
        <v>0</v>
      </c>
      <c r="J143" s="4">
        <v>20000</v>
      </c>
      <c r="K143" s="10">
        <f t="shared" ref="K143:L143" si="26">C65+E65+G65+I65+C104+E104+G104+I104+C143+E143+G143+I143</f>
        <v>9235843.2199999988</v>
      </c>
      <c r="L143" s="10">
        <f t="shared" si="26"/>
        <v>3041944.67</v>
      </c>
    </row>
    <row r="144" spans="1:12" x14ac:dyDescent="0.2">
      <c r="A144" s="1" t="s">
        <v>595</v>
      </c>
      <c r="B144" s="26" t="s">
        <v>621</v>
      </c>
      <c r="C144" s="10">
        <v>7492400</v>
      </c>
      <c r="D144" s="10">
        <v>2774900</v>
      </c>
      <c r="E144" s="10">
        <v>3750000</v>
      </c>
      <c r="F144" s="10">
        <v>977200</v>
      </c>
      <c r="G144" s="10">
        <v>507900</v>
      </c>
      <c r="H144" s="10">
        <v>244100</v>
      </c>
      <c r="I144" s="4">
        <v>0</v>
      </c>
      <c r="J144" s="4">
        <v>0</v>
      </c>
      <c r="K144" s="10">
        <f t="shared" ref="K144:L144" si="27">C66+E66+G66+I66+C105+E105+G105+I105+C144+E144+G144+I144</f>
        <v>37095800</v>
      </c>
      <c r="L144" s="10">
        <f t="shared" si="27"/>
        <v>12122800</v>
      </c>
    </row>
    <row r="145" spans="1:13" x14ac:dyDescent="0.2">
      <c r="A145" s="1" t="s">
        <v>595</v>
      </c>
      <c r="B145" s="26" t="s">
        <v>622</v>
      </c>
      <c r="C145" s="10">
        <v>8412086</v>
      </c>
      <c r="D145" s="10">
        <v>3509635</v>
      </c>
      <c r="E145" s="10">
        <v>1063559</v>
      </c>
      <c r="F145" s="10">
        <v>330968</v>
      </c>
      <c r="G145" s="10">
        <v>1447576</v>
      </c>
      <c r="H145" s="10">
        <v>1029790</v>
      </c>
      <c r="I145" s="4">
        <v>20000</v>
      </c>
      <c r="J145" s="4">
        <v>20000</v>
      </c>
      <c r="K145" s="10">
        <f t="shared" ref="K145:L145" si="28">C67+E67+G67+I67+C106+E106+G106+I106+C145+E145+G145+I145</f>
        <v>25843403</v>
      </c>
      <c r="L145" s="10">
        <f t="shared" si="28"/>
        <v>11775405</v>
      </c>
    </row>
    <row r="146" spans="1:13" x14ac:dyDescent="0.2">
      <c r="A146" s="1" t="s">
        <v>595</v>
      </c>
      <c r="B146" s="26" t="s">
        <v>623</v>
      </c>
      <c r="C146" s="10">
        <v>8546794.4000000004</v>
      </c>
      <c r="D146" s="10">
        <v>3756848.62</v>
      </c>
      <c r="E146" s="10">
        <v>927831.88</v>
      </c>
      <c r="F146" s="10">
        <v>982716.02</v>
      </c>
      <c r="G146" s="10">
        <v>2068244.89</v>
      </c>
      <c r="H146" s="10">
        <v>1113315.75</v>
      </c>
      <c r="I146" s="4">
        <v>62782.52</v>
      </c>
      <c r="J146" s="4">
        <v>16212.47</v>
      </c>
      <c r="K146" s="10">
        <f t="shared" ref="K146:L146" si="29">C68+E68+G68+I68+C107+E107+G107+I107+C146+E146+G146+I146</f>
        <v>28315952.210000001</v>
      </c>
      <c r="L146" s="10">
        <f t="shared" si="29"/>
        <v>14554270.310000001</v>
      </c>
    </row>
    <row r="147" spans="1:13" x14ac:dyDescent="0.2">
      <c r="A147" s="1" t="s">
        <v>595</v>
      </c>
      <c r="B147" s="26" t="s">
        <v>624</v>
      </c>
      <c r="C147" s="10">
        <v>4943958.1900000004</v>
      </c>
      <c r="D147" s="10">
        <v>3073841.07</v>
      </c>
      <c r="E147" s="10">
        <v>845359.37</v>
      </c>
      <c r="F147" s="10">
        <v>352905.57</v>
      </c>
      <c r="G147" s="10">
        <v>2053857.09</v>
      </c>
      <c r="H147" s="10">
        <v>1573925.9</v>
      </c>
      <c r="I147" s="4">
        <v>0</v>
      </c>
      <c r="J147" s="4">
        <v>0</v>
      </c>
      <c r="K147" s="10">
        <f t="shared" ref="K147:L147" si="30">C69+E69+G69+I69+C108+E108+G108+I108+C147+E147+G147+I147</f>
        <v>18424443.43</v>
      </c>
      <c r="L147" s="10">
        <f t="shared" si="30"/>
        <v>10415518.050000001</v>
      </c>
    </row>
    <row r="148" spans="1:13" x14ac:dyDescent="0.2">
      <c r="A148" s="1" t="s">
        <v>595</v>
      </c>
      <c r="B148" s="26" t="s">
        <v>625</v>
      </c>
      <c r="C148" s="10">
        <v>9368529</v>
      </c>
      <c r="D148" s="10">
        <v>2671701</v>
      </c>
      <c r="E148" s="10">
        <v>953528</v>
      </c>
      <c r="F148" s="10">
        <v>359486</v>
      </c>
      <c r="G148" s="10">
        <v>541733</v>
      </c>
      <c r="H148" s="10">
        <v>39911</v>
      </c>
      <c r="I148" s="4">
        <v>0</v>
      </c>
      <c r="J148" s="4">
        <v>0</v>
      </c>
      <c r="K148" s="10">
        <f>C70+E70+G70+I70+C109+E109+G109+I109+C148+E148+G148+I148</f>
        <v>22664557</v>
      </c>
      <c r="L148" s="10">
        <f>D70+F70+H70+J70+D109+F109+H109+J109+D148+F148+H148+J148</f>
        <v>6501671</v>
      </c>
    </row>
    <row r="149" spans="1:13" x14ac:dyDescent="0.2">
      <c r="A149" s="1" t="s">
        <v>354</v>
      </c>
      <c r="B149" s="26" t="s">
        <v>626</v>
      </c>
      <c r="C149" s="10">
        <v>5944082.7699999996</v>
      </c>
      <c r="D149" s="10">
        <v>2105238.62</v>
      </c>
      <c r="E149" s="10">
        <v>895326.26</v>
      </c>
      <c r="F149" s="10">
        <v>503564.72</v>
      </c>
      <c r="G149" s="10">
        <v>1036241.23</v>
      </c>
      <c r="H149" s="10">
        <v>754343.09</v>
      </c>
      <c r="I149" s="4">
        <v>0</v>
      </c>
      <c r="J149" s="4">
        <v>0</v>
      </c>
      <c r="K149" s="10">
        <f>C71+E71+G71+I71+C110+E110+G110+I110+C149+E149+G149+I149</f>
        <v>24398446.649999999</v>
      </c>
      <c r="L149" s="10">
        <f>D71+F71+H71+J71+D110+F110+H110+J110+D149+F149+H149+J149</f>
        <v>11371431.960000003</v>
      </c>
    </row>
    <row r="150" spans="1:13" x14ac:dyDescent="0.2">
      <c r="B150" s="26"/>
      <c r="C150" s="10"/>
      <c r="D150" s="10"/>
      <c r="E150" s="10"/>
      <c r="F150" s="10"/>
      <c r="G150" s="10"/>
      <c r="H150" s="10"/>
      <c r="I150" s="4"/>
      <c r="J150" s="4"/>
      <c r="K150" s="10"/>
      <c r="L150" s="10"/>
    </row>
    <row r="151" spans="1:13" x14ac:dyDescent="0.2">
      <c r="B151" s="26" t="s">
        <v>219</v>
      </c>
      <c r="C151" s="11">
        <f t="shared" ref="C151:L151" si="31">SUBTOTAL(9,C118:C150)</f>
        <v>220565987.00000003</v>
      </c>
      <c r="D151" s="11">
        <f t="shared" si="31"/>
        <v>85435454.540000021</v>
      </c>
      <c r="E151" s="11">
        <f t="shared" si="31"/>
        <v>19686230.480000004</v>
      </c>
      <c r="F151" s="11">
        <f t="shared" si="31"/>
        <v>8168229.1299999999</v>
      </c>
      <c r="G151" s="11">
        <f t="shared" si="31"/>
        <v>35144564.670000002</v>
      </c>
      <c r="H151" s="11">
        <f t="shared" si="31"/>
        <v>18032628.299999997</v>
      </c>
      <c r="I151" s="11">
        <f t="shared" si="31"/>
        <v>10661611.359999999</v>
      </c>
      <c r="J151" s="11">
        <f t="shared" si="31"/>
        <v>7299108.2199999997</v>
      </c>
      <c r="K151" s="11">
        <f t="shared" si="31"/>
        <v>855372516.5</v>
      </c>
      <c r="L151" s="11">
        <f t="shared" si="31"/>
        <v>357111051.13999999</v>
      </c>
    </row>
    <row r="152" spans="1:13" x14ac:dyDescent="0.2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3" x14ac:dyDescent="0.2"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1:13" ht="39.75" customHeight="1" x14ac:dyDescent="0.2">
      <c r="B154" s="26"/>
      <c r="C154" s="213"/>
      <c r="D154" s="213"/>
      <c r="E154" s="213"/>
      <c r="F154" s="213"/>
      <c r="G154" s="213"/>
      <c r="H154" s="213"/>
      <c r="I154" s="213"/>
      <c r="J154" s="218"/>
      <c r="K154" s="209" t="s">
        <v>143</v>
      </c>
      <c r="L154" s="210"/>
      <c r="M154" s="6"/>
    </row>
    <row r="155" spans="1:13" x14ac:dyDescent="0.2">
      <c r="B155" s="15"/>
      <c r="C155" s="28"/>
      <c r="D155" s="28"/>
      <c r="E155" s="28"/>
      <c r="F155" s="28"/>
      <c r="G155" s="26"/>
      <c r="H155" s="28"/>
      <c r="I155" s="27"/>
      <c r="J155" s="27"/>
      <c r="K155" s="156" t="s">
        <v>245</v>
      </c>
      <c r="L155" s="148" t="s">
        <v>246</v>
      </c>
    </row>
    <row r="156" spans="1:13" x14ac:dyDescent="0.2">
      <c r="B156" s="15"/>
      <c r="C156" s="28"/>
      <c r="D156" s="28"/>
      <c r="E156" s="28"/>
      <c r="F156" s="28"/>
      <c r="G156" s="28"/>
      <c r="H156" s="28"/>
      <c r="I156" s="27"/>
      <c r="J156" s="27"/>
      <c r="K156" s="28" t="s">
        <v>247</v>
      </c>
      <c r="L156" s="148" t="s">
        <v>247</v>
      </c>
    </row>
    <row r="157" spans="1:13" x14ac:dyDescent="0.2">
      <c r="B157" s="15"/>
      <c r="C157" s="28"/>
      <c r="D157" s="28"/>
      <c r="E157" s="28"/>
      <c r="F157" s="28"/>
      <c r="G157" s="28"/>
      <c r="H157" s="28"/>
      <c r="I157" s="28"/>
      <c r="J157" s="28"/>
      <c r="K157" s="28"/>
      <c r="L157" s="148"/>
    </row>
    <row r="158" spans="1:13" x14ac:dyDescent="0.2">
      <c r="A158" s="1" t="s">
        <v>156</v>
      </c>
      <c r="B158" s="26"/>
      <c r="C158" s="4"/>
      <c r="D158" s="4"/>
      <c r="E158" s="4"/>
      <c r="F158" s="4"/>
      <c r="G158" s="4"/>
      <c r="H158" s="222" t="s">
        <v>499</v>
      </c>
      <c r="I158" s="222"/>
      <c r="J158" s="222"/>
      <c r="K158" s="150">
        <v>0</v>
      </c>
      <c r="L158" s="151">
        <v>0</v>
      </c>
    </row>
    <row r="159" spans="1:13" x14ac:dyDescent="0.2">
      <c r="B159" s="26"/>
      <c r="C159" s="4"/>
      <c r="D159" s="4"/>
      <c r="E159" s="4"/>
      <c r="F159" s="4"/>
      <c r="G159" s="4"/>
      <c r="H159" s="4"/>
      <c r="I159" s="4"/>
      <c r="J159" s="4"/>
      <c r="K159" s="15">
        <f>K151+K158</f>
        <v>855372516.5</v>
      </c>
      <c r="L159" s="15">
        <f>L151+L158</f>
        <v>357111051.13999999</v>
      </c>
    </row>
    <row r="160" spans="1:13" x14ac:dyDescent="0.2">
      <c r="A160" s="1" t="s">
        <v>81</v>
      </c>
      <c r="B160" s="26"/>
      <c r="C160" s="4"/>
      <c r="D160" s="4"/>
      <c r="E160" s="4"/>
      <c r="F160" s="4"/>
      <c r="G160" s="4"/>
      <c r="H160" s="216" t="s">
        <v>485</v>
      </c>
      <c r="I160" s="216"/>
      <c r="J160" s="216"/>
      <c r="K160" s="4">
        <v>16224203</v>
      </c>
      <c r="L160" s="138">
        <v>16224203</v>
      </c>
    </row>
    <row r="161" spans="2:12" ht="13.5" thickBot="1" x14ac:dyDescent="0.25">
      <c r="B161" s="10"/>
      <c r="C161" s="10"/>
      <c r="D161" s="10"/>
      <c r="E161" s="10"/>
      <c r="F161" s="10"/>
      <c r="G161" s="10"/>
      <c r="H161" s="139"/>
      <c r="I161" s="139"/>
      <c r="J161" s="139"/>
      <c r="K161" s="139"/>
      <c r="L161" s="140"/>
    </row>
    <row r="162" spans="2:12" ht="14.25" thickTop="1" thickBot="1" x14ac:dyDescent="0.25">
      <c r="B162" s="10"/>
      <c r="C162" s="10"/>
      <c r="D162" s="10"/>
      <c r="E162" s="10"/>
      <c r="F162" s="10"/>
      <c r="G162" s="10"/>
      <c r="H162" s="217" t="s">
        <v>157</v>
      </c>
      <c r="I162" s="217"/>
      <c r="J162" s="217"/>
      <c r="K162" s="141">
        <f>K159-K160</f>
        <v>839148313.5</v>
      </c>
      <c r="L162" s="142">
        <f>L159-L160</f>
        <v>340886848.13999999</v>
      </c>
    </row>
    <row r="163" spans="2:12" ht="13.5" thickTop="1" x14ac:dyDescent="0.2">
      <c r="B163" s="26"/>
      <c r="C163" s="4"/>
      <c r="D163" s="4"/>
      <c r="E163" s="4"/>
      <c r="F163" s="4"/>
      <c r="G163" s="4"/>
      <c r="H163" s="4"/>
      <c r="I163" s="4"/>
      <c r="J163" s="4"/>
      <c r="K163" s="4"/>
      <c r="L163" s="4"/>
    </row>
  </sheetData>
  <mergeCells count="24">
    <mergeCell ref="B114:L114"/>
    <mergeCell ref="C115:D115"/>
    <mergeCell ref="B75:L75"/>
    <mergeCell ref="C76:D76"/>
    <mergeCell ref="E76:F76"/>
    <mergeCell ref="G76:H76"/>
    <mergeCell ref="I76:J76"/>
    <mergeCell ref="E115:F115"/>
    <mergeCell ref="G115:H115"/>
    <mergeCell ref="I115:J115"/>
    <mergeCell ref="K115:L115"/>
    <mergeCell ref="B36:L36"/>
    <mergeCell ref="C37:D37"/>
    <mergeCell ref="E37:F37"/>
    <mergeCell ref="G37:H37"/>
    <mergeCell ref="I37:J37"/>
    <mergeCell ref="K154:L154"/>
    <mergeCell ref="H160:J160"/>
    <mergeCell ref="H162:J162"/>
    <mergeCell ref="H158:J158"/>
    <mergeCell ref="C154:D154"/>
    <mergeCell ref="G154:H154"/>
    <mergeCell ref="E154:F154"/>
    <mergeCell ref="I154:J154"/>
  </mergeCells>
  <phoneticPr fontId="0" type="noConversion"/>
  <pageMargins left="0.74803149606299213" right="0.74803149606299213" top="0.51" bottom="0.85" header="0.51181102362204722" footer="0.51181102362204722"/>
  <pageSetup paperSize="9" scale="81" fitToHeight="8" orientation="landscape" r:id="rId1"/>
  <headerFooter alignWithMargins="0"/>
  <rowBreaks count="2" manualBreakCount="2">
    <brk id="74" min="1" max="10" man="1"/>
    <brk id="113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9"/>
  <sheetViews>
    <sheetView topLeftCell="C1" workbookViewId="0">
      <selection activeCell="D17" sqref="D17"/>
    </sheetView>
  </sheetViews>
  <sheetFormatPr defaultRowHeight="12.75" x14ac:dyDescent="0.2"/>
  <cols>
    <col min="1" max="1" width="0" hidden="1" customWidth="1"/>
    <col min="2" max="2" width="9.28515625" hidden="1" customWidth="1"/>
    <col min="3" max="3" width="44" bestFit="1" customWidth="1"/>
    <col min="4" max="4" width="20.28515625" bestFit="1" customWidth="1"/>
  </cols>
  <sheetData>
    <row r="1" spans="3:10" ht="13.5" thickBot="1" x14ac:dyDescent="0.25">
      <c r="C1" s="16"/>
      <c r="D1" s="16"/>
      <c r="E1" s="16"/>
      <c r="F1" s="16"/>
      <c r="G1" s="16"/>
      <c r="H1" s="16"/>
      <c r="I1" s="16"/>
      <c r="J1" s="16"/>
    </row>
    <row r="2" spans="3:10" ht="24" thickBot="1" x14ac:dyDescent="0.4">
      <c r="C2" s="195" t="s">
        <v>257</v>
      </c>
      <c r="D2" s="196"/>
      <c r="E2" s="196"/>
      <c r="F2" s="196"/>
      <c r="G2" s="196"/>
      <c r="H2" s="196"/>
      <c r="I2" s="196"/>
      <c r="J2" s="197"/>
    </row>
    <row r="3" spans="3:10" ht="24" thickBot="1" x14ac:dyDescent="0.4">
      <c r="C3" s="17"/>
      <c r="D3" s="17"/>
      <c r="E3" s="17"/>
      <c r="F3" s="17"/>
      <c r="G3" s="17"/>
      <c r="H3" s="17"/>
      <c r="I3" s="17"/>
      <c r="J3" s="17"/>
    </row>
    <row r="4" spans="3:10" ht="24" thickBot="1" x14ac:dyDescent="0.4">
      <c r="C4" s="17" t="s">
        <v>258</v>
      </c>
      <c r="D4" s="18">
        <v>2026</v>
      </c>
      <c r="E4" s="17"/>
      <c r="F4" s="17"/>
      <c r="G4" s="17"/>
      <c r="H4" s="17"/>
      <c r="I4" s="17"/>
      <c r="J4" s="17"/>
    </row>
    <row r="5" spans="3:10" ht="24" thickBot="1" x14ac:dyDescent="0.4">
      <c r="C5" s="17" t="s">
        <v>256</v>
      </c>
      <c r="D5" s="19" t="s">
        <v>484</v>
      </c>
      <c r="E5" s="17"/>
      <c r="F5" s="17"/>
      <c r="G5" s="17"/>
      <c r="H5" s="17"/>
      <c r="I5" s="17"/>
      <c r="J5" s="17"/>
    </row>
    <row r="6" spans="3:10" ht="23.25" x14ac:dyDescent="0.35">
      <c r="C6" s="17"/>
      <c r="D6" s="17"/>
      <c r="E6" s="17"/>
      <c r="F6" s="17"/>
      <c r="G6" s="17"/>
      <c r="H6" s="17"/>
      <c r="I6" s="17"/>
      <c r="J6" s="17"/>
    </row>
    <row r="7" spans="3:10" x14ac:dyDescent="0.2">
      <c r="C7" s="16"/>
      <c r="D7" s="16"/>
      <c r="E7" s="16"/>
      <c r="F7" s="16"/>
      <c r="G7" s="16"/>
      <c r="H7" s="16"/>
      <c r="I7" s="16"/>
      <c r="J7" s="16"/>
    </row>
    <row r="8" spans="3:10" x14ac:dyDescent="0.2">
      <c r="C8" s="16"/>
      <c r="D8" s="16"/>
      <c r="E8" s="16"/>
      <c r="F8" s="16"/>
      <c r="G8" s="16"/>
      <c r="H8" s="16"/>
      <c r="I8" s="16"/>
      <c r="J8" s="16"/>
    </row>
    <row r="9" spans="3:10" x14ac:dyDescent="0.2">
      <c r="C9" s="16"/>
      <c r="D9" s="16"/>
      <c r="E9" s="16"/>
      <c r="F9" s="16"/>
      <c r="G9" s="16"/>
      <c r="H9" s="16"/>
      <c r="I9" s="16"/>
      <c r="J9" s="16"/>
    </row>
  </sheetData>
  <mergeCells count="1">
    <mergeCell ref="C2:J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10"/>
  <sheetViews>
    <sheetView topLeftCell="B7" zoomScaleNormal="100" workbookViewId="0">
      <selection activeCell="B7" sqref="B7"/>
    </sheetView>
  </sheetViews>
  <sheetFormatPr defaultColWidth="9.28515625" defaultRowHeight="12.75" x14ac:dyDescent="0.2"/>
  <cols>
    <col min="1" max="1" width="9.28515625" style="1" hidden="1" customWidth="1"/>
    <col min="2" max="2" width="27.7109375" style="1" customWidth="1"/>
    <col min="3" max="32" width="13" style="1" customWidth="1"/>
    <col min="33" max="16384" width="9.28515625" style="1"/>
  </cols>
  <sheetData>
    <row r="1" spans="1:12" hidden="1" x14ac:dyDescent="0.2">
      <c r="A1" s="1" t="s">
        <v>552</v>
      </c>
    </row>
    <row r="2" spans="1:12" hidden="1" x14ac:dyDescent="0.2">
      <c r="A2" s="1" t="s">
        <v>232</v>
      </c>
    </row>
    <row r="3" spans="1:12" hidden="1" x14ac:dyDescent="0.2">
      <c r="A3" s="1" t="s">
        <v>239</v>
      </c>
      <c r="B3" s="8" t="s">
        <v>254</v>
      </c>
      <c r="C3" s="1" t="s">
        <v>220</v>
      </c>
      <c r="D3" s="1" t="s">
        <v>220</v>
      </c>
      <c r="E3" s="1" t="s">
        <v>220</v>
      </c>
      <c r="F3" s="1" t="s">
        <v>220</v>
      </c>
      <c r="G3" s="1" t="s">
        <v>220</v>
      </c>
      <c r="H3" s="1" t="s">
        <v>220</v>
      </c>
      <c r="I3" s="1" t="s">
        <v>220</v>
      </c>
      <c r="J3" s="1" t="s">
        <v>220</v>
      </c>
    </row>
    <row r="4" spans="1:12" hidden="1" x14ac:dyDescent="0.2">
      <c r="A4" s="1" t="s">
        <v>221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248</v>
      </c>
      <c r="C5" s="1">
        <v>420</v>
      </c>
      <c r="D5" s="1">
        <v>420</v>
      </c>
      <c r="E5" s="1">
        <v>430</v>
      </c>
      <c r="F5" s="1">
        <v>430</v>
      </c>
      <c r="G5" s="1">
        <v>440</v>
      </c>
      <c r="H5" s="1">
        <v>440</v>
      </c>
      <c r="I5" s="1">
        <v>450</v>
      </c>
      <c r="J5" s="1">
        <v>450</v>
      </c>
      <c r="K5" s="2"/>
      <c r="L5" s="3"/>
    </row>
    <row r="6" spans="1:12" s="22" customFormat="1" ht="12.75" hidden="1" customHeight="1" x14ac:dyDescent="0.25">
      <c r="A6" s="1" t="s">
        <v>347</v>
      </c>
      <c r="C6" s="1" t="s">
        <v>348</v>
      </c>
      <c r="D6" s="1" t="s">
        <v>349</v>
      </c>
      <c r="E6" s="1" t="s">
        <v>348</v>
      </c>
      <c r="F6" s="1" t="s">
        <v>349</v>
      </c>
      <c r="G6" s="1" t="s">
        <v>348</v>
      </c>
      <c r="H6" s="1" t="s">
        <v>349</v>
      </c>
      <c r="I6" s="1" t="s">
        <v>348</v>
      </c>
      <c r="J6" s="1" t="s">
        <v>349</v>
      </c>
    </row>
    <row r="7" spans="1:12" s="22" customFormat="1" ht="12.75" customHeight="1" x14ac:dyDescent="0.25">
      <c r="A7" s="1"/>
      <c r="D7" s="1"/>
      <c r="E7" s="1"/>
      <c r="F7" s="1"/>
      <c r="G7" s="1"/>
      <c r="H7" s="1"/>
      <c r="I7" s="23"/>
      <c r="J7" s="1"/>
    </row>
    <row r="8" spans="1:12" hidden="1" x14ac:dyDescent="0.2">
      <c r="A8" s="1" t="s">
        <v>145</v>
      </c>
    </row>
    <row r="9" spans="1:12" hidden="1" x14ac:dyDescent="0.2">
      <c r="A9" s="1" t="s">
        <v>230</v>
      </c>
    </row>
    <row r="10" spans="1:12" hidden="1" x14ac:dyDescent="0.2">
      <c r="A10" s="1" t="s">
        <v>243</v>
      </c>
      <c r="B10" s="8"/>
      <c r="K10" s="1" t="s">
        <v>220</v>
      </c>
      <c r="L10" s="1" t="s">
        <v>220</v>
      </c>
    </row>
    <row r="11" spans="1:12" hidden="1" x14ac:dyDescent="0.2">
      <c r="A11" s="1" t="s">
        <v>225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2">
      <c r="A12" s="1" t="s">
        <v>215</v>
      </c>
      <c r="K12" s="1" t="s">
        <v>167</v>
      </c>
      <c r="L12" s="1" t="s">
        <v>167</v>
      </c>
    </row>
    <row r="13" spans="1:12" s="22" customFormat="1" ht="12.75" hidden="1" customHeight="1" x14ac:dyDescent="0.25">
      <c r="A13" s="1" t="s">
        <v>355</v>
      </c>
      <c r="C13" s="1"/>
      <c r="D13" s="1"/>
      <c r="E13" s="1"/>
      <c r="F13" s="1"/>
      <c r="G13" s="1"/>
      <c r="H13" s="1"/>
      <c r="I13" s="1"/>
      <c r="J13" s="1"/>
      <c r="K13" s="1" t="s">
        <v>348</v>
      </c>
      <c r="L13" s="1" t="s">
        <v>349</v>
      </c>
    </row>
    <row r="14" spans="1:12" s="22" customFormat="1" ht="12.75" customHeight="1" x14ac:dyDescent="0.25">
      <c r="A14" s="1"/>
      <c r="C14" s="1"/>
      <c r="D14" s="1"/>
      <c r="E14" s="1"/>
      <c r="F14" s="1"/>
      <c r="G14" s="1"/>
      <c r="H14" s="1"/>
      <c r="I14" s="1"/>
      <c r="J14" s="1"/>
    </row>
    <row r="15" spans="1:12" hidden="1" x14ac:dyDescent="0.2">
      <c r="A15" s="1" t="s">
        <v>553</v>
      </c>
    </row>
    <row r="16" spans="1:12" hidden="1" x14ac:dyDescent="0.2">
      <c r="A16" s="1" t="s">
        <v>231</v>
      </c>
    </row>
    <row r="17" spans="1:12" hidden="1" x14ac:dyDescent="0.2">
      <c r="A17" s="1" t="s">
        <v>244</v>
      </c>
      <c r="B17" s="8" t="s">
        <v>254</v>
      </c>
      <c r="C17" s="1" t="s">
        <v>220</v>
      </c>
      <c r="D17" s="1" t="s">
        <v>220</v>
      </c>
      <c r="E17" s="1" t="s">
        <v>220</v>
      </c>
      <c r="F17" s="1" t="s">
        <v>220</v>
      </c>
      <c r="G17" s="1" t="s">
        <v>220</v>
      </c>
      <c r="H17" s="1" t="s">
        <v>220</v>
      </c>
      <c r="I17" s="1" t="s">
        <v>220</v>
      </c>
      <c r="J17" s="1" t="s">
        <v>220</v>
      </c>
    </row>
    <row r="18" spans="1:12" hidden="1" x14ac:dyDescent="0.2">
      <c r="A18" s="1" t="s">
        <v>226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2">
      <c r="A19" s="1" t="s">
        <v>216</v>
      </c>
      <c r="C19" s="1">
        <v>460</v>
      </c>
      <c r="D19" s="1">
        <v>460</v>
      </c>
      <c r="E19" s="1">
        <v>470</v>
      </c>
      <c r="F19" s="1">
        <v>470</v>
      </c>
      <c r="G19" s="1">
        <v>480</v>
      </c>
      <c r="H19" s="1">
        <v>480</v>
      </c>
      <c r="I19" s="1">
        <v>490</v>
      </c>
      <c r="J19" s="1">
        <v>490</v>
      </c>
      <c r="K19" s="2"/>
      <c r="L19" s="3"/>
    </row>
    <row r="20" spans="1:12" s="22" customFormat="1" ht="12.75" hidden="1" customHeight="1" x14ac:dyDescent="0.25">
      <c r="A20" s="1" t="s">
        <v>362</v>
      </c>
      <c r="C20" s="1" t="s">
        <v>348</v>
      </c>
      <c r="D20" s="1" t="s">
        <v>349</v>
      </c>
      <c r="E20" s="1" t="s">
        <v>348</v>
      </c>
      <c r="F20" s="1" t="s">
        <v>349</v>
      </c>
      <c r="G20" s="1" t="s">
        <v>348</v>
      </c>
      <c r="H20" s="1" t="s">
        <v>349</v>
      </c>
      <c r="I20" s="1" t="s">
        <v>348</v>
      </c>
      <c r="J20" s="1" t="s">
        <v>349</v>
      </c>
    </row>
    <row r="21" spans="1:12" customFormat="1" x14ac:dyDescent="0.2"/>
    <row r="22" spans="1:12" hidden="1" x14ac:dyDescent="0.2">
      <c r="A22" s="1" t="s">
        <v>554</v>
      </c>
    </row>
    <row r="23" spans="1:12" hidden="1" x14ac:dyDescent="0.2">
      <c r="A23" s="1" t="s">
        <v>370</v>
      </c>
    </row>
    <row r="24" spans="1:12" hidden="1" x14ac:dyDescent="0.2">
      <c r="A24" s="1" t="s">
        <v>371</v>
      </c>
      <c r="B24" s="8" t="s">
        <v>254</v>
      </c>
      <c r="C24" s="1" t="s">
        <v>220</v>
      </c>
      <c r="D24" s="1" t="s">
        <v>220</v>
      </c>
      <c r="E24" s="1" t="s">
        <v>220</v>
      </c>
      <c r="F24" s="1" t="s">
        <v>220</v>
      </c>
      <c r="G24" s="1" t="s">
        <v>220</v>
      </c>
      <c r="H24" s="1" t="s">
        <v>220</v>
      </c>
      <c r="I24" s="1" t="s">
        <v>220</v>
      </c>
      <c r="J24" s="1" t="s">
        <v>220</v>
      </c>
    </row>
    <row r="25" spans="1:12" hidden="1" x14ac:dyDescent="0.2">
      <c r="A25" s="1" t="s">
        <v>372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>
        <v>10</v>
      </c>
      <c r="J25" s="1">
        <v>30</v>
      </c>
      <c r="K25" s="2"/>
      <c r="L25" s="3"/>
    </row>
    <row r="26" spans="1:12" hidden="1" x14ac:dyDescent="0.2">
      <c r="A26" s="1" t="s">
        <v>373</v>
      </c>
      <c r="C26" s="1">
        <v>500</v>
      </c>
      <c r="D26" s="1">
        <v>500</v>
      </c>
      <c r="E26" s="1">
        <v>510</v>
      </c>
      <c r="F26" s="1">
        <v>510</v>
      </c>
      <c r="G26" s="1">
        <v>520</v>
      </c>
      <c r="H26" s="1">
        <v>520</v>
      </c>
      <c r="I26" s="1">
        <v>530</v>
      </c>
      <c r="J26" s="1">
        <v>530</v>
      </c>
      <c r="K26" s="2"/>
      <c r="L26" s="3"/>
    </row>
    <row r="27" spans="1:12" s="22" customFormat="1" ht="12.75" hidden="1" customHeight="1" x14ac:dyDescent="0.25">
      <c r="A27" s="1" t="s">
        <v>374</v>
      </c>
      <c r="C27" s="1" t="s">
        <v>348</v>
      </c>
      <c r="D27" s="1" t="s">
        <v>349</v>
      </c>
      <c r="E27" s="1" t="s">
        <v>348</v>
      </c>
      <c r="F27" s="1" t="s">
        <v>349</v>
      </c>
      <c r="G27" s="1" t="s">
        <v>348</v>
      </c>
      <c r="H27" s="1" t="s">
        <v>349</v>
      </c>
      <c r="I27" s="1" t="s">
        <v>348</v>
      </c>
      <c r="J27" s="1" t="s">
        <v>349</v>
      </c>
    </row>
    <row r="28" spans="1:12" x14ac:dyDescent="0.2">
      <c r="K28" s="2"/>
      <c r="L28" s="3"/>
    </row>
    <row r="29" spans="1:12" hidden="1" x14ac:dyDescent="0.2">
      <c r="A29" s="1" t="s">
        <v>555</v>
      </c>
    </row>
    <row r="30" spans="1:12" hidden="1" x14ac:dyDescent="0.2">
      <c r="A30" s="1" t="s">
        <v>396</v>
      </c>
    </row>
    <row r="31" spans="1:12" hidden="1" x14ac:dyDescent="0.2">
      <c r="A31" s="1" t="s">
        <v>397</v>
      </c>
      <c r="B31" s="8" t="s">
        <v>254</v>
      </c>
      <c r="C31" s="1" t="s">
        <v>220</v>
      </c>
      <c r="D31" s="1" t="s">
        <v>220</v>
      </c>
      <c r="E31" s="1" t="s">
        <v>220</v>
      </c>
      <c r="F31" s="1" t="s">
        <v>220</v>
      </c>
      <c r="G31" s="1" t="s">
        <v>220</v>
      </c>
      <c r="H31" s="1" t="s">
        <v>220</v>
      </c>
    </row>
    <row r="32" spans="1:12" hidden="1" x14ac:dyDescent="0.2">
      <c r="A32" s="1" t="s">
        <v>398</v>
      </c>
      <c r="C32" s="7">
        <v>10</v>
      </c>
      <c r="D32" s="1">
        <v>30</v>
      </c>
      <c r="E32" s="7">
        <v>10</v>
      </c>
      <c r="F32" s="1">
        <v>30</v>
      </c>
      <c r="G32" s="7">
        <v>10</v>
      </c>
      <c r="H32" s="1">
        <v>30</v>
      </c>
      <c r="I32" s="7"/>
      <c r="K32" s="2"/>
      <c r="L32" s="3"/>
    </row>
    <row r="33" spans="1:13" hidden="1" x14ac:dyDescent="0.2">
      <c r="A33" s="1" t="s">
        <v>399</v>
      </c>
      <c r="C33" s="1">
        <v>540</v>
      </c>
      <c r="D33" s="1">
        <v>540</v>
      </c>
      <c r="E33" s="1">
        <v>550</v>
      </c>
      <c r="F33" s="1">
        <v>550</v>
      </c>
      <c r="G33" s="1">
        <v>810</v>
      </c>
      <c r="H33" s="1">
        <v>810</v>
      </c>
      <c r="K33" s="2"/>
      <c r="L33" s="3"/>
    </row>
    <row r="34" spans="1:13" s="22" customFormat="1" ht="12.75" hidden="1" customHeight="1" x14ac:dyDescent="0.25">
      <c r="A34" s="1" t="s">
        <v>400</v>
      </c>
      <c r="C34" s="1" t="s">
        <v>348</v>
      </c>
      <c r="D34" s="1" t="s">
        <v>349</v>
      </c>
      <c r="E34" s="1" t="s">
        <v>348</v>
      </c>
      <c r="F34" s="1" t="s">
        <v>349</v>
      </c>
      <c r="G34" s="1" t="s">
        <v>348</v>
      </c>
      <c r="H34" s="1" t="s">
        <v>349</v>
      </c>
      <c r="I34" s="1"/>
      <c r="J34" s="1"/>
    </row>
    <row r="35" spans="1:13" x14ac:dyDescent="0.2">
      <c r="K35" s="2"/>
      <c r="L35" s="3"/>
    </row>
    <row r="36" spans="1:13" hidden="1" x14ac:dyDescent="0.2">
      <c r="A36" s="1" t="s">
        <v>169</v>
      </c>
      <c r="K36" s="2"/>
      <c r="L36" s="3"/>
    </row>
    <row r="37" spans="1:13" hidden="1" x14ac:dyDescent="0.2">
      <c r="A37" s="1" t="s">
        <v>105</v>
      </c>
      <c r="K37" s="2"/>
      <c r="L37" s="3"/>
    </row>
    <row r="38" spans="1:13" hidden="1" x14ac:dyDescent="0.2">
      <c r="A38" s="1" t="s">
        <v>106</v>
      </c>
      <c r="B38" s="8"/>
      <c r="K38" s="1" t="s">
        <v>220</v>
      </c>
      <c r="L38" s="1" t="s">
        <v>220</v>
      </c>
    </row>
    <row r="39" spans="1:13" hidden="1" x14ac:dyDescent="0.2">
      <c r="A39" s="1" t="s">
        <v>107</v>
      </c>
      <c r="C39" s="7"/>
      <c r="E39" s="7"/>
      <c r="G39" s="7"/>
      <c r="I39" s="7"/>
      <c r="K39" s="7">
        <v>10</v>
      </c>
      <c r="L39" s="1">
        <v>10</v>
      </c>
    </row>
    <row r="40" spans="1:13" hidden="1" x14ac:dyDescent="0.2">
      <c r="A40" s="1" t="s">
        <v>108</v>
      </c>
      <c r="K40" s="1">
        <v>110</v>
      </c>
      <c r="L40" s="1">
        <v>110</v>
      </c>
    </row>
    <row r="41" spans="1:13" ht="15.75" hidden="1" x14ac:dyDescent="0.25">
      <c r="A41" s="1" t="s">
        <v>109</v>
      </c>
      <c r="B41" s="22"/>
      <c r="K41" s="7" t="s">
        <v>349</v>
      </c>
      <c r="L41" s="7" t="s">
        <v>349</v>
      </c>
    </row>
    <row r="42" spans="1:13" x14ac:dyDescent="0.2">
      <c r="E42" s="7"/>
      <c r="G42" s="7"/>
      <c r="I42" s="7"/>
      <c r="K42" s="2"/>
      <c r="L42" s="3"/>
    </row>
    <row r="43" spans="1:13" ht="18.75" x14ac:dyDescent="0.3">
      <c r="B43" s="208" t="s">
        <v>252</v>
      </c>
      <c r="C43" s="208"/>
      <c r="D43" s="208"/>
      <c r="E43" s="208"/>
      <c r="F43" s="208"/>
      <c r="G43" s="208"/>
      <c r="H43" s="208"/>
      <c r="I43" s="208"/>
      <c r="J43" s="208"/>
      <c r="K43" s="208"/>
      <c r="L43" s="208"/>
    </row>
    <row r="44" spans="1:13" ht="25.5" customHeight="1" x14ac:dyDescent="0.2">
      <c r="B44" s="13" t="s">
        <v>498</v>
      </c>
      <c r="C44" s="209" t="s">
        <v>311</v>
      </c>
      <c r="D44" s="210"/>
      <c r="E44" s="209" t="s">
        <v>312</v>
      </c>
      <c r="F44" s="210"/>
      <c r="G44" s="209" t="s">
        <v>313</v>
      </c>
      <c r="H44" s="210"/>
      <c r="I44" s="209" t="s">
        <v>314</v>
      </c>
      <c r="J44" s="210"/>
      <c r="K44" s="25"/>
      <c r="L44" s="4"/>
      <c r="M44" s="6"/>
    </row>
    <row r="45" spans="1:13" x14ac:dyDescent="0.2">
      <c r="B45" s="26"/>
      <c r="C45" s="27" t="s">
        <v>245</v>
      </c>
      <c r="D45" s="27" t="s">
        <v>246</v>
      </c>
      <c r="E45" s="27" t="s">
        <v>245</v>
      </c>
      <c r="F45" s="27" t="s">
        <v>246</v>
      </c>
      <c r="G45" s="27" t="s">
        <v>245</v>
      </c>
      <c r="H45" s="27" t="s">
        <v>246</v>
      </c>
      <c r="I45" s="27" t="s">
        <v>245</v>
      </c>
      <c r="J45" s="27" t="s">
        <v>246</v>
      </c>
      <c r="K45" s="28"/>
      <c r="L45" s="28"/>
    </row>
    <row r="46" spans="1:13" x14ac:dyDescent="0.2">
      <c r="B46" s="26"/>
      <c r="C46" s="27" t="s">
        <v>247</v>
      </c>
      <c r="D46" s="27" t="s">
        <v>247</v>
      </c>
      <c r="E46" s="27" t="s">
        <v>247</v>
      </c>
      <c r="F46" s="27" t="s">
        <v>247</v>
      </c>
      <c r="G46" s="27" t="s">
        <v>247</v>
      </c>
      <c r="H46" s="27" t="s">
        <v>247</v>
      </c>
      <c r="I46" s="27" t="s">
        <v>247</v>
      </c>
      <c r="J46" s="27" t="s">
        <v>247</v>
      </c>
      <c r="K46" s="28"/>
      <c r="L46" s="28"/>
    </row>
    <row r="47" spans="1:13" x14ac:dyDescent="0.2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2">
      <c r="A48" s="1" t="s">
        <v>595</v>
      </c>
      <c r="B48" s="26" t="s">
        <v>596</v>
      </c>
      <c r="C48" s="10">
        <v>352474.03</v>
      </c>
      <c r="D48" s="10">
        <v>283325.01</v>
      </c>
      <c r="E48" s="10">
        <v>1219648.3799999999</v>
      </c>
      <c r="F48" s="10">
        <v>428478.44</v>
      </c>
      <c r="G48" s="10">
        <v>0</v>
      </c>
      <c r="H48" s="10">
        <v>0</v>
      </c>
      <c r="I48" s="10">
        <v>0</v>
      </c>
      <c r="J48" s="10">
        <v>0</v>
      </c>
      <c r="K48" s="4"/>
      <c r="L48" s="4"/>
    </row>
    <row r="49" spans="1:12" x14ac:dyDescent="0.2">
      <c r="A49" s="1" t="s">
        <v>595</v>
      </c>
      <c r="B49" s="26" t="s">
        <v>597</v>
      </c>
      <c r="C49" s="10">
        <v>730909.36</v>
      </c>
      <c r="D49" s="10">
        <v>176381.5</v>
      </c>
      <c r="E49" s="10">
        <v>519979.47</v>
      </c>
      <c r="F49" s="10">
        <v>51160.04</v>
      </c>
      <c r="G49" s="10">
        <v>0</v>
      </c>
      <c r="H49" s="10">
        <v>0</v>
      </c>
      <c r="I49" s="10">
        <v>4346.26</v>
      </c>
      <c r="J49" s="10">
        <v>61.11</v>
      </c>
      <c r="K49" s="4"/>
      <c r="L49" s="4"/>
    </row>
    <row r="50" spans="1:12" x14ac:dyDescent="0.2">
      <c r="A50" s="1" t="s">
        <v>595</v>
      </c>
      <c r="B50" s="26" t="s">
        <v>598</v>
      </c>
      <c r="C50" s="10">
        <v>1285014.06</v>
      </c>
      <c r="D50" s="10">
        <v>522363.38</v>
      </c>
      <c r="E50" s="10">
        <v>2726120.81</v>
      </c>
      <c r="F50" s="10">
        <v>561968.76</v>
      </c>
      <c r="G50" s="10">
        <v>0</v>
      </c>
      <c r="H50" s="10">
        <v>0</v>
      </c>
      <c r="I50" s="10">
        <v>0</v>
      </c>
      <c r="J50" s="10">
        <v>0</v>
      </c>
      <c r="K50" s="4"/>
      <c r="L50" s="4"/>
    </row>
    <row r="51" spans="1:12" x14ac:dyDescent="0.2">
      <c r="A51" s="1" t="s">
        <v>595</v>
      </c>
      <c r="B51" s="26" t="s">
        <v>599</v>
      </c>
      <c r="C51" s="10">
        <v>2294950.2599999998</v>
      </c>
      <c r="D51" s="10">
        <v>1200580.33</v>
      </c>
      <c r="E51" s="10">
        <v>1714195.83</v>
      </c>
      <c r="F51" s="10">
        <v>13569.59</v>
      </c>
      <c r="G51" s="10">
        <v>0</v>
      </c>
      <c r="H51" s="10">
        <v>0</v>
      </c>
      <c r="I51" s="10">
        <v>0</v>
      </c>
      <c r="J51" s="10">
        <v>0</v>
      </c>
      <c r="K51" s="4"/>
      <c r="L51" s="4"/>
    </row>
    <row r="52" spans="1:12" x14ac:dyDescent="0.2">
      <c r="A52" s="1" t="s">
        <v>595</v>
      </c>
      <c r="B52" s="26" t="s">
        <v>600</v>
      </c>
      <c r="C52" s="10">
        <v>5532589</v>
      </c>
      <c r="D52" s="10">
        <v>284350</v>
      </c>
      <c r="E52" s="10">
        <v>10388469</v>
      </c>
      <c r="F52" s="10">
        <v>3728943</v>
      </c>
      <c r="G52" s="10">
        <v>0</v>
      </c>
      <c r="H52" s="10">
        <v>0</v>
      </c>
      <c r="I52" s="10">
        <v>0</v>
      </c>
      <c r="J52" s="10">
        <v>0</v>
      </c>
      <c r="K52" s="4"/>
      <c r="L52" s="4"/>
    </row>
    <row r="53" spans="1:12" x14ac:dyDescent="0.2">
      <c r="A53" s="1" t="s">
        <v>595</v>
      </c>
      <c r="B53" s="26" t="s">
        <v>601</v>
      </c>
      <c r="C53" s="10">
        <v>1293878.07</v>
      </c>
      <c r="D53" s="10">
        <v>3301.34</v>
      </c>
      <c r="E53" s="10">
        <v>1194030.31</v>
      </c>
      <c r="F53" s="10">
        <v>19380.87</v>
      </c>
      <c r="G53" s="10">
        <v>0</v>
      </c>
      <c r="H53" s="10">
        <v>0</v>
      </c>
      <c r="I53" s="10">
        <v>30779.05</v>
      </c>
      <c r="J53" s="10">
        <v>0</v>
      </c>
      <c r="K53" s="4"/>
      <c r="L53" s="4"/>
    </row>
    <row r="54" spans="1:12" x14ac:dyDescent="0.2">
      <c r="A54" s="1" t="s">
        <v>595</v>
      </c>
      <c r="B54" s="26" t="s">
        <v>602</v>
      </c>
      <c r="C54" s="10">
        <v>7164638</v>
      </c>
      <c r="D54" s="10">
        <v>7084222</v>
      </c>
      <c r="E54" s="10">
        <v>6018697</v>
      </c>
      <c r="F54" s="10">
        <v>1955000</v>
      </c>
      <c r="G54" s="10">
        <v>0</v>
      </c>
      <c r="H54" s="10">
        <v>0</v>
      </c>
      <c r="I54" s="10">
        <v>2081979</v>
      </c>
      <c r="J54" s="10">
        <v>1100</v>
      </c>
      <c r="K54" s="4"/>
      <c r="L54" s="4"/>
    </row>
    <row r="55" spans="1:12" x14ac:dyDescent="0.2">
      <c r="A55" s="1" t="s">
        <v>595</v>
      </c>
      <c r="B55" s="26" t="s">
        <v>603</v>
      </c>
      <c r="C55" s="10">
        <v>599700</v>
      </c>
      <c r="D55" s="10">
        <v>458200</v>
      </c>
      <c r="E55" s="10">
        <v>2717800</v>
      </c>
      <c r="F55" s="10">
        <v>1702700</v>
      </c>
      <c r="G55" s="10">
        <v>888900</v>
      </c>
      <c r="H55" s="10">
        <v>795200</v>
      </c>
      <c r="I55" s="10">
        <v>10500</v>
      </c>
      <c r="J55" s="10">
        <v>24300</v>
      </c>
      <c r="K55" s="4"/>
      <c r="L55" s="4"/>
    </row>
    <row r="56" spans="1:12" x14ac:dyDescent="0.2">
      <c r="A56" s="1" t="s">
        <v>595</v>
      </c>
      <c r="B56" s="26" t="s">
        <v>604</v>
      </c>
      <c r="C56" s="10">
        <v>2748300</v>
      </c>
      <c r="D56" s="10">
        <v>33200</v>
      </c>
      <c r="E56" s="10">
        <v>4744800</v>
      </c>
      <c r="F56" s="10">
        <v>2175800</v>
      </c>
      <c r="G56" s="10">
        <v>896600</v>
      </c>
      <c r="H56" s="10">
        <v>1435400</v>
      </c>
      <c r="I56" s="10">
        <v>0</v>
      </c>
      <c r="J56" s="10">
        <v>0</v>
      </c>
      <c r="K56" s="4"/>
      <c r="L56" s="4"/>
    </row>
    <row r="57" spans="1:12" x14ac:dyDescent="0.2">
      <c r="A57" s="1" t="s">
        <v>595</v>
      </c>
      <c r="B57" s="26" t="s">
        <v>605</v>
      </c>
      <c r="C57" s="10">
        <v>864575.63</v>
      </c>
      <c r="D57" s="10">
        <v>19230.759999999998</v>
      </c>
      <c r="E57" s="10">
        <v>490539.2</v>
      </c>
      <c r="F57" s="10">
        <v>123743.09</v>
      </c>
      <c r="G57" s="10">
        <v>0</v>
      </c>
      <c r="H57" s="10">
        <v>0</v>
      </c>
      <c r="I57" s="10">
        <v>46234.92</v>
      </c>
      <c r="J57" s="10">
        <v>68400</v>
      </c>
      <c r="K57" s="4"/>
      <c r="L57" s="4"/>
    </row>
    <row r="58" spans="1:12" x14ac:dyDescent="0.2">
      <c r="A58" s="1" t="s">
        <v>595</v>
      </c>
      <c r="B58" s="26" t="s">
        <v>606</v>
      </c>
      <c r="C58" s="10">
        <v>48000</v>
      </c>
      <c r="D58" s="10">
        <v>0</v>
      </c>
      <c r="E58" s="10">
        <v>1015403.52</v>
      </c>
      <c r="F58" s="10">
        <v>76575.070000000007</v>
      </c>
      <c r="G58" s="10">
        <v>0</v>
      </c>
      <c r="H58" s="10">
        <v>0</v>
      </c>
      <c r="I58" s="10">
        <v>194500</v>
      </c>
      <c r="J58" s="10">
        <v>129500</v>
      </c>
      <c r="K58" s="4"/>
      <c r="L58" s="4"/>
    </row>
    <row r="59" spans="1:12" x14ac:dyDescent="0.2">
      <c r="A59" s="1" t="s">
        <v>595</v>
      </c>
      <c r="B59" s="26" t="s">
        <v>607</v>
      </c>
      <c r="C59" s="10">
        <v>3693354.94</v>
      </c>
      <c r="D59" s="10">
        <v>2535825.9500000002</v>
      </c>
      <c r="E59" s="10">
        <v>1755475.96</v>
      </c>
      <c r="F59" s="10">
        <v>694406.77</v>
      </c>
      <c r="G59" s="10">
        <v>0</v>
      </c>
      <c r="H59" s="10">
        <v>0</v>
      </c>
      <c r="I59" s="10">
        <v>731045.92</v>
      </c>
      <c r="J59" s="10">
        <v>616171.88</v>
      </c>
      <c r="K59" s="4"/>
      <c r="L59" s="4"/>
    </row>
    <row r="60" spans="1:12" x14ac:dyDescent="0.2">
      <c r="A60" s="1" t="s">
        <v>595</v>
      </c>
      <c r="B60" s="26" t="s">
        <v>608</v>
      </c>
      <c r="C60" s="10">
        <v>1760163</v>
      </c>
      <c r="D60" s="10">
        <v>770167</v>
      </c>
      <c r="E60" s="10">
        <v>244747</v>
      </c>
      <c r="F60" s="10">
        <v>78200</v>
      </c>
      <c r="G60" s="10">
        <v>0</v>
      </c>
      <c r="H60" s="10">
        <v>0</v>
      </c>
      <c r="I60" s="10">
        <v>0</v>
      </c>
      <c r="J60" s="10">
        <v>0</v>
      </c>
      <c r="K60" s="4"/>
      <c r="L60" s="4"/>
    </row>
    <row r="61" spans="1:12" x14ac:dyDescent="0.2">
      <c r="A61" s="1" t="s">
        <v>595</v>
      </c>
      <c r="B61" s="26" t="s">
        <v>609</v>
      </c>
      <c r="C61" s="10">
        <v>537126.69999999995</v>
      </c>
      <c r="D61" s="10">
        <v>107491.43</v>
      </c>
      <c r="E61" s="10">
        <v>1160397.2</v>
      </c>
      <c r="F61" s="10">
        <v>783758.61</v>
      </c>
      <c r="G61" s="10">
        <v>0</v>
      </c>
      <c r="H61" s="10">
        <v>0</v>
      </c>
      <c r="I61" s="10">
        <v>256646.12</v>
      </c>
      <c r="J61" s="10">
        <v>211898.36</v>
      </c>
      <c r="K61" s="4"/>
      <c r="L61" s="4"/>
    </row>
    <row r="62" spans="1:12" x14ac:dyDescent="0.2">
      <c r="A62" s="1" t="s">
        <v>595</v>
      </c>
      <c r="B62" s="26" t="s">
        <v>610</v>
      </c>
      <c r="C62" s="10">
        <v>1124853.6100000001</v>
      </c>
      <c r="D62" s="10">
        <v>359006.3</v>
      </c>
      <c r="E62" s="10">
        <v>517101.31</v>
      </c>
      <c r="F62" s="10">
        <v>102300.27</v>
      </c>
      <c r="G62" s="10">
        <v>0</v>
      </c>
      <c r="H62" s="10">
        <v>0</v>
      </c>
      <c r="I62" s="10">
        <v>0</v>
      </c>
      <c r="J62" s="10">
        <v>22000</v>
      </c>
      <c r="K62" s="4"/>
      <c r="L62" s="4"/>
    </row>
    <row r="63" spans="1:12" x14ac:dyDescent="0.2">
      <c r="A63" s="1" t="s">
        <v>595</v>
      </c>
      <c r="B63" s="26" t="s">
        <v>611</v>
      </c>
      <c r="C63" s="10">
        <v>94489</v>
      </c>
      <c r="D63" s="10">
        <v>50162</v>
      </c>
      <c r="E63" s="10">
        <v>230857</v>
      </c>
      <c r="F63" s="10">
        <v>51098</v>
      </c>
      <c r="G63" s="10">
        <v>0</v>
      </c>
      <c r="H63" s="10">
        <v>0</v>
      </c>
      <c r="I63" s="10">
        <v>28285</v>
      </c>
      <c r="J63" s="10">
        <v>1563</v>
      </c>
      <c r="K63" s="4"/>
      <c r="L63" s="4"/>
    </row>
    <row r="64" spans="1:12" x14ac:dyDescent="0.2">
      <c r="A64" s="1" t="s">
        <v>595</v>
      </c>
      <c r="B64" s="26" t="s">
        <v>612</v>
      </c>
      <c r="C64" s="10">
        <v>518870.58</v>
      </c>
      <c r="D64" s="10">
        <v>121043.9</v>
      </c>
      <c r="E64" s="10">
        <v>845973</v>
      </c>
      <c r="F64" s="10">
        <v>247115.97</v>
      </c>
      <c r="G64" s="10">
        <v>232480.69</v>
      </c>
      <c r="H64" s="10">
        <v>401406.6</v>
      </c>
      <c r="I64" s="10">
        <v>431246.27</v>
      </c>
      <c r="J64" s="10">
        <v>0</v>
      </c>
      <c r="K64" s="4"/>
      <c r="L64" s="4"/>
    </row>
    <row r="65" spans="1:12" x14ac:dyDescent="0.2">
      <c r="A65" s="1" t="s">
        <v>595</v>
      </c>
      <c r="B65" s="26" t="s">
        <v>613</v>
      </c>
      <c r="C65" s="10">
        <v>33585.06</v>
      </c>
      <c r="D65" s="10">
        <v>174.76</v>
      </c>
      <c r="E65" s="10">
        <v>139178.45000000001</v>
      </c>
      <c r="F65" s="10">
        <v>21000</v>
      </c>
      <c r="G65" s="10">
        <v>0</v>
      </c>
      <c r="H65" s="10">
        <v>0</v>
      </c>
      <c r="I65" s="10">
        <v>0</v>
      </c>
      <c r="J65" s="10">
        <v>0</v>
      </c>
      <c r="K65" s="4"/>
      <c r="L65" s="4"/>
    </row>
    <row r="66" spans="1:12" x14ac:dyDescent="0.2">
      <c r="A66" s="1" t="s">
        <v>595</v>
      </c>
      <c r="B66" s="26" t="s">
        <v>614</v>
      </c>
      <c r="C66" s="10">
        <v>1668322.04</v>
      </c>
      <c r="D66" s="10">
        <v>92232.61</v>
      </c>
      <c r="E66" s="10">
        <v>159031.66</v>
      </c>
      <c r="F66" s="10">
        <v>56921.440000000002</v>
      </c>
      <c r="G66" s="10">
        <v>533459.67000000004</v>
      </c>
      <c r="H66" s="10">
        <v>9385.2199999999993</v>
      </c>
      <c r="I66" s="10">
        <v>0</v>
      </c>
      <c r="J66" s="10">
        <v>0</v>
      </c>
      <c r="K66" s="4"/>
      <c r="L66" s="4"/>
    </row>
    <row r="67" spans="1:12" x14ac:dyDescent="0.2">
      <c r="A67" s="1" t="s">
        <v>595</v>
      </c>
      <c r="B67" s="26" t="s">
        <v>615</v>
      </c>
      <c r="C67" s="10">
        <v>2511869</v>
      </c>
      <c r="D67" s="10">
        <v>948884</v>
      </c>
      <c r="E67" s="10">
        <v>225858</v>
      </c>
      <c r="F67" s="10">
        <v>43287</v>
      </c>
      <c r="G67" s="10">
        <v>0</v>
      </c>
      <c r="H67" s="10">
        <v>0</v>
      </c>
      <c r="I67" s="10">
        <v>0</v>
      </c>
      <c r="J67" s="10">
        <v>0</v>
      </c>
      <c r="K67" s="4"/>
      <c r="L67" s="4"/>
    </row>
    <row r="68" spans="1:12" x14ac:dyDescent="0.2">
      <c r="A68" s="1" t="s">
        <v>595</v>
      </c>
      <c r="B68" s="26" t="s">
        <v>616</v>
      </c>
      <c r="C68" s="10">
        <v>880223.76</v>
      </c>
      <c r="D68" s="10">
        <v>7579.99</v>
      </c>
      <c r="E68" s="10">
        <v>833713.39</v>
      </c>
      <c r="F68" s="10">
        <v>29608.400000000001</v>
      </c>
      <c r="G68" s="10">
        <v>0</v>
      </c>
      <c r="H68" s="10">
        <v>0</v>
      </c>
      <c r="I68" s="10">
        <v>272097.81</v>
      </c>
      <c r="J68" s="10">
        <v>3660.61</v>
      </c>
      <c r="K68" s="4"/>
      <c r="L68" s="4"/>
    </row>
    <row r="69" spans="1:12" x14ac:dyDescent="0.2">
      <c r="A69" s="1" t="s">
        <v>595</v>
      </c>
      <c r="B69" s="26" t="s">
        <v>617</v>
      </c>
      <c r="C69" s="10">
        <v>577184.38</v>
      </c>
      <c r="D69" s="10">
        <v>172683.85</v>
      </c>
      <c r="E69" s="10">
        <v>91009.55</v>
      </c>
      <c r="F69" s="10">
        <v>202393.07</v>
      </c>
      <c r="G69" s="10">
        <v>0</v>
      </c>
      <c r="H69" s="10">
        <v>0</v>
      </c>
      <c r="I69" s="10">
        <v>154000</v>
      </c>
      <c r="J69" s="10">
        <v>151000</v>
      </c>
      <c r="K69" s="4"/>
      <c r="L69" s="4"/>
    </row>
    <row r="70" spans="1:12" x14ac:dyDescent="0.2">
      <c r="A70" s="1" t="s">
        <v>595</v>
      </c>
      <c r="B70" s="26" t="s">
        <v>618</v>
      </c>
      <c r="C70" s="10">
        <v>1385775.65</v>
      </c>
      <c r="D70" s="10">
        <v>34634.07</v>
      </c>
      <c r="E70" s="10">
        <v>762558.43</v>
      </c>
      <c r="F70" s="10">
        <v>49285.27</v>
      </c>
      <c r="G70" s="10">
        <v>9024.1200000000008</v>
      </c>
      <c r="H70" s="10">
        <v>309.70999999999998</v>
      </c>
      <c r="I70" s="10">
        <v>1712787.67</v>
      </c>
      <c r="J70" s="10">
        <v>1710589.17</v>
      </c>
      <c r="K70" s="4"/>
      <c r="L70" s="4"/>
    </row>
    <row r="71" spans="1:12" x14ac:dyDescent="0.2">
      <c r="A71" s="1" t="s">
        <v>595</v>
      </c>
      <c r="B71" s="26" t="s">
        <v>619</v>
      </c>
      <c r="C71" s="10">
        <v>456801.1</v>
      </c>
      <c r="D71" s="10">
        <v>80958.710000000006</v>
      </c>
      <c r="E71" s="10">
        <v>941963.98</v>
      </c>
      <c r="F71" s="10">
        <v>116256.22</v>
      </c>
      <c r="G71" s="10">
        <v>0</v>
      </c>
      <c r="H71" s="10">
        <v>0</v>
      </c>
      <c r="I71" s="10">
        <v>33096.28</v>
      </c>
      <c r="J71" s="10">
        <v>0</v>
      </c>
      <c r="K71" s="4"/>
      <c r="L71" s="4"/>
    </row>
    <row r="72" spans="1:12" x14ac:dyDescent="0.2">
      <c r="A72" s="1" t="s">
        <v>595</v>
      </c>
      <c r="B72" s="26" t="s">
        <v>620</v>
      </c>
      <c r="C72" s="10">
        <v>0</v>
      </c>
      <c r="D72" s="10">
        <v>0</v>
      </c>
      <c r="E72" s="10">
        <v>405169.24</v>
      </c>
      <c r="F72" s="10">
        <v>63097.78</v>
      </c>
      <c r="G72" s="10">
        <v>0</v>
      </c>
      <c r="H72" s="10">
        <v>0</v>
      </c>
      <c r="I72" s="10">
        <v>0</v>
      </c>
      <c r="J72" s="10">
        <v>0</v>
      </c>
      <c r="K72" s="4"/>
      <c r="L72" s="4"/>
    </row>
    <row r="73" spans="1:12" x14ac:dyDescent="0.2">
      <c r="A73" s="1" t="s">
        <v>595</v>
      </c>
      <c r="B73" s="26" t="s">
        <v>621</v>
      </c>
      <c r="C73" s="10">
        <v>1197400</v>
      </c>
      <c r="D73" s="10">
        <v>867100</v>
      </c>
      <c r="E73" s="10">
        <v>858800</v>
      </c>
      <c r="F73" s="10">
        <v>289400</v>
      </c>
      <c r="G73" s="10">
        <v>1067200</v>
      </c>
      <c r="H73" s="10">
        <v>700000</v>
      </c>
      <c r="I73" s="10">
        <v>301600</v>
      </c>
      <c r="J73" s="10">
        <v>389600</v>
      </c>
      <c r="K73" s="4"/>
      <c r="L73" s="4"/>
    </row>
    <row r="74" spans="1:12" x14ac:dyDescent="0.2">
      <c r="A74" s="1" t="s">
        <v>595</v>
      </c>
      <c r="B74" s="26" t="s">
        <v>622</v>
      </c>
      <c r="C74" s="10">
        <v>4185632</v>
      </c>
      <c r="D74" s="10">
        <v>2257278</v>
      </c>
      <c r="E74" s="10">
        <v>2636802</v>
      </c>
      <c r="F74" s="10">
        <v>1386745</v>
      </c>
      <c r="G74" s="10">
        <v>0</v>
      </c>
      <c r="H74" s="10">
        <v>0</v>
      </c>
      <c r="I74" s="10">
        <v>13486</v>
      </c>
      <c r="J74" s="10">
        <v>0</v>
      </c>
      <c r="K74" s="4"/>
      <c r="L74" s="4"/>
    </row>
    <row r="75" spans="1:12" x14ac:dyDescent="0.2">
      <c r="A75" s="1" t="s">
        <v>595</v>
      </c>
      <c r="B75" s="26" t="s">
        <v>623</v>
      </c>
      <c r="C75" s="10">
        <v>1127185.93</v>
      </c>
      <c r="D75" s="10">
        <v>2855.52</v>
      </c>
      <c r="E75" s="10">
        <v>1211272.71</v>
      </c>
      <c r="F75" s="10">
        <v>410399.63</v>
      </c>
      <c r="G75" s="10">
        <v>0</v>
      </c>
      <c r="H75" s="10">
        <v>0</v>
      </c>
      <c r="I75" s="10">
        <v>661453.11</v>
      </c>
      <c r="J75" s="10">
        <v>625000</v>
      </c>
      <c r="K75" s="4"/>
      <c r="L75" s="4"/>
    </row>
    <row r="76" spans="1:12" x14ac:dyDescent="0.2">
      <c r="A76" s="1" t="s">
        <v>595</v>
      </c>
      <c r="B76" s="26" t="s">
        <v>624</v>
      </c>
      <c r="C76" s="10">
        <v>308090.64</v>
      </c>
      <c r="D76" s="10">
        <v>137688.47</v>
      </c>
      <c r="E76" s="10">
        <v>371484.41</v>
      </c>
      <c r="F76" s="10">
        <v>11712.88</v>
      </c>
      <c r="G76" s="10">
        <v>0</v>
      </c>
      <c r="H76" s="10">
        <v>0</v>
      </c>
      <c r="I76" s="10">
        <v>0</v>
      </c>
      <c r="J76" s="10">
        <v>0</v>
      </c>
      <c r="K76" s="4"/>
      <c r="L76" s="4"/>
    </row>
    <row r="77" spans="1:12" x14ac:dyDescent="0.2">
      <c r="A77" s="1" t="s">
        <v>595</v>
      </c>
      <c r="B77" s="26" t="s">
        <v>625</v>
      </c>
      <c r="C77" s="10">
        <v>1819011</v>
      </c>
      <c r="D77" s="10">
        <v>5702</v>
      </c>
      <c r="E77" s="10">
        <v>1728814</v>
      </c>
      <c r="F77" s="10">
        <v>788923</v>
      </c>
      <c r="G77" s="10">
        <v>0</v>
      </c>
      <c r="H77" s="10">
        <v>0</v>
      </c>
      <c r="I77" s="10">
        <v>78282</v>
      </c>
      <c r="J77" s="10">
        <v>179</v>
      </c>
      <c r="K77" s="4"/>
      <c r="L77" s="4"/>
    </row>
    <row r="78" spans="1:12" x14ac:dyDescent="0.2">
      <c r="A78" s="1" t="s">
        <v>255</v>
      </c>
      <c r="B78" s="26" t="s">
        <v>626</v>
      </c>
      <c r="C78" s="10">
        <v>611628.87</v>
      </c>
      <c r="D78" s="10">
        <v>22256.79</v>
      </c>
      <c r="E78" s="10">
        <v>2310975.6</v>
      </c>
      <c r="F78" s="10">
        <v>395162.03</v>
      </c>
      <c r="G78" s="10">
        <v>0</v>
      </c>
      <c r="H78" s="10">
        <v>0</v>
      </c>
      <c r="I78" s="10">
        <v>50799.94</v>
      </c>
      <c r="J78" s="10">
        <v>60000</v>
      </c>
      <c r="K78" s="4"/>
      <c r="L78" s="4"/>
    </row>
    <row r="79" spans="1:12" x14ac:dyDescent="0.2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2">
      <c r="B80" s="26" t="s">
        <v>219</v>
      </c>
      <c r="C80" s="11">
        <f t="shared" ref="C80:J80" si="0">SUBTOTAL(9,C47:C79)</f>
        <v>47406595.669999994</v>
      </c>
      <c r="D80" s="11">
        <f t="shared" si="0"/>
        <v>18638879.669999998</v>
      </c>
      <c r="E80" s="11">
        <f t="shared" si="0"/>
        <v>50180866.409999996</v>
      </c>
      <c r="F80" s="11">
        <f t="shared" si="0"/>
        <v>16658390.199999999</v>
      </c>
      <c r="G80" s="11">
        <f t="shared" si="0"/>
        <v>3627664.48</v>
      </c>
      <c r="H80" s="11">
        <f t="shared" si="0"/>
        <v>3341701.5300000003</v>
      </c>
      <c r="I80" s="11">
        <f t="shared" si="0"/>
        <v>7093165.3500000006</v>
      </c>
      <c r="J80" s="11">
        <f t="shared" si="0"/>
        <v>4015023.13</v>
      </c>
      <c r="K80" s="4"/>
      <c r="L80" s="4"/>
    </row>
    <row r="81" spans="1:13" x14ac:dyDescent="0.2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8.75" x14ac:dyDescent="0.3">
      <c r="B82" s="208" t="s">
        <v>252</v>
      </c>
      <c r="C82" s="208"/>
      <c r="D82" s="208"/>
      <c r="E82" s="208"/>
      <c r="F82" s="208"/>
      <c r="G82" s="208"/>
      <c r="H82" s="208"/>
      <c r="I82" s="208"/>
      <c r="J82" s="208"/>
      <c r="K82" s="208"/>
      <c r="L82" s="208"/>
    </row>
    <row r="83" spans="1:13" ht="25.5" customHeight="1" x14ac:dyDescent="0.2">
      <c r="B83" s="13" t="s">
        <v>498</v>
      </c>
      <c r="C83" s="209" t="s">
        <v>315</v>
      </c>
      <c r="D83" s="210"/>
      <c r="E83" s="209" t="s">
        <v>316</v>
      </c>
      <c r="F83" s="210"/>
      <c r="G83" s="209" t="s">
        <v>317</v>
      </c>
      <c r="H83" s="210"/>
      <c r="I83" s="209" t="s">
        <v>318</v>
      </c>
      <c r="J83" s="210"/>
      <c r="K83" s="25"/>
      <c r="L83" s="4"/>
      <c r="M83" s="6"/>
    </row>
    <row r="84" spans="1:13" x14ac:dyDescent="0.2">
      <c r="B84" s="26"/>
      <c r="C84" s="27" t="s">
        <v>245</v>
      </c>
      <c r="D84" s="27" t="s">
        <v>246</v>
      </c>
      <c r="E84" s="27" t="s">
        <v>245</v>
      </c>
      <c r="F84" s="27" t="s">
        <v>246</v>
      </c>
      <c r="G84" s="27" t="s">
        <v>245</v>
      </c>
      <c r="H84" s="27" t="s">
        <v>246</v>
      </c>
      <c r="I84" s="27" t="s">
        <v>245</v>
      </c>
      <c r="J84" s="27" t="s">
        <v>246</v>
      </c>
      <c r="K84" s="28"/>
      <c r="L84" s="28"/>
    </row>
    <row r="85" spans="1:13" x14ac:dyDescent="0.2">
      <c r="B85" s="26"/>
      <c r="C85" s="27" t="s">
        <v>247</v>
      </c>
      <c r="D85" s="27" t="s">
        <v>247</v>
      </c>
      <c r="E85" s="27" t="s">
        <v>247</v>
      </c>
      <c r="F85" s="27" t="s">
        <v>247</v>
      </c>
      <c r="G85" s="27" t="s">
        <v>247</v>
      </c>
      <c r="H85" s="27" t="s">
        <v>247</v>
      </c>
      <c r="I85" s="27" t="s">
        <v>247</v>
      </c>
      <c r="J85" s="27" t="s">
        <v>247</v>
      </c>
      <c r="K85" s="28"/>
      <c r="L85" s="28"/>
    </row>
    <row r="86" spans="1:13" x14ac:dyDescent="0.2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2">
      <c r="A87" s="1" t="s">
        <v>595</v>
      </c>
      <c r="B87" s="26" t="s">
        <v>596</v>
      </c>
      <c r="C87" s="10">
        <v>403325.48</v>
      </c>
      <c r="D87" s="10">
        <v>7283.43</v>
      </c>
      <c r="E87" s="10">
        <v>1321859.8500000001</v>
      </c>
      <c r="F87" s="10">
        <v>15037.14</v>
      </c>
      <c r="G87" s="10">
        <v>516969.06</v>
      </c>
      <c r="H87" s="10">
        <v>157537.19</v>
      </c>
      <c r="I87" s="10">
        <v>216209.51</v>
      </c>
      <c r="J87" s="10">
        <v>2524.9299999999998</v>
      </c>
      <c r="K87" s="4"/>
      <c r="L87" s="4"/>
    </row>
    <row r="88" spans="1:13" x14ac:dyDescent="0.2">
      <c r="A88" s="1" t="s">
        <v>595</v>
      </c>
      <c r="B88" s="26" t="s">
        <v>597</v>
      </c>
      <c r="C88" s="10">
        <v>723123.6</v>
      </c>
      <c r="D88" s="10">
        <v>10961.11</v>
      </c>
      <c r="E88" s="10">
        <v>558840.68999999994</v>
      </c>
      <c r="F88" s="10">
        <v>7952.27</v>
      </c>
      <c r="G88" s="10">
        <v>1701169.35</v>
      </c>
      <c r="H88" s="10">
        <v>1249683.03</v>
      </c>
      <c r="I88" s="10">
        <v>50323.21</v>
      </c>
      <c r="J88" s="10">
        <v>494.95</v>
      </c>
      <c r="K88" s="4"/>
      <c r="L88" s="4"/>
    </row>
    <row r="89" spans="1:13" x14ac:dyDescent="0.2">
      <c r="A89" s="1" t="s">
        <v>595</v>
      </c>
      <c r="B89" s="26" t="s">
        <v>598</v>
      </c>
      <c r="C89" s="10">
        <v>1305011.45</v>
      </c>
      <c r="D89" s="10">
        <v>48788.32</v>
      </c>
      <c r="E89" s="10">
        <v>2622550.71</v>
      </c>
      <c r="F89" s="10">
        <v>36931.07</v>
      </c>
      <c r="G89" s="10">
        <v>771296.39</v>
      </c>
      <c r="H89" s="10">
        <v>276805.13</v>
      </c>
      <c r="I89" s="10">
        <v>258460.9</v>
      </c>
      <c r="J89" s="10">
        <v>112712.56</v>
      </c>
      <c r="K89" s="4"/>
      <c r="L89" s="4"/>
    </row>
    <row r="90" spans="1:13" x14ac:dyDescent="0.2">
      <c r="A90" s="1" t="s">
        <v>595</v>
      </c>
      <c r="B90" s="26" t="s">
        <v>599</v>
      </c>
      <c r="C90" s="10">
        <v>538760.05000000005</v>
      </c>
      <c r="D90" s="10">
        <v>88307.16</v>
      </c>
      <c r="E90" s="10">
        <v>8924819.2200000007</v>
      </c>
      <c r="F90" s="10">
        <v>218497.33</v>
      </c>
      <c r="G90" s="10">
        <v>942249.03</v>
      </c>
      <c r="H90" s="10">
        <v>209264.81</v>
      </c>
      <c r="I90" s="10">
        <v>775596.44</v>
      </c>
      <c r="J90" s="10">
        <v>164495.32999999999</v>
      </c>
      <c r="K90" s="4"/>
      <c r="L90" s="4"/>
    </row>
    <row r="91" spans="1:13" x14ac:dyDescent="0.2">
      <c r="A91" s="1" t="s">
        <v>595</v>
      </c>
      <c r="B91" s="26" t="s">
        <v>600</v>
      </c>
      <c r="C91" s="10">
        <v>3009022</v>
      </c>
      <c r="D91" s="10">
        <v>173202</v>
      </c>
      <c r="E91" s="10">
        <v>4462635</v>
      </c>
      <c r="F91" s="10">
        <v>59262</v>
      </c>
      <c r="G91" s="10">
        <v>3568627</v>
      </c>
      <c r="H91" s="10">
        <v>1789025</v>
      </c>
      <c r="I91" s="10">
        <v>338680</v>
      </c>
      <c r="J91" s="10">
        <v>4267</v>
      </c>
      <c r="K91" s="4"/>
      <c r="L91" s="4"/>
    </row>
    <row r="92" spans="1:13" x14ac:dyDescent="0.2">
      <c r="A92" s="1" t="s">
        <v>595</v>
      </c>
      <c r="B92" s="26" t="s">
        <v>601</v>
      </c>
      <c r="C92" s="10">
        <v>2320842.9</v>
      </c>
      <c r="D92" s="10">
        <v>214083.66</v>
      </c>
      <c r="E92" s="10">
        <v>899370.45</v>
      </c>
      <c r="F92" s="10">
        <v>1542.28</v>
      </c>
      <c r="G92" s="10">
        <v>937971.53</v>
      </c>
      <c r="H92" s="10">
        <v>466257.65</v>
      </c>
      <c r="I92" s="10">
        <v>60415.24</v>
      </c>
      <c r="J92" s="10">
        <v>0</v>
      </c>
      <c r="K92" s="4"/>
      <c r="L92" s="4"/>
    </row>
    <row r="93" spans="1:13" x14ac:dyDescent="0.2">
      <c r="A93" s="1" t="s">
        <v>595</v>
      </c>
      <c r="B93" s="26" t="s">
        <v>602</v>
      </c>
      <c r="C93" s="10">
        <v>6091585</v>
      </c>
      <c r="D93" s="10">
        <v>133500</v>
      </c>
      <c r="E93" s="10">
        <v>66887244</v>
      </c>
      <c r="F93" s="10">
        <v>2002000</v>
      </c>
      <c r="G93" s="10">
        <v>13855605</v>
      </c>
      <c r="H93" s="10">
        <v>13936500</v>
      </c>
      <c r="I93" s="10">
        <v>3481028</v>
      </c>
      <c r="J93" s="10">
        <v>2765682</v>
      </c>
      <c r="K93" s="4"/>
      <c r="L93" s="4"/>
    </row>
    <row r="94" spans="1:13" x14ac:dyDescent="0.2">
      <c r="A94" s="1" t="s">
        <v>595</v>
      </c>
      <c r="B94" s="26" t="s">
        <v>603</v>
      </c>
      <c r="C94" s="10">
        <v>1820300</v>
      </c>
      <c r="D94" s="10">
        <v>83900</v>
      </c>
      <c r="E94" s="10">
        <v>10170300</v>
      </c>
      <c r="F94" s="10">
        <v>95100</v>
      </c>
      <c r="G94" s="10">
        <v>1282000</v>
      </c>
      <c r="H94" s="10">
        <v>295900</v>
      </c>
      <c r="I94" s="10">
        <v>64000</v>
      </c>
      <c r="J94" s="10">
        <v>0</v>
      </c>
      <c r="K94" s="4"/>
      <c r="L94" s="4"/>
    </row>
    <row r="95" spans="1:13" x14ac:dyDescent="0.2">
      <c r="A95" s="1" t="s">
        <v>595</v>
      </c>
      <c r="B95" s="26" t="s">
        <v>604</v>
      </c>
      <c r="C95" s="10">
        <v>1517800</v>
      </c>
      <c r="D95" s="10">
        <v>100600</v>
      </c>
      <c r="E95" s="10">
        <v>9750500</v>
      </c>
      <c r="F95" s="10">
        <v>205300</v>
      </c>
      <c r="G95" s="10">
        <v>1525300</v>
      </c>
      <c r="H95" s="10">
        <v>457300</v>
      </c>
      <c r="I95" s="10">
        <v>286800</v>
      </c>
      <c r="J95" s="10">
        <v>94700</v>
      </c>
      <c r="K95" s="4"/>
      <c r="L95" s="4"/>
    </row>
    <row r="96" spans="1:13" x14ac:dyDescent="0.2">
      <c r="A96" s="1" t="s">
        <v>595</v>
      </c>
      <c r="B96" s="26" t="s">
        <v>605</v>
      </c>
      <c r="C96" s="10">
        <v>1380705.04</v>
      </c>
      <c r="D96" s="10">
        <v>235670.36</v>
      </c>
      <c r="E96" s="10">
        <v>4170025.7</v>
      </c>
      <c r="F96" s="10">
        <v>37351.29</v>
      </c>
      <c r="G96" s="10">
        <v>950972.18</v>
      </c>
      <c r="H96" s="10">
        <v>136813.37</v>
      </c>
      <c r="I96" s="10">
        <v>239523.59</v>
      </c>
      <c r="J96" s="10">
        <v>1309.8800000000001</v>
      </c>
      <c r="K96" s="4"/>
      <c r="L96" s="4"/>
    </row>
    <row r="97" spans="1:12" x14ac:dyDescent="0.2">
      <c r="A97" s="1" t="s">
        <v>595</v>
      </c>
      <c r="B97" s="26" t="s">
        <v>606</v>
      </c>
      <c r="C97" s="10">
        <v>2577611.48</v>
      </c>
      <c r="D97" s="10">
        <v>303061.61</v>
      </c>
      <c r="E97" s="10">
        <v>1401051.58</v>
      </c>
      <c r="F97" s="10">
        <v>9880.48</v>
      </c>
      <c r="G97" s="10">
        <v>797575.12</v>
      </c>
      <c r="H97" s="10">
        <v>176969.1</v>
      </c>
      <c r="I97" s="10">
        <v>188018.56</v>
      </c>
      <c r="J97" s="10">
        <v>4431.3900000000003</v>
      </c>
      <c r="K97" s="4"/>
      <c r="L97" s="4"/>
    </row>
    <row r="98" spans="1:12" x14ac:dyDescent="0.2">
      <c r="A98" s="1" t="s">
        <v>595</v>
      </c>
      <c r="B98" s="26" t="s">
        <v>607</v>
      </c>
      <c r="C98" s="10">
        <v>936865.18</v>
      </c>
      <c r="D98" s="10">
        <v>167710.57</v>
      </c>
      <c r="E98" s="10">
        <v>3781782.62</v>
      </c>
      <c r="F98" s="10">
        <v>89153.65</v>
      </c>
      <c r="G98" s="10">
        <v>742139.32</v>
      </c>
      <c r="H98" s="10">
        <v>263386.02</v>
      </c>
      <c r="I98" s="10">
        <v>48115.43</v>
      </c>
      <c r="J98" s="10">
        <v>0</v>
      </c>
      <c r="K98" s="4"/>
      <c r="L98" s="4"/>
    </row>
    <row r="99" spans="1:12" x14ac:dyDescent="0.2">
      <c r="A99" s="1" t="s">
        <v>595</v>
      </c>
      <c r="B99" s="26" t="s">
        <v>608</v>
      </c>
      <c r="C99" s="10">
        <v>2162342</v>
      </c>
      <c r="D99" s="10">
        <v>93026</v>
      </c>
      <c r="E99" s="10">
        <v>4014250</v>
      </c>
      <c r="F99" s="10">
        <v>57409</v>
      </c>
      <c r="G99" s="10">
        <v>5488409</v>
      </c>
      <c r="H99" s="10">
        <v>4736586</v>
      </c>
      <c r="I99" s="10">
        <v>839354</v>
      </c>
      <c r="J99" s="10">
        <v>24738</v>
      </c>
      <c r="K99" s="4"/>
      <c r="L99" s="4"/>
    </row>
    <row r="100" spans="1:12" x14ac:dyDescent="0.2">
      <c r="A100" s="1" t="s">
        <v>595</v>
      </c>
      <c r="B100" s="26" t="s">
        <v>609</v>
      </c>
      <c r="C100" s="10">
        <v>786931.19</v>
      </c>
      <c r="D100" s="10">
        <v>245662.22</v>
      </c>
      <c r="E100" s="10">
        <v>1865808.43</v>
      </c>
      <c r="F100" s="10">
        <v>24064.97</v>
      </c>
      <c r="G100" s="10">
        <v>351131.42</v>
      </c>
      <c r="H100" s="10">
        <v>9901.14</v>
      </c>
      <c r="I100" s="10">
        <v>127681.57</v>
      </c>
      <c r="J100" s="10">
        <v>0</v>
      </c>
      <c r="K100" s="4"/>
      <c r="L100" s="4"/>
    </row>
    <row r="101" spans="1:12" x14ac:dyDescent="0.2">
      <c r="A101" s="1" t="s">
        <v>595</v>
      </c>
      <c r="B101" s="26" t="s">
        <v>610</v>
      </c>
      <c r="C101" s="10">
        <v>861591.36</v>
      </c>
      <c r="D101" s="10">
        <v>117381.67</v>
      </c>
      <c r="E101" s="10">
        <v>930699.86</v>
      </c>
      <c r="F101" s="10">
        <v>9103.76</v>
      </c>
      <c r="G101" s="10">
        <v>570888.28</v>
      </c>
      <c r="H101" s="10">
        <v>149876.29</v>
      </c>
      <c r="I101" s="10">
        <v>68083.320000000007</v>
      </c>
      <c r="J101" s="10">
        <v>1129.78</v>
      </c>
      <c r="K101" s="4"/>
      <c r="L101" s="4"/>
    </row>
    <row r="102" spans="1:12" x14ac:dyDescent="0.2">
      <c r="A102" s="1" t="s">
        <v>595</v>
      </c>
      <c r="B102" s="26" t="s">
        <v>611</v>
      </c>
      <c r="C102" s="10">
        <v>324768</v>
      </c>
      <c r="D102" s="10">
        <v>121078</v>
      </c>
      <c r="E102" s="10">
        <v>31985</v>
      </c>
      <c r="F102" s="10">
        <v>498</v>
      </c>
      <c r="G102" s="10">
        <v>1844442</v>
      </c>
      <c r="H102" s="10">
        <v>1573743</v>
      </c>
      <c r="I102" s="10">
        <v>49458</v>
      </c>
      <c r="J102" s="10">
        <v>0</v>
      </c>
      <c r="K102" s="4"/>
      <c r="L102" s="4"/>
    </row>
    <row r="103" spans="1:12" x14ac:dyDescent="0.2">
      <c r="A103" s="1" t="s">
        <v>595</v>
      </c>
      <c r="B103" s="26" t="s">
        <v>612</v>
      </c>
      <c r="C103" s="10">
        <v>1301253.83</v>
      </c>
      <c r="D103" s="10">
        <v>309684.03000000003</v>
      </c>
      <c r="E103" s="10">
        <v>6479684.3399999999</v>
      </c>
      <c r="F103" s="10">
        <v>91610.22</v>
      </c>
      <c r="G103" s="10">
        <v>1446052.69</v>
      </c>
      <c r="H103" s="10">
        <v>546821.41</v>
      </c>
      <c r="I103" s="10">
        <v>3847463.73</v>
      </c>
      <c r="J103" s="10">
        <v>3338979.36</v>
      </c>
      <c r="K103" s="4"/>
      <c r="L103" s="4"/>
    </row>
    <row r="104" spans="1:12" x14ac:dyDescent="0.2">
      <c r="A104" s="1" t="s">
        <v>595</v>
      </c>
      <c r="B104" s="26" t="s">
        <v>613</v>
      </c>
      <c r="C104" s="10">
        <v>987539.85</v>
      </c>
      <c r="D104" s="10">
        <v>106583.29</v>
      </c>
      <c r="E104" s="10">
        <v>988599.45</v>
      </c>
      <c r="F104" s="10">
        <v>10076.49</v>
      </c>
      <c r="G104" s="10">
        <v>682986.25</v>
      </c>
      <c r="H104" s="10">
        <v>153884.9</v>
      </c>
      <c r="I104" s="10">
        <v>30028.66</v>
      </c>
      <c r="J104" s="10">
        <v>734.62</v>
      </c>
      <c r="K104" s="4"/>
      <c r="L104" s="4"/>
    </row>
    <row r="105" spans="1:12" x14ac:dyDescent="0.2">
      <c r="A105" s="1" t="s">
        <v>595</v>
      </c>
      <c r="B105" s="26" t="s">
        <v>614</v>
      </c>
      <c r="C105" s="10">
        <v>1468282.71</v>
      </c>
      <c r="D105" s="10">
        <v>134772.37</v>
      </c>
      <c r="E105" s="10">
        <v>3673898.87</v>
      </c>
      <c r="F105" s="10">
        <v>48860.39</v>
      </c>
      <c r="G105" s="10">
        <v>1013982.2</v>
      </c>
      <c r="H105" s="10">
        <v>291697.19</v>
      </c>
      <c r="I105" s="10">
        <v>22500</v>
      </c>
      <c r="J105" s="10">
        <v>0</v>
      </c>
      <c r="K105" s="4"/>
      <c r="L105" s="4"/>
    </row>
    <row r="106" spans="1:12" x14ac:dyDescent="0.2">
      <c r="A106" s="1" t="s">
        <v>595</v>
      </c>
      <c r="B106" s="26" t="s">
        <v>615</v>
      </c>
      <c r="C106" s="10">
        <v>1148230</v>
      </c>
      <c r="D106" s="10">
        <v>149037</v>
      </c>
      <c r="E106" s="10">
        <v>2362294</v>
      </c>
      <c r="F106" s="10">
        <v>36419</v>
      </c>
      <c r="G106" s="10">
        <v>714015</v>
      </c>
      <c r="H106" s="10">
        <v>232565</v>
      </c>
      <c r="I106" s="10">
        <v>493888</v>
      </c>
      <c r="J106" s="10">
        <v>393990</v>
      </c>
      <c r="K106" s="4"/>
      <c r="L106" s="4"/>
    </row>
    <row r="107" spans="1:12" x14ac:dyDescent="0.2">
      <c r="A107" s="1" t="s">
        <v>595</v>
      </c>
      <c r="B107" s="26" t="s">
        <v>616</v>
      </c>
      <c r="C107" s="10">
        <v>663835.26</v>
      </c>
      <c r="D107" s="10">
        <v>34417.65</v>
      </c>
      <c r="E107" s="10">
        <v>2611744.75</v>
      </c>
      <c r="F107" s="10">
        <v>39100.67</v>
      </c>
      <c r="G107" s="10">
        <v>15326062.52</v>
      </c>
      <c r="H107" s="10">
        <v>12211530.82</v>
      </c>
      <c r="I107" s="10">
        <v>0</v>
      </c>
      <c r="J107" s="10">
        <v>0</v>
      </c>
      <c r="K107" s="4"/>
      <c r="L107" s="4"/>
    </row>
    <row r="108" spans="1:12" x14ac:dyDescent="0.2">
      <c r="A108" s="1" t="s">
        <v>595</v>
      </c>
      <c r="B108" s="26" t="s">
        <v>617</v>
      </c>
      <c r="C108" s="10">
        <v>487912.27</v>
      </c>
      <c r="D108" s="10">
        <v>33547.089999999997</v>
      </c>
      <c r="E108" s="10">
        <v>1185495.48</v>
      </c>
      <c r="F108" s="10">
        <v>0</v>
      </c>
      <c r="G108" s="10">
        <v>522224.19</v>
      </c>
      <c r="H108" s="10">
        <v>24524.97</v>
      </c>
      <c r="I108" s="10">
        <v>122843.11</v>
      </c>
      <c r="J108" s="10">
        <v>2115.71</v>
      </c>
      <c r="K108" s="4"/>
      <c r="L108" s="4"/>
    </row>
    <row r="109" spans="1:12" x14ac:dyDescent="0.2">
      <c r="A109" s="1" t="s">
        <v>595</v>
      </c>
      <c r="B109" s="26" t="s">
        <v>618</v>
      </c>
      <c r="C109" s="10">
        <v>620325.47</v>
      </c>
      <c r="D109" s="10">
        <v>80264.990000000005</v>
      </c>
      <c r="E109" s="10">
        <v>885525.01</v>
      </c>
      <c r="F109" s="10">
        <v>6387.68</v>
      </c>
      <c r="G109" s="10">
        <v>1017106.51</v>
      </c>
      <c r="H109" s="10">
        <v>173934.39</v>
      </c>
      <c r="I109" s="10">
        <v>34816.9</v>
      </c>
      <c r="J109" s="10">
        <v>1714.44</v>
      </c>
      <c r="K109" s="4"/>
      <c r="L109" s="4"/>
    </row>
    <row r="110" spans="1:12" x14ac:dyDescent="0.2">
      <c r="A110" s="1" t="s">
        <v>595</v>
      </c>
      <c r="B110" s="26" t="s">
        <v>619</v>
      </c>
      <c r="C110" s="10">
        <v>533761.57999999996</v>
      </c>
      <c r="D110" s="10">
        <v>63107.46</v>
      </c>
      <c r="E110" s="10">
        <v>208128.98</v>
      </c>
      <c r="F110" s="10">
        <v>0</v>
      </c>
      <c r="G110" s="10">
        <v>617171</v>
      </c>
      <c r="H110" s="10">
        <v>159119.91</v>
      </c>
      <c r="I110" s="10">
        <v>78470.320000000007</v>
      </c>
      <c r="J110" s="10">
        <v>10202.49</v>
      </c>
      <c r="K110" s="4"/>
      <c r="L110" s="4"/>
    </row>
    <row r="111" spans="1:12" x14ac:dyDescent="0.2">
      <c r="A111" s="1" t="s">
        <v>595</v>
      </c>
      <c r="B111" s="26" t="s">
        <v>620</v>
      </c>
      <c r="C111" s="10">
        <v>442989.74</v>
      </c>
      <c r="D111" s="10">
        <v>13848.47</v>
      </c>
      <c r="E111" s="10">
        <v>724934.44</v>
      </c>
      <c r="F111" s="10">
        <v>9550.1</v>
      </c>
      <c r="G111" s="10">
        <v>456211.27</v>
      </c>
      <c r="H111" s="10">
        <v>163203.68</v>
      </c>
      <c r="I111" s="10">
        <v>30830.52</v>
      </c>
      <c r="J111" s="10">
        <v>0</v>
      </c>
      <c r="K111" s="4"/>
      <c r="L111" s="4"/>
    </row>
    <row r="112" spans="1:12" x14ac:dyDescent="0.2">
      <c r="A112" s="1" t="s">
        <v>595</v>
      </c>
      <c r="B112" s="26" t="s">
        <v>621</v>
      </c>
      <c r="C112" s="10">
        <v>2417400</v>
      </c>
      <c r="D112" s="10">
        <v>132700</v>
      </c>
      <c r="E112" s="10">
        <v>12000100</v>
      </c>
      <c r="F112" s="10">
        <v>125500</v>
      </c>
      <c r="G112" s="10">
        <v>1422400</v>
      </c>
      <c r="H112" s="10">
        <v>612100</v>
      </c>
      <c r="I112" s="10">
        <v>0</v>
      </c>
      <c r="J112" s="10">
        <v>0</v>
      </c>
      <c r="K112" s="4"/>
      <c r="L112" s="4"/>
    </row>
    <row r="113" spans="1:13" x14ac:dyDescent="0.2">
      <c r="A113" s="1" t="s">
        <v>595</v>
      </c>
      <c r="B113" s="26" t="s">
        <v>622</v>
      </c>
      <c r="C113" s="10">
        <v>1626920</v>
      </c>
      <c r="D113" s="10">
        <v>396584</v>
      </c>
      <c r="E113" s="10">
        <v>2513081</v>
      </c>
      <c r="F113" s="10">
        <v>32183</v>
      </c>
      <c r="G113" s="10">
        <v>744747</v>
      </c>
      <c r="H113" s="10">
        <v>70429</v>
      </c>
      <c r="I113" s="10">
        <v>534047</v>
      </c>
      <c r="J113" s="10">
        <v>14593</v>
      </c>
      <c r="K113" s="4"/>
      <c r="L113" s="4"/>
    </row>
    <row r="114" spans="1:13" x14ac:dyDescent="0.2">
      <c r="A114" s="1" t="s">
        <v>595</v>
      </c>
      <c r="B114" s="26" t="s">
        <v>623</v>
      </c>
      <c r="C114" s="10">
        <v>936443.75</v>
      </c>
      <c r="D114" s="10">
        <v>162116.88</v>
      </c>
      <c r="E114" s="10">
        <v>4979585.45</v>
      </c>
      <c r="F114" s="10">
        <v>79393.98</v>
      </c>
      <c r="G114" s="10">
        <v>680731.04</v>
      </c>
      <c r="H114" s="10">
        <v>242438.9</v>
      </c>
      <c r="I114" s="10">
        <v>38081.11</v>
      </c>
      <c r="J114" s="10">
        <v>0</v>
      </c>
      <c r="K114" s="4"/>
      <c r="L114" s="4"/>
    </row>
    <row r="115" spans="1:13" x14ac:dyDescent="0.2">
      <c r="A115" s="1" t="s">
        <v>595</v>
      </c>
      <c r="B115" s="26" t="s">
        <v>624</v>
      </c>
      <c r="C115" s="10">
        <v>1772203.62</v>
      </c>
      <c r="D115" s="10">
        <v>150164.14000000001</v>
      </c>
      <c r="E115" s="10">
        <v>1346115.55</v>
      </c>
      <c r="F115" s="10">
        <v>28851.14</v>
      </c>
      <c r="G115" s="10">
        <v>507645.98</v>
      </c>
      <c r="H115" s="10">
        <v>206317.17</v>
      </c>
      <c r="I115" s="10">
        <v>64672.66</v>
      </c>
      <c r="J115" s="10">
        <v>1028.5899999999999</v>
      </c>
      <c r="K115" s="4"/>
      <c r="L115" s="4"/>
    </row>
    <row r="116" spans="1:13" x14ac:dyDescent="0.2">
      <c r="A116" s="1" t="s">
        <v>595</v>
      </c>
      <c r="B116" s="26" t="s">
        <v>625</v>
      </c>
      <c r="C116" s="10">
        <v>1256240</v>
      </c>
      <c r="D116" s="10">
        <v>46821</v>
      </c>
      <c r="E116" s="10">
        <v>2487470</v>
      </c>
      <c r="F116" s="10">
        <v>37690</v>
      </c>
      <c r="G116" s="10">
        <v>812052</v>
      </c>
      <c r="H116" s="10">
        <v>158317</v>
      </c>
      <c r="I116" s="10">
        <v>108691</v>
      </c>
      <c r="J116" s="10">
        <v>249</v>
      </c>
      <c r="K116" s="4"/>
      <c r="L116" s="4"/>
    </row>
    <row r="117" spans="1:13" x14ac:dyDescent="0.2">
      <c r="A117" s="1" t="s">
        <v>353</v>
      </c>
      <c r="B117" s="26" t="s">
        <v>626</v>
      </c>
      <c r="C117" s="10">
        <v>622770.47</v>
      </c>
      <c r="D117" s="10">
        <v>97985.61</v>
      </c>
      <c r="E117" s="10">
        <v>2015705.87</v>
      </c>
      <c r="F117" s="10">
        <v>22462.71</v>
      </c>
      <c r="G117" s="10">
        <v>1071191.8799999999</v>
      </c>
      <c r="H117" s="10">
        <v>222446.35</v>
      </c>
      <c r="I117" s="10">
        <v>318315.2</v>
      </c>
      <c r="J117" s="10">
        <v>4589.76</v>
      </c>
      <c r="K117" s="4"/>
      <c r="L117" s="4"/>
    </row>
    <row r="118" spans="1:13" x14ac:dyDescent="0.2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2">
      <c r="B119" s="26" t="s">
        <v>219</v>
      </c>
      <c r="C119" s="11">
        <f t="shared" ref="C119:J119" si="1">SUBTOTAL(9,C86:C118)</f>
        <v>43046693.280000001</v>
      </c>
      <c r="D119" s="11">
        <f t="shared" si="1"/>
        <v>4055850.09</v>
      </c>
      <c r="E119" s="11">
        <f t="shared" si="1"/>
        <v>166256086.30000001</v>
      </c>
      <c r="F119" s="11">
        <f t="shared" si="1"/>
        <v>3437168.6200000006</v>
      </c>
      <c r="G119" s="11">
        <f t="shared" si="1"/>
        <v>62881324.210000001</v>
      </c>
      <c r="H119" s="11">
        <f t="shared" si="1"/>
        <v>41354878.419999994</v>
      </c>
      <c r="I119" s="11">
        <f t="shared" si="1"/>
        <v>12816395.979999999</v>
      </c>
      <c r="J119" s="11">
        <f t="shared" si="1"/>
        <v>6944682.79</v>
      </c>
      <c r="K119" s="4"/>
      <c r="L119" s="4"/>
    </row>
    <row r="120" spans="1:13" x14ac:dyDescent="0.2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8.75" x14ac:dyDescent="0.3">
      <c r="B121" s="208" t="s">
        <v>252</v>
      </c>
      <c r="C121" s="208"/>
      <c r="D121" s="208"/>
      <c r="E121" s="208"/>
      <c r="F121" s="208"/>
      <c r="G121" s="208"/>
      <c r="H121" s="208"/>
      <c r="I121" s="208"/>
      <c r="J121" s="208"/>
      <c r="K121" s="208"/>
      <c r="L121" s="208"/>
    </row>
    <row r="122" spans="1:13" ht="25.5" customHeight="1" x14ac:dyDescent="0.2">
      <c r="B122" s="13" t="s">
        <v>498</v>
      </c>
      <c r="C122" s="209" t="s">
        <v>319</v>
      </c>
      <c r="D122" s="210"/>
      <c r="E122" s="209" t="s">
        <v>320</v>
      </c>
      <c r="F122" s="210"/>
      <c r="G122" s="209" t="s">
        <v>321</v>
      </c>
      <c r="H122" s="210"/>
      <c r="I122" s="209" t="s">
        <v>322</v>
      </c>
      <c r="J122" s="210"/>
      <c r="K122" s="25"/>
      <c r="L122" s="4"/>
      <c r="M122" s="6"/>
    </row>
    <row r="123" spans="1:13" x14ac:dyDescent="0.2">
      <c r="B123" s="26"/>
      <c r="C123" s="27" t="s">
        <v>245</v>
      </c>
      <c r="D123" s="27" t="s">
        <v>246</v>
      </c>
      <c r="E123" s="27" t="s">
        <v>245</v>
      </c>
      <c r="F123" s="27" t="s">
        <v>246</v>
      </c>
      <c r="G123" s="27" t="s">
        <v>245</v>
      </c>
      <c r="H123" s="27" t="s">
        <v>246</v>
      </c>
      <c r="I123" s="27" t="s">
        <v>245</v>
      </c>
      <c r="J123" s="27" t="s">
        <v>246</v>
      </c>
      <c r="K123" s="28"/>
      <c r="L123" s="28"/>
    </row>
    <row r="124" spans="1:13" x14ac:dyDescent="0.2">
      <c r="B124" s="26"/>
      <c r="C124" s="27" t="s">
        <v>247</v>
      </c>
      <c r="D124" s="27" t="s">
        <v>247</v>
      </c>
      <c r="E124" s="27" t="s">
        <v>247</v>
      </c>
      <c r="F124" s="27" t="s">
        <v>247</v>
      </c>
      <c r="G124" s="27" t="s">
        <v>247</v>
      </c>
      <c r="H124" s="27" t="s">
        <v>247</v>
      </c>
      <c r="I124" s="27" t="s">
        <v>247</v>
      </c>
      <c r="J124" s="27" t="s">
        <v>247</v>
      </c>
      <c r="K124" s="28"/>
      <c r="L124" s="28"/>
    </row>
    <row r="125" spans="1:13" x14ac:dyDescent="0.2">
      <c r="B125" s="26"/>
      <c r="C125" s="10"/>
      <c r="D125" s="10"/>
      <c r="E125" s="10"/>
      <c r="F125" s="10"/>
      <c r="G125" s="10"/>
      <c r="H125" s="10"/>
      <c r="I125" s="4"/>
      <c r="J125" s="4"/>
      <c r="K125" s="4"/>
      <c r="L125" s="4"/>
    </row>
    <row r="126" spans="1:13" x14ac:dyDescent="0.2">
      <c r="A126" s="1" t="s">
        <v>595</v>
      </c>
      <c r="B126" s="26" t="s">
        <v>596</v>
      </c>
      <c r="C126" s="10">
        <v>510357.72</v>
      </c>
      <c r="D126" s="10">
        <v>96754.58</v>
      </c>
      <c r="E126" s="10">
        <v>713647.59</v>
      </c>
      <c r="F126" s="10">
        <v>107262.76</v>
      </c>
      <c r="G126" s="10">
        <v>5617241.4100000001</v>
      </c>
      <c r="H126" s="10">
        <v>1542353.27</v>
      </c>
      <c r="I126" s="4">
        <v>137653.98000000001</v>
      </c>
      <c r="J126" s="4">
        <v>90691.97</v>
      </c>
      <c r="K126" s="4"/>
      <c r="L126" s="4"/>
    </row>
    <row r="127" spans="1:13" x14ac:dyDescent="0.2">
      <c r="A127" s="1" t="s">
        <v>595</v>
      </c>
      <c r="B127" s="26" t="s">
        <v>597</v>
      </c>
      <c r="C127" s="10">
        <v>45570.31</v>
      </c>
      <c r="D127" s="10">
        <v>0</v>
      </c>
      <c r="E127" s="10">
        <v>534737.38</v>
      </c>
      <c r="F127" s="10">
        <v>159676.07</v>
      </c>
      <c r="G127" s="10">
        <v>6621549.75</v>
      </c>
      <c r="H127" s="10">
        <v>3037757</v>
      </c>
      <c r="I127" s="4">
        <v>356449.1</v>
      </c>
      <c r="J127" s="4">
        <v>9357.1299999999992</v>
      </c>
      <c r="K127" s="4"/>
      <c r="L127" s="4"/>
    </row>
    <row r="128" spans="1:13" x14ac:dyDescent="0.2">
      <c r="A128" s="1" t="s">
        <v>595</v>
      </c>
      <c r="B128" s="26" t="s">
        <v>598</v>
      </c>
      <c r="C128" s="10">
        <v>732103.86</v>
      </c>
      <c r="D128" s="10">
        <v>89914</v>
      </c>
      <c r="E128" s="10">
        <v>2038962.86</v>
      </c>
      <c r="F128" s="10">
        <v>440976.53</v>
      </c>
      <c r="G128" s="10">
        <v>9080507.6699999999</v>
      </c>
      <c r="H128" s="10">
        <v>2893524.93</v>
      </c>
      <c r="I128" s="4">
        <v>922209.38</v>
      </c>
      <c r="J128" s="4">
        <v>403705.51</v>
      </c>
      <c r="K128" s="4"/>
      <c r="L128" s="4"/>
    </row>
    <row r="129" spans="1:12" x14ac:dyDescent="0.2">
      <c r="A129" s="1" t="s">
        <v>595</v>
      </c>
      <c r="B129" s="26" t="s">
        <v>599</v>
      </c>
      <c r="C129" s="10">
        <v>2513328</v>
      </c>
      <c r="D129" s="10">
        <v>820080.53</v>
      </c>
      <c r="E129" s="10">
        <v>11587188.199999999</v>
      </c>
      <c r="F129" s="10">
        <v>11231313.130000001</v>
      </c>
      <c r="G129" s="10">
        <v>23621076.640000001</v>
      </c>
      <c r="H129" s="10">
        <v>972342.67</v>
      </c>
      <c r="I129" s="4">
        <v>2501154.61</v>
      </c>
      <c r="J129" s="4">
        <v>735581.52</v>
      </c>
      <c r="K129" s="4"/>
      <c r="L129" s="4"/>
    </row>
    <row r="130" spans="1:12" x14ac:dyDescent="0.2">
      <c r="A130" s="1" t="s">
        <v>595</v>
      </c>
      <c r="B130" s="26" t="s">
        <v>600</v>
      </c>
      <c r="C130" s="10">
        <v>4547958</v>
      </c>
      <c r="D130" s="10">
        <v>871674</v>
      </c>
      <c r="E130" s="10">
        <v>4222198</v>
      </c>
      <c r="F130" s="10">
        <v>909224</v>
      </c>
      <c r="G130" s="10">
        <v>21298781</v>
      </c>
      <c r="H130" s="10">
        <v>3175048</v>
      </c>
      <c r="I130" s="4">
        <v>1887977</v>
      </c>
      <c r="J130" s="4">
        <v>1516301</v>
      </c>
      <c r="K130" s="4"/>
      <c r="L130" s="4"/>
    </row>
    <row r="131" spans="1:12" x14ac:dyDescent="0.2">
      <c r="A131" s="1" t="s">
        <v>595</v>
      </c>
      <c r="B131" s="26" t="s">
        <v>601</v>
      </c>
      <c r="C131" s="10">
        <v>46472.08</v>
      </c>
      <c r="D131" s="10">
        <v>530.82000000000005</v>
      </c>
      <c r="E131" s="10">
        <v>1116125.8799999999</v>
      </c>
      <c r="F131" s="10">
        <v>171739.55</v>
      </c>
      <c r="G131" s="10">
        <v>12363646.02</v>
      </c>
      <c r="H131" s="10">
        <v>4111579.45</v>
      </c>
      <c r="I131" s="4">
        <v>206784.22</v>
      </c>
      <c r="J131" s="4">
        <v>336451.87</v>
      </c>
      <c r="K131" s="4"/>
      <c r="L131" s="4"/>
    </row>
    <row r="132" spans="1:12" x14ac:dyDescent="0.2">
      <c r="A132" s="1" t="s">
        <v>595</v>
      </c>
      <c r="B132" s="26" t="s">
        <v>602</v>
      </c>
      <c r="C132" s="10">
        <v>50000</v>
      </c>
      <c r="D132" s="10">
        <v>500</v>
      </c>
      <c r="E132" s="10">
        <v>7216076</v>
      </c>
      <c r="F132" s="10">
        <v>5351817</v>
      </c>
      <c r="G132" s="10">
        <v>180987039</v>
      </c>
      <c r="H132" s="10">
        <v>120564056</v>
      </c>
      <c r="I132" s="4">
        <v>5043015</v>
      </c>
      <c r="J132" s="4">
        <v>0</v>
      </c>
      <c r="K132" s="4"/>
      <c r="L132" s="4"/>
    </row>
    <row r="133" spans="1:12" x14ac:dyDescent="0.2">
      <c r="A133" s="1" t="s">
        <v>595</v>
      </c>
      <c r="B133" s="26" t="s">
        <v>603</v>
      </c>
      <c r="C133" s="10">
        <v>3033900</v>
      </c>
      <c r="D133" s="10">
        <v>1459000</v>
      </c>
      <c r="E133" s="10">
        <v>740500</v>
      </c>
      <c r="F133" s="10">
        <v>19700</v>
      </c>
      <c r="G133" s="10">
        <v>20220900</v>
      </c>
      <c r="H133" s="10">
        <v>0</v>
      </c>
      <c r="I133" s="4">
        <v>0</v>
      </c>
      <c r="J133" s="4">
        <v>250000</v>
      </c>
      <c r="K133" s="4"/>
      <c r="L133" s="4"/>
    </row>
    <row r="134" spans="1:12" x14ac:dyDescent="0.2">
      <c r="A134" s="1" t="s">
        <v>595</v>
      </c>
      <c r="B134" s="26" t="s">
        <v>604</v>
      </c>
      <c r="C134" s="10">
        <v>3178800</v>
      </c>
      <c r="D134" s="10">
        <v>1459000</v>
      </c>
      <c r="E134" s="10">
        <v>1468500</v>
      </c>
      <c r="F134" s="10">
        <v>26300</v>
      </c>
      <c r="G134" s="10">
        <v>27324400</v>
      </c>
      <c r="H134" s="10">
        <v>0</v>
      </c>
      <c r="I134" s="4">
        <v>255300</v>
      </c>
      <c r="J134" s="4">
        <v>1504200</v>
      </c>
      <c r="K134" s="4"/>
      <c r="L134" s="4"/>
    </row>
    <row r="135" spans="1:12" x14ac:dyDescent="0.2">
      <c r="A135" s="1" t="s">
        <v>595</v>
      </c>
      <c r="B135" s="26" t="s">
        <v>605</v>
      </c>
      <c r="C135" s="10">
        <v>1141199.3700000001</v>
      </c>
      <c r="D135" s="10">
        <v>252654.94</v>
      </c>
      <c r="E135" s="10">
        <v>866097.95</v>
      </c>
      <c r="F135" s="10">
        <v>1235754.21</v>
      </c>
      <c r="G135" s="10">
        <v>5319600</v>
      </c>
      <c r="H135" s="10">
        <v>0</v>
      </c>
      <c r="I135" s="4">
        <v>10000</v>
      </c>
      <c r="J135" s="4">
        <v>403500</v>
      </c>
      <c r="K135" s="4"/>
      <c r="L135" s="4"/>
    </row>
    <row r="136" spans="1:12" x14ac:dyDescent="0.2">
      <c r="A136" s="1" t="s">
        <v>595</v>
      </c>
      <c r="B136" s="26" t="s">
        <v>606</v>
      </c>
      <c r="C136" s="10">
        <v>1226641.55</v>
      </c>
      <c r="D136" s="10">
        <v>269293.83</v>
      </c>
      <c r="E136" s="10">
        <v>2006276.77</v>
      </c>
      <c r="F136" s="10">
        <v>347648.35</v>
      </c>
      <c r="G136" s="10">
        <v>19228710.920000002</v>
      </c>
      <c r="H136" s="10">
        <v>9663827</v>
      </c>
      <c r="I136" s="4">
        <v>1345014.09</v>
      </c>
      <c r="J136" s="4">
        <v>268377.09000000003</v>
      </c>
      <c r="K136" s="4"/>
      <c r="L136" s="4"/>
    </row>
    <row r="137" spans="1:12" x14ac:dyDescent="0.2">
      <c r="A137" s="1" t="s">
        <v>595</v>
      </c>
      <c r="B137" s="26" t="s">
        <v>607</v>
      </c>
      <c r="C137" s="10">
        <v>1943891.15</v>
      </c>
      <c r="D137" s="10">
        <v>491667</v>
      </c>
      <c r="E137" s="10">
        <v>1613072.79</v>
      </c>
      <c r="F137" s="10">
        <v>279093.61</v>
      </c>
      <c r="G137" s="10">
        <v>10582485.76</v>
      </c>
      <c r="H137" s="10">
        <v>3113989.98</v>
      </c>
      <c r="I137" s="4">
        <v>1147196.17</v>
      </c>
      <c r="J137" s="4">
        <v>30693.599999999999</v>
      </c>
      <c r="K137" s="4"/>
      <c r="L137" s="4"/>
    </row>
    <row r="138" spans="1:12" x14ac:dyDescent="0.2">
      <c r="A138" s="1" t="s">
        <v>595</v>
      </c>
      <c r="B138" s="26" t="s">
        <v>608</v>
      </c>
      <c r="C138" s="10">
        <v>1224875</v>
      </c>
      <c r="D138" s="10">
        <v>525689</v>
      </c>
      <c r="E138" s="10">
        <v>728212</v>
      </c>
      <c r="F138" s="10">
        <v>129287</v>
      </c>
      <c r="G138" s="10">
        <v>8141374</v>
      </c>
      <c r="H138" s="10">
        <v>1959942</v>
      </c>
      <c r="I138" s="4">
        <v>1094551</v>
      </c>
      <c r="J138" s="4">
        <v>431359</v>
      </c>
      <c r="K138" s="4"/>
      <c r="L138" s="4"/>
    </row>
    <row r="139" spans="1:12" x14ac:dyDescent="0.2">
      <c r="A139" s="1" t="s">
        <v>595</v>
      </c>
      <c r="B139" s="26" t="s">
        <v>609</v>
      </c>
      <c r="C139" s="10">
        <v>530036.36</v>
      </c>
      <c r="D139" s="10">
        <v>167714.26999999999</v>
      </c>
      <c r="E139" s="10">
        <v>447729.87</v>
      </c>
      <c r="F139" s="10">
        <v>132546.76</v>
      </c>
      <c r="G139" s="10">
        <v>7669604.8899999997</v>
      </c>
      <c r="H139" s="10">
        <v>1758045.6</v>
      </c>
      <c r="I139" s="4">
        <v>435598.68</v>
      </c>
      <c r="J139" s="4">
        <v>175206.17</v>
      </c>
      <c r="K139" s="4"/>
      <c r="L139" s="4"/>
    </row>
    <row r="140" spans="1:12" x14ac:dyDescent="0.2">
      <c r="A140" s="1" t="s">
        <v>595</v>
      </c>
      <c r="B140" s="26" t="s">
        <v>610</v>
      </c>
      <c r="C140" s="10">
        <v>523729.54</v>
      </c>
      <c r="D140" s="10">
        <v>203607.56</v>
      </c>
      <c r="E140" s="10">
        <v>622495.42000000004</v>
      </c>
      <c r="F140" s="10">
        <v>147520.47</v>
      </c>
      <c r="G140" s="10">
        <v>7412073.0099999998</v>
      </c>
      <c r="H140" s="10">
        <v>3148328.84</v>
      </c>
      <c r="I140" s="4">
        <v>550491.38</v>
      </c>
      <c r="J140" s="4">
        <v>595323.9</v>
      </c>
      <c r="K140" s="4"/>
      <c r="L140" s="4"/>
    </row>
    <row r="141" spans="1:12" x14ac:dyDescent="0.2">
      <c r="A141" s="1" t="s">
        <v>595</v>
      </c>
      <c r="B141" s="26" t="s">
        <v>611</v>
      </c>
      <c r="C141" s="10">
        <v>39898</v>
      </c>
      <c r="D141" s="10">
        <v>22568</v>
      </c>
      <c r="E141" s="10">
        <v>394679</v>
      </c>
      <c r="F141" s="10">
        <v>124170</v>
      </c>
      <c r="G141" s="10">
        <v>3829837</v>
      </c>
      <c r="H141" s="10">
        <v>1308380</v>
      </c>
      <c r="I141" s="4">
        <v>176172</v>
      </c>
      <c r="J141" s="4">
        <v>45229</v>
      </c>
      <c r="K141" s="4"/>
      <c r="L141" s="4"/>
    </row>
    <row r="142" spans="1:12" x14ac:dyDescent="0.2">
      <c r="A142" s="1" t="s">
        <v>595</v>
      </c>
      <c r="B142" s="26" t="s">
        <v>612</v>
      </c>
      <c r="C142" s="10">
        <v>2089726.5</v>
      </c>
      <c r="D142" s="10">
        <v>764235.87</v>
      </c>
      <c r="E142" s="10">
        <v>713499.87</v>
      </c>
      <c r="F142" s="10">
        <v>268744.89</v>
      </c>
      <c r="G142" s="10">
        <v>23515542.440000001</v>
      </c>
      <c r="H142" s="10">
        <v>3406558.53</v>
      </c>
      <c r="I142" s="4">
        <v>857179.72</v>
      </c>
      <c r="J142" s="4">
        <v>808462.3</v>
      </c>
      <c r="K142" s="4"/>
      <c r="L142" s="4"/>
    </row>
    <row r="143" spans="1:12" x14ac:dyDescent="0.2">
      <c r="A143" s="1" t="s">
        <v>595</v>
      </c>
      <c r="B143" s="26" t="s">
        <v>613</v>
      </c>
      <c r="C143" s="10">
        <v>365130.1</v>
      </c>
      <c r="D143" s="10">
        <v>42595.25</v>
      </c>
      <c r="E143" s="10">
        <v>597557.39</v>
      </c>
      <c r="F143" s="10">
        <v>160097.13</v>
      </c>
      <c r="G143" s="10">
        <v>4520865.3</v>
      </c>
      <c r="H143" s="10">
        <v>1125156.43</v>
      </c>
      <c r="I143" s="4">
        <v>395090.68</v>
      </c>
      <c r="J143" s="4">
        <v>58642.45</v>
      </c>
      <c r="K143" s="4"/>
      <c r="L143" s="4"/>
    </row>
    <row r="144" spans="1:12" x14ac:dyDescent="0.2">
      <c r="A144" s="1" t="s">
        <v>595</v>
      </c>
      <c r="B144" s="26" t="s">
        <v>614</v>
      </c>
      <c r="C144" s="10">
        <v>748895.69</v>
      </c>
      <c r="D144" s="10">
        <v>154153.38</v>
      </c>
      <c r="E144" s="10">
        <v>441734.83</v>
      </c>
      <c r="F144" s="10">
        <v>271083.06</v>
      </c>
      <c r="G144" s="10">
        <v>14064409.560000001</v>
      </c>
      <c r="H144" s="10">
        <v>2355039.06</v>
      </c>
      <c r="I144" s="4">
        <v>574617.74</v>
      </c>
      <c r="J144" s="4">
        <v>260097</v>
      </c>
      <c r="K144" s="4"/>
      <c r="L144" s="4"/>
    </row>
    <row r="145" spans="1:12" x14ac:dyDescent="0.2">
      <c r="A145" s="1" t="s">
        <v>595</v>
      </c>
      <c r="B145" s="26" t="s">
        <v>615</v>
      </c>
      <c r="C145" s="10">
        <v>1022345</v>
      </c>
      <c r="D145" s="10">
        <v>381379</v>
      </c>
      <c r="E145" s="10">
        <v>1265099</v>
      </c>
      <c r="F145" s="10">
        <v>190861</v>
      </c>
      <c r="G145" s="10">
        <v>10657935</v>
      </c>
      <c r="H145" s="10">
        <v>2819732</v>
      </c>
      <c r="I145" s="4">
        <v>1419107</v>
      </c>
      <c r="J145" s="4">
        <v>249725</v>
      </c>
      <c r="K145" s="4"/>
      <c r="L145" s="4"/>
    </row>
    <row r="146" spans="1:12" x14ac:dyDescent="0.2">
      <c r="A146" s="1" t="s">
        <v>595</v>
      </c>
      <c r="B146" s="26" t="s">
        <v>616</v>
      </c>
      <c r="C146" s="10">
        <v>713917.19</v>
      </c>
      <c r="D146" s="10">
        <v>129926.76</v>
      </c>
      <c r="E146" s="10">
        <v>1116484.07</v>
      </c>
      <c r="F146" s="10">
        <v>239985.49</v>
      </c>
      <c r="G146" s="10">
        <v>8237212.5099999998</v>
      </c>
      <c r="H146" s="10">
        <v>2406006.44</v>
      </c>
      <c r="I146" s="4">
        <v>1015232.83</v>
      </c>
      <c r="J146" s="4">
        <v>634808.77</v>
      </c>
      <c r="K146" s="4"/>
      <c r="L146" s="4"/>
    </row>
    <row r="147" spans="1:12" x14ac:dyDescent="0.2">
      <c r="A147" s="1" t="s">
        <v>595</v>
      </c>
      <c r="B147" s="26" t="s">
        <v>617</v>
      </c>
      <c r="C147" s="10">
        <v>13000</v>
      </c>
      <c r="D147" s="10">
        <v>0</v>
      </c>
      <c r="E147" s="10">
        <v>363803.47</v>
      </c>
      <c r="F147" s="10">
        <v>117795.11</v>
      </c>
      <c r="G147" s="10">
        <v>4482561.9400000004</v>
      </c>
      <c r="H147" s="10">
        <v>1010850.43</v>
      </c>
      <c r="I147" s="4">
        <v>275059.62</v>
      </c>
      <c r="J147" s="4">
        <v>111427.23</v>
      </c>
      <c r="K147" s="4"/>
      <c r="L147" s="4"/>
    </row>
    <row r="148" spans="1:12" x14ac:dyDescent="0.2">
      <c r="A148" s="1" t="s">
        <v>595</v>
      </c>
      <c r="B148" s="26" t="s">
        <v>618</v>
      </c>
      <c r="C148" s="10">
        <v>345848.83</v>
      </c>
      <c r="D148" s="10">
        <v>90182.73</v>
      </c>
      <c r="E148" s="10">
        <v>825557.03</v>
      </c>
      <c r="F148" s="10">
        <v>185645.26</v>
      </c>
      <c r="G148" s="10">
        <v>4688549.37</v>
      </c>
      <c r="H148" s="10">
        <v>1587908.23</v>
      </c>
      <c r="I148" s="4">
        <v>292193.31</v>
      </c>
      <c r="J148" s="4">
        <v>105925.03</v>
      </c>
      <c r="K148" s="4"/>
      <c r="L148" s="4"/>
    </row>
    <row r="149" spans="1:12" x14ac:dyDescent="0.2">
      <c r="A149" s="1" t="s">
        <v>595</v>
      </c>
      <c r="B149" s="26" t="s">
        <v>619</v>
      </c>
      <c r="C149" s="10">
        <v>464930.68</v>
      </c>
      <c r="D149" s="10">
        <v>101702.49</v>
      </c>
      <c r="E149" s="10">
        <v>424571.61</v>
      </c>
      <c r="F149" s="10">
        <v>91904.98</v>
      </c>
      <c r="G149" s="10">
        <v>4238268.3</v>
      </c>
      <c r="H149" s="10">
        <v>1213603.49</v>
      </c>
      <c r="I149" s="4">
        <v>0</v>
      </c>
      <c r="J149" s="4">
        <v>40000</v>
      </c>
      <c r="K149" s="4"/>
      <c r="L149" s="4"/>
    </row>
    <row r="150" spans="1:12" x14ac:dyDescent="0.2">
      <c r="A150" s="1" t="s">
        <v>595</v>
      </c>
      <c r="B150" s="26" t="s">
        <v>620</v>
      </c>
      <c r="C150" s="10">
        <v>890596.87</v>
      </c>
      <c r="D150" s="10">
        <v>87275.04</v>
      </c>
      <c r="E150" s="10">
        <v>933567.43</v>
      </c>
      <c r="F150" s="10">
        <v>251146.37</v>
      </c>
      <c r="G150" s="10">
        <v>5214377.07</v>
      </c>
      <c r="H150" s="10">
        <v>1369749.25</v>
      </c>
      <c r="I150" s="4">
        <v>395423.42</v>
      </c>
      <c r="J150" s="4">
        <v>129360.85</v>
      </c>
      <c r="K150" s="4"/>
      <c r="L150" s="4"/>
    </row>
    <row r="151" spans="1:12" x14ac:dyDescent="0.2">
      <c r="A151" s="1" t="s">
        <v>595</v>
      </c>
      <c r="B151" s="26" t="s">
        <v>621</v>
      </c>
      <c r="C151" s="10">
        <v>1658500</v>
      </c>
      <c r="D151" s="10">
        <v>762800</v>
      </c>
      <c r="E151" s="10">
        <v>1041400</v>
      </c>
      <c r="F151" s="10">
        <v>282900</v>
      </c>
      <c r="G151" s="10">
        <v>26101300</v>
      </c>
      <c r="H151" s="10">
        <v>0</v>
      </c>
      <c r="I151" s="4">
        <v>1400</v>
      </c>
      <c r="J151" s="4">
        <v>450000</v>
      </c>
      <c r="K151" s="4"/>
      <c r="L151" s="4"/>
    </row>
    <row r="152" spans="1:12" x14ac:dyDescent="0.2">
      <c r="A152" s="1" t="s">
        <v>595</v>
      </c>
      <c r="B152" s="26" t="s">
        <v>622</v>
      </c>
      <c r="C152" s="10">
        <v>2097603</v>
      </c>
      <c r="D152" s="10">
        <v>317692</v>
      </c>
      <c r="E152" s="10">
        <v>928051</v>
      </c>
      <c r="F152" s="10">
        <v>343201</v>
      </c>
      <c r="G152" s="10">
        <v>12871628</v>
      </c>
      <c r="H152" s="10">
        <v>3058460</v>
      </c>
      <c r="I152" s="4">
        <v>731482</v>
      </c>
      <c r="J152" s="4">
        <v>235453</v>
      </c>
      <c r="K152" s="4"/>
      <c r="L152" s="4"/>
    </row>
    <row r="153" spans="1:12" x14ac:dyDescent="0.2">
      <c r="A153" s="1" t="s">
        <v>595</v>
      </c>
      <c r="B153" s="26" t="s">
        <v>623</v>
      </c>
      <c r="C153" s="10">
        <v>276774.3</v>
      </c>
      <c r="D153" s="10">
        <v>90938.83</v>
      </c>
      <c r="E153" s="10">
        <v>1422972.53</v>
      </c>
      <c r="F153" s="10">
        <v>317382.48</v>
      </c>
      <c r="G153" s="10">
        <v>13949057.060000001</v>
      </c>
      <c r="H153" s="10">
        <v>2564293.58</v>
      </c>
      <c r="I153" s="4">
        <v>473151.4</v>
      </c>
      <c r="J153" s="4">
        <v>209249.44</v>
      </c>
      <c r="K153" s="4"/>
      <c r="L153" s="4"/>
    </row>
    <row r="154" spans="1:12" x14ac:dyDescent="0.2">
      <c r="A154" s="1" t="s">
        <v>595</v>
      </c>
      <c r="B154" s="26" t="s">
        <v>624</v>
      </c>
      <c r="C154" s="10">
        <v>779836.25</v>
      </c>
      <c r="D154" s="10">
        <v>190913.67</v>
      </c>
      <c r="E154" s="10">
        <v>794614.67</v>
      </c>
      <c r="F154" s="10">
        <v>371056.7</v>
      </c>
      <c r="G154" s="10">
        <v>4909257.92</v>
      </c>
      <c r="H154" s="10">
        <v>1465375.73</v>
      </c>
      <c r="I154" s="4">
        <v>407720.37</v>
      </c>
      <c r="J154" s="4">
        <v>180618.08</v>
      </c>
      <c r="K154" s="4"/>
      <c r="L154" s="4"/>
    </row>
    <row r="155" spans="1:12" x14ac:dyDescent="0.2">
      <c r="A155" s="1" t="s">
        <v>595</v>
      </c>
      <c r="B155" s="26" t="s">
        <v>625</v>
      </c>
      <c r="C155" s="10">
        <v>632435</v>
      </c>
      <c r="D155" s="10">
        <v>138486</v>
      </c>
      <c r="E155" s="10">
        <v>1261409</v>
      </c>
      <c r="F155" s="10">
        <v>148433</v>
      </c>
      <c r="G155" s="10">
        <v>7844333</v>
      </c>
      <c r="H155" s="10">
        <v>1854127</v>
      </c>
      <c r="I155" s="4">
        <v>497339</v>
      </c>
      <c r="J155" s="4">
        <v>237535</v>
      </c>
      <c r="K155" s="4"/>
      <c r="L155" s="4"/>
    </row>
    <row r="156" spans="1:12" x14ac:dyDescent="0.2">
      <c r="A156" s="1" t="s">
        <v>354</v>
      </c>
      <c r="B156" s="26" t="s">
        <v>626</v>
      </c>
      <c r="C156" s="10">
        <v>833545.98</v>
      </c>
      <c r="D156" s="10">
        <v>289497.83</v>
      </c>
      <c r="E156" s="10">
        <v>614938.49</v>
      </c>
      <c r="F156" s="10">
        <v>149457.34</v>
      </c>
      <c r="G156" s="10">
        <v>10191776.92</v>
      </c>
      <c r="H156" s="10">
        <v>2961797.46</v>
      </c>
      <c r="I156" s="4">
        <v>405729.86</v>
      </c>
      <c r="J156" s="4">
        <v>362113.56</v>
      </c>
      <c r="K156" s="4"/>
      <c r="L156" s="4"/>
    </row>
    <row r="157" spans="1:12" x14ac:dyDescent="0.2">
      <c r="B157" s="26"/>
      <c r="C157" s="10"/>
      <c r="D157" s="10"/>
      <c r="E157" s="10"/>
      <c r="F157" s="10"/>
      <c r="G157" s="10"/>
      <c r="H157" s="10"/>
      <c r="I157" s="4"/>
      <c r="J157" s="4"/>
      <c r="K157" s="4"/>
      <c r="L157" s="4"/>
    </row>
    <row r="158" spans="1:12" x14ac:dyDescent="0.2">
      <c r="B158" s="26" t="s">
        <v>219</v>
      </c>
      <c r="C158" s="11">
        <f t="shared" ref="C158:J158" si="2">SUBTOTAL(9,C125:C157)</f>
        <v>34221846.329999998</v>
      </c>
      <c r="D158" s="11">
        <f t="shared" si="2"/>
        <v>10272427.379999999</v>
      </c>
      <c r="E158" s="11">
        <f t="shared" si="2"/>
        <v>49061760.100000001</v>
      </c>
      <c r="F158" s="11">
        <f t="shared" si="2"/>
        <v>24203723.25</v>
      </c>
      <c r="G158" s="11">
        <f t="shared" si="2"/>
        <v>524805901.46000004</v>
      </c>
      <c r="H158" s="11">
        <f t="shared" si="2"/>
        <v>186447832.37</v>
      </c>
      <c r="I158" s="11">
        <f t="shared" si="2"/>
        <v>23810293.559999995</v>
      </c>
      <c r="J158" s="11">
        <f t="shared" si="2"/>
        <v>10869395.469999999</v>
      </c>
      <c r="K158" s="4"/>
      <c r="L158" s="4"/>
    </row>
    <row r="159" spans="1:12" x14ac:dyDescent="0.2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8.75" x14ac:dyDescent="0.3">
      <c r="B160" s="208" t="s">
        <v>252</v>
      </c>
      <c r="C160" s="208"/>
      <c r="D160" s="208"/>
      <c r="E160" s="208"/>
      <c r="F160" s="208"/>
      <c r="G160" s="208"/>
      <c r="H160" s="208"/>
      <c r="I160" s="208"/>
      <c r="J160" s="208"/>
      <c r="K160" s="208"/>
      <c r="L160" s="208"/>
    </row>
    <row r="161" spans="1:13" ht="25.5" customHeight="1" x14ac:dyDescent="0.2">
      <c r="B161" s="13" t="s">
        <v>498</v>
      </c>
      <c r="C161" s="209" t="s">
        <v>323</v>
      </c>
      <c r="D161" s="210"/>
      <c r="E161" s="209" t="s">
        <v>283</v>
      </c>
      <c r="F161" s="210"/>
      <c r="G161" s="209" t="s">
        <v>512</v>
      </c>
      <c r="H161" s="210"/>
      <c r="I161" s="213"/>
      <c r="J161" s="218"/>
      <c r="K161" s="209" t="s">
        <v>143</v>
      </c>
      <c r="L161" s="223"/>
      <c r="M161" s="6"/>
    </row>
    <row r="162" spans="1:13" x14ac:dyDescent="0.2">
      <c r="B162" s="26"/>
      <c r="C162" s="27" t="s">
        <v>245</v>
      </c>
      <c r="D162" s="27" t="s">
        <v>246</v>
      </c>
      <c r="E162" s="27" t="s">
        <v>245</v>
      </c>
      <c r="F162" s="27" t="s">
        <v>246</v>
      </c>
      <c r="G162" s="27" t="s">
        <v>245</v>
      </c>
      <c r="H162" s="27" t="s">
        <v>246</v>
      </c>
      <c r="I162" s="28"/>
      <c r="J162" s="28"/>
      <c r="K162" s="27" t="s">
        <v>245</v>
      </c>
      <c r="L162" s="27" t="s">
        <v>246</v>
      </c>
    </row>
    <row r="163" spans="1:13" x14ac:dyDescent="0.2">
      <c r="B163" s="26"/>
      <c r="C163" s="27" t="s">
        <v>247</v>
      </c>
      <c r="D163" s="27" t="s">
        <v>247</v>
      </c>
      <c r="E163" s="27" t="s">
        <v>247</v>
      </c>
      <c r="F163" s="27" t="s">
        <v>247</v>
      </c>
      <c r="G163" s="27" t="s">
        <v>247</v>
      </c>
      <c r="H163" s="27" t="s">
        <v>247</v>
      </c>
      <c r="I163" s="28"/>
      <c r="J163" s="28"/>
      <c r="K163" s="27" t="s">
        <v>247</v>
      </c>
      <c r="L163" s="27" t="s">
        <v>247</v>
      </c>
    </row>
    <row r="164" spans="1:13" x14ac:dyDescent="0.2">
      <c r="B164" s="26"/>
      <c r="C164" s="10"/>
      <c r="D164" s="10"/>
      <c r="E164" s="10"/>
      <c r="F164" s="10"/>
      <c r="G164" s="4"/>
      <c r="H164" s="4"/>
      <c r="I164" s="4"/>
      <c r="J164" s="4"/>
      <c r="K164" s="10"/>
      <c r="L164" s="10"/>
    </row>
    <row r="165" spans="1:13" x14ac:dyDescent="0.2">
      <c r="A165" s="1" t="s">
        <v>595</v>
      </c>
      <c r="B165" s="26" t="s">
        <v>596</v>
      </c>
      <c r="C165" s="10">
        <v>410603.53</v>
      </c>
      <c r="D165" s="10">
        <v>143224.03</v>
      </c>
      <c r="E165" s="10">
        <v>-0.01</v>
      </c>
      <c r="F165" s="10">
        <v>0</v>
      </c>
      <c r="G165" s="30">
        <v>528061.77</v>
      </c>
      <c r="H165" s="30">
        <v>254728.8</v>
      </c>
      <c r="I165" s="30"/>
      <c r="J165" s="30"/>
      <c r="K165" s="10">
        <f t="shared" ref="K165:L165" si="3">C48+E48+G48+I48+C87+E87+G87+I87+C126+E126+G126+I126+C165+E165+G165</f>
        <v>11948052.300000001</v>
      </c>
      <c r="L165" s="10">
        <f t="shared" si="3"/>
        <v>3129201.55</v>
      </c>
    </row>
    <row r="166" spans="1:13" x14ac:dyDescent="0.2">
      <c r="A166" s="1" t="s">
        <v>595</v>
      </c>
      <c r="B166" s="26" t="s">
        <v>597</v>
      </c>
      <c r="C166" s="10">
        <v>943053.41</v>
      </c>
      <c r="D166" s="10">
        <v>286584.25</v>
      </c>
      <c r="E166" s="10">
        <v>161.71</v>
      </c>
      <c r="F166" s="10">
        <v>0</v>
      </c>
      <c r="G166" s="30">
        <v>567431</v>
      </c>
      <c r="H166" s="30">
        <v>230000</v>
      </c>
      <c r="I166" s="30"/>
      <c r="J166" s="30"/>
      <c r="K166" s="10">
        <f t="shared" ref="K166:L166" si="4">C49+E49+G49+I49+C88+E88+G88+I88+C127+E127+G127+I127+C166+E166+G166</f>
        <v>13357644.6</v>
      </c>
      <c r="L166" s="10">
        <f t="shared" si="4"/>
        <v>5220068.46</v>
      </c>
    </row>
    <row r="167" spans="1:13" x14ac:dyDescent="0.2">
      <c r="A167" s="1" t="s">
        <v>595</v>
      </c>
      <c r="B167" s="26" t="s">
        <v>598</v>
      </c>
      <c r="C167" s="10">
        <v>1254220.6100000001</v>
      </c>
      <c r="D167" s="10">
        <v>167854.13</v>
      </c>
      <c r="E167" s="10">
        <v>0</v>
      </c>
      <c r="F167" s="10">
        <v>0</v>
      </c>
      <c r="G167" s="30">
        <v>510094.18</v>
      </c>
      <c r="H167" s="30">
        <v>224551.97</v>
      </c>
      <c r="I167" s="30"/>
      <c r="J167" s="30"/>
      <c r="K167" s="10">
        <f t="shared" ref="K167:L167" si="5">C50+E50+G50+I50+C89+E89+G89+I89+C128+E128+G128+I128+C167+E167+G167</f>
        <v>23506552.879999999</v>
      </c>
      <c r="L167" s="10">
        <f t="shared" si="5"/>
        <v>5780096.29</v>
      </c>
    </row>
    <row r="168" spans="1:13" x14ac:dyDescent="0.2">
      <c r="A168" s="1" t="s">
        <v>595</v>
      </c>
      <c r="B168" s="26" t="s">
        <v>599</v>
      </c>
      <c r="C168" s="10">
        <v>979936.23</v>
      </c>
      <c r="D168" s="10">
        <v>16424.849999999999</v>
      </c>
      <c r="E168" s="10">
        <v>0</v>
      </c>
      <c r="F168" s="10">
        <v>0</v>
      </c>
      <c r="G168" s="30">
        <v>819958.27</v>
      </c>
      <c r="H168" s="30">
        <v>209300</v>
      </c>
      <c r="I168" s="30"/>
      <c r="J168" s="30"/>
      <c r="K168" s="10">
        <f t="shared" ref="K168:L168" si="6">C51+E51+G51+I51+C90+E90+G90+I90+C129+E129+G129+I129+C168+E168+G168</f>
        <v>57213212.780000001</v>
      </c>
      <c r="L168" s="10">
        <f t="shared" si="6"/>
        <v>15879757.25</v>
      </c>
    </row>
    <row r="169" spans="1:13" x14ac:dyDescent="0.2">
      <c r="A169" s="1" t="s">
        <v>595</v>
      </c>
      <c r="B169" s="26" t="s">
        <v>600</v>
      </c>
      <c r="C169" s="10">
        <v>2865534</v>
      </c>
      <c r="D169" s="10">
        <v>446742</v>
      </c>
      <c r="E169" s="10">
        <v>153618</v>
      </c>
      <c r="F169" s="10">
        <v>4012</v>
      </c>
      <c r="G169" s="30">
        <v>2930195</v>
      </c>
      <c r="H169" s="30">
        <v>2277770</v>
      </c>
      <c r="I169" s="30"/>
      <c r="J169" s="30"/>
      <c r="K169" s="10">
        <f t="shared" ref="K169:L169" si="7">C52+E52+G52+I52+C91+E91+G91+I91+C130+E130+G130+I130+C169+E169+G169</f>
        <v>65206283</v>
      </c>
      <c r="L169" s="10">
        <f t="shared" si="7"/>
        <v>15239820</v>
      </c>
    </row>
    <row r="170" spans="1:13" x14ac:dyDescent="0.2">
      <c r="A170" s="1" t="s">
        <v>595</v>
      </c>
      <c r="B170" s="26" t="s">
        <v>601</v>
      </c>
      <c r="C170" s="10">
        <v>1422695.81</v>
      </c>
      <c r="D170" s="10">
        <v>467100.57</v>
      </c>
      <c r="E170" s="10">
        <v>0</v>
      </c>
      <c r="F170" s="10">
        <v>0</v>
      </c>
      <c r="G170" s="30">
        <v>707739</v>
      </c>
      <c r="H170" s="30">
        <v>462599</v>
      </c>
      <c r="I170" s="30"/>
      <c r="J170" s="30"/>
      <c r="K170" s="10">
        <f t="shared" ref="K170:L170" si="8">C53+E53+G53+I53+C92+E92+G92+I92+C131+E131+G131+I131+C170+E170+G170</f>
        <v>22600750.559999999</v>
      </c>
      <c r="L170" s="10">
        <f t="shared" si="8"/>
        <v>6254567.0600000005</v>
      </c>
    </row>
    <row r="171" spans="1:13" x14ac:dyDescent="0.2">
      <c r="A171" s="1" t="s">
        <v>595</v>
      </c>
      <c r="B171" s="26" t="s">
        <v>602</v>
      </c>
      <c r="C171" s="10">
        <v>2381657</v>
      </c>
      <c r="D171" s="10">
        <v>1200</v>
      </c>
      <c r="E171" s="10">
        <v>2043225</v>
      </c>
      <c r="F171" s="10">
        <v>1194540</v>
      </c>
      <c r="G171" s="30">
        <v>2498719</v>
      </c>
      <c r="H171" s="30">
        <v>640681</v>
      </c>
      <c r="I171" s="30"/>
      <c r="J171" s="30"/>
      <c r="K171" s="10">
        <f t="shared" ref="K171:L171" si="9">C54+E54+G54+I54+C93+E93+G93+I93+C132+E132+G132+I132+C171+E171+G171</f>
        <v>305800507</v>
      </c>
      <c r="L171" s="10">
        <f t="shared" si="9"/>
        <v>155630798</v>
      </c>
    </row>
    <row r="172" spans="1:13" x14ac:dyDescent="0.2">
      <c r="A172" s="1" t="s">
        <v>595</v>
      </c>
      <c r="B172" s="26" t="s">
        <v>603</v>
      </c>
      <c r="C172" s="10">
        <v>299700</v>
      </c>
      <c r="D172" s="10">
        <v>600</v>
      </c>
      <c r="E172" s="10">
        <v>0</v>
      </c>
      <c r="F172" s="10">
        <v>0</v>
      </c>
      <c r="G172" s="30">
        <v>1905100</v>
      </c>
      <c r="H172" s="30">
        <v>917500</v>
      </c>
      <c r="I172" s="30"/>
      <c r="J172" s="30"/>
      <c r="K172" s="10">
        <f t="shared" ref="K172:L172" si="10">C55+E55+G55+I55+C94+E94+G94+I94+C133+E133+G133+I133+C172+E172+G172</f>
        <v>43753600</v>
      </c>
      <c r="L172" s="10">
        <f t="shared" si="10"/>
        <v>6102100</v>
      </c>
    </row>
    <row r="173" spans="1:13" x14ac:dyDescent="0.2">
      <c r="A173" s="1" t="s">
        <v>595</v>
      </c>
      <c r="B173" s="26" t="s">
        <v>604</v>
      </c>
      <c r="C173" s="10">
        <v>3465000</v>
      </c>
      <c r="D173" s="10">
        <v>1842300</v>
      </c>
      <c r="E173" s="10">
        <v>0</v>
      </c>
      <c r="F173" s="10">
        <v>0</v>
      </c>
      <c r="G173" s="30">
        <v>2236900</v>
      </c>
      <c r="H173" s="30">
        <v>1007000</v>
      </c>
      <c r="I173" s="30"/>
      <c r="J173" s="30"/>
      <c r="K173" s="10">
        <f t="shared" ref="K173:L173" si="11">C56+E56+G56+I56+C95+E95+G95+I95+C134+E134+G134+I134+C173+E173+G173</f>
        <v>59399000</v>
      </c>
      <c r="L173" s="10">
        <f t="shared" si="11"/>
        <v>10341100</v>
      </c>
    </row>
    <row r="174" spans="1:13" x14ac:dyDescent="0.2">
      <c r="A174" s="1" t="s">
        <v>595</v>
      </c>
      <c r="B174" s="26" t="s">
        <v>605</v>
      </c>
      <c r="C174" s="10">
        <v>194319.66</v>
      </c>
      <c r="D174" s="10">
        <v>1513.8</v>
      </c>
      <c r="E174" s="10">
        <v>2529.83</v>
      </c>
      <c r="F174" s="10">
        <v>0</v>
      </c>
      <c r="G174" s="30">
        <v>1988275.18</v>
      </c>
      <c r="H174" s="30">
        <v>866054.89</v>
      </c>
      <c r="I174" s="30"/>
      <c r="J174" s="30"/>
      <c r="K174" s="10">
        <f t="shared" ref="K174:L174" si="12">C57+E57+G57+I57+C96+E96+G96+I96+C135+E135+G135+I135+C174+E174+G174</f>
        <v>17664598.25</v>
      </c>
      <c r="L174" s="10">
        <f t="shared" si="12"/>
        <v>3381996.59</v>
      </c>
    </row>
    <row r="175" spans="1:13" x14ac:dyDescent="0.2">
      <c r="A175" s="1" t="s">
        <v>595</v>
      </c>
      <c r="B175" s="26" t="s">
        <v>606</v>
      </c>
      <c r="C175" s="10">
        <v>663180.35</v>
      </c>
      <c r="D175" s="10">
        <v>74551.77</v>
      </c>
      <c r="E175" s="10">
        <v>0</v>
      </c>
      <c r="F175" s="10">
        <v>0</v>
      </c>
      <c r="G175" s="30">
        <v>644000</v>
      </c>
      <c r="H175" s="30">
        <v>785000</v>
      </c>
      <c r="I175" s="30"/>
      <c r="J175" s="30"/>
      <c r="K175" s="10">
        <f t="shared" ref="K175:L175" si="13">C58+E58+G58+I58+C97+E97+G97+I97+C136+E136+G136+I136+C175+E175+G175</f>
        <v>31335983.940000001</v>
      </c>
      <c r="L175" s="10">
        <f t="shared" si="13"/>
        <v>12109115.689999999</v>
      </c>
    </row>
    <row r="176" spans="1:13" x14ac:dyDescent="0.2">
      <c r="A176" s="1" t="s">
        <v>595</v>
      </c>
      <c r="B176" s="26" t="s">
        <v>607</v>
      </c>
      <c r="C176" s="10">
        <v>1441881.88</v>
      </c>
      <c r="D176" s="10">
        <v>310084.69</v>
      </c>
      <c r="E176" s="10">
        <v>0</v>
      </c>
      <c r="F176" s="10">
        <v>15000</v>
      </c>
      <c r="G176" s="30">
        <v>1933932.86</v>
      </c>
      <c r="H176" s="30">
        <v>1294615.42</v>
      </c>
      <c r="I176" s="30"/>
      <c r="J176" s="30"/>
      <c r="K176" s="10">
        <f t="shared" ref="K176:L176" si="14">C59+E59+G59+I59+C98+E98+G98+I98+C137+E137+G137+I137+C176+E176+G176</f>
        <v>30351239.98</v>
      </c>
      <c r="L176" s="10">
        <f t="shared" si="14"/>
        <v>9901799.1399999987</v>
      </c>
    </row>
    <row r="177" spans="1:12" x14ac:dyDescent="0.2">
      <c r="A177" s="1" t="s">
        <v>595</v>
      </c>
      <c r="B177" s="26" t="s">
        <v>608</v>
      </c>
      <c r="C177" s="10">
        <v>1396706</v>
      </c>
      <c r="D177" s="10">
        <v>293362</v>
      </c>
      <c r="E177" s="10">
        <v>0</v>
      </c>
      <c r="F177" s="10">
        <v>0</v>
      </c>
      <c r="G177" s="30">
        <v>2828372</v>
      </c>
      <c r="H177" s="30">
        <v>1275520</v>
      </c>
      <c r="I177" s="30"/>
      <c r="J177" s="30"/>
      <c r="K177" s="10">
        <f t="shared" ref="K177:L177" si="15">C60+E60+G60+I60+C99+E99+G99+I99+C138+E138+G138+I138+C177+E177+G177</f>
        <v>29923355</v>
      </c>
      <c r="L177" s="10">
        <f t="shared" si="15"/>
        <v>10375285</v>
      </c>
    </row>
    <row r="178" spans="1:12" x14ac:dyDescent="0.2">
      <c r="A178" s="1" t="s">
        <v>595</v>
      </c>
      <c r="B178" s="26" t="s">
        <v>609</v>
      </c>
      <c r="C178" s="10">
        <v>4795756.8600000003</v>
      </c>
      <c r="D178" s="10">
        <v>3308050.15</v>
      </c>
      <c r="E178" s="10">
        <v>20973.48</v>
      </c>
      <c r="F178" s="10">
        <v>0</v>
      </c>
      <c r="G178" s="30">
        <v>986777.91</v>
      </c>
      <c r="H178" s="30">
        <v>474330.35</v>
      </c>
      <c r="I178" s="30"/>
      <c r="J178" s="30"/>
      <c r="K178" s="10">
        <f t="shared" ref="K178:L178" si="16">C61+E61+G61+I61+C100+E100+G100+I100+C139+E139+G139+I139+C178+E178+G178</f>
        <v>19972200.68</v>
      </c>
      <c r="L178" s="10">
        <f t="shared" si="16"/>
        <v>7398670.0299999993</v>
      </c>
    </row>
    <row r="179" spans="1:12" x14ac:dyDescent="0.2">
      <c r="A179" s="1" t="s">
        <v>595</v>
      </c>
      <c r="B179" s="26" t="s">
        <v>610</v>
      </c>
      <c r="C179" s="10">
        <v>855501.61</v>
      </c>
      <c r="D179" s="10">
        <v>179116.61</v>
      </c>
      <c r="E179" s="10">
        <v>-0.01</v>
      </c>
      <c r="F179" s="10">
        <v>0</v>
      </c>
      <c r="G179" s="30">
        <v>1286875.03</v>
      </c>
      <c r="H179" s="30">
        <v>1002454.2</v>
      </c>
      <c r="I179" s="30"/>
      <c r="J179" s="30"/>
      <c r="K179" s="10">
        <f t="shared" ref="K179:L179" si="17">C62+E62+G62+I62+C101+E101+G101+I101+C140+E140+G140+I140+C179+E179+G179</f>
        <v>15324383.719999999</v>
      </c>
      <c r="L179" s="10">
        <f t="shared" si="17"/>
        <v>6037149.6500000004</v>
      </c>
    </row>
    <row r="180" spans="1:12" x14ac:dyDescent="0.2">
      <c r="A180" s="1" t="s">
        <v>595</v>
      </c>
      <c r="B180" s="26" t="s">
        <v>611</v>
      </c>
      <c r="C180" s="10">
        <v>632492</v>
      </c>
      <c r="D180" s="10">
        <v>87935</v>
      </c>
      <c r="E180" s="10">
        <v>49913</v>
      </c>
      <c r="F180" s="10">
        <v>648</v>
      </c>
      <c r="G180" s="30">
        <v>419991</v>
      </c>
      <c r="H180" s="30">
        <v>378089</v>
      </c>
      <c r="I180" s="30"/>
      <c r="J180" s="30"/>
      <c r="K180" s="10">
        <f t="shared" ref="K180:L180" si="18">C63+E63+G63+I63+C102+E102+G102+I102+C141+E141+G141+I141+C180+E180+G180</f>
        <v>8147266</v>
      </c>
      <c r="L180" s="10">
        <f t="shared" si="18"/>
        <v>3765161</v>
      </c>
    </row>
    <row r="181" spans="1:12" x14ac:dyDescent="0.2">
      <c r="A181" s="1" t="s">
        <v>595</v>
      </c>
      <c r="B181" s="26" t="s">
        <v>612</v>
      </c>
      <c r="C181" s="10">
        <v>1910261.91</v>
      </c>
      <c r="D181" s="10">
        <v>269553.06</v>
      </c>
      <c r="E181" s="10">
        <v>5951776.2199999997</v>
      </c>
      <c r="F181" s="10">
        <v>5129739.33</v>
      </c>
      <c r="G181" s="30">
        <v>517926.15</v>
      </c>
      <c r="H181" s="30">
        <v>259154.75</v>
      </c>
      <c r="I181" s="30"/>
      <c r="J181" s="30"/>
      <c r="K181" s="10">
        <f t="shared" ref="K181:L181" si="19">C64+E64+G64+I64+C103+E103+G103+I103+C142+E142+G142+I142+C181+E181+G181</f>
        <v>50658937.939999998</v>
      </c>
      <c r="L181" s="10">
        <f t="shared" si="19"/>
        <v>15963110.220000001</v>
      </c>
    </row>
    <row r="182" spans="1:12" x14ac:dyDescent="0.2">
      <c r="A182" s="1" t="s">
        <v>595</v>
      </c>
      <c r="B182" s="26" t="s">
        <v>613</v>
      </c>
      <c r="C182" s="10">
        <v>621209.06000000006</v>
      </c>
      <c r="D182" s="10">
        <v>98843.839999999997</v>
      </c>
      <c r="E182" s="10">
        <v>0</v>
      </c>
      <c r="F182" s="10">
        <v>0</v>
      </c>
      <c r="G182" s="30">
        <v>954290.93</v>
      </c>
      <c r="H182" s="30">
        <v>663298.93999999994</v>
      </c>
      <c r="I182" s="30"/>
      <c r="J182" s="30"/>
      <c r="K182" s="10">
        <f t="shared" ref="K182:L182" si="20">C65+E65+G65+I65+C104+E104+G104+I104+C143+E143+G143+I143+C182+E182+G182</f>
        <v>10316061.18</v>
      </c>
      <c r="L182" s="10">
        <f t="shared" si="20"/>
        <v>2441088.0999999996</v>
      </c>
    </row>
    <row r="183" spans="1:12" x14ac:dyDescent="0.2">
      <c r="A183" s="1" t="s">
        <v>595</v>
      </c>
      <c r="B183" s="26" t="s">
        <v>614</v>
      </c>
      <c r="C183" s="10">
        <v>597685.80000000005</v>
      </c>
      <c r="D183" s="10">
        <v>205174.55</v>
      </c>
      <c r="E183" s="10">
        <v>0</v>
      </c>
      <c r="F183" s="10">
        <v>0</v>
      </c>
      <c r="G183" s="30">
        <v>1750934.3</v>
      </c>
      <c r="H183" s="30">
        <v>963924.04</v>
      </c>
      <c r="I183" s="30"/>
      <c r="J183" s="30"/>
      <c r="K183" s="10">
        <f t="shared" ref="K183:L183" si="21">C66+E66+G66+I66+C105+E105+G105+I105+C144+E144+G144+I144+C183+E183+G183</f>
        <v>26717755.07</v>
      </c>
      <c r="L183" s="10">
        <f t="shared" si="21"/>
        <v>4843340.3099999996</v>
      </c>
    </row>
    <row r="184" spans="1:12" x14ac:dyDescent="0.2">
      <c r="A184" s="1" t="s">
        <v>595</v>
      </c>
      <c r="B184" s="26" t="s">
        <v>615</v>
      </c>
      <c r="C184" s="10">
        <v>1992430</v>
      </c>
      <c r="D184" s="10">
        <v>513570</v>
      </c>
      <c r="E184" s="10">
        <v>5987033</v>
      </c>
      <c r="F184" s="10">
        <v>5427384</v>
      </c>
      <c r="G184" s="30">
        <v>1095275</v>
      </c>
      <c r="H184" s="30">
        <v>321602</v>
      </c>
      <c r="I184" s="30"/>
      <c r="J184" s="30"/>
      <c r="K184" s="10">
        <f t="shared" ref="K184:L184" si="22">C67+E67+G67+I67+C106+E106+G106+I106+C145+E145+G145+I145+C184+E184+G184</f>
        <v>30895378</v>
      </c>
      <c r="L184" s="10">
        <f t="shared" si="22"/>
        <v>11708435</v>
      </c>
    </row>
    <row r="185" spans="1:12" x14ac:dyDescent="0.2">
      <c r="A185" s="1" t="s">
        <v>595</v>
      </c>
      <c r="B185" s="26" t="s">
        <v>616</v>
      </c>
      <c r="C185" s="10">
        <v>1045740.56</v>
      </c>
      <c r="D185" s="10">
        <v>296281</v>
      </c>
      <c r="E185" s="10">
        <v>381.1</v>
      </c>
      <c r="F185" s="10">
        <v>0</v>
      </c>
      <c r="G185" s="30">
        <v>1444935.74</v>
      </c>
      <c r="H185" s="30">
        <v>207279.86</v>
      </c>
      <c r="I185" s="30"/>
      <c r="J185" s="30"/>
      <c r="K185" s="10">
        <f t="shared" ref="K185:L185" si="23">C68+E68+G68+I68+C107+E107+G107+I107+C146+E146+G146+I146+C185+E185+G185</f>
        <v>34161581.489999995</v>
      </c>
      <c r="L185" s="10">
        <f t="shared" si="23"/>
        <v>16240186.459999999</v>
      </c>
    </row>
    <row r="186" spans="1:12" x14ac:dyDescent="0.2">
      <c r="A186" s="1" t="s">
        <v>595</v>
      </c>
      <c r="B186" s="26" t="s">
        <v>617</v>
      </c>
      <c r="C186" s="10">
        <v>892336.68</v>
      </c>
      <c r="D186" s="10">
        <v>187513.13</v>
      </c>
      <c r="E186" s="10">
        <v>435710.19</v>
      </c>
      <c r="F186" s="10">
        <v>142213.62</v>
      </c>
      <c r="G186" s="30">
        <v>1358110.31</v>
      </c>
      <c r="H186" s="30">
        <v>1101177.3</v>
      </c>
      <c r="I186" s="30"/>
      <c r="J186" s="30"/>
      <c r="K186" s="10">
        <f t="shared" ref="K186:L186" si="24">C69+E69+G69+I69+C108+E108+G108+I108+C147+E147+G147+I147+C186+E186+G186</f>
        <v>10961251.190000001</v>
      </c>
      <c r="L186" s="10">
        <f t="shared" si="24"/>
        <v>3257241.51</v>
      </c>
    </row>
    <row r="187" spans="1:12" x14ac:dyDescent="0.2">
      <c r="A187" s="1" t="s">
        <v>595</v>
      </c>
      <c r="B187" s="26" t="s">
        <v>618</v>
      </c>
      <c r="C187" s="10">
        <v>365752.45</v>
      </c>
      <c r="D187" s="10">
        <v>174434.89</v>
      </c>
      <c r="E187" s="10">
        <v>3771</v>
      </c>
      <c r="F187" s="10">
        <v>500</v>
      </c>
      <c r="G187" s="30">
        <v>526497.97</v>
      </c>
      <c r="H187" s="30">
        <v>287836.3</v>
      </c>
      <c r="I187" s="30"/>
      <c r="J187" s="30"/>
      <c r="K187" s="10">
        <f t="shared" ref="K187:L187" si="25">C70+E70+G70+I70+C109+E109+G109+I109+C148+E148+G148+I148+C187+E187+G187</f>
        <v>13476089.720000001</v>
      </c>
      <c r="L187" s="10">
        <f t="shared" si="25"/>
        <v>4489552.1599999992</v>
      </c>
    </row>
    <row r="188" spans="1:12" x14ac:dyDescent="0.2">
      <c r="A188" s="1" t="s">
        <v>595</v>
      </c>
      <c r="B188" s="26" t="s">
        <v>619</v>
      </c>
      <c r="C188" s="10">
        <v>597769.14</v>
      </c>
      <c r="D188" s="10">
        <v>47917.42</v>
      </c>
      <c r="E188" s="10">
        <v>0</v>
      </c>
      <c r="F188" s="10">
        <v>0</v>
      </c>
      <c r="G188" s="30">
        <v>421000</v>
      </c>
      <c r="H188" s="30">
        <v>380600</v>
      </c>
      <c r="I188" s="30"/>
      <c r="J188" s="30"/>
      <c r="K188" s="10">
        <f t="shared" ref="K188:L188" si="26">C71+E71+G71+I71+C110+E110+G110+I110+C149+E149+G149+I149+C188+E188+G188</f>
        <v>9015932.9700000007</v>
      </c>
      <c r="L188" s="10">
        <f t="shared" si="26"/>
        <v>2305373.17</v>
      </c>
    </row>
    <row r="189" spans="1:12" x14ac:dyDescent="0.2">
      <c r="A189" s="1" t="s">
        <v>595</v>
      </c>
      <c r="B189" s="26" t="s">
        <v>620</v>
      </c>
      <c r="C189" s="10">
        <v>476486.64</v>
      </c>
      <c r="D189" s="10">
        <v>80405.509999999995</v>
      </c>
      <c r="E189" s="10">
        <v>0</v>
      </c>
      <c r="F189" s="10">
        <v>0</v>
      </c>
      <c r="G189" s="30">
        <v>449939.26</v>
      </c>
      <c r="H189" s="30">
        <v>290057.48</v>
      </c>
      <c r="I189" s="30"/>
      <c r="J189" s="30"/>
      <c r="K189" s="10">
        <f t="shared" ref="K189:L189" si="27">C72+E72+G72+I72+C111+E111+G111+I111+C150+E150+G150+I150+C189+E189+G189</f>
        <v>10420525.9</v>
      </c>
      <c r="L189" s="10">
        <f t="shared" si="27"/>
        <v>2457694.5299999998</v>
      </c>
    </row>
    <row r="190" spans="1:12" x14ac:dyDescent="0.2">
      <c r="A190" s="1" t="s">
        <v>595</v>
      </c>
      <c r="B190" s="26" t="s">
        <v>621</v>
      </c>
      <c r="C190" s="10">
        <v>1039800</v>
      </c>
      <c r="D190" s="10">
        <v>88700</v>
      </c>
      <c r="E190" s="10">
        <v>0</v>
      </c>
      <c r="F190" s="10">
        <v>0</v>
      </c>
      <c r="G190" s="30">
        <v>3180600</v>
      </c>
      <c r="H190" s="30">
        <v>58300</v>
      </c>
      <c r="I190" s="30"/>
      <c r="J190" s="30"/>
      <c r="K190" s="10">
        <f t="shared" ref="K190:L190" si="28">C73+E73+G73+I73+C112+E112+G112+I112+C151+E151+G151+I151+C190+E190+G190</f>
        <v>52287900</v>
      </c>
      <c r="L190" s="10">
        <f t="shared" si="28"/>
        <v>4759100</v>
      </c>
    </row>
    <row r="191" spans="1:12" x14ac:dyDescent="0.2">
      <c r="A191" s="1" t="s">
        <v>595</v>
      </c>
      <c r="B191" s="26" t="s">
        <v>622</v>
      </c>
      <c r="C191" s="10">
        <v>1159378</v>
      </c>
      <c r="D191" s="10">
        <v>400449</v>
      </c>
      <c r="E191" s="10">
        <v>37236930</v>
      </c>
      <c r="F191" s="10">
        <v>36378242</v>
      </c>
      <c r="G191" s="30">
        <v>957588</v>
      </c>
      <c r="H191" s="30">
        <v>702588</v>
      </c>
      <c r="I191" s="30"/>
      <c r="J191" s="30"/>
      <c r="K191" s="10">
        <f t="shared" ref="K191:L191" si="29">C74+E74+G74+I74+C113+E113+G113+I113+C152+E152+G152+I152+C191+E191+G191</f>
        <v>68237375</v>
      </c>
      <c r="L191" s="10">
        <f t="shared" si="29"/>
        <v>45593897</v>
      </c>
    </row>
    <row r="192" spans="1:12" x14ac:dyDescent="0.2">
      <c r="A192" s="1" t="s">
        <v>595</v>
      </c>
      <c r="B192" s="26" t="s">
        <v>623</v>
      </c>
      <c r="C192" s="10">
        <v>580282.31999999995</v>
      </c>
      <c r="D192" s="10">
        <v>98514.78</v>
      </c>
      <c r="E192" s="10">
        <v>665</v>
      </c>
      <c r="F192" s="10">
        <v>0</v>
      </c>
      <c r="G192" s="30">
        <v>1871216.94</v>
      </c>
      <c r="H192" s="30">
        <v>647983.86</v>
      </c>
      <c r="I192" s="30"/>
      <c r="J192" s="30"/>
      <c r="K192" s="10">
        <f t="shared" ref="K192:L192" si="30">C75+E75+G75+I75+C114+E114+G114+I114+C153+E153+G153+I153+C192+E192+G192</f>
        <v>28208872.649999999</v>
      </c>
      <c r="L192" s="10">
        <f t="shared" si="30"/>
        <v>5450567.8800000008</v>
      </c>
    </row>
    <row r="193" spans="1:13" x14ac:dyDescent="0.2">
      <c r="A193" s="1" t="s">
        <v>595</v>
      </c>
      <c r="B193" s="26" t="s">
        <v>624</v>
      </c>
      <c r="C193" s="10">
        <v>622490.23</v>
      </c>
      <c r="D193" s="10">
        <v>8348.99</v>
      </c>
      <c r="E193" s="10">
        <v>55123.81</v>
      </c>
      <c r="F193" s="10">
        <v>0</v>
      </c>
      <c r="G193" s="30">
        <v>1047441.88</v>
      </c>
      <c r="H193" s="30">
        <v>598930</v>
      </c>
      <c r="I193" s="30"/>
      <c r="J193" s="30"/>
      <c r="K193" s="10">
        <f t="shared" ref="K193:L193" si="31">C76+E76+G76+I76+C115+E115+G115+I115+C154+E154+G154+I154+C193+E193+G193</f>
        <v>12986697.99</v>
      </c>
      <c r="L193" s="10">
        <f t="shared" si="31"/>
        <v>3351005.5600000005</v>
      </c>
    </row>
    <row r="194" spans="1:13" x14ac:dyDescent="0.2">
      <c r="A194" s="1" t="s">
        <v>595</v>
      </c>
      <c r="B194" s="26" t="s">
        <v>625</v>
      </c>
      <c r="C194" s="10">
        <v>1525087</v>
      </c>
      <c r="D194" s="10">
        <v>553733</v>
      </c>
      <c r="E194" s="10">
        <v>0</v>
      </c>
      <c r="F194" s="10">
        <v>0</v>
      </c>
      <c r="G194" s="30">
        <v>1415688</v>
      </c>
      <c r="H194" s="30">
        <v>984505</v>
      </c>
      <c r="I194" s="30"/>
      <c r="J194" s="30"/>
      <c r="K194" s="10">
        <f>C77+E77+G77+I77+C116+E116+G116+I116+C155+E155+G155+I155+C194+E194+G194</f>
        <v>21466851</v>
      </c>
      <c r="L194" s="10">
        <f>D77+F77+H77+J77+D116+F116+H116+J116+D155+F155+H155+J155+D194+F194+H194</f>
        <v>4954700</v>
      </c>
    </row>
    <row r="195" spans="1:13" x14ac:dyDescent="0.2">
      <c r="A195" s="1" t="s">
        <v>380</v>
      </c>
      <c r="B195" s="26" t="s">
        <v>626</v>
      </c>
      <c r="C195" s="10">
        <v>1118892.47</v>
      </c>
      <c r="D195" s="10">
        <v>127216.12</v>
      </c>
      <c r="E195" s="10">
        <v>0</v>
      </c>
      <c r="F195" s="10">
        <v>0</v>
      </c>
      <c r="G195" s="30">
        <v>3338243.04</v>
      </c>
      <c r="H195" s="30">
        <v>1588753.51</v>
      </c>
      <c r="I195" s="30"/>
      <c r="J195" s="30"/>
      <c r="K195" s="10">
        <f>C78+E78+G78+I78+C117+E117+G117+I117+C156+E156+G156+I156+C195+E195+G195</f>
        <v>23504514.589999996</v>
      </c>
      <c r="L195" s="10">
        <f>D78+F78+H78+J78+D117+F117+H117+J117+D156+F156+H156+J156+D195+F195+H195</f>
        <v>6303739.0699999994</v>
      </c>
    </row>
    <row r="196" spans="1:13" x14ac:dyDescent="0.2">
      <c r="B196" s="26"/>
      <c r="C196" s="10"/>
      <c r="D196" s="10"/>
      <c r="E196" s="10"/>
      <c r="F196" s="10"/>
      <c r="G196" s="4"/>
      <c r="H196" s="4"/>
      <c r="I196" s="4"/>
      <c r="J196" s="4"/>
      <c r="K196" s="10"/>
      <c r="L196" s="10"/>
    </row>
    <row r="197" spans="1:13" x14ac:dyDescent="0.2">
      <c r="B197" s="26" t="s">
        <v>219</v>
      </c>
      <c r="C197" s="11">
        <f t="shared" ref="C197:H197" si="32">SUBTOTAL(9,C164:C196)</f>
        <v>38547841.209999993</v>
      </c>
      <c r="D197" s="11">
        <f t="shared" si="32"/>
        <v>10777299.140000001</v>
      </c>
      <c r="E197" s="11">
        <f t="shared" si="32"/>
        <v>51941811.32</v>
      </c>
      <c r="F197" s="11">
        <f t="shared" si="32"/>
        <v>48292278.950000003</v>
      </c>
      <c r="G197" s="11">
        <f t="shared" si="32"/>
        <v>43122109.719999999</v>
      </c>
      <c r="H197" s="11">
        <f t="shared" si="32"/>
        <v>21356185.669999998</v>
      </c>
      <c r="I197" s="4"/>
      <c r="J197" s="4"/>
      <c r="K197" s="11">
        <f>SUBTOTAL(9,K164:K196)</f>
        <v>1158820355.3800001</v>
      </c>
      <c r="L197" s="11">
        <f>SUBTOTAL(9,L164:L196)</f>
        <v>410665716.68000001</v>
      </c>
    </row>
    <row r="198" spans="1:13" x14ac:dyDescent="0.2">
      <c r="B198" s="26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1:13" x14ac:dyDescent="0.2"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1:13" ht="39.75" customHeight="1" x14ac:dyDescent="0.2">
      <c r="B200" s="26"/>
      <c r="C200" s="213"/>
      <c r="D200" s="213"/>
      <c r="E200" s="213"/>
      <c r="F200" s="213"/>
      <c r="G200" s="213"/>
      <c r="H200" s="213"/>
      <c r="I200" s="213"/>
      <c r="J200" s="218"/>
      <c r="K200" s="209" t="s">
        <v>284</v>
      </c>
      <c r="L200" s="210"/>
      <c r="M200" s="6"/>
    </row>
    <row r="201" spans="1:13" x14ac:dyDescent="0.2">
      <c r="B201" s="15"/>
      <c r="C201" s="28"/>
      <c r="D201" s="28"/>
      <c r="E201" s="28"/>
      <c r="F201" s="28"/>
      <c r="G201" s="26"/>
      <c r="H201" s="28"/>
      <c r="I201" s="27"/>
      <c r="J201" s="27"/>
      <c r="K201" s="156" t="s">
        <v>245</v>
      </c>
      <c r="L201" s="148" t="s">
        <v>246</v>
      </c>
    </row>
    <row r="202" spans="1:13" x14ac:dyDescent="0.2">
      <c r="B202" s="15"/>
      <c r="C202" s="28"/>
      <c r="D202" s="28"/>
      <c r="E202" s="28"/>
      <c r="F202" s="28"/>
      <c r="G202" s="28"/>
      <c r="H202" s="28"/>
      <c r="I202" s="27"/>
      <c r="J202" s="27"/>
      <c r="K202" s="28" t="s">
        <v>247</v>
      </c>
      <c r="L202" s="148" t="s">
        <v>247</v>
      </c>
    </row>
    <row r="203" spans="1:13" x14ac:dyDescent="0.2">
      <c r="B203" s="15"/>
      <c r="C203" s="28"/>
      <c r="D203" s="28"/>
      <c r="E203" s="28"/>
      <c r="F203" s="28"/>
      <c r="G203" s="28"/>
      <c r="H203" s="28"/>
      <c r="I203" s="28"/>
      <c r="J203" s="28"/>
      <c r="K203" s="28"/>
      <c r="L203" s="148"/>
    </row>
    <row r="204" spans="1:13" x14ac:dyDescent="0.2">
      <c r="A204" s="1" t="s">
        <v>156</v>
      </c>
      <c r="B204" s="26"/>
      <c r="C204" s="4"/>
      <c r="D204" s="4"/>
      <c r="E204" s="4"/>
      <c r="F204" s="4"/>
      <c r="G204" s="4"/>
      <c r="H204" s="222" t="s">
        <v>499</v>
      </c>
      <c r="I204" s="222"/>
      <c r="J204" s="222"/>
      <c r="K204" s="150">
        <v>0</v>
      </c>
      <c r="L204" s="151">
        <v>0</v>
      </c>
    </row>
    <row r="205" spans="1:13" x14ac:dyDescent="0.2">
      <c r="B205" s="26"/>
      <c r="C205" s="4"/>
      <c r="D205" s="4"/>
      <c r="E205" s="4"/>
      <c r="F205" s="4"/>
      <c r="G205" s="4"/>
      <c r="H205" s="4"/>
      <c r="I205" s="4"/>
      <c r="J205" s="4"/>
      <c r="K205" s="15">
        <f>K197+K204</f>
        <v>1158820355.3800001</v>
      </c>
      <c r="L205" s="15">
        <f>L197+L204</f>
        <v>410665716.68000001</v>
      </c>
    </row>
    <row r="206" spans="1:13" x14ac:dyDescent="0.2">
      <c r="A206" s="1" t="s">
        <v>168</v>
      </c>
      <c r="B206" s="26"/>
      <c r="C206" s="4"/>
      <c r="D206" s="4"/>
      <c r="E206" s="4"/>
      <c r="F206" s="4"/>
      <c r="G206" s="4"/>
      <c r="H206" s="216" t="s">
        <v>158</v>
      </c>
      <c r="I206" s="216"/>
      <c r="J206" s="216"/>
      <c r="K206" s="4">
        <v>94789708</v>
      </c>
      <c r="L206" s="138">
        <v>94789708</v>
      </c>
    </row>
    <row r="207" spans="1:13" ht="13.5" thickBot="1" x14ac:dyDescent="0.25">
      <c r="B207" s="10"/>
      <c r="C207" s="10"/>
      <c r="D207" s="10"/>
      <c r="E207" s="10"/>
      <c r="F207" s="10"/>
      <c r="G207" s="10"/>
      <c r="H207" s="139"/>
      <c r="I207" s="139"/>
      <c r="J207" s="139"/>
      <c r="K207" s="139"/>
      <c r="L207" s="140"/>
    </row>
    <row r="208" spans="1:13" ht="14.25" thickTop="1" thickBot="1" x14ac:dyDescent="0.25">
      <c r="B208" s="10"/>
      <c r="C208" s="10"/>
      <c r="D208" s="10"/>
      <c r="E208" s="10"/>
      <c r="F208" s="10"/>
      <c r="G208" s="10"/>
      <c r="H208" s="217" t="s">
        <v>157</v>
      </c>
      <c r="I208" s="217"/>
      <c r="J208" s="217"/>
      <c r="K208" s="141">
        <f>K205-K206</f>
        <v>1064030647.3800001</v>
      </c>
      <c r="L208" s="142">
        <f>L205-L206</f>
        <v>315876008.68000001</v>
      </c>
    </row>
    <row r="209" spans="2:12" ht="13.5" thickTop="1" x14ac:dyDescent="0.2">
      <c r="B209" s="26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2:12" x14ac:dyDescent="0.2">
      <c r="B210" s="26"/>
      <c r="C210" s="4"/>
      <c r="D210" s="4"/>
      <c r="E210" s="4"/>
      <c r="F210" s="4"/>
      <c r="G210" s="4"/>
      <c r="H210" s="4"/>
      <c r="I210" s="4"/>
      <c r="J210" s="4"/>
      <c r="K210" s="4"/>
      <c r="L210" s="4"/>
    </row>
  </sheetData>
  <mergeCells count="29">
    <mergeCell ref="K200:L200"/>
    <mergeCell ref="K161:L161"/>
    <mergeCell ref="B82:L82"/>
    <mergeCell ref="B43:L43"/>
    <mergeCell ref="C44:D44"/>
    <mergeCell ref="E44:F44"/>
    <mergeCell ref="G44:H44"/>
    <mergeCell ref="I44:J44"/>
    <mergeCell ref="B160:L160"/>
    <mergeCell ref="C161:D161"/>
    <mergeCell ref="E161:F161"/>
    <mergeCell ref="G161:H161"/>
    <mergeCell ref="I161:J161"/>
    <mergeCell ref="H204:J204"/>
    <mergeCell ref="H206:J206"/>
    <mergeCell ref="H208:J208"/>
    <mergeCell ref="I83:J83"/>
    <mergeCell ref="C83:D83"/>
    <mergeCell ref="E83:F83"/>
    <mergeCell ref="G83:H83"/>
    <mergeCell ref="B121:L121"/>
    <mergeCell ref="C122:D122"/>
    <mergeCell ref="E122:F122"/>
    <mergeCell ref="G122:H122"/>
    <mergeCell ref="I122:J122"/>
    <mergeCell ref="C200:D200"/>
    <mergeCell ref="E200:F200"/>
    <mergeCell ref="G200:H200"/>
    <mergeCell ref="I200:J200"/>
  </mergeCells>
  <phoneticPr fontId="0" type="noConversion"/>
  <pageMargins left="0.74803149606299213" right="0.74803149606299213" top="0.49" bottom="0.52" header="0.17" footer="0.51181102362204722"/>
  <pageSetup paperSize="9" scale="58" fitToHeight="10" orientation="landscape" r:id="rId1"/>
  <headerFooter alignWithMargins="0"/>
  <rowBreaks count="3" manualBreakCount="3">
    <brk id="81" max="16383" man="1"/>
    <brk id="120" max="16383" man="1"/>
    <brk id="159" max="11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23"/>
  <sheetViews>
    <sheetView topLeftCell="B7" zoomScaleNormal="100" workbookViewId="0">
      <selection activeCell="B7" sqref="B7"/>
    </sheetView>
  </sheetViews>
  <sheetFormatPr defaultColWidth="9.28515625" defaultRowHeight="12.75" x14ac:dyDescent="0.2"/>
  <cols>
    <col min="1" max="1" width="9.28515625" style="1" hidden="1" customWidth="1"/>
    <col min="2" max="2" width="27.7109375" style="1" customWidth="1"/>
    <col min="3" max="30" width="13" style="1" customWidth="1"/>
    <col min="31" max="16384" width="9.28515625" style="1"/>
  </cols>
  <sheetData>
    <row r="1" spans="1:12" hidden="1" x14ac:dyDescent="0.2">
      <c r="A1" s="1" t="s">
        <v>552</v>
      </c>
    </row>
    <row r="2" spans="1:12" hidden="1" x14ac:dyDescent="0.2">
      <c r="A2" s="1" t="s">
        <v>232</v>
      </c>
    </row>
    <row r="3" spans="1:12" hidden="1" x14ac:dyDescent="0.2">
      <c r="A3" s="1" t="s">
        <v>239</v>
      </c>
      <c r="B3" s="8" t="s">
        <v>254</v>
      </c>
      <c r="C3" s="1" t="s">
        <v>220</v>
      </c>
      <c r="D3" s="1" t="s">
        <v>220</v>
      </c>
      <c r="E3" s="1" t="s">
        <v>220</v>
      </c>
      <c r="F3" s="1" t="s">
        <v>220</v>
      </c>
      <c r="G3" s="1" t="s">
        <v>220</v>
      </c>
      <c r="H3" s="1" t="s">
        <v>220</v>
      </c>
      <c r="I3" s="1" t="s">
        <v>220</v>
      </c>
      <c r="J3" s="1" t="s">
        <v>220</v>
      </c>
    </row>
    <row r="4" spans="1:12" hidden="1" x14ac:dyDescent="0.2">
      <c r="A4" s="1" t="s">
        <v>221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248</v>
      </c>
      <c r="C5" s="1">
        <v>560</v>
      </c>
      <c r="D5" s="1">
        <v>560</v>
      </c>
      <c r="E5" s="1">
        <v>570</v>
      </c>
      <c r="F5" s="1">
        <v>570</v>
      </c>
      <c r="G5" s="1">
        <v>580</v>
      </c>
      <c r="H5" s="1">
        <v>580</v>
      </c>
      <c r="I5" s="1">
        <v>590</v>
      </c>
      <c r="J5" s="1">
        <v>590</v>
      </c>
      <c r="K5" s="2"/>
      <c r="L5" s="3"/>
    </row>
    <row r="6" spans="1:12" s="22" customFormat="1" ht="12.75" hidden="1" customHeight="1" x14ac:dyDescent="0.25">
      <c r="A6" s="1" t="s">
        <v>347</v>
      </c>
      <c r="C6" s="1" t="s">
        <v>348</v>
      </c>
      <c r="D6" s="1" t="s">
        <v>349</v>
      </c>
      <c r="E6" s="1" t="s">
        <v>348</v>
      </c>
      <c r="F6" s="1" t="s">
        <v>349</v>
      </c>
      <c r="G6" s="1" t="s">
        <v>348</v>
      </c>
      <c r="H6" s="1" t="s">
        <v>349</v>
      </c>
      <c r="I6" s="1" t="s">
        <v>348</v>
      </c>
      <c r="J6" s="1" t="s">
        <v>349</v>
      </c>
    </row>
    <row r="7" spans="1:12" customFormat="1" x14ac:dyDescent="0.2"/>
    <row r="8" spans="1:12" hidden="1" x14ac:dyDescent="0.2">
      <c r="A8" s="1" t="s">
        <v>145</v>
      </c>
    </row>
    <row r="9" spans="1:12" hidden="1" x14ac:dyDescent="0.2">
      <c r="A9" s="1" t="s">
        <v>230</v>
      </c>
    </row>
    <row r="10" spans="1:12" hidden="1" x14ac:dyDescent="0.2">
      <c r="A10" s="1" t="s">
        <v>243</v>
      </c>
      <c r="B10" s="8"/>
      <c r="K10" s="1" t="s">
        <v>220</v>
      </c>
      <c r="L10" s="1" t="s">
        <v>220</v>
      </c>
    </row>
    <row r="11" spans="1:12" hidden="1" x14ac:dyDescent="0.2">
      <c r="A11" s="1" t="s">
        <v>225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2">
      <c r="A12" s="1" t="s">
        <v>215</v>
      </c>
      <c r="K12" s="1" t="s">
        <v>170</v>
      </c>
      <c r="L12" s="1" t="s">
        <v>170</v>
      </c>
    </row>
    <row r="13" spans="1:12" s="22" customFormat="1" ht="12.75" hidden="1" customHeight="1" x14ac:dyDescent="0.25">
      <c r="A13" s="1" t="s">
        <v>355</v>
      </c>
      <c r="C13" s="1"/>
      <c r="D13" s="1"/>
      <c r="E13" s="1"/>
      <c r="F13" s="1"/>
      <c r="G13" s="1"/>
      <c r="H13" s="1"/>
      <c r="I13" s="1"/>
      <c r="J13" s="1"/>
      <c r="K13" s="1" t="s">
        <v>348</v>
      </c>
      <c r="L13" s="1" t="s">
        <v>349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553</v>
      </c>
    </row>
    <row r="16" spans="1:12" hidden="1" x14ac:dyDescent="0.2">
      <c r="A16" s="1" t="s">
        <v>231</v>
      </c>
    </row>
    <row r="17" spans="1:13" hidden="1" x14ac:dyDescent="0.2">
      <c r="A17" s="1" t="s">
        <v>244</v>
      </c>
      <c r="B17" s="8" t="s">
        <v>254</v>
      </c>
      <c r="C17" s="1" t="s">
        <v>220</v>
      </c>
      <c r="D17" s="1" t="s">
        <v>220</v>
      </c>
      <c r="E17" s="1" t="s">
        <v>220</v>
      </c>
      <c r="F17" s="1" t="s">
        <v>220</v>
      </c>
    </row>
    <row r="18" spans="1:13" hidden="1" x14ac:dyDescent="0.2">
      <c r="A18" s="1" t="s">
        <v>226</v>
      </c>
      <c r="C18" s="7">
        <v>10</v>
      </c>
      <c r="D18" s="1">
        <v>30</v>
      </c>
      <c r="E18" s="7">
        <v>10</v>
      </c>
      <c r="F18" s="1">
        <v>30</v>
      </c>
      <c r="G18" s="7"/>
      <c r="I18" s="7"/>
      <c r="K18" s="2"/>
      <c r="L18" s="3"/>
    </row>
    <row r="19" spans="1:13" hidden="1" x14ac:dyDescent="0.2">
      <c r="A19" s="1" t="s">
        <v>216</v>
      </c>
      <c r="C19" s="1">
        <v>600</v>
      </c>
      <c r="D19" s="1">
        <v>600</v>
      </c>
      <c r="E19" s="1">
        <v>610</v>
      </c>
      <c r="F19" s="1">
        <v>610</v>
      </c>
      <c r="K19" s="2"/>
      <c r="L19" s="3"/>
    </row>
    <row r="20" spans="1:13" s="22" customFormat="1" ht="12.75" hidden="1" customHeight="1" x14ac:dyDescent="0.25">
      <c r="A20" s="1" t="s">
        <v>362</v>
      </c>
      <c r="C20" s="1" t="s">
        <v>348</v>
      </c>
      <c r="D20" s="1" t="s">
        <v>349</v>
      </c>
      <c r="E20" s="1" t="s">
        <v>348</v>
      </c>
      <c r="F20" s="1" t="s">
        <v>349</v>
      </c>
      <c r="G20" s="1"/>
      <c r="H20" s="1"/>
      <c r="I20" s="23"/>
      <c r="J20" s="1"/>
    </row>
    <row r="21" spans="1:13" customFormat="1" x14ac:dyDescent="0.2"/>
    <row r="22" spans="1:13" hidden="1" x14ac:dyDescent="0.2">
      <c r="A22" s="1" t="s">
        <v>171</v>
      </c>
    </row>
    <row r="23" spans="1:13" hidden="1" x14ac:dyDescent="0.2">
      <c r="A23" s="1" t="s">
        <v>365</v>
      </c>
    </row>
    <row r="24" spans="1:13" hidden="1" x14ac:dyDescent="0.2">
      <c r="A24" s="1" t="s">
        <v>366</v>
      </c>
      <c r="B24" s="8"/>
      <c r="K24" s="1" t="s">
        <v>220</v>
      </c>
      <c r="L24" s="1" t="s">
        <v>220</v>
      </c>
    </row>
    <row r="25" spans="1:13" hidden="1" x14ac:dyDescent="0.2">
      <c r="A25" s="1" t="s">
        <v>367</v>
      </c>
      <c r="C25" s="7"/>
      <c r="E25" s="7"/>
      <c r="G25" s="7"/>
      <c r="I25" s="7"/>
      <c r="K25" s="7">
        <v>10</v>
      </c>
      <c r="L25" s="1">
        <v>10</v>
      </c>
    </row>
    <row r="26" spans="1:13" hidden="1" x14ac:dyDescent="0.2">
      <c r="A26" s="1" t="s">
        <v>368</v>
      </c>
      <c r="K26" s="1">
        <v>120</v>
      </c>
      <c r="L26" s="1">
        <v>120</v>
      </c>
    </row>
    <row r="27" spans="1:13" s="22" customFormat="1" ht="12.75" hidden="1" customHeight="1" x14ac:dyDescent="0.25">
      <c r="A27" s="1" t="s">
        <v>369</v>
      </c>
      <c r="C27" s="1"/>
      <c r="D27" s="1"/>
      <c r="E27" s="1"/>
      <c r="F27" s="1"/>
      <c r="G27" s="1"/>
      <c r="H27" s="1"/>
      <c r="I27" s="23"/>
      <c r="J27" s="1"/>
      <c r="K27" s="7" t="s">
        <v>349</v>
      </c>
      <c r="L27" s="7" t="s">
        <v>349</v>
      </c>
    </row>
    <row r="29" spans="1:13" ht="18.75" x14ac:dyDescent="0.3">
      <c r="B29" s="194" t="s">
        <v>252</v>
      </c>
      <c r="C29" s="194"/>
      <c r="D29" s="194"/>
      <c r="E29" s="194"/>
      <c r="F29" s="194"/>
      <c r="G29" s="194"/>
      <c r="H29" s="194"/>
      <c r="I29" s="194"/>
      <c r="J29" s="194"/>
      <c r="K29" s="194"/>
      <c r="L29" s="194"/>
    </row>
    <row r="30" spans="1:13" ht="25.5" customHeight="1" x14ac:dyDescent="0.2">
      <c r="B30" s="13" t="s">
        <v>498</v>
      </c>
      <c r="C30" s="220" t="s">
        <v>324</v>
      </c>
      <c r="D30" s="221"/>
      <c r="E30" s="220" t="s">
        <v>325</v>
      </c>
      <c r="F30" s="221"/>
      <c r="G30" s="220" t="s">
        <v>326</v>
      </c>
      <c r="H30" s="221"/>
      <c r="I30" s="220" t="s">
        <v>327</v>
      </c>
      <c r="J30" s="221"/>
      <c r="K30" s="14"/>
      <c r="L30" s="6"/>
      <c r="M30" s="6"/>
    </row>
    <row r="31" spans="1:13" x14ac:dyDescent="0.2">
      <c r="B31" s="8"/>
      <c r="C31" s="9" t="s">
        <v>245</v>
      </c>
      <c r="D31" s="9" t="s">
        <v>246</v>
      </c>
      <c r="E31" s="9" t="s">
        <v>245</v>
      </c>
      <c r="F31" s="9" t="s">
        <v>246</v>
      </c>
      <c r="G31" s="9" t="s">
        <v>245</v>
      </c>
      <c r="H31" s="9" t="s">
        <v>246</v>
      </c>
      <c r="I31" s="9" t="s">
        <v>245</v>
      </c>
      <c r="J31" s="9" t="s">
        <v>246</v>
      </c>
      <c r="K31" s="12"/>
      <c r="L31" s="12"/>
    </row>
    <row r="32" spans="1:13" x14ac:dyDescent="0.2">
      <c r="B32" s="8"/>
      <c r="C32" s="9" t="s">
        <v>247</v>
      </c>
      <c r="D32" s="9" t="s">
        <v>247</v>
      </c>
      <c r="E32" s="9" t="s">
        <v>247</v>
      </c>
      <c r="F32" s="9" t="s">
        <v>247</v>
      </c>
      <c r="G32" s="9" t="s">
        <v>247</v>
      </c>
      <c r="H32" s="9" t="s">
        <v>247</v>
      </c>
      <c r="I32" s="9" t="s">
        <v>247</v>
      </c>
      <c r="J32" s="9" t="s">
        <v>247</v>
      </c>
      <c r="K32" s="12"/>
      <c r="L32" s="12"/>
    </row>
    <row r="33" spans="1:12" x14ac:dyDescent="0.2">
      <c r="B33" s="8"/>
      <c r="K33" s="6"/>
      <c r="L33" s="6"/>
    </row>
    <row r="34" spans="1:12" x14ac:dyDescent="0.2">
      <c r="A34" s="1" t="s">
        <v>595</v>
      </c>
      <c r="B34" s="26" t="s">
        <v>596</v>
      </c>
      <c r="C34" s="10">
        <v>138500</v>
      </c>
      <c r="D34" s="10">
        <v>0</v>
      </c>
      <c r="E34" s="10">
        <v>2508318.0299999998</v>
      </c>
      <c r="F34" s="10">
        <v>30177.66</v>
      </c>
      <c r="G34" s="10">
        <v>1965776.48</v>
      </c>
      <c r="H34" s="10">
        <v>12151.81</v>
      </c>
      <c r="I34" s="10">
        <v>200069.55</v>
      </c>
      <c r="J34" s="10">
        <v>6105.02</v>
      </c>
      <c r="K34" s="4"/>
      <c r="L34" s="4"/>
    </row>
    <row r="35" spans="1:12" x14ac:dyDescent="0.2">
      <c r="A35" s="1" t="s">
        <v>595</v>
      </c>
      <c r="B35" s="26" t="s">
        <v>597</v>
      </c>
      <c r="C35" s="10">
        <v>401201.22</v>
      </c>
      <c r="D35" s="10">
        <v>91.2</v>
      </c>
      <c r="E35" s="10">
        <v>3386001.8</v>
      </c>
      <c r="F35" s="10">
        <v>338579.69</v>
      </c>
      <c r="G35" s="10">
        <v>698988.95</v>
      </c>
      <c r="H35" s="10">
        <v>4616.68</v>
      </c>
      <c r="I35" s="10">
        <v>1837605.03</v>
      </c>
      <c r="J35" s="10">
        <v>1171344.44</v>
      </c>
      <c r="K35" s="4"/>
      <c r="L35" s="4"/>
    </row>
    <row r="36" spans="1:12" x14ac:dyDescent="0.2">
      <c r="A36" s="1" t="s">
        <v>595</v>
      </c>
      <c r="B36" s="26" t="s">
        <v>598</v>
      </c>
      <c r="C36" s="10">
        <v>2462708.73</v>
      </c>
      <c r="D36" s="10">
        <v>1041002.65</v>
      </c>
      <c r="E36" s="10">
        <v>6777993.1100000003</v>
      </c>
      <c r="F36" s="10">
        <v>89823.92</v>
      </c>
      <c r="G36" s="10">
        <v>3469997.67</v>
      </c>
      <c r="H36" s="10">
        <v>184218.21</v>
      </c>
      <c r="I36" s="10">
        <v>493929.49</v>
      </c>
      <c r="J36" s="10">
        <v>100540</v>
      </c>
      <c r="K36" s="4"/>
      <c r="L36" s="4"/>
    </row>
    <row r="37" spans="1:12" x14ac:dyDescent="0.2">
      <c r="A37" s="1" t="s">
        <v>595</v>
      </c>
      <c r="B37" s="26" t="s">
        <v>599</v>
      </c>
      <c r="C37" s="10">
        <v>1515346.2</v>
      </c>
      <c r="D37" s="10">
        <v>780496.16</v>
      </c>
      <c r="E37" s="10">
        <v>12843502.529999999</v>
      </c>
      <c r="F37" s="10">
        <v>466979.83</v>
      </c>
      <c r="G37" s="10">
        <v>14061086.76</v>
      </c>
      <c r="H37" s="10">
        <v>246590</v>
      </c>
      <c r="I37" s="10">
        <v>2513680.69</v>
      </c>
      <c r="J37" s="10">
        <v>577307.93999999994</v>
      </c>
      <c r="K37" s="4"/>
      <c r="L37" s="4"/>
    </row>
    <row r="38" spans="1:12" x14ac:dyDescent="0.2">
      <c r="A38" s="1" t="s">
        <v>595</v>
      </c>
      <c r="B38" s="26" t="s">
        <v>600</v>
      </c>
      <c r="C38" s="10">
        <v>4709787</v>
      </c>
      <c r="D38" s="10">
        <v>1701441</v>
      </c>
      <c r="E38" s="10">
        <v>15831844</v>
      </c>
      <c r="F38" s="10">
        <v>290284</v>
      </c>
      <c r="G38" s="10">
        <v>7040301</v>
      </c>
      <c r="H38" s="10">
        <v>157351</v>
      </c>
      <c r="I38" s="10">
        <v>5854137</v>
      </c>
      <c r="J38" s="10">
        <v>18423</v>
      </c>
      <c r="K38" s="4"/>
      <c r="L38" s="4"/>
    </row>
    <row r="39" spans="1:12" x14ac:dyDescent="0.2">
      <c r="A39" s="1" t="s">
        <v>595</v>
      </c>
      <c r="B39" s="26" t="s">
        <v>601</v>
      </c>
      <c r="C39" s="10">
        <v>1326576.32</v>
      </c>
      <c r="D39" s="10">
        <v>23738.36</v>
      </c>
      <c r="E39" s="10">
        <v>5821377.0099999998</v>
      </c>
      <c r="F39" s="10">
        <v>341058.41</v>
      </c>
      <c r="G39" s="10">
        <v>2168096.91</v>
      </c>
      <c r="H39" s="10">
        <v>39248.17</v>
      </c>
      <c r="I39" s="10">
        <v>1551.85</v>
      </c>
      <c r="J39" s="10">
        <v>0</v>
      </c>
      <c r="K39" s="4"/>
      <c r="L39" s="4"/>
    </row>
    <row r="40" spans="1:12" x14ac:dyDescent="0.2">
      <c r="A40" s="1" t="s">
        <v>595</v>
      </c>
      <c r="B40" s="26" t="s">
        <v>602</v>
      </c>
      <c r="C40" s="10">
        <v>14437082</v>
      </c>
      <c r="D40" s="10">
        <v>3231080</v>
      </c>
      <c r="E40" s="10">
        <v>32051919</v>
      </c>
      <c r="F40" s="10">
        <v>713583</v>
      </c>
      <c r="G40" s="10">
        <v>40820188</v>
      </c>
      <c r="H40" s="10">
        <v>3629091</v>
      </c>
      <c r="I40" s="10">
        <v>27848413</v>
      </c>
      <c r="J40" s="10">
        <v>5767620</v>
      </c>
      <c r="K40" s="4"/>
      <c r="L40" s="4"/>
    </row>
    <row r="41" spans="1:12" x14ac:dyDescent="0.2">
      <c r="A41" s="1" t="s">
        <v>595</v>
      </c>
      <c r="B41" s="26" t="s">
        <v>603</v>
      </c>
      <c r="C41" s="10">
        <v>414900</v>
      </c>
      <c r="D41" s="10">
        <v>140000</v>
      </c>
      <c r="E41" s="10">
        <v>13440100</v>
      </c>
      <c r="F41" s="10">
        <v>551800</v>
      </c>
      <c r="G41" s="10">
        <v>20991700</v>
      </c>
      <c r="H41" s="10">
        <v>2072100</v>
      </c>
      <c r="I41" s="10">
        <v>5481500</v>
      </c>
      <c r="J41" s="10">
        <v>1174800</v>
      </c>
      <c r="K41" s="4"/>
      <c r="L41" s="4"/>
    </row>
    <row r="42" spans="1:12" x14ac:dyDescent="0.2">
      <c r="A42" s="1" t="s">
        <v>595</v>
      </c>
      <c r="B42" s="26" t="s">
        <v>604</v>
      </c>
      <c r="C42" s="10">
        <v>671300</v>
      </c>
      <c r="D42" s="10">
        <v>233800</v>
      </c>
      <c r="E42" s="10">
        <v>21322800</v>
      </c>
      <c r="F42" s="10">
        <v>529800</v>
      </c>
      <c r="G42" s="10">
        <v>31411500</v>
      </c>
      <c r="H42" s="10">
        <v>2244300</v>
      </c>
      <c r="I42" s="10">
        <v>15856200</v>
      </c>
      <c r="J42" s="10">
        <v>3376700</v>
      </c>
      <c r="K42" s="4"/>
      <c r="L42" s="4"/>
    </row>
    <row r="43" spans="1:12" x14ac:dyDescent="0.2">
      <c r="A43" s="1" t="s">
        <v>595</v>
      </c>
      <c r="B43" s="26" t="s">
        <v>605</v>
      </c>
      <c r="C43" s="10">
        <v>3566614.91</v>
      </c>
      <c r="D43" s="10">
        <v>3304499.66</v>
      </c>
      <c r="E43" s="10">
        <v>1791140</v>
      </c>
      <c r="F43" s="10">
        <v>0</v>
      </c>
      <c r="G43" s="10">
        <v>7344124.4100000001</v>
      </c>
      <c r="H43" s="10">
        <v>767892.15</v>
      </c>
      <c r="I43" s="10">
        <v>3191058.04</v>
      </c>
      <c r="J43" s="10">
        <v>745796.12</v>
      </c>
      <c r="K43" s="4"/>
      <c r="L43" s="4"/>
    </row>
    <row r="44" spans="1:12" x14ac:dyDescent="0.2">
      <c r="A44" s="1" t="s">
        <v>595</v>
      </c>
      <c r="B44" s="26" t="s">
        <v>606</v>
      </c>
      <c r="C44" s="10">
        <v>193000</v>
      </c>
      <c r="D44" s="10">
        <v>24650</v>
      </c>
      <c r="E44" s="10">
        <v>7286135.8600000003</v>
      </c>
      <c r="F44" s="10">
        <v>2057422.55</v>
      </c>
      <c r="G44" s="10">
        <v>1362322.91</v>
      </c>
      <c r="H44" s="10">
        <v>163523.69</v>
      </c>
      <c r="I44" s="10">
        <v>883996.63</v>
      </c>
      <c r="J44" s="10">
        <v>611069.69999999995</v>
      </c>
      <c r="K44" s="4"/>
      <c r="L44" s="4"/>
    </row>
    <row r="45" spans="1:12" x14ac:dyDescent="0.2">
      <c r="A45" s="1" t="s">
        <v>595</v>
      </c>
      <c r="B45" s="26" t="s">
        <v>607</v>
      </c>
      <c r="C45" s="10">
        <v>549383.17000000004</v>
      </c>
      <c r="D45" s="10">
        <v>2364.54</v>
      </c>
      <c r="E45" s="10">
        <v>5227523.04</v>
      </c>
      <c r="F45" s="10">
        <v>140393.91</v>
      </c>
      <c r="G45" s="10">
        <v>4560815.53</v>
      </c>
      <c r="H45" s="10">
        <v>382654.42</v>
      </c>
      <c r="I45" s="10">
        <v>530959.34</v>
      </c>
      <c r="J45" s="10">
        <v>265613.15999999997</v>
      </c>
      <c r="K45" s="4"/>
      <c r="L45" s="4"/>
    </row>
    <row r="46" spans="1:12" x14ac:dyDescent="0.2">
      <c r="A46" s="1" t="s">
        <v>595</v>
      </c>
      <c r="B46" s="26" t="s">
        <v>608</v>
      </c>
      <c r="C46" s="10">
        <v>673593</v>
      </c>
      <c r="D46" s="10">
        <v>9481</v>
      </c>
      <c r="E46" s="10">
        <v>11008767</v>
      </c>
      <c r="F46" s="10">
        <v>536190</v>
      </c>
      <c r="G46" s="10">
        <v>5015797</v>
      </c>
      <c r="H46" s="10">
        <v>243799</v>
      </c>
      <c r="I46" s="10">
        <v>2490476</v>
      </c>
      <c r="J46" s="10">
        <v>1749943</v>
      </c>
      <c r="K46" s="4"/>
      <c r="L46" s="4"/>
    </row>
    <row r="47" spans="1:12" x14ac:dyDescent="0.2">
      <c r="A47" s="1" t="s">
        <v>595</v>
      </c>
      <c r="B47" s="26" t="s">
        <v>609</v>
      </c>
      <c r="C47" s="10">
        <v>141309.57</v>
      </c>
      <c r="D47" s="10">
        <v>0</v>
      </c>
      <c r="E47" s="10">
        <v>4807056.22</v>
      </c>
      <c r="F47" s="10">
        <v>198809.06</v>
      </c>
      <c r="G47" s="10">
        <v>4081839.57</v>
      </c>
      <c r="H47" s="10">
        <v>43533.26</v>
      </c>
      <c r="I47" s="10">
        <v>118929.45</v>
      </c>
      <c r="J47" s="10">
        <v>0</v>
      </c>
      <c r="K47" s="4"/>
      <c r="L47" s="4"/>
    </row>
    <row r="48" spans="1:12" x14ac:dyDescent="0.2">
      <c r="A48" s="1" t="s">
        <v>595</v>
      </c>
      <c r="B48" s="26" t="s">
        <v>610</v>
      </c>
      <c r="C48" s="10">
        <v>406489.39</v>
      </c>
      <c r="D48" s="10">
        <v>0</v>
      </c>
      <c r="E48" s="10">
        <v>4021565</v>
      </c>
      <c r="F48" s="10">
        <v>191454.23</v>
      </c>
      <c r="G48" s="10">
        <v>1138679.1499999999</v>
      </c>
      <c r="H48" s="10">
        <v>24333.07</v>
      </c>
      <c r="I48" s="10">
        <v>2378866.65</v>
      </c>
      <c r="J48" s="10">
        <v>1556761.57</v>
      </c>
      <c r="K48" s="4"/>
      <c r="L48" s="4"/>
    </row>
    <row r="49" spans="1:12" x14ac:dyDescent="0.2">
      <c r="A49" s="1" t="s">
        <v>595</v>
      </c>
      <c r="B49" s="26" t="s">
        <v>611</v>
      </c>
      <c r="C49" s="10">
        <v>253378</v>
      </c>
      <c r="D49" s="10">
        <v>43</v>
      </c>
      <c r="E49" s="10">
        <v>2093444</v>
      </c>
      <c r="F49" s="10">
        <v>34858</v>
      </c>
      <c r="G49" s="10">
        <v>805212</v>
      </c>
      <c r="H49" s="10">
        <v>34033</v>
      </c>
      <c r="I49" s="10">
        <v>409768</v>
      </c>
      <c r="J49" s="10">
        <v>10923</v>
      </c>
      <c r="K49" s="4"/>
      <c r="L49" s="4"/>
    </row>
    <row r="50" spans="1:12" x14ac:dyDescent="0.2">
      <c r="A50" s="1" t="s">
        <v>595</v>
      </c>
      <c r="B50" s="26" t="s">
        <v>612</v>
      </c>
      <c r="C50" s="10">
        <v>782063.94</v>
      </c>
      <c r="D50" s="10">
        <v>0</v>
      </c>
      <c r="E50" s="10">
        <v>8316566.3899999997</v>
      </c>
      <c r="F50" s="10">
        <v>274176.28000000003</v>
      </c>
      <c r="G50" s="10">
        <v>5543591.4900000002</v>
      </c>
      <c r="H50" s="10">
        <v>51713.22</v>
      </c>
      <c r="I50" s="10">
        <v>1687779.1</v>
      </c>
      <c r="J50" s="10">
        <v>192134.27</v>
      </c>
      <c r="K50" s="4"/>
      <c r="L50" s="4"/>
    </row>
    <row r="51" spans="1:12" x14ac:dyDescent="0.2">
      <c r="A51" s="1" t="s">
        <v>595</v>
      </c>
      <c r="B51" s="26" t="s">
        <v>613</v>
      </c>
      <c r="C51" s="10">
        <v>225605.14</v>
      </c>
      <c r="D51" s="10">
        <v>0</v>
      </c>
      <c r="E51" s="10">
        <v>3472844.41</v>
      </c>
      <c r="F51" s="10">
        <v>272091.56</v>
      </c>
      <c r="G51" s="10">
        <v>757944.87</v>
      </c>
      <c r="H51" s="10">
        <v>7174.11</v>
      </c>
      <c r="I51" s="10">
        <v>997160.78</v>
      </c>
      <c r="J51" s="10">
        <v>709054.67</v>
      </c>
      <c r="K51" s="4"/>
      <c r="L51" s="4"/>
    </row>
    <row r="52" spans="1:12" x14ac:dyDescent="0.2">
      <c r="A52" s="1" t="s">
        <v>595</v>
      </c>
      <c r="B52" s="26" t="s">
        <v>614</v>
      </c>
      <c r="C52" s="10">
        <v>353000</v>
      </c>
      <c r="D52" s="10">
        <v>60000</v>
      </c>
      <c r="E52" s="10">
        <v>4826485.13</v>
      </c>
      <c r="F52" s="10">
        <v>172451.24</v>
      </c>
      <c r="G52" s="10">
        <v>2662701.56</v>
      </c>
      <c r="H52" s="10">
        <v>28653.84</v>
      </c>
      <c r="I52" s="10">
        <v>3090320.91</v>
      </c>
      <c r="J52" s="10">
        <v>1185234.18</v>
      </c>
      <c r="K52" s="4"/>
      <c r="L52" s="4"/>
    </row>
    <row r="53" spans="1:12" x14ac:dyDescent="0.2">
      <c r="A53" s="1" t="s">
        <v>595</v>
      </c>
      <c r="B53" s="26" t="s">
        <v>615</v>
      </c>
      <c r="C53" s="10">
        <v>5075665</v>
      </c>
      <c r="D53" s="10">
        <v>2801485</v>
      </c>
      <c r="E53" s="10">
        <v>4970584</v>
      </c>
      <c r="F53" s="10">
        <v>430694</v>
      </c>
      <c r="G53" s="10">
        <v>3942703</v>
      </c>
      <c r="H53" s="10">
        <v>78616</v>
      </c>
      <c r="I53" s="10">
        <v>2541725</v>
      </c>
      <c r="J53" s="10">
        <v>1660207</v>
      </c>
      <c r="K53" s="4"/>
      <c r="L53" s="4"/>
    </row>
    <row r="54" spans="1:12" x14ac:dyDescent="0.2">
      <c r="A54" s="1" t="s">
        <v>595</v>
      </c>
      <c r="B54" s="26" t="s">
        <v>616</v>
      </c>
      <c r="C54" s="10">
        <v>1973709.16</v>
      </c>
      <c r="D54" s="10">
        <v>652231.21</v>
      </c>
      <c r="E54" s="10">
        <v>7047178.3499999996</v>
      </c>
      <c r="F54" s="10">
        <v>147492.65</v>
      </c>
      <c r="G54" s="10">
        <v>2496466.7200000002</v>
      </c>
      <c r="H54" s="10">
        <v>6068.74</v>
      </c>
      <c r="I54" s="10">
        <v>2000811.07</v>
      </c>
      <c r="J54" s="10">
        <v>49940.59</v>
      </c>
      <c r="K54" s="4"/>
      <c r="L54" s="4"/>
    </row>
    <row r="55" spans="1:12" x14ac:dyDescent="0.2">
      <c r="A55" s="1" t="s">
        <v>595</v>
      </c>
      <c r="B55" s="26" t="s">
        <v>617</v>
      </c>
      <c r="C55" s="10">
        <v>420971.6</v>
      </c>
      <c r="D55" s="10">
        <v>60000</v>
      </c>
      <c r="E55" s="10">
        <v>3946869.63</v>
      </c>
      <c r="F55" s="10">
        <v>225997.99</v>
      </c>
      <c r="G55" s="10">
        <v>1170897.99</v>
      </c>
      <c r="H55" s="10">
        <v>3000</v>
      </c>
      <c r="I55" s="10">
        <v>878698</v>
      </c>
      <c r="J55" s="10">
        <v>227000</v>
      </c>
      <c r="K55" s="4"/>
      <c r="L55" s="4"/>
    </row>
    <row r="56" spans="1:12" x14ac:dyDescent="0.2">
      <c r="A56" s="1" t="s">
        <v>595</v>
      </c>
      <c r="B56" s="26" t="s">
        <v>618</v>
      </c>
      <c r="C56" s="10">
        <v>570129.26</v>
      </c>
      <c r="D56" s="10">
        <v>21913.49</v>
      </c>
      <c r="E56" s="10">
        <v>4284132.5599999996</v>
      </c>
      <c r="F56" s="10">
        <v>24000</v>
      </c>
      <c r="G56" s="10">
        <v>843189.19</v>
      </c>
      <c r="H56" s="10">
        <v>0</v>
      </c>
      <c r="I56" s="10">
        <v>529475.21</v>
      </c>
      <c r="J56" s="10">
        <v>529476</v>
      </c>
      <c r="K56" s="4"/>
      <c r="L56" s="4"/>
    </row>
    <row r="57" spans="1:12" x14ac:dyDescent="0.2">
      <c r="A57" s="1" t="s">
        <v>595</v>
      </c>
      <c r="B57" s="26" t="s">
        <v>619</v>
      </c>
      <c r="C57" s="10">
        <v>550467.44999999995</v>
      </c>
      <c r="D57" s="10">
        <v>46889.52</v>
      </c>
      <c r="E57" s="10">
        <v>2841964.21</v>
      </c>
      <c r="F57" s="10">
        <v>80198.789999999994</v>
      </c>
      <c r="G57" s="10">
        <v>824704.66</v>
      </c>
      <c r="H57" s="10">
        <v>0</v>
      </c>
      <c r="I57" s="10">
        <v>775464</v>
      </c>
      <c r="J57" s="10">
        <v>472568.55</v>
      </c>
      <c r="K57" s="4"/>
      <c r="L57" s="4"/>
    </row>
    <row r="58" spans="1:12" x14ac:dyDescent="0.2">
      <c r="A58" s="1" t="s">
        <v>595</v>
      </c>
      <c r="B58" s="26" t="s">
        <v>620</v>
      </c>
      <c r="C58" s="10">
        <v>156617</v>
      </c>
      <c r="D58" s="10">
        <v>0</v>
      </c>
      <c r="E58" s="10">
        <v>3177962.35</v>
      </c>
      <c r="F58" s="10">
        <v>179077.98</v>
      </c>
      <c r="G58" s="10">
        <v>1155901.8400000001</v>
      </c>
      <c r="H58" s="10">
        <v>17003.03</v>
      </c>
      <c r="I58" s="10">
        <v>1124681.24</v>
      </c>
      <c r="J58" s="10">
        <v>391847.37</v>
      </c>
      <c r="K58" s="4"/>
      <c r="L58" s="4"/>
    </row>
    <row r="59" spans="1:12" x14ac:dyDescent="0.2">
      <c r="A59" s="1" t="s">
        <v>595</v>
      </c>
      <c r="B59" s="26" t="s">
        <v>621</v>
      </c>
      <c r="C59" s="10">
        <v>435600</v>
      </c>
      <c r="D59" s="10">
        <v>181500</v>
      </c>
      <c r="E59" s="10">
        <v>15420300</v>
      </c>
      <c r="F59" s="10">
        <v>280200</v>
      </c>
      <c r="G59" s="10">
        <v>34011300</v>
      </c>
      <c r="H59" s="10">
        <v>558800</v>
      </c>
      <c r="I59" s="10">
        <v>13710800</v>
      </c>
      <c r="J59" s="10">
        <v>3737500</v>
      </c>
      <c r="K59" s="4"/>
      <c r="L59" s="4"/>
    </row>
    <row r="60" spans="1:12" x14ac:dyDescent="0.2">
      <c r="A60" s="1" t="s">
        <v>595</v>
      </c>
      <c r="B60" s="26" t="s">
        <v>622</v>
      </c>
      <c r="C60" s="10">
        <v>3675178</v>
      </c>
      <c r="D60" s="10">
        <v>1103928</v>
      </c>
      <c r="E60" s="10">
        <v>6215402</v>
      </c>
      <c r="F60" s="10">
        <v>236209</v>
      </c>
      <c r="G60" s="10">
        <v>3754176</v>
      </c>
      <c r="H60" s="10">
        <v>38996</v>
      </c>
      <c r="I60" s="10">
        <v>1143769</v>
      </c>
      <c r="J60" s="10">
        <v>679257</v>
      </c>
      <c r="K60" s="4"/>
      <c r="L60" s="4"/>
    </row>
    <row r="61" spans="1:12" x14ac:dyDescent="0.2">
      <c r="A61" s="1" t="s">
        <v>595</v>
      </c>
      <c r="B61" s="26" t="s">
        <v>623</v>
      </c>
      <c r="C61" s="10">
        <v>837360.03</v>
      </c>
      <c r="D61" s="10">
        <v>333799.09999999998</v>
      </c>
      <c r="E61" s="10">
        <v>6722029.9900000002</v>
      </c>
      <c r="F61" s="10">
        <v>127783.79</v>
      </c>
      <c r="G61" s="10">
        <v>4890576.71</v>
      </c>
      <c r="H61" s="10">
        <v>108093.04</v>
      </c>
      <c r="I61" s="10">
        <v>1489877.72</v>
      </c>
      <c r="J61" s="10">
        <v>213593.97</v>
      </c>
      <c r="K61" s="4"/>
      <c r="L61" s="4"/>
    </row>
    <row r="62" spans="1:12" x14ac:dyDescent="0.2">
      <c r="A62" s="1" t="s">
        <v>595</v>
      </c>
      <c r="B62" s="26" t="s">
        <v>624</v>
      </c>
      <c r="C62" s="10">
        <v>3313684.2</v>
      </c>
      <c r="D62" s="10">
        <v>1347052.3</v>
      </c>
      <c r="E62" s="10">
        <v>4296936.79</v>
      </c>
      <c r="F62" s="10">
        <v>175194.55</v>
      </c>
      <c r="G62" s="10">
        <v>2907599.33</v>
      </c>
      <c r="H62" s="10">
        <v>62730.7</v>
      </c>
      <c r="I62" s="10">
        <v>2603525.04</v>
      </c>
      <c r="J62" s="10">
        <v>950436.49</v>
      </c>
      <c r="K62" s="4"/>
      <c r="L62" s="4"/>
    </row>
    <row r="63" spans="1:12" x14ac:dyDescent="0.2">
      <c r="A63" s="1" t="s">
        <v>595</v>
      </c>
      <c r="B63" s="26" t="s">
        <v>625</v>
      </c>
      <c r="C63" s="10">
        <v>503223</v>
      </c>
      <c r="D63" s="10">
        <v>256</v>
      </c>
      <c r="E63" s="10">
        <v>6283892</v>
      </c>
      <c r="F63" s="10">
        <v>314492</v>
      </c>
      <c r="G63" s="10">
        <v>3033864</v>
      </c>
      <c r="H63" s="10">
        <v>31875</v>
      </c>
      <c r="I63" s="10">
        <v>1977810</v>
      </c>
      <c r="J63" s="10">
        <v>671205</v>
      </c>
      <c r="K63" s="4"/>
      <c r="L63" s="4"/>
    </row>
    <row r="64" spans="1:12" x14ac:dyDescent="0.2">
      <c r="A64" s="1" t="s">
        <v>255</v>
      </c>
      <c r="B64" s="26" t="s">
        <v>626</v>
      </c>
      <c r="C64" s="10">
        <v>626166.77</v>
      </c>
      <c r="D64" s="10">
        <v>0</v>
      </c>
      <c r="E64" s="10">
        <v>6302075.9100000001</v>
      </c>
      <c r="F64" s="10">
        <v>138941.84</v>
      </c>
      <c r="G64" s="10">
        <v>3617648.62</v>
      </c>
      <c r="H64" s="10">
        <v>284207.06</v>
      </c>
      <c r="I64" s="10">
        <v>1659032.35</v>
      </c>
      <c r="J64" s="10">
        <v>941495.14</v>
      </c>
      <c r="K64" s="4"/>
      <c r="L64" s="4"/>
    </row>
    <row r="65" spans="1:13" x14ac:dyDescent="0.2">
      <c r="B65" s="26"/>
      <c r="C65" s="10"/>
      <c r="D65" s="10"/>
      <c r="E65" s="10"/>
      <c r="F65" s="10"/>
      <c r="G65" s="10"/>
      <c r="H65" s="10"/>
      <c r="I65" s="10"/>
      <c r="J65" s="10"/>
      <c r="K65" s="4"/>
      <c r="L65" s="4"/>
    </row>
    <row r="66" spans="1:13" x14ac:dyDescent="0.2">
      <c r="B66" s="26" t="s">
        <v>219</v>
      </c>
      <c r="C66" s="11">
        <f t="shared" ref="C66:J66" si="0">SUBTOTAL(9,C33:C65)</f>
        <v>51360610.06000001</v>
      </c>
      <c r="D66" s="11">
        <f t="shared" si="0"/>
        <v>17101742.189999998</v>
      </c>
      <c r="E66" s="11">
        <f t="shared" si="0"/>
        <v>238344710.31999996</v>
      </c>
      <c r="F66" s="11">
        <f t="shared" si="0"/>
        <v>9590215.9299999997</v>
      </c>
      <c r="G66" s="11">
        <f t="shared" si="0"/>
        <v>218549692.32000002</v>
      </c>
      <c r="H66" s="11">
        <f t="shared" si="0"/>
        <v>11526366.199999999</v>
      </c>
      <c r="I66" s="11">
        <f t="shared" si="0"/>
        <v>106302070.13999999</v>
      </c>
      <c r="J66" s="11">
        <f t="shared" si="0"/>
        <v>29743897.18</v>
      </c>
      <c r="K66" s="4"/>
      <c r="L66" s="4"/>
    </row>
    <row r="67" spans="1:13" x14ac:dyDescent="0.2">
      <c r="B67" s="26"/>
      <c r="C67" s="4"/>
      <c r="D67" s="4"/>
      <c r="E67" s="4"/>
      <c r="F67" s="4"/>
      <c r="G67" s="4"/>
      <c r="H67" s="4"/>
      <c r="I67" s="4"/>
      <c r="J67" s="4"/>
      <c r="K67" s="4"/>
      <c r="L67" s="4"/>
    </row>
    <row r="68" spans="1:13" ht="18.75" x14ac:dyDescent="0.3">
      <c r="B68" s="208" t="s">
        <v>252</v>
      </c>
      <c r="C68" s="208"/>
      <c r="D68" s="208"/>
      <c r="E68" s="208"/>
      <c r="F68" s="208"/>
      <c r="G68" s="208"/>
      <c r="H68" s="208"/>
      <c r="I68" s="208"/>
      <c r="J68" s="208"/>
      <c r="K68" s="208"/>
      <c r="L68" s="208"/>
    </row>
    <row r="69" spans="1:13" ht="25.5" customHeight="1" x14ac:dyDescent="0.2">
      <c r="B69" s="13" t="s">
        <v>498</v>
      </c>
      <c r="C69" s="209" t="s">
        <v>328</v>
      </c>
      <c r="D69" s="210"/>
      <c r="E69" s="209" t="s">
        <v>283</v>
      </c>
      <c r="F69" s="214"/>
      <c r="G69" s="213"/>
      <c r="H69" s="213"/>
      <c r="I69" s="213"/>
      <c r="J69" s="213"/>
      <c r="K69" s="214" t="s">
        <v>143</v>
      </c>
      <c r="L69" s="210"/>
      <c r="M69" s="6"/>
    </row>
    <row r="70" spans="1:13" x14ac:dyDescent="0.2">
      <c r="B70" s="26"/>
      <c r="C70" s="27" t="s">
        <v>245</v>
      </c>
      <c r="D70" s="27" t="s">
        <v>246</v>
      </c>
      <c r="E70" s="27" t="s">
        <v>245</v>
      </c>
      <c r="F70" s="27" t="s">
        <v>246</v>
      </c>
      <c r="G70" s="27"/>
      <c r="H70" s="27"/>
      <c r="I70" s="28"/>
      <c r="J70" s="28"/>
      <c r="K70" s="27" t="s">
        <v>245</v>
      </c>
      <c r="L70" s="27" t="s">
        <v>246</v>
      </c>
    </row>
    <row r="71" spans="1:13" x14ac:dyDescent="0.2">
      <c r="B71" s="26"/>
      <c r="C71" s="27" t="s">
        <v>247</v>
      </c>
      <c r="D71" s="27" t="s">
        <v>247</v>
      </c>
      <c r="E71" s="27" t="s">
        <v>247</v>
      </c>
      <c r="F71" s="27" t="s">
        <v>247</v>
      </c>
      <c r="G71" s="27"/>
      <c r="H71" s="27"/>
      <c r="I71" s="28"/>
      <c r="J71" s="28"/>
      <c r="K71" s="27" t="s">
        <v>247</v>
      </c>
      <c r="L71" s="27" t="s">
        <v>247</v>
      </c>
    </row>
    <row r="72" spans="1:13" x14ac:dyDescent="0.2">
      <c r="B72" s="26"/>
      <c r="C72" s="10"/>
      <c r="D72" s="10"/>
      <c r="E72" s="10"/>
      <c r="F72" s="10"/>
      <c r="G72" s="10"/>
      <c r="H72" s="10"/>
      <c r="I72" s="4"/>
      <c r="J72" s="4"/>
      <c r="K72" s="10"/>
      <c r="L72" s="10"/>
    </row>
    <row r="73" spans="1:13" x14ac:dyDescent="0.2">
      <c r="A73" s="1" t="s">
        <v>595</v>
      </c>
      <c r="B73" s="26" t="s">
        <v>596</v>
      </c>
      <c r="C73" s="10">
        <v>1856574.9</v>
      </c>
      <c r="D73" s="10">
        <v>151127.04000000001</v>
      </c>
      <c r="E73" s="10">
        <v>0.01</v>
      </c>
      <c r="F73" s="10">
        <v>0</v>
      </c>
      <c r="G73" s="10"/>
      <c r="H73" s="10"/>
      <c r="I73" s="4"/>
      <c r="J73" s="4"/>
      <c r="K73" s="10">
        <f t="shared" ref="K73:L73" si="1">C34+E34+G34+I34+C73+E73</f>
        <v>6669238.9699999988</v>
      </c>
      <c r="L73" s="10">
        <f t="shared" si="1"/>
        <v>199561.53000000003</v>
      </c>
    </row>
    <row r="74" spans="1:13" x14ac:dyDescent="0.2">
      <c r="A74" s="1" t="s">
        <v>595</v>
      </c>
      <c r="B74" s="26" t="s">
        <v>597</v>
      </c>
      <c r="C74" s="10">
        <v>3074523.38</v>
      </c>
      <c r="D74" s="10">
        <v>815147.1</v>
      </c>
      <c r="E74" s="10">
        <v>1051.0899999999999</v>
      </c>
      <c r="F74" s="10">
        <v>0</v>
      </c>
      <c r="G74" s="10"/>
      <c r="H74" s="10"/>
      <c r="I74" s="4"/>
      <c r="J74" s="4"/>
      <c r="K74" s="10">
        <f t="shared" ref="K74:L74" si="2">C35+E35+G35+I35+C74+E74</f>
        <v>9399371.4699999988</v>
      </c>
      <c r="L74" s="10">
        <f t="shared" si="2"/>
        <v>2329779.11</v>
      </c>
    </row>
    <row r="75" spans="1:13" x14ac:dyDescent="0.2">
      <c r="A75" s="1" t="s">
        <v>595</v>
      </c>
      <c r="B75" s="26" t="s">
        <v>598</v>
      </c>
      <c r="C75" s="10">
        <v>2021842.94</v>
      </c>
      <c r="D75" s="10">
        <v>344199.28</v>
      </c>
      <c r="E75" s="10">
        <v>0</v>
      </c>
      <c r="F75" s="10">
        <v>0</v>
      </c>
      <c r="G75" s="10"/>
      <c r="H75" s="10"/>
      <c r="I75" s="4"/>
      <c r="J75" s="4"/>
      <c r="K75" s="10">
        <f t="shared" ref="K75:L75" si="3">C36+E36+G36+I36+C75+E75</f>
        <v>15226471.939999999</v>
      </c>
      <c r="L75" s="10">
        <f t="shared" si="3"/>
        <v>1759784.06</v>
      </c>
    </row>
    <row r="76" spans="1:13" x14ac:dyDescent="0.2">
      <c r="A76" s="1" t="s">
        <v>595</v>
      </c>
      <c r="B76" s="26" t="s">
        <v>599</v>
      </c>
      <c r="C76" s="10">
        <v>4058520.9</v>
      </c>
      <c r="D76" s="10">
        <v>468167.33</v>
      </c>
      <c r="E76" s="10">
        <v>0</v>
      </c>
      <c r="F76" s="10">
        <v>0</v>
      </c>
      <c r="G76" s="10"/>
      <c r="H76" s="10"/>
      <c r="I76" s="4"/>
      <c r="J76" s="4"/>
      <c r="K76" s="10">
        <f t="shared" ref="K76:L76" si="4">C37+E37+G37+I37+C76+E76</f>
        <v>34992137.079999998</v>
      </c>
      <c r="L76" s="10">
        <f t="shared" si="4"/>
        <v>2539541.2599999998</v>
      </c>
    </row>
    <row r="77" spans="1:13" x14ac:dyDescent="0.2">
      <c r="A77" s="1" t="s">
        <v>595</v>
      </c>
      <c r="B77" s="26" t="s">
        <v>600</v>
      </c>
      <c r="C77" s="10">
        <v>2798493</v>
      </c>
      <c r="D77" s="10">
        <v>305594</v>
      </c>
      <c r="E77" s="10">
        <v>59118</v>
      </c>
      <c r="F77" s="10">
        <v>312</v>
      </c>
      <c r="G77" s="10"/>
      <c r="H77" s="10"/>
      <c r="I77" s="4"/>
      <c r="J77" s="4"/>
      <c r="K77" s="10">
        <f t="shared" ref="K77:L77" si="5">C38+E38+G38+I38+C77+E77</f>
        <v>36293680</v>
      </c>
      <c r="L77" s="10">
        <f t="shared" si="5"/>
        <v>2473405</v>
      </c>
    </row>
    <row r="78" spans="1:13" x14ac:dyDescent="0.2">
      <c r="A78" s="1" t="s">
        <v>595</v>
      </c>
      <c r="B78" s="26" t="s">
        <v>601</v>
      </c>
      <c r="C78" s="10">
        <v>2422974.65</v>
      </c>
      <c r="D78" s="10">
        <v>542545.46</v>
      </c>
      <c r="E78" s="10">
        <v>0</v>
      </c>
      <c r="F78" s="10">
        <v>0</v>
      </c>
      <c r="G78" s="10"/>
      <c r="H78" s="10"/>
      <c r="I78" s="4"/>
      <c r="J78" s="4"/>
      <c r="K78" s="10">
        <f t="shared" ref="K78:L78" si="6">C39+E39+G39+I39+C78+E78</f>
        <v>11740576.74</v>
      </c>
      <c r="L78" s="10">
        <f t="shared" si="6"/>
        <v>946590.39999999991</v>
      </c>
    </row>
    <row r="79" spans="1:13" x14ac:dyDescent="0.2">
      <c r="A79" s="1" t="s">
        <v>595</v>
      </c>
      <c r="B79" s="26" t="s">
        <v>602</v>
      </c>
      <c r="C79" s="10">
        <v>30872091</v>
      </c>
      <c r="D79" s="10">
        <v>2152920</v>
      </c>
      <c r="E79" s="10">
        <v>0</v>
      </c>
      <c r="F79" s="10">
        <v>1493050</v>
      </c>
      <c r="G79" s="10"/>
      <c r="H79" s="10"/>
      <c r="I79" s="4"/>
      <c r="J79" s="4"/>
      <c r="K79" s="10">
        <f t="shared" ref="K79:L79" si="7">C40+E40+G40+I40+C79+E79</f>
        <v>146029693</v>
      </c>
      <c r="L79" s="10">
        <f t="shared" si="7"/>
        <v>16987344</v>
      </c>
    </row>
    <row r="80" spans="1:13" x14ac:dyDescent="0.2">
      <c r="A80" s="1" t="s">
        <v>595</v>
      </c>
      <c r="B80" s="26" t="s">
        <v>603</v>
      </c>
      <c r="C80" s="10">
        <v>6554600</v>
      </c>
      <c r="D80" s="10">
        <v>1996600</v>
      </c>
      <c r="E80" s="10">
        <v>1580100</v>
      </c>
      <c r="F80" s="10">
        <v>1547700</v>
      </c>
      <c r="G80" s="10"/>
      <c r="H80" s="10"/>
      <c r="I80" s="4"/>
      <c r="J80" s="4"/>
      <c r="K80" s="10">
        <f t="shared" ref="K80:L80" si="8">C41+E41+G41+I41+C80+E80</f>
        <v>48462900</v>
      </c>
      <c r="L80" s="10">
        <f t="shared" si="8"/>
        <v>7483000</v>
      </c>
    </row>
    <row r="81" spans="1:12" x14ac:dyDescent="0.2">
      <c r="A81" s="1" t="s">
        <v>595</v>
      </c>
      <c r="B81" s="26" t="s">
        <v>604</v>
      </c>
      <c r="C81" s="10">
        <v>15472200</v>
      </c>
      <c r="D81" s="10">
        <v>1089900</v>
      </c>
      <c r="E81" s="10">
        <v>0</v>
      </c>
      <c r="F81" s="10">
        <v>0</v>
      </c>
      <c r="G81" s="10"/>
      <c r="H81" s="10"/>
      <c r="I81" s="4"/>
      <c r="J81" s="4"/>
      <c r="K81" s="10">
        <f t="shared" ref="K81:L81" si="9">C42+E42+G42+I42+C81+E81</f>
        <v>84734000</v>
      </c>
      <c r="L81" s="10">
        <f t="shared" si="9"/>
        <v>7474500</v>
      </c>
    </row>
    <row r="82" spans="1:12" x14ac:dyDescent="0.2">
      <c r="A82" s="1" t="s">
        <v>595</v>
      </c>
      <c r="B82" s="26" t="s">
        <v>605</v>
      </c>
      <c r="C82" s="10">
        <v>7204601.1699999999</v>
      </c>
      <c r="D82" s="10">
        <v>3660359.53</v>
      </c>
      <c r="E82" s="10">
        <v>749455.83</v>
      </c>
      <c r="F82" s="10">
        <v>477058.31</v>
      </c>
      <c r="G82" s="10"/>
      <c r="H82" s="10"/>
      <c r="I82" s="4"/>
      <c r="J82" s="4"/>
      <c r="K82" s="10">
        <f t="shared" ref="K82:L82" si="10">C43+E43+G43+I43+C82+E82</f>
        <v>23846994.359999999</v>
      </c>
      <c r="L82" s="10">
        <f t="shared" si="10"/>
        <v>8955605.7699999996</v>
      </c>
    </row>
    <row r="83" spans="1:12" x14ac:dyDescent="0.2">
      <c r="A83" s="1" t="s">
        <v>595</v>
      </c>
      <c r="B83" s="26" t="s">
        <v>606</v>
      </c>
      <c r="C83" s="10">
        <v>688938.27</v>
      </c>
      <c r="D83" s="10">
        <v>109795.72</v>
      </c>
      <c r="E83" s="10">
        <v>3505795.98</v>
      </c>
      <c r="F83" s="10">
        <v>3116297.25</v>
      </c>
      <c r="G83" s="10"/>
      <c r="H83" s="10"/>
      <c r="I83" s="4"/>
      <c r="J83" s="4"/>
      <c r="K83" s="10">
        <f t="shared" ref="K83:L83" si="11">C44+E44+G44+I44+C83+E83</f>
        <v>13920189.65</v>
      </c>
      <c r="L83" s="10">
        <f t="shared" si="11"/>
        <v>6082758.9100000001</v>
      </c>
    </row>
    <row r="84" spans="1:12" x14ac:dyDescent="0.2">
      <c r="A84" s="1" t="s">
        <v>595</v>
      </c>
      <c r="B84" s="26" t="s">
        <v>607</v>
      </c>
      <c r="C84" s="10">
        <v>2044562.38</v>
      </c>
      <c r="D84" s="10">
        <v>435066.92</v>
      </c>
      <c r="E84" s="10">
        <v>0</v>
      </c>
      <c r="F84" s="10">
        <v>0</v>
      </c>
      <c r="G84" s="10"/>
      <c r="H84" s="10"/>
      <c r="I84" s="4"/>
      <c r="J84" s="4"/>
      <c r="K84" s="10">
        <f t="shared" ref="K84:L84" si="12">C45+E45+G45+I45+C84+E84</f>
        <v>12913243.460000001</v>
      </c>
      <c r="L84" s="10">
        <f t="shared" si="12"/>
        <v>1226092.95</v>
      </c>
    </row>
    <row r="85" spans="1:12" x14ac:dyDescent="0.2">
      <c r="A85" s="1" t="s">
        <v>595</v>
      </c>
      <c r="B85" s="26" t="s">
        <v>608</v>
      </c>
      <c r="C85" s="10">
        <v>2248251</v>
      </c>
      <c r="D85" s="10">
        <v>180602</v>
      </c>
      <c r="E85" s="10">
        <v>0</v>
      </c>
      <c r="F85" s="10">
        <v>0</v>
      </c>
      <c r="G85" s="10"/>
      <c r="H85" s="10"/>
      <c r="I85" s="4"/>
      <c r="J85" s="4"/>
      <c r="K85" s="10">
        <f t="shared" ref="K85:L85" si="13">C46+E46+G46+I46+C85+E85</f>
        <v>21436884</v>
      </c>
      <c r="L85" s="10">
        <f t="shared" si="13"/>
        <v>2720015</v>
      </c>
    </row>
    <row r="86" spans="1:12" x14ac:dyDescent="0.2">
      <c r="A86" s="1" t="s">
        <v>595</v>
      </c>
      <c r="B86" s="26" t="s">
        <v>609</v>
      </c>
      <c r="C86" s="10">
        <v>1080099.31</v>
      </c>
      <c r="D86" s="10">
        <v>118865.12</v>
      </c>
      <c r="E86" s="10">
        <v>65.13</v>
      </c>
      <c r="F86" s="10">
        <v>0</v>
      </c>
      <c r="G86" s="10"/>
      <c r="H86" s="10"/>
      <c r="I86" s="4"/>
      <c r="J86" s="4"/>
      <c r="K86" s="10">
        <f t="shared" ref="K86:L86" si="14">C47+E47+G47+I47+C86+E86</f>
        <v>10229299.25</v>
      </c>
      <c r="L86" s="10">
        <f t="shared" si="14"/>
        <v>361207.44</v>
      </c>
    </row>
    <row r="87" spans="1:12" x14ac:dyDescent="0.2">
      <c r="A87" s="1" t="s">
        <v>595</v>
      </c>
      <c r="B87" s="26" t="s">
        <v>610</v>
      </c>
      <c r="C87" s="10">
        <v>1144874.1399999999</v>
      </c>
      <c r="D87" s="10">
        <v>352015.16</v>
      </c>
      <c r="E87" s="10">
        <v>0</v>
      </c>
      <c r="F87" s="10">
        <v>0</v>
      </c>
      <c r="G87" s="10"/>
      <c r="H87" s="10"/>
      <c r="I87" s="4"/>
      <c r="J87" s="4"/>
      <c r="K87" s="10">
        <f t="shared" ref="K87:L87" si="15">C48+E48+G48+I48+C87+E87</f>
        <v>9090474.3300000001</v>
      </c>
      <c r="L87" s="10">
        <f t="shared" si="15"/>
        <v>2124564.0300000003</v>
      </c>
    </row>
    <row r="88" spans="1:12" x14ac:dyDescent="0.2">
      <c r="A88" s="1" t="s">
        <v>595</v>
      </c>
      <c r="B88" s="26" t="s">
        <v>611</v>
      </c>
      <c r="C88" s="10">
        <v>1172426</v>
      </c>
      <c r="D88" s="10">
        <v>400567</v>
      </c>
      <c r="E88" s="10">
        <v>3203</v>
      </c>
      <c r="F88" s="10">
        <v>0</v>
      </c>
      <c r="G88" s="10"/>
      <c r="H88" s="10"/>
      <c r="I88" s="4"/>
      <c r="J88" s="4"/>
      <c r="K88" s="10">
        <f t="shared" ref="K88:L88" si="16">C49+E49+G49+I49+C88+E88</f>
        <v>4737431</v>
      </c>
      <c r="L88" s="10">
        <f t="shared" si="16"/>
        <v>480424</v>
      </c>
    </row>
    <row r="89" spans="1:12" x14ac:dyDescent="0.2">
      <c r="A89" s="1" t="s">
        <v>595</v>
      </c>
      <c r="B89" s="26" t="s">
        <v>612</v>
      </c>
      <c r="C89" s="10">
        <v>5618702.6100000003</v>
      </c>
      <c r="D89" s="10">
        <v>1359257.89</v>
      </c>
      <c r="E89" s="10">
        <v>15028.15</v>
      </c>
      <c r="F89" s="10">
        <v>0</v>
      </c>
      <c r="G89" s="10"/>
      <c r="H89" s="10"/>
      <c r="I89" s="4"/>
      <c r="J89" s="4"/>
      <c r="K89" s="10">
        <f t="shared" ref="K89:L89" si="17">C50+E50+G50+I50+C89+E89</f>
        <v>21963731.68</v>
      </c>
      <c r="L89" s="10">
        <f t="shared" si="17"/>
        <v>1877281.66</v>
      </c>
    </row>
    <row r="90" spans="1:12" x14ac:dyDescent="0.2">
      <c r="A90" s="1" t="s">
        <v>595</v>
      </c>
      <c r="B90" s="26" t="s">
        <v>613</v>
      </c>
      <c r="C90" s="10">
        <v>911260.87</v>
      </c>
      <c r="D90" s="10">
        <v>340720.79</v>
      </c>
      <c r="E90" s="10">
        <v>0</v>
      </c>
      <c r="F90" s="10">
        <v>0</v>
      </c>
      <c r="G90" s="10"/>
      <c r="H90" s="10"/>
      <c r="I90" s="4"/>
      <c r="J90" s="4"/>
      <c r="K90" s="10">
        <f t="shared" ref="K90:L90" si="18">C51+E51+G51+I51+C90+E90</f>
        <v>6364816.0700000003</v>
      </c>
      <c r="L90" s="10">
        <f t="shared" si="18"/>
        <v>1329041.1300000001</v>
      </c>
    </row>
    <row r="91" spans="1:12" x14ac:dyDescent="0.2">
      <c r="A91" s="1" t="s">
        <v>595</v>
      </c>
      <c r="B91" s="26" t="s">
        <v>614</v>
      </c>
      <c r="C91" s="10">
        <v>2575547.7599999998</v>
      </c>
      <c r="D91" s="10">
        <v>524970.56000000006</v>
      </c>
      <c r="E91" s="10">
        <v>0</v>
      </c>
      <c r="F91" s="10">
        <v>0</v>
      </c>
      <c r="G91" s="10"/>
      <c r="H91" s="10"/>
      <c r="I91" s="4"/>
      <c r="J91" s="4"/>
      <c r="K91" s="10">
        <f t="shared" ref="K91:L91" si="19">C52+E52+G52+I52+C91+E91</f>
        <v>13508055.359999999</v>
      </c>
      <c r="L91" s="10">
        <f t="shared" si="19"/>
        <v>1971309.82</v>
      </c>
    </row>
    <row r="92" spans="1:12" x14ac:dyDescent="0.2">
      <c r="A92" s="1" t="s">
        <v>595</v>
      </c>
      <c r="B92" s="26" t="s">
        <v>615</v>
      </c>
      <c r="C92" s="10">
        <v>2039772</v>
      </c>
      <c r="D92" s="10">
        <v>609745</v>
      </c>
      <c r="E92" s="10">
        <v>0</v>
      </c>
      <c r="F92" s="10">
        <v>0</v>
      </c>
      <c r="G92" s="10"/>
      <c r="H92" s="10"/>
      <c r="I92" s="4"/>
      <c r="J92" s="4"/>
      <c r="K92" s="10">
        <f t="shared" ref="K92:L92" si="20">C53+E53+G53+I53+C92+E92</f>
        <v>18570449</v>
      </c>
      <c r="L92" s="10">
        <f t="shared" si="20"/>
        <v>5580747</v>
      </c>
    </row>
    <row r="93" spans="1:12" x14ac:dyDescent="0.2">
      <c r="A93" s="1" t="s">
        <v>595</v>
      </c>
      <c r="B93" s="26" t="s">
        <v>616</v>
      </c>
      <c r="C93" s="10">
        <v>1902570.23</v>
      </c>
      <c r="D93" s="10">
        <v>175559.78</v>
      </c>
      <c r="E93" s="10">
        <v>4611.04</v>
      </c>
      <c r="F93" s="10">
        <v>1314.28</v>
      </c>
      <c r="G93" s="10"/>
      <c r="H93" s="10"/>
      <c r="I93" s="4"/>
      <c r="J93" s="4"/>
      <c r="K93" s="10">
        <f t="shared" ref="K93:L93" si="21">C54+E54+G54+I54+C93+E93</f>
        <v>15425346.57</v>
      </c>
      <c r="L93" s="10">
        <f t="shared" si="21"/>
        <v>1032607.25</v>
      </c>
    </row>
    <row r="94" spans="1:12" x14ac:dyDescent="0.2">
      <c r="A94" s="1" t="s">
        <v>595</v>
      </c>
      <c r="B94" s="26" t="s">
        <v>617</v>
      </c>
      <c r="C94" s="10">
        <v>2025774.68</v>
      </c>
      <c r="D94" s="10">
        <v>193000.22</v>
      </c>
      <c r="E94" s="10">
        <v>45000</v>
      </c>
      <c r="F94" s="10">
        <v>45000</v>
      </c>
      <c r="G94" s="10"/>
      <c r="H94" s="10"/>
      <c r="I94" s="4"/>
      <c r="J94" s="4"/>
      <c r="K94" s="10">
        <f t="shared" ref="K94:L94" si="22">C55+E55+G55+I55+C94+E94</f>
        <v>8488211.9000000004</v>
      </c>
      <c r="L94" s="10">
        <f t="shared" si="22"/>
        <v>753998.21</v>
      </c>
    </row>
    <row r="95" spans="1:12" x14ac:dyDescent="0.2">
      <c r="A95" s="1" t="s">
        <v>595</v>
      </c>
      <c r="B95" s="26" t="s">
        <v>618</v>
      </c>
      <c r="C95" s="10">
        <v>1029881.33</v>
      </c>
      <c r="D95" s="10">
        <v>178791.5</v>
      </c>
      <c r="E95" s="10">
        <v>0</v>
      </c>
      <c r="F95" s="10">
        <v>0</v>
      </c>
      <c r="G95" s="10"/>
      <c r="H95" s="10"/>
      <c r="I95" s="4"/>
      <c r="J95" s="4"/>
      <c r="K95" s="10">
        <f t="shared" ref="K95:L95" si="23">C56+E56+G56+I56+C95+E95</f>
        <v>7256807.5499999998</v>
      </c>
      <c r="L95" s="10">
        <f t="shared" si="23"/>
        <v>754180.99</v>
      </c>
    </row>
    <row r="96" spans="1:12" x14ac:dyDescent="0.2">
      <c r="A96" s="1" t="s">
        <v>595</v>
      </c>
      <c r="B96" s="26" t="s">
        <v>619</v>
      </c>
      <c r="C96" s="10">
        <v>2061305.83</v>
      </c>
      <c r="D96" s="10">
        <v>819018.95</v>
      </c>
      <c r="E96" s="10">
        <v>0</v>
      </c>
      <c r="F96" s="10">
        <v>0</v>
      </c>
      <c r="G96" s="10"/>
      <c r="H96" s="10"/>
      <c r="I96" s="4"/>
      <c r="J96" s="4"/>
      <c r="K96" s="10">
        <f t="shared" ref="K96:L96" si="24">C57+E57+G57+I57+C96+E96</f>
        <v>7053906.1500000004</v>
      </c>
      <c r="L96" s="10">
        <f t="shared" si="24"/>
        <v>1418675.81</v>
      </c>
    </row>
    <row r="97" spans="1:13" x14ac:dyDescent="0.2">
      <c r="A97" s="1" t="s">
        <v>595</v>
      </c>
      <c r="B97" s="26" t="s">
        <v>620</v>
      </c>
      <c r="C97" s="10">
        <v>1147554.52</v>
      </c>
      <c r="D97" s="10">
        <v>164541.53</v>
      </c>
      <c r="E97" s="10">
        <v>177501.55</v>
      </c>
      <c r="F97" s="10">
        <v>70767.740000000005</v>
      </c>
      <c r="G97" s="10"/>
      <c r="H97" s="10"/>
      <c r="I97" s="4"/>
      <c r="J97" s="4"/>
      <c r="K97" s="10">
        <f t="shared" ref="K97:L97" si="25">C58+E58+G58+I58+C97+E97</f>
        <v>6940218.5000000009</v>
      </c>
      <c r="L97" s="10">
        <f t="shared" si="25"/>
        <v>823237.65</v>
      </c>
    </row>
    <row r="98" spans="1:13" x14ac:dyDescent="0.2">
      <c r="A98" s="1" t="s">
        <v>595</v>
      </c>
      <c r="B98" s="26" t="s">
        <v>621</v>
      </c>
      <c r="C98" s="10">
        <v>5159800</v>
      </c>
      <c r="D98" s="10">
        <v>389300</v>
      </c>
      <c r="E98" s="10">
        <v>0</v>
      </c>
      <c r="F98" s="10">
        <v>0</v>
      </c>
      <c r="G98" s="10"/>
      <c r="H98" s="10"/>
      <c r="I98" s="4"/>
      <c r="J98" s="4"/>
      <c r="K98" s="10">
        <f t="shared" ref="K98:L98" si="26">C59+E59+G59+I59+C98+E98</f>
        <v>68737800</v>
      </c>
      <c r="L98" s="10">
        <f t="shared" si="26"/>
        <v>5147300</v>
      </c>
    </row>
    <row r="99" spans="1:13" x14ac:dyDescent="0.2">
      <c r="A99" s="1" t="s">
        <v>595</v>
      </c>
      <c r="B99" s="26" t="s">
        <v>622</v>
      </c>
      <c r="C99" s="10">
        <v>2256493</v>
      </c>
      <c r="D99" s="10">
        <v>203352</v>
      </c>
      <c r="E99" s="10">
        <v>741488</v>
      </c>
      <c r="F99" s="10">
        <v>705121</v>
      </c>
      <c r="G99" s="10"/>
      <c r="H99" s="10"/>
      <c r="I99" s="4"/>
      <c r="J99" s="4"/>
      <c r="K99" s="10">
        <f t="shared" ref="K99:L99" si="27">C60+E60+G60+I60+C99+E99</f>
        <v>17786506</v>
      </c>
      <c r="L99" s="10">
        <f t="shared" si="27"/>
        <v>2966863</v>
      </c>
    </row>
    <row r="100" spans="1:13" x14ac:dyDescent="0.2">
      <c r="A100" s="1" t="s">
        <v>595</v>
      </c>
      <c r="B100" s="26" t="s">
        <v>623</v>
      </c>
      <c r="C100" s="10">
        <v>3837387.65</v>
      </c>
      <c r="D100" s="10">
        <v>673643.2</v>
      </c>
      <c r="E100" s="10">
        <v>1022612.8</v>
      </c>
      <c r="F100" s="10">
        <v>1022049</v>
      </c>
      <c r="G100" s="10"/>
      <c r="H100" s="10"/>
      <c r="I100" s="4"/>
      <c r="J100" s="4"/>
      <c r="K100" s="10">
        <f t="shared" ref="K100:L100" si="28">C61+E61+G61+I61+C100+E100</f>
        <v>18799844.900000002</v>
      </c>
      <c r="L100" s="10">
        <f t="shared" si="28"/>
        <v>2478962.0999999996</v>
      </c>
    </row>
    <row r="101" spans="1:13" x14ac:dyDescent="0.2">
      <c r="A101" s="1" t="s">
        <v>595</v>
      </c>
      <c r="B101" s="26" t="s">
        <v>624</v>
      </c>
      <c r="C101" s="10">
        <v>2046484.24</v>
      </c>
      <c r="D101" s="10">
        <v>511821.59</v>
      </c>
      <c r="E101" s="10">
        <v>73765.740000000005</v>
      </c>
      <c r="F101" s="10">
        <v>49485.63</v>
      </c>
      <c r="G101" s="10"/>
      <c r="H101" s="10"/>
      <c r="I101" s="4"/>
      <c r="J101" s="4"/>
      <c r="K101" s="10">
        <f t="shared" ref="K101:L101" si="29">C62+E62+G62+I62+C101+E101</f>
        <v>15241995.34</v>
      </c>
      <c r="L101" s="10">
        <f t="shared" si="29"/>
        <v>3096721.26</v>
      </c>
    </row>
    <row r="102" spans="1:13" x14ac:dyDescent="0.2">
      <c r="A102" s="1" t="s">
        <v>595</v>
      </c>
      <c r="B102" s="26" t="s">
        <v>625</v>
      </c>
      <c r="C102" s="10">
        <v>1873281</v>
      </c>
      <c r="D102" s="10">
        <v>206912</v>
      </c>
      <c r="E102" s="10">
        <v>0</v>
      </c>
      <c r="F102" s="10">
        <v>0</v>
      </c>
      <c r="G102" s="10"/>
      <c r="H102" s="10"/>
      <c r="I102" s="4"/>
      <c r="J102" s="4"/>
      <c r="K102" s="10">
        <f>C63+E63+G63+I63+C102+E102</f>
        <v>13672070</v>
      </c>
      <c r="L102" s="10">
        <f>D63+F63+H63+J63+D102+F102</f>
        <v>1224740</v>
      </c>
    </row>
    <row r="103" spans="1:13" x14ac:dyDescent="0.2">
      <c r="A103" s="1" t="s">
        <v>353</v>
      </c>
      <c r="B103" s="26" t="s">
        <v>626</v>
      </c>
      <c r="C103" s="10">
        <v>1455391.36</v>
      </c>
      <c r="D103" s="10">
        <v>134513.5</v>
      </c>
      <c r="E103" s="10">
        <v>31228.22</v>
      </c>
      <c r="F103" s="10">
        <v>20000</v>
      </c>
      <c r="G103" s="10"/>
      <c r="H103" s="10"/>
      <c r="I103" s="4"/>
      <c r="J103" s="4"/>
      <c r="K103" s="10">
        <f>C64+E64+G64+I64+C103+E103</f>
        <v>13691543.23</v>
      </c>
      <c r="L103" s="10">
        <f>D64+F64+H64+J64+D103+F103</f>
        <v>1519157.54</v>
      </c>
    </row>
    <row r="104" spans="1:13" x14ac:dyDescent="0.2">
      <c r="B104" s="26"/>
      <c r="C104" s="10"/>
      <c r="D104" s="10"/>
      <c r="E104" s="10"/>
      <c r="F104" s="10"/>
      <c r="G104" s="10"/>
      <c r="H104" s="10"/>
      <c r="I104" s="4"/>
      <c r="J104" s="4"/>
      <c r="K104" s="10"/>
      <c r="L104" s="10"/>
    </row>
    <row r="105" spans="1:13" x14ac:dyDescent="0.2">
      <c r="B105" s="26" t="s">
        <v>219</v>
      </c>
      <c r="C105" s="11">
        <f>SUBTOTAL(9,C72:C104)</f>
        <v>120656780.12</v>
      </c>
      <c r="D105" s="11">
        <f>SUBTOTAL(9,D72:D104)</f>
        <v>19608620.170000002</v>
      </c>
      <c r="E105" s="11">
        <f>SUBTOTAL(9,E72:E104)</f>
        <v>8010024.54</v>
      </c>
      <c r="F105" s="11">
        <f>SUBTOTAL(9,F72:F104)</f>
        <v>8548155.2100000028</v>
      </c>
      <c r="G105" s="4"/>
      <c r="H105" s="4"/>
      <c r="I105" s="4"/>
      <c r="J105" s="4"/>
      <c r="K105" s="11">
        <f>SUBTOTAL(9,K72:K104)</f>
        <v>743223887.49999988</v>
      </c>
      <c r="L105" s="11">
        <f>SUBTOTAL(9,L72:L104)</f>
        <v>96118996.87999998</v>
      </c>
    </row>
    <row r="106" spans="1:13" x14ac:dyDescent="0.2">
      <c r="B106" s="10"/>
      <c r="C106" s="10"/>
      <c r="D106" s="10"/>
      <c r="E106" s="10"/>
      <c r="F106" s="10"/>
      <c r="G106" s="4"/>
      <c r="H106" s="10"/>
      <c r="I106" s="10"/>
      <c r="J106" s="10"/>
      <c r="K106" s="10"/>
      <c r="L106" s="10"/>
    </row>
    <row r="107" spans="1:13" x14ac:dyDescent="0.2"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13" ht="39.75" customHeight="1" x14ac:dyDescent="0.2">
      <c r="B108" s="26"/>
      <c r="C108" s="213"/>
      <c r="D108" s="213"/>
      <c r="E108" s="213"/>
      <c r="F108" s="213"/>
      <c r="G108" s="213"/>
      <c r="H108" s="213"/>
      <c r="I108" s="213"/>
      <c r="J108" s="218"/>
      <c r="K108" s="209" t="s">
        <v>143</v>
      </c>
      <c r="L108" s="223"/>
      <c r="M108" s="6"/>
    </row>
    <row r="109" spans="1:13" x14ac:dyDescent="0.2">
      <c r="B109" s="15"/>
      <c r="C109" s="28"/>
      <c r="D109" s="28"/>
      <c r="E109" s="28"/>
      <c r="F109" s="28"/>
      <c r="G109" s="26"/>
      <c r="H109" s="28"/>
      <c r="I109" s="27"/>
      <c r="J109" s="27"/>
      <c r="K109" s="156" t="s">
        <v>245</v>
      </c>
      <c r="L109" s="156" t="s">
        <v>246</v>
      </c>
    </row>
    <row r="110" spans="1:13" x14ac:dyDescent="0.2">
      <c r="B110" s="15"/>
      <c r="C110" s="28"/>
      <c r="D110" s="28"/>
      <c r="E110" s="28"/>
      <c r="F110" s="28"/>
      <c r="G110" s="28"/>
      <c r="H110" s="28"/>
      <c r="I110" s="27"/>
      <c r="J110" s="27"/>
      <c r="K110" s="28" t="s">
        <v>247</v>
      </c>
      <c r="L110" s="28" t="s">
        <v>247</v>
      </c>
      <c r="M110" s="6"/>
    </row>
    <row r="111" spans="1:13" x14ac:dyDescent="0.2">
      <c r="B111" s="15"/>
      <c r="C111" s="28"/>
      <c r="D111" s="28"/>
      <c r="E111" s="28"/>
      <c r="F111" s="28"/>
      <c r="G111" s="28"/>
      <c r="H111" s="28"/>
      <c r="I111" s="28"/>
      <c r="J111" s="28"/>
      <c r="K111" s="28"/>
      <c r="L111" s="28"/>
    </row>
    <row r="112" spans="1:13" x14ac:dyDescent="0.2">
      <c r="A112" s="1" t="s">
        <v>156</v>
      </c>
      <c r="B112" s="26"/>
      <c r="C112" s="4"/>
      <c r="D112" s="4"/>
      <c r="E112" s="4"/>
      <c r="F112" s="4"/>
      <c r="G112" s="4"/>
      <c r="H112" s="216" t="s">
        <v>499</v>
      </c>
      <c r="I112" s="216"/>
      <c r="J112" s="216"/>
      <c r="K112" s="152">
        <v>0</v>
      </c>
      <c r="L112" s="152">
        <v>0</v>
      </c>
    </row>
    <row r="113" spans="1:12" x14ac:dyDescent="0.2">
      <c r="B113" s="26"/>
      <c r="C113" s="4"/>
      <c r="D113" s="4"/>
      <c r="E113" s="4"/>
      <c r="F113" s="4"/>
      <c r="G113" s="4"/>
      <c r="H113" s="4"/>
      <c r="I113" s="4"/>
      <c r="J113" s="4"/>
      <c r="K113" s="15">
        <f>K105+K112</f>
        <v>743223887.49999988</v>
      </c>
      <c r="L113" s="15">
        <f>L105+L112</f>
        <v>96118996.87999998</v>
      </c>
    </row>
    <row r="114" spans="1:12" x14ac:dyDescent="0.2">
      <c r="A114" s="1" t="s">
        <v>74</v>
      </c>
      <c r="B114" s="26"/>
      <c r="C114" s="4"/>
      <c r="D114" s="4"/>
      <c r="E114" s="4"/>
      <c r="F114" s="4"/>
      <c r="G114" s="4"/>
      <c r="H114" s="216" t="s">
        <v>485</v>
      </c>
      <c r="I114" s="216"/>
      <c r="J114" s="216"/>
      <c r="K114" s="4">
        <v>2663980</v>
      </c>
      <c r="L114" s="4">
        <v>2663980</v>
      </c>
    </row>
    <row r="115" spans="1:12" ht="13.5" thickBot="1" x14ac:dyDescent="0.25">
      <c r="B115" s="10"/>
      <c r="C115" s="10"/>
      <c r="D115" s="10"/>
      <c r="E115" s="10"/>
      <c r="F115" s="10"/>
      <c r="G115" s="10"/>
      <c r="H115" s="139"/>
      <c r="I115" s="139"/>
      <c r="J115" s="139"/>
      <c r="K115" s="139"/>
      <c r="L115" s="139"/>
    </row>
    <row r="116" spans="1:12" ht="14.25" thickTop="1" thickBot="1" x14ac:dyDescent="0.25">
      <c r="B116" s="10"/>
      <c r="C116" s="10"/>
      <c r="D116" s="10"/>
      <c r="E116" s="10"/>
      <c r="F116" s="10"/>
      <c r="G116" s="10"/>
      <c r="H116" s="217" t="s">
        <v>157</v>
      </c>
      <c r="I116" s="217"/>
      <c r="J116" s="217"/>
      <c r="K116" s="141">
        <f>K113-K114</f>
        <v>740559907.49999988</v>
      </c>
      <c r="L116" s="162">
        <f>L113-L114</f>
        <v>93455016.87999998</v>
      </c>
    </row>
    <row r="117" spans="1:12" ht="13.5" thickTop="1" x14ac:dyDescent="0.2">
      <c r="B117" s="26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1:12" x14ac:dyDescent="0.2">
      <c r="L118" s="6"/>
    </row>
    <row r="119" spans="1:12" x14ac:dyDescent="0.2">
      <c r="C119" s="39"/>
      <c r="D119" s="39"/>
      <c r="L119" s="6"/>
    </row>
    <row r="120" spans="1:12" x14ac:dyDescent="0.2">
      <c r="C120" s="7"/>
      <c r="L120" s="6"/>
    </row>
    <row r="121" spans="1:12" x14ac:dyDescent="0.2">
      <c r="C121" s="7"/>
    </row>
    <row r="122" spans="1:12" x14ac:dyDescent="0.2">
      <c r="C122" s="7"/>
      <c r="D122" s="7"/>
    </row>
    <row r="123" spans="1:12" x14ac:dyDescent="0.2">
      <c r="C123" s="7"/>
    </row>
  </sheetData>
  <mergeCells count="19">
    <mergeCell ref="G69:H69"/>
    <mergeCell ref="K69:L69"/>
    <mergeCell ref="K108:L108"/>
    <mergeCell ref="H116:J116"/>
    <mergeCell ref="H114:J114"/>
    <mergeCell ref="H112:J112"/>
    <mergeCell ref="B29:L29"/>
    <mergeCell ref="C30:D30"/>
    <mergeCell ref="E30:F30"/>
    <mergeCell ref="G30:H30"/>
    <mergeCell ref="I30:J30"/>
    <mergeCell ref="C108:D108"/>
    <mergeCell ref="E108:F108"/>
    <mergeCell ref="G108:H108"/>
    <mergeCell ref="I108:J108"/>
    <mergeCell ref="B68:L68"/>
    <mergeCell ref="I69:J69"/>
    <mergeCell ref="C69:D69"/>
    <mergeCell ref="E69:F69"/>
  </mergeCells>
  <phoneticPr fontId="0" type="noConversion"/>
  <pageMargins left="0.74803149606299213" right="0.74803149606299213" top="0.42" bottom="0.63" header="0.28000000000000003" footer="0.51181102362204722"/>
  <pageSetup paperSize="9" scale="78" fitToHeight="10" orientation="landscape" r:id="rId1"/>
  <headerFooter alignWithMargins="0"/>
  <rowBreaks count="1" manualBreakCount="1">
    <brk id="67" max="11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20"/>
  <sheetViews>
    <sheetView topLeftCell="B7" zoomScaleNormal="100" workbookViewId="0">
      <selection activeCell="B7" sqref="B7"/>
    </sheetView>
  </sheetViews>
  <sheetFormatPr defaultColWidth="9.28515625" defaultRowHeight="12.75" x14ac:dyDescent="0.2"/>
  <cols>
    <col min="1" max="1" width="11.5703125" style="1" hidden="1" customWidth="1"/>
    <col min="2" max="2" width="27.7109375" style="1" customWidth="1"/>
    <col min="3" max="29" width="13" style="1" customWidth="1"/>
    <col min="30" max="16384" width="9.28515625" style="1"/>
  </cols>
  <sheetData>
    <row r="1" spans="1:12" hidden="1" x14ac:dyDescent="0.2">
      <c r="A1" s="1" t="s">
        <v>552</v>
      </c>
    </row>
    <row r="2" spans="1:12" hidden="1" x14ac:dyDescent="0.2">
      <c r="A2" s="1" t="s">
        <v>232</v>
      </c>
    </row>
    <row r="3" spans="1:12" hidden="1" x14ac:dyDescent="0.2">
      <c r="A3" s="1" t="s">
        <v>239</v>
      </c>
      <c r="B3" s="8" t="s">
        <v>254</v>
      </c>
      <c r="C3" s="1" t="s">
        <v>220</v>
      </c>
      <c r="D3" s="1" t="s">
        <v>220</v>
      </c>
      <c r="E3" s="1" t="s">
        <v>220</v>
      </c>
      <c r="F3" s="1" t="s">
        <v>220</v>
      </c>
      <c r="G3" s="1" t="s">
        <v>220</v>
      </c>
      <c r="H3" s="1" t="s">
        <v>220</v>
      </c>
      <c r="I3" s="1" t="s">
        <v>220</v>
      </c>
      <c r="J3" s="1" t="s">
        <v>220</v>
      </c>
    </row>
    <row r="4" spans="1:12" hidden="1" x14ac:dyDescent="0.2">
      <c r="A4" s="1" t="s">
        <v>221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248</v>
      </c>
      <c r="C5" s="1">
        <v>620</v>
      </c>
      <c r="D5" s="1">
        <v>620</v>
      </c>
      <c r="E5" s="1">
        <v>630</v>
      </c>
      <c r="F5" s="1">
        <v>630</v>
      </c>
      <c r="G5" s="1">
        <v>640</v>
      </c>
      <c r="H5" s="1">
        <v>640</v>
      </c>
      <c r="I5" s="1">
        <v>650</v>
      </c>
      <c r="J5" s="1">
        <v>650</v>
      </c>
      <c r="K5" s="2"/>
      <c r="L5" s="3"/>
    </row>
    <row r="6" spans="1:12" s="22" customFormat="1" ht="12.75" hidden="1" customHeight="1" x14ac:dyDescent="0.25">
      <c r="A6" s="1" t="s">
        <v>347</v>
      </c>
      <c r="C6" s="1" t="s">
        <v>348</v>
      </c>
      <c r="D6" s="1" t="s">
        <v>349</v>
      </c>
      <c r="E6" s="1" t="s">
        <v>348</v>
      </c>
      <c r="F6" s="1" t="s">
        <v>349</v>
      </c>
      <c r="G6" s="1" t="s">
        <v>348</v>
      </c>
      <c r="H6" s="1" t="s">
        <v>349</v>
      </c>
      <c r="I6" s="1" t="s">
        <v>348</v>
      </c>
      <c r="J6" s="1" t="s">
        <v>349</v>
      </c>
    </row>
    <row r="7" spans="1:12" customFormat="1" x14ac:dyDescent="0.2"/>
    <row r="8" spans="1:12" s="22" customFormat="1" ht="12.75" customHeight="1" x14ac:dyDescent="0.25">
      <c r="A8" s="1"/>
      <c r="D8" s="1"/>
      <c r="E8" s="1"/>
      <c r="F8" s="1"/>
      <c r="G8" s="1"/>
      <c r="H8" s="1"/>
      <c r="I8" s="23"/>
      <c r="J8" s="1"/>
    </row>
    <row r="9" spans="1:12" hidden="1" x14ac:dyDescent="0.2">
      <c r="A9" s="1" t="s">
        <v>145</v>
      </c>
    </row>
    <row r="10" spans="1:12" hidden="1" x14ac:dyDescent="0.2">
      <c r="A10" s="1" t="s">
        <v>230</v>
      </c>
    </row>
    <row r="11" spans="1:12" hidden="1" x14ac:dyDescent="0.2">
      <c r="A11" s="1" t="s">
        <v>243</v>
      </c>
      <c r="B11" s="8"/>
      <c r="K11" s="1" t="s">
        <v>220</v>
      </c>
      <c r="L11" s="1" t="s">
        <v>220</v>
      </c>
    </row>
    <row r="12" spans="1:12" hidden="1" x14ac:dyDescent="0.2">
      <c r="A12" s="1" t="s">
        <v>225</v>
      </c>
      <c r="C12" s="7"/>
      <c r="E12" s="7"/>
      <c r="G12" s="7"/>
      <c r="I12" s="7"/>
      <c r="K12" s="7">
        <v>10</v>
      </c>
      <c r="L12" s="1">
        <v>30</v>
      </c>
    </row>
    <row r="13" spans="1:12" hidden="1" x14ac:dyDescent="0.2">
      <c r="A13" s="1" t="s">
        <v>215</v>
      </c>
      <c r="K13" s="1" t="s">
        <v>172</v>
      </c>
      <c r="L13" s="1" t="s">
        <v>172</v>
      </c>
    </row>
    <row r="14" spans="1:12" s="22" customFormat="1" ht="12.75" hidden="1" customHeight="1" x14ac:dyDescent="0.25">
      <c r="A14" s="1" t="s">
        <v>355</v>
      </c>
      <c r="C14" s="1"/>
      <c r="D14" s="1"/>
      <c r="E14" s="1"/>
      <c r="F14" s="1"/>
      <c r="G14" s="1"/>
      <c r="H14" s="1"/>
      <c r="I14" s="1"/>
      <c r="J14" s="1"/>
      <c r="K14" s="1" t="s">
        <v>348</v>
      </c>
      <c r="L14" s="1" t="s">
        <v>349</v>
      </c>
    </row>
    <row r="15" spans="1:12" s="22" customFormat="1" ht="12.75" customHeight="1" x14ac:dyDescent="0.25">
      <c r="A15" s="1"/>
      <c r="D15" s="1"/>
      <c r="E15" s="1"/>
      <c r="F15" s="1"/>
      <c r="G15" s="1"/>
      <c r="H15" s="1"/>
      <c r="I15" s="23"/>
      <c r="J15" s="1"/>
    </row>
    <row r="16" spans="1:12" hidden="1" x14ac:dyDescent="0.2">
      <c r="A16" s="1" t="s">
        <v>553</v>
      </c>
    </row>
    <row r="17" spans="1:12" hidden="1" x14ac:dyDescent="0.2">
      <c r="A17" s="1" t="s">
        <v>231</v>
      </c>
    </row>
    <row r="18" spans="1:12" hidden="1" x14ac:dyDescent="0.2">
      <c r="A18" s="1" t="s">
        <v>244</v>
      </c>
      <c r="B18" s="8" t="s">
        <v>254</v>
      </c>
      <c r="C18" s="1" t="s">
        <v>220</v>
      </c>
      <c r="D18" s="1" t="s">
        <v>220</v>
      </c>
      <c r="E18" s="1" t="s">
        <v>220</v>
      </c>
      <c r="F18" s="1" t="s">
        <v>220</v>
      </c>
    </row>
    <row r="19" spans="1:12" hidden="1" x14ac:dyDescent="0.2">
      <c r="A19" s="1" t="s">
        <v>226</v>
      </c>
      <c r="C19" s="7">
        <v>10</v>
      </c>
      <c r="D19" s="1">
        <v>30</v>
      </c>
      <c r="E19" s="7">
        <v>10</v>
      </c>
      <c r="F19" s="1">
        <v>30</v>
      </c>
      <c r="G19" s="7"/>
      <c r="I19" s="7"/>
      <c r="K19" s="2"/>
      <c r="L19" s="3"/>
    </row>
    <row r="20" spans="1:12" hidden="1" x14ac:dyDescent="0.2">
      <c r="A20" s="1" t="s">
        <v>216</v>
      </c>
      <c r="C20" s="1">
        <v>660</v>
      </c>
      <c r="D20" s="1">
        <v>660</v>
      </c>
      <c r="E20" s="1">
        <v>670</v>
      </c>
      <c r="F20" s="1">
        <v>670</v>
      </c>
      <c r="K20" s="2"/>
      <c r="L20" s="3"/>
    </row>
    <row r="21" spans="1:12" s="22" customFormat="1" ht="12.75" hidden="1" customHeight="1" x14ac:dyDescent="0.25">
      <c r="A21" s="1" t="s">
        <v>362</v>
      </c>
      <c r="C21" s="1" t="s">
        <v>348</v>
      </c>
      <c r="D21" s="1" t="s">
        <v>349</v>
      </c>
      <c r="E21" s="1" t="s">
        <v>348</v>
      </c>
      <c r="F21" s="1" t="s">
        <v>349</v>
      </c>
      <c r="G21" s="1"/>
      <c r="H21" s="1"/>
      <c r="I21" s="23"/>
      <c r="J21" s="1"/>
    </row>
    <row r="22" spans="1:12" customFormat="1" x14ac:dyDescent="0.2"/>
    <row r="23" spans="1:12" s="22" customFormat="1" ht="12.75" customHeight="1" x14ac:dyDescent="0.25">
      <c r="A23" s="1"/>
      <c r="D23" s="1"/>
      <c r="E23" s="1"/>
      <c r="F23" s="1"/>
      <c r="G23" s="1"/>
      <c r="H23" s="1"/>
      <c r="I23" s="23"/>
      <c r="J23" s="1"/>
    </row>
    <row r="24" spans="1:12" hidden="1" x14ac:dyDescent="0.2">
      <c r="A24" s="1" t="s">
        <v>173</v>
      </c>
    </row>
    <row r="25" spans="1:12" hidden="1" x14ac:dyDescent="0.2">
      <c r="A25" s="1" t="s">
        <v>365</v>
      </c>
    </row>
    <row r="26" spans="1:12" hidden="1" x14ac:dyDescent="0.2">
      <c r="A26" s="1" t="s">
        <v>366</v>
      </c>
      <c r="B26" s="8"/>
      <c r="K26" s="1" t="s">
        <v>220</v>
      </c>
      <c r="L26" s="1" t="s">
        <v>220</v>
      </c>
    </row>
    <row r="27" spans="1:12" hidden="1" x14ac:dyDescent="0.2">
      <c r="A27" s="1" t="s">
        <v>367</v>
      </c>
      <c r="C27" s="7"/>
      <c r="E27" s="7"/>
      <c r="G27" s="7"/>
      <c r="I27" s="7"/>
      <c r="K27" s="7">
        <v>10</v>
      </c>
      <c r="L27" s="1">
        <v>10</v>
      </c>
    </row>
    <row r="28" spans="1:12" hidden="1" x14ac:dyDescent="0.2">
      <c r="A28" s="1" t="s">
        <v>368</v>
      </c>
      <c r="K28" s="1">
        <v>80</v>
      </c>
      <c r="L28" s="1">
        <v>80</v>
      </c>
    </row>
    <row r="29" spans="1:12" s="22" customFormat="1" ht="12.75" hidden="1" customHeight="1" x14ac:dyDescent="0.25">
      <c r="A29" s="1" t="s">
        <v>369</v>
      </c>
      <c r="C29" s="1"/>
      <c r="D29" s="1"/>
      <c r="E29" s="1"/>
      <c r="F29" s="1"/>
      <c r="G29" s="1"/>
      <c r="H29" s="1"/>
      <c r="I29" s="23"/>
      <c r="J29" s="1"/>
      <c r="K29" s="7" t="s">
        <v>349</v>
      </c>
      <c r="L29" s="7" t="s">
        <v>349</v>
      </c>
    </row>
    <row r="32" spans="1:12" ht="18.75" x14ac:dyDescent="0.3">
      <c r="B32" s="208" t="s">
        <v>252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</row>
    <row r="33" spans="1:13" ht="25.5" customHeight="1" x14ac:dyDescent="0.2">
      <c r="B33" s="13" t="s">
        <v>498</v>
      </c>
      <c r="C33" s="209" t="s">
        <v>329</v>
      </c>
      <c r="D33" s="210"/>
      <c r="E33" s="209" t="s">
        <v>330</v>
      </c>
      <c r="F33" s="210"/>
      <c r="G33" s="209" t="s">
        <v>331</v>
      </c>
      <c r="H33" s="210"/>
      <c r="I33" s="209" t="s">
        <v>332</v>
      </c>
      <c r="J33" s="210"/>
      <c r="K33" s="25"/>
      <c r="L33" s="4"/>
      <c r="M33" s="6"/>
    </row>
    <row r="34" spans="1:13" x14ac:dyDescent="0.2">
      <c r="B34" s="26"/>
      <c r="C34" s="27" t="s">
        <v>245</v>
      </c>
      <c r="D34" s="27" t="s">
        <v>246</v>
      </c>
      <c r="E34" s="27" t="s">
        <v>245</v>
      </c>
      <c r="F34" s="27" t="s">
        <v>246</v>
      </c>
      <c r="G34" s="27" t="s">
        <v>245</v>
      </c>
      <c r="H34" s="27" t="s">
        <v>246</v>
      </c>
      <c r="I34" s="27" t="s">
        <v>245</v>
      </c>
      <c r="J34" s="27" t="s">
        <v>246</v>
      </c>
      <c r="K34" s="28"/>
      <c r="L34" s="28"/>
    </row>
    <row r="35" spans="1:13" x14ac:dyDescent="0.2">
      <c r="B35" s="26"/>
      <c r="C35" s="27" t="s">
        <v>247</v>
      </c>
      <c r="D35" s="27" t="s">
        <v>247</v>
      </c>
      <c r="E35" s="27" t="s">
        <v>247</v>
      </c>
      <c r="F35" s="27" t="s">
        <v>247</v>
      </c>
      <c r="G35" s="27" t="s">
        <v>247</v>
      </c>
      <c r="H35" s="27" t="s">
        <v>247</v>
      </c>
      <c r="I35" s="27" t="s">
        <v>247</v>
      </c>
      <c r="J35" s="27" t="s">
        <v>247</v>
      </c>
      <c r="K35" s="28"/>
      <c r="L35" s="28"/>
    </row>
    <row r="36" spans="1:13" x14ac:dyDescent="0.2">
      <c r="B36" s="26"/>
      <c r="C36" s="10"/>
      <c r="D36" s="10"/>
      <c r="E36" s="10"/>
      <c r="F36" s="10"/>
      <c r="G36" s="10"/>
      <c r="H36" s="10"/>
      <c r="I36" s="10"/>
      <c r="J36" s="10"/>
      <c r="K36" s="4"/>
      <c r="L36" s="4"/>
    </row>
    <row r="37" spans="1:13" x14ac:dyDescent="0.2">
      <c r="A37" s="1" t="s">
        <v>595</v>
      </c>
      <c r="B37" s="26" t="s">
        <v>596</v>
      </c>
      <c r="C37" s="10">
        <v>35931.839999999997</v>
      </c>
      <c r="D37" s="10">
        <v>539.33000000000004</v>
      </c>
      <c r="E37" s="10">
        <v>0</v>
      </c>
      <c r="F37" s="10">
        <v>0</v>
      </c>
      <c r="G37" s="10">
        <v>0</v>
      </c>
      <c r="H37" s="10">
        <v>0</v>
      </c>
      <c r="I37" s="10">
        <v>347194.96</v>
      </c>
      <c r="J37" s="10">
        <v>128800</v>
      </c>
      <c r="K37" s="4"/>
      <c r="L37" s="4"/>
    </row>
    <row r="38" spans="1:13" x14ac:dyDescent="0.2">
      <c r="A38" s="1" t="s">
        <v>595</v>
      </c>
      <c r="B38" s="26" t="s">
        <v>597</v>
      </c>
      <c r="C38" s="10">
        <v>103699.06</v>
      </c>
      <c r="D38" s="10">
        <v>1145.76</v>
      </c>
      <c r="E38" s="10">
        <v>0</v>
      </c>
      <c r="F38" s="10">
        <v>0</v>
      </c>
      <c r="G38" s="10">
        <v>0</v>
      </c>
      <c r="H38" s="10">
        <v>0</v>
      </c>
      <c r="I38" s="10">
        <v>333462.3</v>
      </c>
      <c r="J38" s="10">
        <v>179332.5</v>
      </c>
      <c r="K38" s="4"/>
      <c r="L38" s="4"/>
    </row>
    <row r="39" spans="1:13" x14ac:dyDescent="0.2">
      <c r="A39" s="1" t="s">
        <v>595</v>
      </c>
      <c r="B39" s="26" t="s">
        <v>598</v>
      </c>
      <c r="C39" s="10">
        <v>0</v>
      </c>
      <c r="D39" s="10">
        <v>0</v>
      </c>
      <c r="E39" s="10">
        <v>111734.02</v>
      </c>
      <c r="F39" s="10">
        <v>32379.07</v>
      </c>
      <c r="G39" s="10">
        <v>0</v>
      </c>
      <c r="H39" s="10">
        <v>0</v>
      </c>
      <c r="I39" s="10">
        <v>478798.58</v>
      </c>
      <c r="J39" s="10">
        <v>99898.9</v>
      </c>
      <c r="K39" s="4"/>
      <c r="L39" s="4"/>
    </row>
    <row r="40" spans="1:13" x14ac:dyDescent="0.2">
      <c r="A40" s="1" t="s">
        <v>595</v>
      </c>
      <c r="B40" s="26" t="s">
        <v>599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208661.07</v>
      </c>
      <c r="J40" s="10">
        <v>164290.73000000001</v>
      </c>
      <c r="K40" s="4"/>
      <c r="L40" s="4"/>
    </row>
    <row r="41" spans="1:13" x14ac:dyDescent="0.2">
      <c r="A41" s="1" t="s">
        <v>595</v>
      </c>
      <c r="B41" s="26" t="s">
        <v>600</v>
      </c>
      <c r="C41" s="10">
        <v>214423</v>
      </c>
      <c r="D41" s="10">
        <v>278</v>
      </c>
      <c r="E41" s="10">
        <v>2177804</v>
      </c>
      <c r="F41" s="10">
        <v>234251</v>
      </c>
      <c r="G41" s="10">
        <v>1206713</v>
      </c>
      <c r="H41" s="10">
        <v>13187</v>
      </c>
      <c r="I41" s="10">
        <v>3870369</v>
      </c>
      <c r="J41" s="10">
        <v>1713392</v>
      </c>
      <c r="K41" s="4"/>
      <c r="L41" s="4"/>
    </row>
    <row r="42" spans="1:13" x14ac:dyDescent="0.2">
      <c r="A42" s="1" t="s">
        <v>595</v>
      </c>
      <c r="B42" s="26" t="s">
        <v>601</v>
      </c>
      <c r="C42" s="10">
        <v>3799.43</v>
      </c>
      <c r="D42" s="10">
        <v>176.05</v>
      </c>
      <c r="E42" s="10">
        <v>1843516.14</v>
      </c>
      <c r="F42" s="10">
        <v>137311.71</v>
      </c>
      <c r="G42" s="10">
        <v>947.82</v>
      </c>
      <c r="H42" s="10">
        <v>138.94999999999999</v>
      </c>
      <c r="I42" s="10">
        <v>688564.73</v>
      </c>
      <c r="J42" s="10">
        <v>192504.43</v>
      </c>
      <c r="K42" s="4"/>
      <c r="L42" s="4"/>
    </row>
    <row r="43" spans="1:13" x14ac:dyDescent="0.2">
      <c r="A43" s="1" t="s">
        <v>595</v>
      </c>
      <c r="B43" s="26" t="s">
        <v>602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2973029</v>
      </c>
      <c r="J43" s="10">
        <v>545207</v>
      </c>
      <c r="K43" s="4"/>
      <c r="L43" s="4"/>
    </row>
    <row r="44" spans="1:13" x14ac:dyDescent="0.2">
      <c r="A44" s="1" t="s">
        <v>595</v>
      </c>
      <c r="B44" s="26" t="s">
        <v>603</v>
      </c>
      <c r="C44" s="10">
        <v>0</v>
      </c>
      <c r="D44" s="10">
        <v>0</v>
      </c>
      <c r="E44" s="10">
        <v>6622200</v>
      </c>
      <c r="F44" s="10">
        <v>4987300</v>
      </c>
      <c r="G44" s="10">
        <v>0</v>
      </c>
      <c r="H44" s="10">
        <v>0</v>
      </c>
      <c r="I44" s="10">
        <v>676300</v>
      </c>
      <c r="J44" s="10">
        <v>326600</v>
      </c>
      <c r="K44" s="4"/>
      <c r="L44" s="4"/>
    </row>
    <row r="45" spans="1:13" x14ac:dyDescent="0.2">
      <c r="A45" s="1" t="s">
        <v>595</v>
      </c>
      <c r="B45" s="26" t="s">
        <v>604</v>
      </c>
      <c r="C45" s="10">
        <v>0</v>
      </c>
      <c r="D45" s="10">
        <v>0</v>
      </c>
      <c r="E45" s="10">
        <v>740400</v>
      </c>
      <c r="F45" s="10">
        <v>26200</v>
      </c>
      <c r="G45" s="10">
        <v>0</v>
      </c>
      <c r="H45" s="10">
        <v>0</v>
      </c>
      <c r="I45" s="10">
        <v>1289700</v>
      </c>
      <c r="J45" s="10">
        <v>435100</v>
      </c>
      <c r="K45" s="4"/>
      <c r="L45" s="4"/>
    </row>
    <row r="46" spans="1:13" x14ac:dyDescent="0.2">
      <c r="A46" s="1" t="s">
        <v>595</v>
      </c>
      <c r="B46" s="26" t="s">
        <v>605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455131.82</v>
      </c>
      <c r="J46" s="10">
        <v>117850.24000000001</v>
      </c>
      <c r="K46" s="4"/>
      <c r="L46" s="4"/>
    </row>
    <row r="47" spans="1:13" x14ac:dyDescent="0.2">
      <c r="A47" s="1" t="s">
        <v>595</v>
      </c>
      <c r="B47" s="26" t="s">
        <v>606</v>
      </c>
      <c r="C47" s="10">
        <v>887816</v>
      </c>
      <c r="D47" s="10">
        <v>403750</v>
      </c>
      <c r="E47" s="10">
        <v>1300591.1299999999</v>
      </c>
      <c r="F47" s="10">
        <v>734811.87</v>
      </c>
      <c r="G47" s="10">
        <v>58427.64</v>
      </c>
      <c r="H47" s="10">
        <v>778.21</v>
      </c>
      <c r="I47" s="10">
        <v>628773.97</v>
      </c>
      <c r="J47" s="10">
        <v>342929.45</v>
      </c>
      <c r="K47" s="4"/>
      <c r="L47" s="4"/>
    </row>
    <row r="48" spans="1:13" x14ac:dyDescent="0.2">
      <c r="A48" s="1" t="s">
        <v>595</v>
      </c>
      <c r="B48" s="26" t="s">
        <v>607</v>
      </c>
      <c r="C48" s="10">
        <v>141366.19</v>
      </c>
      <c r="D48" s="10">
        <v>344.58</v>
      </c>
      <c r="E48" s="10">
        <v>1982280.39</v>
      </c>
      <c r="F48" s="10">
        <v>918620.26</v>
      </c>
      <c r="G48" s="10">
        <v>315063.88</v>
      </c>
      <c r="H48" s="10">
        <v>166040.57999999999</v>
      </c>
      <c r="I48" s="10">
        <v>722298.72</v>
      </c>
      <c r="J48" s="10">
        <v>398174.46</v>
      </c>
      <c r="K48" s="4"/>
      <c r="L48" s="4"/>
    </row>
    <row r="49" spans="1:12" x14ac:dyDescent="0.2">
      <c r="A49" s="1" t="s">
        <v>595</v>
      </c>
      <c r="B49" s="26" t="s">
        <v>608</v>
      </c>
      <c r="C49" s="10">
        <v>601472</v>
      </c>
      <c r="D49" s="10">
        <v>7475</v>
      </c>
      <c r="E49" s="10">
        <v>0</v>
      </c>
      <c r="F49" s="10">
        <v>0</v>
      </c>
      <c r="G49" s="10">
        <v>0</v>
      </c>
      <c r="H49" s="10">
        <v>0</v>
      </c>
      <c r="I49" s="10">
        <v>622127</v>
      </c>
      <c r="J49" s="10">
        <v>313280</v>
      </c>
      <c r="K49" s="4"/>
      <c r="L49" s="4"/>
    </row>
    <row r="50" spans="1:12" x14ac:dyDescent="0.2">
      <c r="A50" s="1" t="s">
        <v>595</v>
      </c>
      <c r="B50" s="26" t="s">
        <v>609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346131.05</v>
      </c>
      <c r="J50" s="10">
        <v>196039.61</v>
      </c>
      <c r="K50" s="4"/>
      <c r="L50" s="4"/>
    </row>
    <row r="51" spans="1:12" x14ac:dyDescent="0.2">
      <c r="A51" s="1" t="s">
        <v>595</v>
      </c>
      <c r="B51" s="26" t="s">
        <v>610</v>
      </c>
      <c r="C51" s="10">
        <v>518431.67</v>
      </c>
      <c r="D51" s="10">
        <v>127078.48</v>
      </c>
      <c r="E51" s="10">
        <v>0</v>
      </c>
      <c r="F51" s="10">
        <v>0</v>
      </c>
      <c r="G51" s="10">
        <v>0</v>
      </c>
      <c r="H51" s="10">
        <v>0</v>
      </c>
      <c r="I51" s="10">
        <v>390881.4</v>
      </c>
      <c r="J51" s="10">
        <v>158318.54999999999</v>
      </c>
      <c r="K51" s="4"/>
      <c r="L51" s="4"/>
    </row>
    <row r="52" spans="1:12" x14ac:dyDescent="0.2">
      <c r="A52" s="1" t="s">
        <v>595</v>
      </c>
      <c r="B52" s="26" t="s">
        <v>611</v>
      </c>
      <c r="C52" s="10">
        <v>112314</v>
      </c>
      <c r="D52" s="10">
        <v>1077</v>
      </c>
      <c r="E52" s="10">
        <v>0</v>
      </c>
      <c r="F52" s="10">
        <v>0</v>
      </c>
      <c r="G52" s="10">
        <v>0</v>
      </c>
      <c r="H52" s="10">
        <v>0</v>
      </c>
      <c r="I52" s="10">
        <v>314357</v>
      </c>
      <c r="J52" s="10">
        <v>64106</v>
      </c>
      <c r="K52" s="4"/>
      <c r="L52" s="4"/>
    </row>
    <row r="53" spans="1:12" x14ac:dyDescent="0.2">
      <c r="A53" s="1" t="s">
        <v>595</v>
      </c>
      <c r="B53" s="26" t="s">
        <v>612</v>
      </c>
      <c r="C53" s="10">
        <v>225964.39</v>
      </c>
      <c r="D53" s="10">
        <v>2891.5</v>
      </c>
      <c r="E53" s="10">
        <v>10000</v>
      </c>
      <c r="F53" s="10">
        <v>5000</v>
      </c>
      <c r="G53" s="10">
        <v>0</v>
      </c>
      <c r="H53" s="10">
        <v>0</v>
      </c>
      <c r="I53" s="10">
        <v>956490.61</v>
      </c>
      <c r="J53" s="10">
        <v>385002.88</v>
      </c>
      <c r="K53" s="4"/>
      <c r="L53" s="4"/>
    </row>
    <row r="54" spans="1:12" x14ac:dyDescent="0.2">
      <c r="A54" s="1" t="s">
        <v>595</v>
      </c>
      <c r="B54" s="26" t="s">
        <v>613</v>
      </c>
      <c r="C54" s="10">
        <v>77303.59</v>
      </c>
      <c r="D54" s="10">
        <v>440.76</v>
      </c>
      <c r="E54" s="10">
        <v>0</v>
      </c>
      <c r="F54" s="10">
        <v>0</v>
      </c>
      <c r="G54" s="10">
        <v>0</v>
      </c>
      <c r="H54" s="10">
        <v>0</v>
      </c>
      <c r="I54" s="10">
        <v>396593.47</v>
      </c>
      <c r="J54" s="10">
        <v>78723.62</v>
      </c>
      <c r="K54" s="4"/>
      <c r="L54" s="4"/>
    </row>
    <row r="55" spans="1:12" x14ac:dyDescent="0.2">
      <c r="A55" s="1" t="s">
        <v>595</v>
      </c>
      <c r="B55" s="26" t="s">
        <v>614</v>
      </c>
      <c r="C55" s="10">
        <v>0</v>
      </c>
      <c r="D55" s="10">
        <v>0</v>
      </c>
      <c r="E55" s="10">
        <v>565753.74</v>
      </c>
      <c r="F55" s="10">
        <v>193086.53</v>
      </c>
      <c r="G55" s="10">
        <v>14259</v>
      </c>
      <c r="H55" s="10">
        <v>0</v>
      </c>
      <c r="I55" s="10">
        <v>739491.44</v>
      </c>
      <c r="J55" s="10">
        <v>269927.3</v>
      </c>
      <c r="K55" s="4"/>
      <c r="L55" s="4"/>
    </row>
    <row r="56" spans="1:12" x14ac:dyDescent="0.2">
      <c r="A56" s="1" t="s">
        <v>595</v>
      </c>
      <c r="B56" s="26" t="s">
        <v>615</v>
      </c>
      <c r="C56" s="10">
        <v>115820</v>
      </c>
      <c r="D56" s="10">
        <v>452</v>
      </c>
      <c r="E56" s="10">
        <v>1138675</v>
      </c>
      <c r="F56" s="10">
        <v>4136</v>
      </c>
      <c r="G56" s="10">
        <v>57608</v>
      </c>
      <c r="H56" s="10">
        <v>563</v>
      </c>
      <c r="I56" s="10">
        <v>779377</v>
      </c>
      <c r="J56" s="10">
        <v>317803</v>
      </c>
      <c r="K56" s="4"/>
      <c r="L56" s="4"/>
    </row>
    <row r="57" spans="1:12" x14ac:dyDescent="0.2">
      <c r="A57" s="1" t="s">
        <v>595</v>
      </c>
      <c r="B57" s="26" t="s">
        <v>616</v>
      </c>
      <c r="C57" s="10">
        <v>280328.01</v>
      </c>
      <c r="D57" s="10">
        <v>205422.25</v>
      </c>
      <c r="E57" s="10">
        <v>0</v>
      </c>
      <c r="F57" s="10">
        <v>0</v>
      </c>
      <c r="G57" s="10">
        <v>0</v>
      </c>
      <c r="H57" s="10">
        <v>0</v>
      </c>
      <c r="I57" s="10">
        <v>645393.68999999994</v>
      </c>
      <c r="J57" s="10">
        <v>159489.51</v>
      </c>
      <c r="K57" s="4"/>
      <c r="L57" s="4"/>
    </row>
    <row r="58" spans="1:12" x14ac:dyDescent="0.2">
      <c r="A58" s="1" t="s">
        <v>595</v>
      </c>
      <c r="B58" s="26" t="s">
        <v>617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552148.06000000006</v>
      </c>
      <c r="J58" s="10">
        <v>176126.46</v>
      </c>
      <c r="K58" s="4"/>
      <c r="L58" s="4"/>
    </row>
    <row r="59" spans="1:12" x14ac:dyDescent="0.2">
      <c r="A59" s="1" t="s">
        <v>595</v>
      </c>
      <c r="B59" s="26" t="s">
        <v>618</v>
      </c>
      <c r="C59" s="10">
        <v>255149.03</v>
      </c>
      <c r="D59" s="10">
        <v>408.61</v>
      </c>
      <c r="E59" s="10">
        <v>0</v>
      </c>
      <c r="F59" s="10">
        <v>0</v>
      </c>
      <c r="G59" s="10">
        <v>0</v>
      </c>
      <c r="H59" s="10">
        <v>0</v>
      </c>
      <c r="I59" s="10">
        <v>336198.07</v>
      </c>
      <c r="J59" s="10">
        <v>147788.32</v>
      </c>
      <c r="K59" s="4"/>
      <c r="L59" s="4"/>
    </row>
    <row r="60" spans="1:12" x14ac:dyDescent="0.2">
      <c r="A60" s="1" t="s">
        <v>595</v>
      </c>
      <c r="B60" s="26" t="s">
        <v>619</v>
      </c>
      <c r="C60" s="10">
        <v>227944.33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416110.52</v>
      </c>
      <c r="J60" s="10">
        <v>165466.95000000001</v>
      </c>
      <c r="K60" s="4"/>
      <c r="L60" s="4"/>
    </row>
    <row r="61" spans="1:12" x14ac:dyDescent="0.2">
      <c r="A61" s="1" t="s">
        <v>595</v>
      </c>
      <c r="B61" s="26" t="s">
        <v>620</v>
      </c>
      <c r="C61" s="10">
        <v>36062.300000000003</v>
      </c>
      <c r="D61" s="10">
        <v>122.67</v>
      </c>
      <c r="E61" s="10">
        <v>453367.13</v>
      </c>
      <c r="F61" s="10">
        <v>229367.45</v>
      </c>
      <c r="G61" s="10">
        <v>50906.01</v>
      </c>
      <c r="H61" s="10">
        <v>186.35</v>
      </c>
      <c r="I61" s="10">
        <v>277479.67</v>
      </c>
      <c r="J61" s="10">
        <v>77070.83</v>
      </c>
      <c r="K61" s="4"/>
      <c r="L61" s="4"/>
    </row>
    <row r="62" spans="1:12" x14ac:dyDescent="0.2">
      <c r="A62" s="1" t="s">
        <v>595</v>
      </c>
      <c r="B62" s="26" t="s">
        <v>621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1342800</v>
      </c>
      <c r="J62" s="10">
        <v>247200</v>
      </c>
      <c r="K62" s="4"/>
      <c r="L62" s="4"/>
    </row>
    <row r="63" spans="1:12" x14ac:dyDescent="0.2">
      <c r="A63" s="1" t="s">
        <v>595</v>
      </c>
      <c r="B63" s="26" t="s">
        <v>622</v>
      </c>
      <c r="C63" s="10">
        <v>309793</v>
      </c>
      <c r="D63" s="10">
        <v>100550</v>
      </c>
      <c r="E63" s="10">
        <v>0</v>
      </c>
      <c r="F63" s="10">
        <v>0</v>
      </c>
      <c r="G63" s="10">
        <v>0</v>
      </c>
      <c r="H63" s="10">
        <v>0</v>
      </c>
      <c r="I63" s="10">
        <v>828796</v>
      </c>
      <c r="J63" s="10">
        <v>251900</v>
      </c>
      <c r="K63" s="4"/>
      <c r="L63" s="4"/>
    </row>
    <row r="64" spans="1:12" x14ac:dyDescent="0.2">
      <c r="A64" s="1" t="s">
        <v>595</v>
      </c>
      <c r="B64" s="26" t="s">
        <v>623</v>
      </c>
      <c r="C64" s="10">
        <v>0</v>
      </c>
      <c r="D64" s="10">
        <v>0</v>
      </c>
      <c r="E64" s="10">
        <v>421366.12</v>
      </c>
      <c r="F64" s="10">
        <v>91795.94</v>
      </c>
      <c r="G64" s="10">
        <v>62234.16</v>
      </c>
      <c r="H64" s="10">
        <v>0</v>
      </c>
      <c r="I64" s="10">
        <v>709991.49</v>
      </c>
      <c r="J64" s="10">
        <v>266177.65000000002</v>
      </c>
      <c r="K64" s="4"/>
      <c r="L64" s="4"/>
    </row>
    <row r="65" spans="1:13" x14ac:dyDescent="0.2">
      <c r="A65" s="1" t="s">
        <v>595</v>
      </c>
      <c r="B65" s="26" t="s">
        <v>624</v>
      </c>
      <c r="C65" s="10">
        <v>42822.52</v>
      </c>
      <c r="D65" s="10">
        <v>662.44</v>
      </c>
      <c r="E65" s="10">
        <v>0</v>
      </c>
      <c r="F65" s="10">
        <v>0</v>
      </c>
      <c r="G65" s="10">
        <v>0</v>
      </c>
      <c r="H65" s="10">
        <v>0</v>
      </c>
      <c r="I65" s="10">
        <v>446423.63</v>
      </c>
      <c r="J65" s="10">
        <v>133413.16</v>
      </c>
      <c r="K65" s="4"/>
      <c r="L65" s="4"/>
    </row>
    <row r="66" spans="1:13" x14ac:dyDescent="0.2">
      <c r="A66" s="1" t="s">
        <v>595</v>
      </c>
      <c r="B66" s="26" t="s">
        <v>625</v>
      </c>
      <c r="C66" s="10">
        <v>96000</v>
      </c>
      <c r="D66" s="10">
        <v>0</v>
      </c>
      <c r="E66" s="10">
        <v>1791850</v>
      </c>
      <c r="F66" s="10">
        <v>840056</v>
      </c>
      <c r="G66" s="10">
        <v>367250</v>
      </c>
      <c r="H66" s="10">
        <v>7512</v>
      </c>
      <c r="I66" s="10">
        <v>765616</v>
      </c>
      <c r="J66" s="10">
        <v>242830</v>
      </c>
      <c r="K66" s="4"/>
      <c r="L66" s="4"/>
    </row>
    <row r="67" spans="1:13" x14ac:dyDescent="0.2">
      <c r="A67" s="1" t="s">
        <v>255</v>
      </c>
      <c r="B67" s="26" t="s">
        <v>626</v>
      </c>
      <c r="C67" s="10">
        <v>0</v>
      </c>
      <c r="D67" s="10">
        <v>0</v>
      </c>
      <c r="E67" s="10">
        <v>1704597.36</v>
      </c>
      <c r="F67" s="10">
        <v>467987.34</v>
      </c>
      <c r="G67" s="10">
        <v>302030.03999999998</v>
      </c>
      <c r="H67" s="10">
        <v>35840.31</v>
      </c>
      <c r="I67" s="10">
        <v>355010.07</v>
      </c>
      <c r="J67" s="10">
        <v>208500</v>
      </c>
      <c r="K67" s="4"/>
      <c r="L67" s="4"/>
    </row>
    <row r="68" spans="1:13" x14ac:dyDescent="0.2">
      <c r="B68" s="26"/>
      <c r="C68" s="10"/>
      <c r="D68" s="10"/>
      <c r="E68" s="10"/>
      <c r="F68" s="10"/>
      <c r="G68" s="10"/>
      <c r="H68" s="10"/>
      <c r="I68" s="10"/>
      <c r="J68" s="10"/>
      <c r="K68" s="4"/>
      <c r="L68" s="4"/>
    </row>
    <row r="69" spans="1:13" x14ac:dyDescent="0.2">
      <c r="B69" s="26" t="s">
        <v>219</v>
      </c>
      <c r="C69" s="11">
        <f t="shared" ref="C69:J69" si="0">SUBTOTAL(9,C36:C68)</f>
        <v>4286440.3599999994</v>
      </c>
      <c r="D69" s="11">
        <f t="shared" si="0"/>
        <v>852814.43</v>
      </c>
      <c r="E69" s="11">
        <f t="shared" si="0"/>
        <v>20864135.030000001</v>
      </c>
      <c r="F69" s="11">
        <f t="shared" si="0"/>
        <v>8902303.1700000018</v>
      </c>
      <c r="G69" s="11">
        <f t="shared" si="0"/>
        <v>2435439.5499999998</v>
      </c>
      <c r="H69" s="11">
        <f t="shared" si="0"/>
        <v>224246.39999999999</v>
      </c>
      <c r="I69" s="11">
        <f t="shared" si="0"/>
        <v>23893700.320000004</v>
      </c>
      <c r="J69" s="11">
        <f t="shared" si="0"/>
        <v>8503243.5500000007</v>
      </c>
      <c r="K69" s="4"/>
      <c r="L69" s="4"/>
    </row>
    <row r="70" spans="1:13" x14ac:dyDescent="0.2">
      <c r="B70" s="26"/>
      <c r="C70" s="4"/>
      <c r="D70" s="4"/>
      <c r="E70" s="4"/>
      <c r="F70" s="4"/>
      <c r="G70" s="4"/>
      <c r="H70" s="4"/>
      <c r="I70" s="4"/>
      <c r="J70" s="4"/>
      <c r="K70" s="4"/>
      <c r="L70" s="4"/>
    </row>
    <row r="71" spans="1:13" ht="18.75" x14ac:dyDescent="0.3">
      <c r="B71" s="208" t="s">
        <v>252</v>
      </c>
      <c r="C71" s="208"/>
      <c r="D71" s="208"/>
      <c r="E71" s="208"/>
      <c r="F71" s="208"/>
      <c r="G71" s="208"/>
      <c r="H71" s="208"/>
      <c r="I71" s="208"/>
      <c r="J71" s="208"/>
      <c r="K71" s="208"/>
      <c r="L71" s="208"/>
    </row>
    <row r="72" spans="1:13" ht="25.5" customHeight="1" x14ac:dyDescent="0.2">
      <c r="B72" s="13" t="s">
        <v>498</v>
      </c>
      <c r="C72" s="209" t="s">
        <v>333</v>
      </c>
      <c r="D72" s="210"/>
      <c r="E72" s="209" t="s">
        <v>283</v>
      </c>
      <c r="F72" s="214"/>
      <c r="G72" s="213"/>
      <c r="H72" s="213"/>
      <c r="I72" s="213"/>
      <c r="J72" s="213"/>
      <c r="K72" s="214" t="s">
        <v>284</v>
      </c>
      <c r="L72" s="210"/>
      <c r="M72" s="6"/>
    </row>
    <row r="73" spans="1:13" x14ac:dyDescent="0.2">
      <c r="B73" s="26"/>
      <c r="C73" s="27" t="s">
        <v>245</v>
      </c>
      <c r="D73" s="27" t="s">
        <v>246</v>
      </c>
      <c r="E73" s="27" t="s">
        <v>245</v>
      </c>
      <c r="F73" s="27" t="s">
        <v>246</v>
      </c>
      <c r="G73" s="27"/>
      <c r="H73" s="27"/>
      <c r="I73" s="28"/>
      <c r="J73" s="28"/>
      <c r="K73" s="27" t="s">
        <v>245</v>
      </c>
      <c r="L73" s="27" t="s">
        <v>246</v>
      </c>
    </row>
    <row r="74" spans="1:13" x14ac:dyDescent="0.2">
      <c r="B74" s="26"/>
      <c r="C74" s="27" t="s">
        <v>247</v>
      </c>
      <c r="D74" s="27" t="s">
        <v>247</v>
      </c>
      <c r="E74" s="27" t="s">
        <v>247</v>
      </c>
      <c r="F74" s="27" t="s">
        <v>247</v>
      </c>
      <c r="G74" s="27"/>
      <c r="H74" s="27"/>
      <c r="I74" s="28"/>
      <c r="J74" s="28"/>
      <c r="K74" s="27" t="s">
        <v>247</v>
      </c>
      <c r="L74" s="27" t="s">
        <v>247</v>
      </c>
    </row>
    <row r="75" spans="1:13" x14ac:dyDescent="0.2">
      <c r="B75" s="26"/>
      <c r="C75" s="10"/>
      <c r="D75" s="10"/>
      <c r="E75" s="10"/>
      <c r="F75" s="10"/>
      <c r="G75" s="10"/>
      <c r="H75" s="10"/>
      <c r="I75" s="4"/>
      <c r="J75" s="4"/>
      <c r="K75" s="10"/>
      <c r="L75" s="10"/>
    </row>
    <row r="76" spans="1:13" x14ac:dyDescent="0.2">
      <c r="A76" s="1" t="s">
        <v>595</v>
      </c>
      <c r="B76" s="26" t="s">
        <v>596</v>
      </c>
      <c r="C76" s="10">
        <v>4325.42</v>
      </c>
      <c r="D76" s="10">
        <v>1700</v>
      </c>
      <c r="E76" s="10">
        <v>0.03</v>
      </c>
      <c r="F76" s="10">
        <v>0</v>
      </c>
      <c r="G76" s="10"/>
      <c r="H76" s="10"/>
      <c r="I76" s="4"/>
      <c r="J76" s="4"/>
      <c r="K76" s="10">
        <f t="shared" ref="K76:L76" si="1">C37+E37+G37+I37+C76+E76</f>
        <v>387452.25000000006</v>
      </c>
      <c r="L76" s="10">
        <f t="shared" si="1"/>
        <v>131039.33</v>
      </c>
    </row>
    <row r="77" spans="1:13" x14ac:dyDescent="0.2">
      <c r="A77" s="1" t="s">
        <v>595</v>
      </c>
      <c r="B77" s="26" t="s">
        <v>597</v>
      </c>
      <c r="C77" s="10">
        <v>0</v>
      </c>
      <c r="D77" s="10">
        <v>0</v>
      </c>
      <c r="E77" s="10">
        <v>0</v>
      </c>
      <c r="F77" s="10">
        <v>0</v>
      </c>
      <c r="G77" s="10"/>
      <c r="H77" s="10"/>
      <c r="I77" s="4"/>
      <c r="J77" s="4"/>
      <c r="K77" s="10">
        <f t="shared" ref="K77:L77" si="2">C38+E38+G38+I38+C77+E77</f>
        <v>437161.36</v>
      </c>
      <c r="L77" s="10">
        <f t="shared" si="2"/>
        <v>180478.26</v>
      </c>
    </row>
    <row r="78" spans="1:13" x14ac:dyDescent="0.2">
      <c r="A78" s="1" t="s">
        <v>595</v>
      </c>
      <c r="B78" s="26" t="s">
        <v>598</v>
      </c>
      <c r="C78" s="10">
        <v>32416.01</v>
      </c>
      <c r="D78" s="10">
        <v>0</v>
      </c>
      <c r="E78" s="10">
        <v>0</v>
      </c>
      <c r="F78" s="10">
        <v>0</v>
      </c>
      <c r="G78" s="10"/>
      <c r="H78" s="10"/>
      <c r="I78" s="4"/>
      <c r="J78" s="4"/>
      <c r="K78" s="10">
        <f t="shared" ref="K78:L78" si="3">C39+E39+G39+I39+C78+E78</f>
        <v>622948.61</v>
      </c>
      <c r="L78" s="10">
        <f t="shared" si="3"/>
        <v>132277.97</v>
      </c>
    </row>
    <row r="79" spans="1:13" x14ac:dyDescent="0.2">
      <c r="A79" s="1" t="s">
        <v>595</v>
      </c>
      <c r="B79" s="26" t="s">
        <v>599</v>
      </c>
      <c r="C79" s="10">
        <v>253303.52</v>
      </c>
      <c r="D79" s="10">
        <v>140700</v>
      </c>
      <c r="E79" s="10">
        <v>0</v>
      </c>
      <c r="F79" s="10">
        <v>0</v>
      </c>
      <c r="G79" s="10"/>
      <c r="H79" s="10"/>
      <c r="I79" s="4"/>
      <c r="J79" s="4"/>
      <c r="K79" s="10">
        <f t="shared" ref="K79:L79" si="4">C40+E40+G40+I40+C79+E79</f>
        <v>461964.58999999997</v>
      </c>
      <c r="L79" s="10">
        <f t="shared" si="4"/>
        <v>304990.73</v>
      </c>
    </row>
    <row r="80" spans="1:13" x14ac:dyDescent="0.2">
      <c r="A80" s="1" t="s">
        <v>595</v>
      </c>
      <c r="B80" s="26" t="s">
        <v>600</v>
      </c>
      <c r="C80" s="10">
        <v>43663</v>
      </c>
      <c r="D80" s="10">
        <v>1037</v>
      </c>
      <c r="E80" s="10">
        <v>0</v>
      </c>
      <c r="F80" s="10">
        <v>0</v>
      </c>
      <c r="G80" s="10"/>
      <c r="H80" s="10"/>
      <c r="I80" s="4"/>
      <c r="J80" s="4"/>
      <c r="K80" s="10">
        <f t="shared" ref="K80:L80" si="5">C41+E41+G41+I41+C80+E80</f>
        <v>7512972</v>
      </c>
      <c r="L80" s="10">
        <f t="shared" si="5"/>
        <v>1962145</v>
      </c>
    </row>
    <row r="81" spans="1:12" x14ac:dyDescent="0.2">
      <c r="A81" s="1" t="s">
        <v>595</v>
      </c>
      <c r="B81" s="26" t="s">
        <v>601</v>
      </c>
      <c r="C81" s="10">
        <v>210250.52</v>
      </c>
      <c r="D81" s="10">
        <v>4277.57</v>
      </c>
      <c r="E81" s="10">
        <v>15000</v>
      </c>
      <c r="F81" s="10">
        <v>0</v>
      </c>
      <c r="G81" s="10"/>
      <c r="H81" s="10"/>
      <c r="I81" s="4"/>
      <c r="J81" s="4"/>
      <c r="K81" s="10">
        <f t="shared" ref="K81:L81" si="6">C42+E42+G42+I42+C81+E81</f>
        <v>2762078.64</v>
      </c>
      <c r="L81" s="10">
        <f t="shared" si="6"/>
        <v>334408.71000000002</v>
      </c>
    </row>
    <row r="82" spans="1:12" x14ac:dyDescent="0.2">
      <c r="A82" s="1" t="s">
        <v>595</v>
      </c>
      <c r="B82" s="26" t="s">
        <v>602</v>
      </c>
      <c r="C82" s="10">
        <v>1451711</v>
      </c>
      <c r="D82" s="10">
        <v>645000</v>
      </c>
      <c r="E82" s="10">
        <v>0</v>
      </c>
      <c r="F82" s="10">
        <v>0</v>
      </c>
      <c r="G82" s="10"/>
      <c r="H82" s="10"/>
      <c r="I82" s="4"/>
      <c r="J82" s="4"/>
      <c r="K82" s="10">
        <f t="shared" ref="K82:L82" si="7">C43+E43+G43+I43+C82+E82</f>
        <v>4424740</v>
      </c>
      <c r="L82" s="10">
        <f t="shared" si="7"/>
        <v>1190207</v>
      </c>
    </row>
    <row r="83" spans="1:12" x14ac:dyDescent="0.2">
      <c r="A83" s="1" t="s">
        <v>595</v>
      </c>
      <c r="B83" s="26" t="s">
        <v>603</v>
      </c>
      <c r="C83" s="10">
        <v>87100</v>
      </c>
      <c r="D83" s="10">
        <v>35000</v>
      </c>
      <c r="E83" s="10">
        <v>100</v>
      </c>
      <c r="F83" s="10">
        <v>0</v>
      </c>
      <c r="G83" s="10"/>
      <c r="H83" s="10"/>
      <c r="I83" s="4"/>
      <c r="J83" s="4"/>
      <c r="K83" s="10">
        <f t="shared" ref="K83:L83" si="8">C44+E44+G44+I44+C83+E83</f>
        <v>7385700</v>
      </c>
      <c r="L83" s="10">
        <f t="shared" si="8"/>
        <v>5348900</v>
      </c>
    </row>
    <row r="84" spans="1:12" x14ac:dyDescent="0.2">
      <c r="A84" s="1" t="s">
        <v>595</v>
      </c>
      <c r="B84" s="26" t="s">
        <v>604</v>
      </c>
      <c r="C84" s="10">
        <v>133900</v>
      </c>
      <c r="D84" s="10">
        <v>43200</v>
      </c>
      <c r="E84" s="10">
        <v>0</v>
      </c>
      <c r="F84" s="10">
        <v>0</v>
      </c>
      <c r="G84" s="10"/>
      <c r="H84" s="10"/>
      <c r="I84" s="4"/>
      <c r="J84" s="4"/>
      <c r="K84" s="10">
        <f t="shared" ref="K84:L84" si="9">C45+E45+G45+I45+C84+E84</f>
        <v>2164000</v>
      </c>
      <c r="L84" s="10">
        <f t="shared" si="9"/>
        <v>504500</v>
      </c>
    </row>
    <row r="85" spans="1:12" x14ac:dyDescent="0.2">
      <c r="A85" s="1" t="s">
        <v>595</v>
      </c>
      <c r="B85" s="26" t="s">
        <v>605</v>
      </c>
      <c r="C85" s="10">
        <v>0</v>
      </c>
      <c r="D85" s="10">
        <v>0</v>
      </c>
      <c r="E85" s="10">
        <v>0</v>
      </c>
      <c r="F85" s="10">
        <v>0</v>
      </c>
      <c r="G85" s="10"/>
      <c r="H85" s="10"/>
      <c r="I85" s="4"/>
      <c r="J85" s="4"/>
      <c r="K85" s="10">
        <f t="shared" ref="K85:L85" si="10">C46+E46+G46+I46+C85+E85</f>
        <v>455131.82</v>
      </c>
      <c r="L85" s="10">
        <f t="shared" si="10"/>
        <v>117850.24000000001</v>
      </c>
    </row>
    <row r="86" spans="1:12" x14ac:dyDescent="0.2">
      <c r="A86" s="1" t="s">
        <v>595</v>
      </c>
      <c r="B86" s="26" t="s">
        <v>606</v>
      </c>
      <c r="C86" s="10">
        <v>0</v>
      </c>
      <c r="D86" s="10">
        <v>0</v>
      </c>
      <c r="E86" s="10">
        <v>0</v>
      </c>
      <c r="F86" s="10">
        <v>0</v>
      </c>
      <c r="G86" s="10"/>
      <c r="H86" s="10"/>
      <c r="I86" s="4"/>
      <c r="J86" s="4"/>
      <c r="K86" s="10">
        <f t="shared" ref="K86:L86" si="11">C47+E47+G47+I47+C86+E86</f>
        <v>2875608.74</v>
      </c>
      <c r="L86" s="10">
        <f t="shared" si="11"/>
        <v>1482269.53</v>
      </c>
    </row>
    <row r="87" spans="1:12" x14ac:dyDescent="0.2">
      <c r="A87" s="1" t="s">
        <v>595</v>
      </c>
      <c r="B87" s="26" t="s">
        <v>607</v>
      </c>
      <c r="C87" s="10">
        <v>10865.77</v>
      </c>
      <c r="D87" s="10">
        <v>6500</v>
      </c>
      <c r="E87" s="10">
        <v>0</v>
      </c>
      <c r="F87" s="10">
        <v>0</v>
      </c>
      <c r="G87" s="10"/>
      <c r="H87" s="10"/>
      <c r="I87" s="4"/>
      <c r="J87" s="4"/>
      <c r="K87" s="10">
        <f t="shared" ref="K87:L87" si="12">C48+E48+G48+I48+C87+E87</f>
        <v>3171874.9499999997</v>
      </c>
      <c r="L87" s="10">
        <f t="shared" si="12"/>
        <v>1489679.88</v>
      </c>
    </row>
    <row r="88" spans="1:12" x14ac:dyDescent="0.2">
      <c r="A88" s="1" t="s">
        <v>595</v>
      </c>
      <c r="B88" s="26" t="s">
        <v>608</v>
      </c>
      <c r="C88" s="10">
        <v>1000</v>
      </c>
      <c r="D88" s="10">
        <v>0</v>
      </c>
      <c r="E88" s="10">
        <v>249999</v>
      </c>
      <c r="F88" s="10">
        <v>0</v>
      </c>
      <c r="G88" s="10"/>
      <c r="H88" s="10"/>
      <c r="I88" s="4"/>
      <c r="J88" s="4"/>
      <c r="K88" s="10">
        <f t="shared" ref="K88:L88" si="13">C49+E49+G49+I49+C88+E88</f>
        <v>1474598</v>
      </c>
      <c r="L88" s="10">
        <f t="shared" si="13"/>
        <v>320755</v>
      </c>
    </row>
    <row r="89" spans="1:12" x14ac:dyDescent="0.2">
      <c r="A89" s="1" t="s">
        <v>595</v>
      </c>
      <c r="B89" s="26" t="s">
        <v>609</v>
      </c>
      <c r="C89" s="10">
        <v>2227.9499999999998</v>
      </c>
      <c r="D89" s="10">
        <v>1000</v>
      </c>
      <c r="E89" s="10">
        <v>0</v>
      </c>
      <c r="F89" s="10">
        <v>0</v>
      </c>
      <c r="G89" s="10"/>
      <c r="H89" s="10"/>
      <c r="I89" s="4"/>
      <c r="J89" s="4"/>
      <c r="K89" s="10">
        <f t="shared" ref="K89:L89" si="14">C50+E50+G50+I50+C89+E89</f>
        <v>348359</v>
      </c>
      <c r="L89" s="10">
        <f t="shared" si="14"/>
        <v>197039.61</v>
      </c>
    </row>
    <row r="90" spans="1:12" x14ac:dyDescent="0.2">
      <c r="A90" s="1" t="s">
        <v>595</v>
      </c>
      <c r="B90" s="26" t="s">
        <v>610</v>
      </c>
      <c r="C90" s="10">
        <v>1000</v>
      </c>
      <c r="D90" s="10">
        <v>0</v>
      </c>
      <c r="E90" s="10">
        <v>-0.01</v>
      </c>
      <c r="F90" s="10">
        <v>0</v>
      </c>
      <c r="G90" s="10"/>
      <c r="H90" s="10"/>
      <c r="I90" s="4"/>
      <c r="J90" s="4"/>
      <c r="K90" s="10">
        <f t="shared" ref="K90:L90" si="15">C51+E51+G51+I51+C90+E90</f>
        <v>910313.06</v>
      </c>
      <c r="L90" s="10">
        <f t="shared" si="15"/>
        <v>285397.02999999997</v>
      </c>
    </row>
    <row r="91" spans="1:12" x14ac:dyDescent="0.2">
      <c r="A91" s="1" t="s">
        <v>595</v>
      </c>
      <c r="B91" s="26" t="s">
        <v>611</v>
      </c>
      <c r="C91" s="10">
        <v>0</v>
      </c>
      <c r="D91" s="10">
        <v>0</v>
      </c>
      <c r="E91" s="10">
        <v>0</v>
      </c>
      <c r="F91" s="10">
        <v>0</v>
      </c>
      <c r="G91" s="10"/>
      <c r="H91" s="10"/>
      <c r="I91" s="4"/>
      <c r="J91" s="4"/>
      <c r="K91" s="10">
        <f t="shared" ref="K91:L91" si="16">C52+E52+G52+I52+C91+E91</f>
        <v>426671</v>
      </c>
      <c r="L91" s="10">
        <f t="shared" si="16"/>
        <v>65183</v>
      </c>
    </row>
    <row r="92" spans="1:12" x14ac:dyDescent="0.2">
      <c r="A92" s="1" t="s">
        <v>595</v>
      </c>
      <c r="B92" s="26" t="s">
        <v>612</v>
      </c>
      <c r="C92" s="10">
        <v>133105.57</v>
      </c>
      <c r="D92" s="10">
        <v>63500</v>
      </c>
      <c r="E92" s="10">
        <v>1060.1199999999999</v>
      </c>
      <c r="F92" s="10">
        <v>0</v>
      </c>
      <c r="G92" s="10"/>
      <c r="H92" s="10"/>
      <c r="I92" s="4"/>
      <c r="J92" s="4"/>
      <c r="K92" s="10">
        <f t="shared" ref="K92:L92" si="17">C53+E53+G53+I53+C92+E92</f>
        <v>1326620.6900000002</v>
      </c>
      <c r="L92" s="10">
        <f t="shared" si="17"/>
        <v>456394.38</v>
      </c>
    </row>
    <row r="93" spans="1:12" x14ac:dyDescent="0.2">
      <c r="A93" s="1" t="s">
        <v>595</v>
      </c>
      <c r="B93" s="26" t="s">
        <v>613</v>
      </c>
      <c r="C93" s="10">
        <v>0</v>
      </c>
      <c r="D93" s="10">
        <v>0</v>
      </c>
      <c r="E93" s="10">
        <v>0</v>
      </c>
      <c r="F93" s="10">
        <v>0</v>
      </c>
      <c r="G93" s="10"/>
      <c r="H93" s="10"/>
      <c r="I93" s="4"/>
      <c r="J93" s="4"/>
      <c r="K93" s="10">
        <f t="shared" ref="K93:L93" si="18">C54+E54+G54+I54+C93+E93</f>
        <v>473897.05999999994</v>
      </c>
      <c r="L93" s="10">
        <f t="shared" si="18"/>
        <v>79164.37999999999</v>
      </c>
    </row>
    <row r="94" spans="1:12" x14ac:dyDescent="0.2">
      <c r="A94" s="1" t="s">
        <v>595</v>
      </c>
      <c r="B94" s="26" t="s">
        <v>614</v>
      </c>
      <c r="C94" s="10">
        <v>23000</v>
      </c>
      <c r="D94" s="10">
        <v>11795</v>
      </c>
      <c r="E94" s="10">
        <v>0</v>
      </c>
      <c r="F94" s="10">
        <v>0</v>
      </c>
      <c r="G94" s="10"/>
      <c r="H94" s="10"/>
      <c r="I94" s="4"/>
      <c r="J94" s="4"/>
      <c r="K94" s="10">
        <f t="shared" ref="K94:L94" si="19">C55+E55+G55+I55+C94+E94</f>
        <v>1342504.18</v>
      </c>
      <c r="L94" s="10">
        <f t="shared" si="19"/>
        <v>474808.82999999996</v>
      </c>
    </row>
    <row r="95" spans="1:12" x14ac:dyDescent="0.2">
      <c r="A95" s="1" t="s">
        <v>595</v>
      </c>
      <c r="B95" s="26" t="s">
        <v>615</v>
      </c>
      <c r="C95" s="10">
        <v>8330</v>
      </c>
      <c r="D95" s="10">
        <v>1977</v>
      </c>
      <c r="E95" s="10">
        <v>0</v>
      </c>
      <c r="F95" s="10">
        <v>0</v>
      </c>
      <c r="G95" s="10"/>
      <c r="H95" s="10"/>
      <c r="I95" s="4"/>
      <c r="J95" s="4"/>
      <c r="K95" s="10">
        <f t="shared" ref="K95:L95" si="20">C56+E56+G56+I56+C95+E95</f>
        <v>2099810</v>
      </c>
      <c r="L95" s="10">
        <f t="shared" si="20"/>
        <v>324931</v>
      </c>
    </row>
    <row r="96" spans="1:12" x14ac:dyDescent="0.2">
      <c r="A96" s="1" t="s">
        <v>595</v>
      </c>
      <c r="B96" s="26" t="s">
        <v>616</v>
      </c>
      <c r="C96" s="10">
        <v>153529.85999999999</v>
      </c>
      <c r="D96" s="10">
        <v>5500</v>
      </c>
      <c r="E96" s="10">
        <v>3810.96</v>
      </c>
      <c r="F96" s="10">
        <v>0</v>
      </c>
      <c r="G96" s="10"/>
      <c r="H96" s="10"/>
      <c r="I96" s="4"/>
      <c r="J96" s="4"/>
      <c r="K96" s="10">
        <f t="shared" ref="K96:L96" si="21">C57+E57+G57+I57+C96+E96</f>
        <v>1083062.52</v>
      </c>
      <c r="L96" s="10">
        <f t="shared" si="21"/>
        <v>370411.76</v>
      </c>
    </row>
    <row r="97" spans="1:13" x14ac:dyDescent="0.2">
      <c r="A97" s="1" t="s">
        <v>595</v>
      </c>
      <c r="B97" s="26" t="s">
        <v>617</v>
      </c>
      <c r="C97" s="10">
        <v>0</v>
      </c>
      <c r="D97" s="10">
        <v>0</v>
      </c>
      <c r="E97" s="10">
        <v>0</v>
      </c>
      <c r="F97" s="10">
        <v>0</v>
      </c>
      <c r="G97" s="10"/>
      <c r="H97" s="10"/>
      <c r="I97" s="4"/>
      <c r="J97" s="4"/>
      <c r="K97" s="10">
        <f t="shared" ref="K97:L97" si="22">C58+E58+G58+I58+C97+E97</f>
        <v>552148.06000000006</v>
      </c>
      <c r="L97" s="10">
        <f t="shared" si="22"/>
        <v>176126.46</v>
      </c>
    </row>
    <row r="98" spans="1:13" x14ac:dyDescent="0.2">
      <c r="A98" s="1" t="s">
        <v>595</v>
      </c>
      <c r="B98" s="26" t="s">
        <v>618</v>
      </c>
      <c r="C98" s="10">
        <v>4907.71</v>
      </c>
      <c r="D98" s="10">
        <v>578.52</v>
      </c>
      <c r="E98" s="10">
        <v>182.71</v>
      </c>
      <c r="F98" s="10">
        <v>100</v>
      </c>
      <c r="G98" s="10"/>
      <c r="H98" s="10"/>
      <c r="I98" s="4"/>
      <c r="J98" s="4"/>
      <c r="K98" s="10">
        <f t="shared" ref="K98:L98" si="23">C59+E59+G59+I59+C98+E98</f>
        <v>596437.5199999999</v>
      </c>
      <c r="L98" s="10">
        <f t="shared" si="23"/>
        <v>148875.44999999998</v>
      </c>
    </row>
    <row r="99" spans="1:13" x14ac:dyDescent="0.2">
      <c r="A99" s="1" t="s">
        <v>595</v>
      </c>
      <c r="B99" s="26" t="s">
        <v>619</v>
      </c>
      <c r="C99" s="10">
        <v>0</v>
      </c>
      <c r="D99" s="10">
        <v>0</v>
      </c>
      <c r="E99" s="10">
        <v>0</v>
      </c>
      <c r="F99" s="10">
        <v>0</v>
      </c>
      <c r="G99" s="10"/>
      <c r="H99" s="10"/>
      <c r="I99" s="4"/>
      <c r="J99" s="4"/>
      <c r="K99" s="10">
        <f t="shared" ref="K99:L99" si="24">C60+E60+G60+I60+C99+E99</f>
        <v>644054.85</v>
      </c>
      <c r="L99" s="10">
        <f t="shared" si="24"/>
        <v>165466.95000000001</v>
      </c>
    </row>
    <row r="100" spans="1:13" x14ac:dyDescent="0.2">
      <c r="A100" s="1" t="s">
        <v>595</v>
      </c>
      <c r="B100" s="26" t="s">
        <v>620</v>
      </c>
      <c r="C100" s="10">
        <v>0</v>
      </c>
      <c r="D100" s="10">
        <v>0</v>
      </c>
      <c r="E100" s="10">
        <v>0</v>
      </c>
      <c r="F100" s="10">
        <v>0</v>
      </c>
      <c r="G100" s="10"/>
      <c r="H100" s="10"/>
      <c r="I100" s="4"/>
      <c r="J100" s="4"/>
      <c r="K100" s="10">
        <f t="shared" ref="K100:L100" si="25">C61+E61+G61+I61+C100+E100</f>
        <v>817815.10999999987</v>
      </c>
      <c r="L100" s="10">
        <f t="shared" si="25"/>
        <v>306747.30000000005</v>
      </c>
    </row>
    <row r="101" spans="1:13" x14ac:dyDescent="0.2">
      <c r="A101" s="1" t="s">
        <v>595</v>
      </c>
      <c r="B101" s="26" t="s">
        <v>621</v>
      </c>
      <c r="C101" s="10">
        <v>207000</v>
      </c>
      <c r="D101" s="10">
        <v>62600</v>
      </c>
      <c r="E101" s="10">
        <v>0</v>
      </c>
      <c r="F101" s="10">
        <v>0</v>
      </c>
      <c r="G101" s="10"/>
      <c r="H101" s="10"/>
      <c r="I101" s="4"/>
      <c r="J101" s="4"/>
      <c r="K101" s="10">
        <f t="shared" ref="K101:L101" si="26">C62+E62+G62+I62+C101+E101</f>
        <v>1549800</v>
      </c>
      <c r="L101" s="10">
        <f t="shared" si="26"/>
        <v>309800</v>
      </c>
    </row>
    <row r="102" spans="1:13" x14ac:dyDescent="0.2">
      <c r="A102" s="1" t="s">
        <v>595</v>
      </c>
      <c r="B102" s="26" t="s">
        <v>622</v>
      </c>
      <c r="C102" s="10">
        <v>42268</v>
      </c>
      <c r="D102" s="10">
        <v>4232</v>
      </c>
      <c r="E102" s="10">
        <v>0</v>
      </c>
      <c r="F102" s="10">
        <v>0</v>
      </c>
      <c r="G102" s="10"/>
      <c r="H102" s="10"/>
      <c r="I102" s="4"/>
      <c r="J102" s="4"/>
      <c r="K102" s="10">
        <f t="shared" ref="K102:L102" si="27">C63+E63+G63+I63+C102+E102</f>
        <v>1180857</v>
      </c>
      <c r="L102" s="10">
        <f t="shared" si="27"/>
        <v>356682</v>
      </c>
    </row>
    <row r="103" spans="1:13" x14ac:dyDescent="0.2">
      <c r="A103" s="1" t="s">
        <v>595</v>
      </c>
      <c r="B103" s="26" t="s">
        <v>623</v>
      </c>
      <c r="C103" s="10">
        <v>26872.79</v>
      </c>
      <c r="D103" s="10">
        <v>13000</v>
      </c>
      <c r="E103" s="10">
        <v>0</v>
      </c>
      <c r="F103" s="10">
        <v>2022.42</v>
      </c>
      <c r="G103" s="10"/>
      <c r="H103" s="10"/>
      <c r="I103" s="4"/>
      <c r="J103" s="4"/>
      <c r="K103" s="10">
        <f t="shared" ref="K103:L103" si="28">C64+E64+G64+I64+C103+E103</f>
        <v>1220464.56</v>
      </c>
      <c r="L103" s="10">
        <f t="shared" si="28"/>
        <v>372996.01</v>
      </c>
    </row>
    <row r="104" spans="1:13" x14ac:dyDescent="0.2">
      <c r="A104" s="1" t="s">
        <v>595</v>
      </c>
      <c r="B104" s="26" t="s">
        <v>624</v>
      </c>
      <c r="C104" s="10">
        <v>17463.599999999999</v>
      </c>
      <c r="D104" s="10">
        <v>0</v>
      </c>
      <c r="E104" s="10">
        <v>0</v>
      </c>
      <c r="F104" s="10">
        <v>0</v>
      </c>
      <c r="G104" s="10"/>
      <c r="H104" s="10"/>
      <c r="I104" s="4"/>
      <c r="J104" s="4"/>
      <c r="K104" s="10">
        <f t="shared" ref="K104:L104" si="29">C65+E65+G65+I65+C104+E104</f>
        <v>506709.75</v>
      </c>
      <c r="L104" s="10">
        <f t="shared" si="29"/>
        <v>134075.6</v>
      </c>
    </row>
    <row r="105" spans="1:13" x14ac:dyDescent="0.2">
      <c r="A105" s="1" t="s">
        <v>595</v>
      </c>
      <c r="B105" s="26" t="s">
        <v>625</v>
      </c>
      <c r="C105" s="10">
        <v>65500</v>
      </c>
      <c r="D105" s="10">
        <v>32000</v>
      </c>
      <c r="E105" s="10">
        <v>0</v>
      </c>
      <c r="F105" s="10">
        <v>0</v>
      </c>
      <c r="G105" s="10"/>
      <c r="H105" s="10"/>
      <c r="I105" s="4"/>
      <c r="J105" s="4"/>
      <c r="K105" s="10">
        <f>C66+E66+G66+I66+C105+E105</f>
        <v>3086216</v>
      </c>
      <c r="L105" s="10">
        <f>D66+F66+H66+J66+D105+F105</f>
        <v>1122398</v>
      </c>
    </row>
    <row r="106" spans="1:13" x14ac:dyDescent="0.2">
      <c r="A106" s="1" t="s">
        <v>353</v>
      </c>
      <c r="B106" s="26" t="s">
        <v>626</v>
      </c>
      <c r="C106" s="10">
        <v>50048.57</v>
      </c>
      <c r="D106" s="10">
        <v>16914.939999999999</v>
      </c>
      <c r="E106" s="10">
        <v>0</v>
      </c>
      <c r="F106" s="10">
        <v>0</v>
      </c>
      <c r="G106" s="10"/>
      <c r="H106" s="10"/>
      <c r="I106" s="4"/>
      <c r="J106" s="4"/>
      <c r="K106" s="10">
        <f>C67+E67+G67+I67+C106+E106</f>
        <v>2411686.04</v>
      </c>
      <c r="L106" s="10">
        <f>D67+F67+H67+J67+D106+F106</f>
        <v>729242.59</v>
      </c>
    </row>
    <row r="107" spans="1:13" x14ac:dyDescent="0.2">
      <c r="B107" s="26"/>
      <c r="C107" s="10"/>
      <c r="D107" s="10"/>
      <c r="E107" s="10"/>
      <c r="F107" s="10"/>
      <c r="G107" s="10"/>
      <c r="H107" s="10"/>
      <c r="I107" s="4"/>
      <c r="J107" s="4"/>
      <c r="K107" s="10"/>
      <c r="L107" s="10"/>
    </row>
    <row r="108" spans="1:13" x14ac:dyDescent="0.2">
      <c r="B108" s="26" t="s">
        <v>219</v>
      </c>
      <c r="C108" s="11">
        <f>SUBTOTAL(9,C75:C107)</f>
        <v>2963789.2899999996</v>
      </c>
      <c r="D108" s="11">
        <f>SUBTOTAL(9,D75:D107)</f>
        <v>1090512.03</v>
      </c>
      <c r="E108" s="11">
        <f>SUBTOTAL(9,E75:E107)</f>
        <v>270152.81000000006</v>
      </c>
      <c r="F108" s="11">
        <f>SUBTOTAL(9,F75:F107)</f>
        <v>2122.42</v>
      </c>
      <c r="G108" s="4"/>
      <c r="H108" s="4"/>
      <c r="I108" s="4"/>
      <c r="J108" s="4"/>
      <c r="K108" s="11">
        <f>SUBTOTAL(9,K75:K107)</f>
        <v>54713657.360000022</v>
      </c>
      <c r="L108" s="11">
        <f>SUBTOTAL(9,L75:L107)</f>
        <v>19575242</v>
      </c>
    </row>
    <row r="109" spans="1:13" x14ac:dyDescent="0.2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3" x14ac:dyDescent="0.2"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13" ht="39.75" customHeight="1" x14ac:dyDescent="0.2">
      <c r="B111" s="26"/>
      <c r="C111" s="213"/>
      <c r="D111" s="213"/>
      <c r="E111" s="213"/>
      <c r="F111" s="213"/>
      <c r="G111" s="213"/>
      <c r="H111" s="213"/>
      <c r="I111" s="213"/>
      <c r="J111" s="218"/>
      <c r="K111" s="209" t="s">
        <v>143</v>
      </c>
      <c r="L111" s="223"/>
      <c r="M111" s="6"/>
    </row>
    <row r="112" spans="1:13" x14ac:dyDescent="0.2">
      <c r="B112" s="15"/>
      <c r="C112" s="28"/>
      <c r="D112" s="28"/>
      <c r="E112" s="28"/>
      <c r="F112" s="28"/>
      <c r="G112" s="26"/>
      <c r="H112" s="28"/>
      <c r="I112" s="27"/>
      <c r="J112" s="27"/>
      <c r="K112" s="156" t="s">
        <v>245</v>
      </c>
      <c r="L112" s="148" t="s">
        <v>246</v>
      </c>
    </row>
    <row r="113" spans="1:12" x14ac:dyDescent="0.2">
      <c r="B113" s="15"/>
      <c r="C113" s="28"/>
      <c r="D113" s="28"/>
      <c r="E113" s="28"/>
      <c r="F113" s="28"/>
      <c r="G113" s="28"/>
      <c r="H113" s="28"/>
      <c r="I113" s="27"/>
      <c r="J113" s="27"/>
      <c r="K113" s="28" t="s">
        <v>247</v>
      </c>
      <c r="L113" s="148" t="s">
        <v>247</v>
      </c>
    </row>
    <row r="114" spans="1:12" x14ac:dyDescent="0.2">
      <c r="B114" s="15"/>
      <c r="C114" s="28"/>
      <c r="D114" s="28"/>
      <c r="E114" s="28"/>
      <c r="F114" s="28"/>
      <c r="G114" s="28"/>
      <c r="H114" s="28"/>
      <c r="I114" s="28"/>
      <c r="J114" s="28"/>
      <c r="K114" s="28"/>
      <c r="L114" s="148"/>
    </row>
    <row r="115" spans="1:12" x14ac:dyDescent="0.2">
      <c r="A115" s="1" t="s">
        <v>156</v>
      </c>
      <c r="B115" s="26"/>
      <c r="C115" s="4"/>
      <c r="D115" s="4"/>
      <c r="E115" s="4"/>
      <c r="F115" s="4"/>
      <c r="G115" s="4"/>
      <c r="H115" s="222" t="s">
        <v>499</v>
      </c>
      <c r="I115" s="222"/>
      <c r="J115" s="222"/>
      <c r="K115" s="150">
        <v>0</v>
      </c>
      <c r="L115" s="151">
        <v>0</v>
      </c>
    </row>
    <row r="116" spans="1:12" x14ac:dyDescent="0.2">
      <c r="B116" s="26"/>
      <c r="C116" s="4"/>
      <c r="D116" s="4"/>
      <c r="E116" s="4"/>
      <c r="F116" s="4"/>
      <c r="G116" s="4"/>
      <c r="H116" s="4"/>
      <c r="I116" s="4"/>
      <c r="J116" s="4"/>
      <c r="K116" s="15">
        <f>K108+K115</f>
        <v>54713657.360000022</v>
      </c>
      <c r="L116" s="15">
        <f>L108+L115</f>
        <v>19575242</v>
      </c>
    </row>
    <row r="117" spans="1:12" x14ac:dyDescent="0.2">
      <c r="A117" s="1" t="s">
        <v>74</v>
      </c>
      <c r="B117" s="26"/>
      <c r="C117" s="4"/>
      <c r="D117" s="4"/>
      <c r="E117" s="4"/>
      <c r="F117" s="4"/>
      <c r="G117" s="4"/>
      <c r="H117" s="216" t="s">
        <v>485</v>
      </c>
      <c r="I117" s="216"/>
      <c r="J117" s="216"/>
      <c r="K117" s="4">
        <v>0</v>
      </c>
      <c r="L117" s="138">
        <v>0</v>
      </c>
    </row>
    <row r="118" spans="1:12" ht="13.5" thickBot="1" x14ac:dyDescent="0.25">
      <c r="B118" s="10"/>
      <c r="C118" s="10"/>
      <c r="D118" s="10"/>
      <c r="E118" s="10"/>
      <c r="F118" s="10"/>
      <c r="G118" s="10"/>
      <c r="H118" s="139"/>
      <c r="I118" s="139"/>
      <c r="J118" s="139"/>
      <c r="K118" s="139"/>
      <c r="L118" s="140"/>
    </row>
    <row r="119" spans="1:12" ht="14.25" thickTop="1" thickBot="1" x14ac:dyDescent="0.25">
      <c r="B119" s="10"/>
      <c r="C119" s="10"/>
      <c r="D119" s="10"/>
      <c r="E119" s="10"/>
      <c r="F119" s="10"/>
      <c r="G119" s="10"/>
      <c r="H119" s="217" t="s">
        <v>157</v>
      </c>
      <c r="I119" s="217"/>
      <c r="J119" s="217"/>
      <c r="K119" s="141">
        <f>K116-K117</f>
        <v>54713657.360000022</v>
      </c>
      <c r="L119" s="142">
        <f>L116-L117</f>
        <v>19575242</v>
      </c>
    </row>
    <row r="120" spans="1:12" ht="13.5" thickTop="1" x14ac:dyDescent="0.2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</sheetData>
  <mergeCells count="19">
    <mergeCell ref="B32:L32"/>
    <mergeCell ref="C33:D33"/>
    <mergeCell ref="E33:F33"/>
    <mergeCell ref="G33:H33"/>
    <mergeCell ref="I33:J33"/>
    <mergeCell ref="B71:L71"/>
    <mergeCell ref="H119:J119"/>
    <mergeCell ref="I111:J111"/>
    <mergeCell ref="H117:J117"/>
    <mergeCell ref="H115:J115"/>
    <mergeCell ref="K72:L72"/>
    <mergeCell ref="K111:L111"/>
    <mergeCell ref="E111:F111"/>
    <mergeCell ref="G111:H111"/>
    <mergeCell ref="C111:D111"/>
    <mergeCell ref="E72:F72"/>
    <mergeCell ref="G72:H72"/>
    <mergeCell ref="I72:J72"/>
    <mergeCell ref="C72:D7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3" fitToHeight="10" orientation="landscape" r:id="rId1"/>
  <headerFooter alignWithMargins="0"/>
  <rowBreaks count="1" manualBreakCount="1">
    <brk id="70" min="1" max="11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72"/>
  <sheetViews>
    <sheetView topLeftCell="B7" zoomScaleNormal="100" workbookViewId="0">
      <selection activeCell="B7" sqref="B7"/>
    </sheetView>
  </sheetViews>
  <sheetFormatPr defaultColWidth="9.28515625" defaultRowHeight="12.75" x14ac:dyDescent="0.2"/>
  <cols>
    <col min="1" max="1" width="9.28515625" style="1" hidden="1" customWidth="1"/>
    <col min="2" max="2" width="27.7109375" style="1" customWidth="1"/>
    <col min="3" max="27" width="13" style="1" customWidth="1"/>
    <col min="28" max="16384" width="9.28515625" style="1"/>
  </cols>
  <sheetData>
    <row r="1" spans="1:12" hidden="1" x14ac:dyDescent="0.2">
      <c r="A1" s="1" t="s">
        <v>552</v>
      </c>
    </row>
    <row r="2" spans="1:12" hidden="1" x14ac:dyDescent="0.2">
      <c r="A2" s="1" t="s">
        <v>232</v>
      </c>
    </row>
    <row r="3" spans="1:12" hidden="1" x14ac:dyDescent="0.2">
      <c r="A3" s="1" t="s">
        <v>239</v>
      </c>
      <c r="B3" s="8" t="s">
        <v>254</v>
      </c>
      <c r="C3" s="1" t="s">
        <v>220</v>
      </c>
      <c r="D3" s="1" t="s">
        <v>220</v>
      </c>
      <c r="E3" s="1" t="s">
        <v>220</v>
      </c>
      <c r="F3" s="1" t="s">
        <v>220</v>
      </c>
      <c r="G3" s="1" t="s">
        <v>220</v>
      </c>
      <c r="H3" s="1" t="s">
        <v>220</v>
      </c>
      <c r="I3" s="1" t="s">
        <v>220</v>
      </c>
      <c r="J3" s="1" t="s">
        <v>220</v>
      </c>
    </row>
    <row r="4" spans="1:12" hidden="1" x14ac:dyDescent="0.2">
      <c r="A4" s="1" t="s">
        <v>221</v>
      </c>
      <c r="C4" s="7">
        <v>10</v>
      </c>
      <c r="D4" s="1">
        <v>30</v>
      </c>
      <c r="E4" s="7">
        <v>10</v>
      </c>
      <c r="F4" s="1">
        <v>30</v>
      </c>
      <c r="G4" s="7">
        <v>10</v>
      </c>
      <c r="H4" s="1">
        <v>30</v>
      </c>
      <c r="I4" s="7">
        <v>10</v>
      </c>
      <c r="J4" s="1">
        <v>30</v>
      </c>
      <c r="K4" s="2"/>
      <c r="L4" s="3"/>
    </row>
    <row r="5" spans="1:12" hidden="1" x14ac:dyDescent="0.2">
      <c r="A5" s="1" t="s">
        <v>248</v>
      </c>
      <c r="C5" s="1">
        <v>680</v>
      </c>
      <c r="D5" s="1">
        <v>680</v>
      </c>
      <c r="E5" s="1">
        <v>690</v>
      </c>
      <c r="F5" s="1">
        <v>690</v>
      </c>
      <c r="G5" s="1">
        <v>700</v>
      </c>
      <c r="H5" s="1">
        <v>700</v>
      </c>
      <c r="I5" s="1">
        <v>710</v>
      </c>
      <c r="J5" s="1">
        <v>710</v>
      </c>
      <c r="K5" s="2"/>
      <c r="L5" s="3"/>
    </row>
    <row r="6" spans="1:12" s="22" customFormat="1" ht="12.75" hidden="1" customHeight="1" x14ac:dyDescent="0.25">
      <c r="A6" s="1" t="s">
        <v>347</v>
      </c>
      <c r="C6" s="1" t="s">
        <v>348</v>
      </c>
      <c r="D6" s="1" t="s">
        <v>349</v>
      </c>
      <c r="E6" s="1" t="s">
        <v>348</v>
      </c>
      <c r="F6" s="1" t="s">
        <v>349</v>
      </c>
      <c r="G6" s="1" t="s">
        <v>348</v>
      </c>
      <c r="H6" s="1" t="s">
        <v>349</v>
      </c>
      <c r="I6" s="1" t="s">
        <v>348</v>
      </c>
      <c r="J6" s="1" t="s">
        <v>349</v>
      </c>
    </row>
    <row r="7" spans="1:12" customFormat="1" x14ac:dyDescent="0.2"/>
    <row r="8" spans="1:12" hidden="1" x14ac:dyDescent="0.2">
      <c r="A8" s="1" t="s">
        <v>145</v>
      </c>
    </row>
    <row r="9" spans="1:12" hidden="1" x14ac:dyDescent="0.2">
      <c r="A9" s="1" t="s">
        <v>230</v>
      </c>
    </row>
    <row r="10" spans="1:12" hidden="1" x14ac:dyDescent="0.2">
      <c r="A10" s="1" t="s">
        <v>243</v>
      </c>
      <c r="B10" s="8"/>
      <c r="K10" s="1" t="s">
        <v>220</v>
      </c>
      <c r="L10" s="1" t="s">
        <v>220</v>
      </c>
    </row>
    <row r="11" spans="1:12" hidden="1" x14ac:dyDescent="0.2">
      <c r="A11" s="1" t="s">
        <v>225</v>
      </c>
      <c r="C11" s="7"/>
      <c r="E11" s="7"/>
      <c r="G11" s="7"/>
      <c r="I11" s="7"/>
      <c r="K11" s="7">
        <v>10</v>
      </c>
      <c r="L11" s="1">
        <v>30</v>
      </c>
    </row>
    <row r="12" spans="1:12" hidden="1" x14ac:dyDescent="0.2">
      <c r="A12" s="1" t="s">
        <v>215</v>
      </c>
      <c r="K12" s="1" t="s">
        <v>174</v>
      </c>
      <c r="L12" s="1" t="s">
        <v>174</v>
      </c>
    </row>
    <row r="13" spans="1:12" s="22" customFormat="1" ht="12.75" hidden="1" customHeight="1" x14ac:dyDescent="0.25">
      <c r="A13" s="1" t="s">
        <v>355</v>
      </c>
      <c r="C13" s="1"/>
      <c r="D13" s="1"/>
      <c r="E13" s="1"/>
      <c r="F13" s="1"/>
      <c r="G13" s="1"/>
      <c r="H13" s="1"/>
      <c r="I13" s="1"/>
      <c r="J13" s="1"/>
      <c r="K13" s="1" t="s">
        <v>348</v>
      </c>
      <c r="L13" s="1" t="s">
        <v>349</v>
      </c>
    </row>
    <row r="14" spans="1:12" s="22" customFormat="1" ht="12.75" customHeight="1" x14ac:dyDescent="0.25">
      <c r="A14" s="1"/>
      <c r="D14" s="1"/>
      <c r="E14" s="1"/>
      <c r="F14" s="1"/>
      <c r="G14" s="1"/>
      <c r="H14" s="1"/>
      <c r="I14" s="23"/>
      <c r="J14" s="1"/>
    </row>
    <row r="15" spans="1:12" hidden="1" x14ac:dyDescent="0.2">
      <c r="A15" s="1" t="s">
        <v>553</v>
      </c>
    </row>
    <row r="16" spans="1:12" hidden="1" x14ac:dyDescent="0.2">
      <c r="A16" s="1" t="s">
        <v>231</v>
      </c>
    </row>
    <row r="17" spans="1:12" hidden="1" x14ac:dyDescent="0.2">
      <c r="A17" s="1" t="s">
        <v>244</v>
      </c>
      <c r="B17" s="8" t="s">
        <v>254</v>
      </c>
      <c r="C17" s="1" t="s">
        <v>220</v>
      </c>
      <c r="D17" s="1" t="s">
        <v>220</v>
      </c>
      <c r="E17" s="1" t="s">
        <v>220</v>
      </c>
      <c r="F17" s="1" t="s">
        <v>220</v>
      </c>
      <c r="G17" s="1" t="s">
        <v>220</v>
      </c>
      <c r="H17" s="1" t="s">
        <v>220</v>
      </c>
      <c r="I17" s="1" t="s">
        <v>220</v>
      </c>
      <c r="J17" s="1" t="s">
        <v>220</v>
      </c>
    </row>
    <row r="18" spans="1:12" hidden="1" x14ac:dyDescent="0.2">
      <c r="A18" s="1" t="s">
        <v>226</v>
      </c>
      <c r="C18" s="7">
        <v>10</v>
      </c>
      <c r="D18" s="1">
        <v>30</v>
      </c>
      <c r="E18" s="7">
        <v>10</v>
      </c>
      <c r="F18" s="1">
        <v>30</v>
      </c>
      <c r="G18" s="7">
        <v>10</v>
      </c>
      <c r="H18" s="1">
        <v>30</v>
      </c>
      <c r="I18" s="7">
        <v>10</v>
      </c>
      <c r="J18" s="1">
        <v>30</v>
      </c>
      <c r="K18" s="2"/>
      <c r="L18" s="3"/>
    </row>
    <row r="19" spans="1:12" hidden="1" x14ac:dyDescent="0.2">
      <c r="A19" s="1" t="s">
        <v>216</v>
      </c>
      <c r="C19" s="1">
        <v>720</v>
      </c>
      <c r="D19" s="1">
        <v>720</v>
      </c>
      <c r="E19" s="1">
        <v>730</v>
      </c>
      <c r="F19" s="1">
        <v>730</v>
      </c>
      <c r="G19" s="1">
        <v>740</v>
      </c>
      <c r="H19" s="1">
        <v>740</v>
      </c>
      <c r="I19" s="1">
        <v>750</v>
      </c>
      <c r="J19" s="1">
        <v>750</v>
      </c>
      <c r="K19" s="2"/>
      <c r="L19" s="3"/>
    </row>
    <row r="20" spans="1:12" s="22" customFormat="1" ht="12.75" hidden="1" customHeight="1" x14ac:dyDescent="0.25">
      <c r="A20" s="1" t="s">
        <v>362</v>
      </c>
      <c r="C20" s="1" t="s">
        <v>348</v>
      </c>
      <c r="D20" s="1" t="s">
        <v>349</v>
      </c>
      <c r="E20" s="1" t="s">
        <v>348</v>
      </c>
      <c r="F20" s="1" t="s">
        <v>349</v>
      </c>
      <c r="G20" s="1" t="s">
        <v>348</v>
      </c>
      <c r="H20" s="1" t="s">
        <v>349</v>
      </c>
      <c r="I20" s="1" t="s">
        <v>348</v>
      </c>
      <c r="J20" s="1" t="s">
        <v>349</v>
      </c>
    </row>
    <row r="21" spans="1:12" customFormat="1" x14ac:dyDescent="0.2"/>
    <row r="22" spans="1:12" hidden="1" x14ac:dyDescent="0.2">
      <c r="A22" s="1" t="s">
        <v>554</v>
      </c>
    </row>
    <row r="23" spans="1:12" hidden="1" x14ac:dyDescent="0.2">
      <c r="A23" s="1" t="s">
        <v>370</v>
      </c>
    </row>
    <row r="24" spans="1:12" hidden="1" x14ac:dyDescent="0.2">
      <c r="A24" s="1" t="s">
        <v>371</v>
      </c>
      <c r="B24" s="8" t="s">
        <v>254</v>
      </c>
      <c r="C24" s="1" t="s">
        <v>220</v>
      </c>
      <c r="D24" s="1" t="s">
        <v>220</v>
      </c>
      <c r="E24" s="1" t="s">
        <v>220</v>
      </c>
      <c r="F24" s="1" t="s">
        <v>220</v>
      </c>
      <c r="G24" s="1" t="s">
        <v>220</v>
      </c>
      <c r="H24" s="1" t="s">
        <v>220</v>
      </c>
    </row>
    <row r="25" spans="1:12" hidden="1" x14ac:dyDescent="0.2">
      <c r="A25" s="1" t="s">
        <v>372</v>
      </c>
      <c r="C25" s="7">
        <v>10</v>
      </c>
      <c r="D25" s="1">
        <v>30</v>
      </c>
      <c r="E25" s="7">
        <v>10</v>
      </c>
      <c r="F25" s="1">
        <v>30</v>
      </c>
      <c r="G25" s="7">
        <v>10</v>
      </c>
      <c r="H25" s="1">
        <v>30</v>
      </c>
      <c r="I25" s="7"/>
      <c r="K25" s="2"/>
      <c r="L25" s="3"/>
    </row>
    <row r="26" spans="1:12" hidden="1" x14ac:dyDescent="0.2">
      <c r="A26" s="1" t="s">
        <v>373</v>
      </c>
      <c r="C26" s="1">
        <v>760</v>
      </c>
      <c r="D26" s="1">
        <v>760</v>
      </c>
      <c r="E26" s="1">
        <v>770</v>
      </c>
      <c r="F26" s="1">
        <v>770</v>
      </c>
      <c r="G26" s="1">
        <v>780</v>
      </c>
      <c r="H26" s="1">
        <v>780</v>
      </c>
      <c r="K26" s="2"/>
      <c r="L26" s="3"/>
    </row>
    <row r="27" spans="1:12" s="22" customFormat="1" ht="12.75" hidden="1" customHeight="1" x14ac:dyDescent="0.25">
      <c r="A27" s="1" t="s">
        <v>374</v>
      </c>
      <c r="C27" s="1" t="s">
        <v>348</v>
      </c>
      <c r="D27" s="1" t="s">
        <v>349</v>
      </c>
      <c r="E27" s="1" t="s">
        <v>348</v>
      </c>
      <c r="F27" s="1" t="s">
        <v>349</v>
      </c>
      <c r="G27" s="1" t="s">
        <v>348</v>
      </c>
      <c r="H27" s="1" t="s">
        <v>349</v>
      </c>
      <c r="I27" s="23"/>
      <c r="J27" s="1"/>
    </row>
    <row r="28" spans="1:12" x14ac:dyDescent="0.2">
      <c r="K28" s="2"/>
      <c r="L28" s="3"/>
    </row>
    <row r="29" spans="1:12" hidden="1" x14ac:dyDescent="0.2">
      <c r="A29" s="1" t="s">
        <v>175</v>
      </c>
      <c r="K29" s="2"/>
      <c r="L29" s="3"/>
    </row>
    <row r="30" spans="1:12" hidden="1" x14ac:dyDescent="0.2">
      <c r="A30" s="1" t="s">
        <v>391</v>
      </c>
      <c r="K30" s="2"/>
      <c r="L30" s="3"/>
    </row>
    <row r="31" spans="1:12" hidden="1" x14ac:dyDescent="0.2">
      <c r="A31" s="1" t="s">
        <v>392</v>
      </c>
      <c r="B31" s="8"/>
      <c r="K31" s="1" t="s">
        <v>220</v>
      </c>
      <c r="L31" s="1" t="s">
        <v>220</v>
      </c>
    </row>
    <row r="32" spans="1:12" hidden="1" x14ac:dyDescent="0.2">
      <c r="A32" s="1" t="s">
        <v>393</v>
      </c>
      <c r="C32" s="7"/>
      <c r="E32" s="7"/>
      <c r="G32" s="7"/>
      <c r="K32" s="7">
        <v>10</v>
      </c>
      <c r="L32" s="1">
        <v>10</v>
      </c>
    </row>
    <row r="33" spans="1:13" hidden="1" x14ac:dyDescent="0.2">
      <c r="A33" s="1" t="s">
        <v>394</v>
      </c>
      <c r="K33" s="1">
        <v>90</v>
      </c>
      <c r="L33" s="1">
        <v>90</v>
      </c>
    </row>
    <row r="34" spans="1:13" ht="15.75" hidden="1" x14ac:dyDescent="0.25">
      <c r="A34" s="1" t="s">
        <v>395</v>
      </c>
      <c r="B34" s="22"/>
      <c r="K34" s="7" t="s">
        <v>349</v>
      </c>
      <c r="L34" s="7" t="s">
        <v>349</v>
      </c>
    </row>
    <row r="35" spans="1:13" ht="15.75" x14ac:dyDescent="0.25">
      <c r="B35" s="22"/>
      <c r="K35" s="7"/>
      <c r="L35" s="7"/>
    </row>
    <row r="36" spans="1:13" hidden="1" x14ac:dyDescent="0.2">
      <c r="A36" s="1" t="s">
        <v>491</v>
      </c>
    </row>
    <row r="37" spans="1:13" hidden="1" x14ac:dyDescent="0.2">
      <c r="A37" s="1" t="s">
        <v>396</v>
      </c>
    </row>
    <row r="38" spans="1:13" hidden="1" x14ac:dyDescent="0.2">
      <c r="A38" s="1" t="s">
        <v>397</v>
      </c>
      <c r="B38" s="8" t="s">
        <v>254</v>
      </c>
      <c r="C38" s="1" t="s">
        <v>220</v>
      </c>
      <c r="D38" s="1" t="s">
        <v>220</v>
      </c>
      <c r="E38" s="1" t="s">
        <v>220</v>
      </c>
      <c r="F38" s="1" t="s">
        <v>220</v>
      </c>
      <c r="G38" s="1" t="s">
        <v>220</v>
      </c>
      <c r="H38" s="1" t="s">
        <v>220</v>
      </c>
      <c r="I38" s="1" t="s">
        <v>220</v>
      </c>
      <c r="J38" s="1" t="s">
        <v>220</v>
      </c>
    </row>
    <row r="39" spans="1:13" hidden="1" x14ac:dyDescent="0.2">
      <c r="A39" s="1" t="s">
        <v>398</v>
      </c>
      <c r="C39" s="7">
        <v>10</v>
      </c>
      <c r="D39" s="1">
        <v>30</v>
      </c>
      <c r="E39" s="7">
        <v>10</v>
      </c>
      <c r="F39" s="1">
        <v>30</v>
      </c>
      <c r="G39" s="7">
        <v>10</v>
      </c>
      <c r="H39" s="1">
        <v>30</v>
      </c>
      <c r="I39" s="7">
        <v>10</v>
      </c>
      <c r="J39" s="1">
        <v>30</v>
      </c>
      <c r="K39" s="2"/>
      <c r="L39" s="3"/>
    </row>
    <row r="40" spans="1:13" hidden="1" x14ac:dyDescent="0.2">
      <c r="A40" s="1" t="s">
        <v>399</v>
      </c>
      <c r="C40" s="1">
        <v>680</v>
      </c>
      <c r="D40" s="1">
        <v>680</v>
      </c>
      <c r="E40" s="1">
        <v>690</v>
      </c>
      <c r="F40" s="1">
        <v>690</v>
      </c>
      <c r="G40" s="1">
        <v>700</v>
      </c>
      <c r="H40" s="1">
        <v>700</v>
      </c>
      <c r="I40" s="1">
        <v>710</v>
      </c>
      <c r="J40" s="1">
        <v>710</v>
      </c>
      <c r="K40" s="2"/>
      <c r="L40" s="3"/>
    </row>
    <row r="41" spans="1:13" s="22" customFormat="1" ht="12.75" hidden="1" customHeight="1" x14ac:dyDescent="0.25">
      <c r="A41" s="1" t="s">
        <v>400</v>
      </c>
      <c r="C41" s="1" t="s">
        <v>348</v>
      </c>
      <c r="D41" s="1" t="s">
        <v>349</v>
      </c>
      <c r="E41" s="1" t="s">
        <v>348</v>
      </c>
      <c r="F41" s="1" t="s">
        <v>349</v>
      </c>
      <c r="G41" s="1" t="s">
        <v>348</v>
      </c>
      <c r="H41" s="1" t="s">
        <v>349</v>
      </c>
      <c r="I41" s="1" t="s">
        <v>348</v>
      </c>
      <c r="J41" s="1" t="s">
        <v>349</v>
      </c>
    </row>
    <row r="42" spans="1:13" ht="15.75" x14ac:dyDescent="0.25">
      <c r="B42" s="22"/>
      <c r="K42" s="7"/>
      <c r="L42" s="7"/>
    </row>
    <row r="43" spans="1:13" ht="18.75" x14ac:dyDescent="0.3">
      <c r="B43" s="194" t="s">
        <v>252</v>
      </c>
      <c r="C43" s="194"/>
      <c r="D43" s="194"/>
      <c r="E43" s="194"/>
      <c r="F43" s="194"/>
      <c r="G43" s="194"/>
      <c r="H43" s="194"/>
      <c r="I43" s="194"/>
      <c r="J43" s="194"/>
      <c r="K43" s="194"/>
      <c r="L43" s="194"/>
    </row>
    <row r="44" spans="1:13" ht="25.5" customHeight="1" x14ac:dyDescent="0.2">
      <c r="B44" s="13" t="s">
        <v>498</v>
      </c>
      <c r="C44" s="209" t="s">
        <v>334</v>
      </c>
      <c r="D44" s="210"/>
      <c r="E44" s="209" t="s">
        <v>335</v>
      </c>
      <c r="F44" s="210"/>
      <c r="G44" s="209" t="s">
        <v>336</v>
      </c>
      <c r="H44" s="210"/>
      <c r="I44" s="209" t="s">
        <v>337</v>
      </c>
      <c r="J44" s="210"/>
      <c r="K44" s="25"/>
      <c r="L44" s="4"/>
      <c r="M44" s="6"/>
    </row>
    <row r="45" spans="1:13" x14ac:dyDescent="0.2">
      <c r="B45" s="26"/>
      <c r="C45" s="27" t="s">
        <v>245</v>
      </c>
      <c r="D45" s="27" t="s">
        <v>246</v>
      </c>
      <c r="E45" s="27" t="s">
        <v>245</v>
      </c>
      <c r="F45" s="27" t="s">
        <v>246</v>
      </c>
      <c r="G45" s="27" t="s">
        <v>245</v>
      </c>
      <c r="H45" s="27" t="s">
        <v>246</v>
      </c>
      <c r="I45" s="27" t="s">
        <v>245</v>
      </c>
      <c r="J45" s="27" t="s">
        <v>246</v>
      </c>
      <c r="K45" s="28"/>
      <c r="L45" s="28"/>
    </row>
    <row r="46" spans="1:13" x14ac:dyDescent="0.2">
      <c r="B46" s="26"/>
      <c r="C46" s="27" t="s">
        <v>247</v>
      </c>
      <c r="D46" s="27" t="s">
        <v>247</v>
      </c>
      <c r="E46" s="27" t="s">
        <v>247</v>
      </c>
      <c r="F46" s="27" t="s">
        <v>247</v>
      </c>
      <c r="G46" s="27" t="s">
        <v>247</v>
      </c>
      <c r="H46" s="27" t="s">
        <v>247</v>
      </c>
      <c r="I46" s="27" t="s">
        <v>247</v>
      </c>
      <c r="J46" s="27" t="s">
        <v>247</v>
      </c>
      <c r="K46" s="28"/>
      <c r="L46" s="28"/>
    </row>
    <row r="47" spans="1:13" x14ac:dyDescent="0.2">
      <c r="B47" s="26"/>
      <c r="C47" s="10"/>
      <c r="D47" s="10"/>
      <c r="E47" s="10"/>
      <c r="F47" s="10"/>
      <c r="G47" s="10"/>
      <c r="H47" s="10"/>
      <c r="I47" s="10"/>
      <c r="J47" s="10"/>
      <c r="K47" s="4"/>
      <c r="L47" s="4"/>
    </row>
    <row r="48" spans="1:13" x14ac:dyDescent="0.2">
      <c r="A48" s="1" t="s">
        <v>595</v>
      </c>
      <c r="B48" s="26" t="s">
        <v>596</v>
      </c>
      <c r="C48" s="10">
        <v>341054.23</v>
      </c>
      <c r="D48" s="10">
        <v>154172.20000000001</v>
      </c>
      <c r="E48" s="10">
        <v>0</v>
      </c>
      <c r="F48" s="10">
        <v>0</v>
      </c>
      <c r="G48" s="10">
        <v>3148242.25</v>
      </c>
      <c r="H48" s="10">
        <v>7357.24</v>
      </c>
      <c r="I48" s="10">
        <v>305374.48</v>
      </c>
      <c r="J48" s="10">
        <v>78138.34</v>
      </c>
      <c r="K48" s="4"/>
      <c r="L48" s="4"/>
    </row>
    <row r="49" spans="1:12" x14ac:dyDescent="0.2">
      <c r="A49" s="1" t="s">
        <v>595</v>
      </c>
      <c r="B49" s="26" t="s">
        <v>597</v>
      </c>
      <c r="C49" s="10">
        <v>507956.67</v>
      </c>
      <c r="D49" s="10">
        <v>281659.24</v>
      </c>
      <c r="E49" s="10">
        <v>349326.4</v>
      </c>
      <c r="F49" s="10">
        <v>251548.6</v>
      </c>
      <c r="G49" s="10">
        <v>2876743.27</v>
      </c>
      <c r="H49" s="10">
        <v>137412.35999999999</v>
      </c>
      <c r="I49" s="10">
        <v>282526.46999999997</v>
      </c>
      <c r="J49" s="10">
        <v>151659.74</v>
      </c>
      <c r="K49" s="4"/>
      <c r="L49" s="4"/>
    </row>
    <row r="50" spans="1:12" x14ac:dyDescent="0.2">
      <c r="A50" s="1" t="s">
        <v>595</v>
      </c>
      <c r="B50" s="26" t="s">
        <v>598</v>
      </c>
      <c r="C50" s="10">
        <v>683872.69</v>
      </c>
      <c r="D50" s="10">
        <v>39479.089999999997</v>
      </c>
      <c r="E50" s="10">
        <v>0</v>
      </c>
      <c r="F50" s="10">
        <v>0</v>
      </c>
      <c r="G50" s="10">
        <v>7359593.9900000002</v>
      </c>
      <c r="H50" s="10">
        <v>87240.51</v>
      </c>
      <c r="I50" s="10">
        <v>404614.37</v>
      </c>
      <c r="J50" s="10">
        <v>80405.2</v>
      </c>
      <c r="K50" s="4"/>
      <c r="L50" s="4"/>
    </row>
    <row r="51" spans="1:12" x14ac:dyDescent="0.2">
      <c r="A51" s="1" t="s">
        <v>595</v>
      </c>
      <c r="B51" s="26" t="s">
        <v>599</v>
      </c>
      <c r="C51" s="10">
        <v>0</v>
      </c>
      <c r="D51" s="10">
        <v>0</v>
      </c>
      <c r="E51" s="10">
        <v>0</v>
      </c>
      <c r="F51" s="10">
        <v>0</v>
      </c>
      <c r="G51" s="10">
        <v>6847931.9100000001</v>
      </c>
      <c r="H51" s="10">
        <v>30305.65</v>
      </c>
      <c r="I51" s="10">
        <v>678480.77</v>
      </c>
      <c r="J51" s="10">
        <v>122355.76</v>
      </c>
      <c r="K51" s="4"/>
      <c r="L51" s="4"/>
    </row>
    <row r="52" spans="1:12" x14ac:dyDescent="0.2">
      <c r="A52" s="1" t="s">
        <v>595</v>
      </c>
      <c r="B52" s="26" t="s">
        <v>600</v>
      </c>
      <c r="C52" s="10">
        <v>17960186</v>
      </c>
      <c r="D52" s="10">
        <v>18027206</v>
      </c>
      <c r="E52" s="10">
        <v>825453</v>
      </c>
      <c r="F52" s="10">
        <v>758433</v>
      </c>
      <c r="G52" s="10">
        <v>17146954</v>
      </c>
      <c r="H52" s="10">
        <v>51373</v>
      </c>
      <c r="I52" s="10">
        <v>759606</v>
      </c>
      <c r="J52" s="10">
        <v>165836</v>
      </c>
      <c r="K52" s="4"/>
      <c r="L52" s="4"/>
    </row>
    <row r="53" spans="1:12" x14ac:dyDescent="0.2">
      <c r="A53" s="1" t="s">
        <v>595</v>
      </c>
      <c r="B53" s="26" t="s">
        <v>601</v>
      </c>
      <c r="C53" s="10">
        <v>6096136.1799999997</v>
      </c>
      <c r="D53" s="10">
        <v>4647463.88</v>
      </c>
      <c r="E53" s="10">
        <v>198875.48</v>
      </c>
      <c r="F53" s="10">
        <v>211819.16</v>
      </c>
      <c r="G53" s="10">
        <v>8251583.1699999999</v>
      </c>
      <c r="H53" s="10">
        <v>17666.73</v>
      </c>
      <c r="I53" s="10">
        <v>402939.09</v>
      </c>
      <c r="J53" s="10">
        <v>59167.81</v>
      </c>
      <c r="K53" s="4"/>
      <c r="L53" s="4"/>
    </row>
    <row r="54" spans="1:12" x14ac:dyDescent="0.2">
      <c r="A54" s="1" t="s">
        <v>595</v>
      </c>
      <c r="B54" s="26" t="s">
        <v>602</v>
      </c>
      <c r="C54" s="10">
        <v>0</v>
      </c>
      <c r="D54" s="10">
        <v>0</v>
      </c>
      <c r="E54" s="10">
        <v>0</v>
      </c>
      <c r="F54" s="10">
        <v>0</v>
      </c>
      <c r="G54" s="10">
        <v>28668515</v>
      </c>
      <c r="H54" s="10">
        <v>51000</v>
      </c>
      <c r="I54" s="10">
        <v>2955216</v>
      </c>
      <c r="J54" s="10">
        <v>1454449</v>
      </c>
      <c r="K54" s="4"/>
      <c r="L54" s="4"/>
    </row>
    <row r="55" spans="1:12" x14ac:dyDescent="0.2">
      <c r="A55" s="1" t="s">
        <v>595</v>
      </c>
      <c r="B55" s="26" t="s">
        <v>603</v>
      </c>
      <c r="C55" s="10">
        <v>0</v>
      </c>
      <c r="D55" s="10">
        <v>0</v>
      </c>
      <c r="E55" s="10">
        <v>0</v>
      </c>
      <c r="F55" s="10">
        <v>0</v>
      </c>
      <c r="G55" s="10">
        <v>7517900</v>
      </c>
      <c r="H55" s="10">
        <v>26200</v>
      </c>
      <c r="I55" s="10">
        <v>839700</v>
      </c>
      <c r="J55" s="10">
        <v>44400</v>
      </c>
      <c r="K55" s="4"/>
      <c r="L55" s="4"/>
    </row>
    <row r="56" spans="1:12" x14ac:dyDescent="0.2">
      <c r="A56" s="1" t="s">
        <v>595</v>
      </c>
      <c r="B56" s="26" t="s">
        <v>604</v>
      </c>
      <c r="C56" s="10">
        <v>21200</v>
      </c>
      <c r="D56" s="10">
        <v>0</v>
      </c>
      <c r="E56" s="10">
        <v>240200</v>
      </c>
      <c r="F56" s="10">
        <v>0</v>
      </c>
      <c r="G56" s="10">
        <v>19699500</v>
      </c>
      <c r="H56" s="10">
        <v>2200700</v>
      </c>
      <c r="I56" s="10">
        <v>702800</v>
      </c>
      <c r="J56" s="10">
        <v>90500</v>
      </c>
      <c r="K56" s="4"/>
      <c r="L56" s="4"/>
    </row>
    <row r="57" spans="1:12" x14ac:dyDescent="0.2">
      <c r="A57" s="1" t="s">
        <v>595</v>
      </c>
      <c r="B57" s="26" t="s">
        <v>605</v>
      </c>
      <c r="C57" s="10">
        <v>142342.22</v>
      </c>
      <c r="D57" s="10">
        <v>8210.4500000000007</v>
      </c>
      <c r="E57" s="10">
        <v>136867.85</v>
      </c>
      <c r="F57" s="10">
        <v>3201.76</v>
      </c>
      <c r="G57" s="10">
        <v>2420943.9700000002</v>
      </c>
      <c r="H57" s="10">
        <v>711493.67</v>
      </c>
      <c r="I57" s="10">
        <v>289262.42</v>
      </c>
      <c r="J57" s="10">
        <v>75164.509999999995</v>
      </c>
      <c r="K57" s="4"/>
      <c r="L57" s="4"/>
    </row>
    <row r="58" spans="1:12" x14ac:dyDescent="0.2">
      <c r="A58" s="1" t="s">
        <v>595</v>
      </c>
      <c r="B58" s="26" t="s">
        <v>606</v>
      </c>
      <c r="C58" s="10">
        <v>1211263</v>
      </c>
      <c r="D58" s="10">
        <v>1312864</v>
      </c>
      <c r="E58" s="10">
        <v>0</v>
      </c>
      <c r="F58" s="10">
        <v>0</v>
      </c>
      <c r="G58" s="10">
        <v>5830864.46</v>
      </c>
      <c r="H58" s="10">
        <v>207349.72</v>
      </c>
      <c r="I58" s="10">
        <v>761166.27</v>
      </c>
      <c r="J58" s="10">
        <v>98011.55</v>
      </c>
      <c r="K58" s="4"/>
      <c r="L58" s="4"/>
    </row>
    <row r="59" spans="1:12" x14ac:dyDescent="0.2">
      <c r="A59" s="1" t="s">
        <v>595</v>
      </c>
      <c r="B59" s="26" t="s">
        <v>607</v>
      </c>
      <c r="C59" s="10">
        <v>0</v>
      </c>
      <c r="D59" s="10">
        <v>0</v>
      </c>
      <c r="E59" s="10">
        <v>0</v>
      </c>
      <c r="F59" s="10">
        <v>0</v>
      </c>
      <c r="G59" s="10">
        <v>11917575.779999999</v>
      </c>
      <c r="H59" s="10">
        <v>335203.39</v>
      </c>
      <c r="I59" s="10">
        <v>643600.42000000004</v>
      </c>
      <c r="J59" s="10">
        <v>9285.7800000000007</v>
      </c>
      <c r="K59" s="4"/>
      <c r="L59" s="4"/>
    </row>
    <row r="60" spans="1:12" x14ac:dyDescent="0.2">
      <c r="A60" s="1" t="s">
        <v>595</v>
      </c>
      <c r="B60" s="26" t="s">
        <v>608</v>
      </c>
      <c r="C60" s="10">
        <v>0</v>
      </c>
      <c r="D60" s="10">
        <v>0</v>
      </c>
      <c r="E60" s="10">
        <v>0</v>
      </c>
      <c r="F60" s="10">
        <v>0</v>
      </c>
      <c r="G60" s="10">
        <v>7720334</v>
      </c>
      <c r="H60" s="10">
        <v>1482707</v>
      </c>
      <c r="I60" s="10">
        <v>783017</v>
      </c>
      <c r="J60" s="10">
        <v>76270</v>
      </c>
      <c r="K60" s="4"/>
      <c r="L60" s="4"/>
    </row>
    <row r="61" spans="1:12" x14ac:dyDescent="0.2">
      <c r="A61" s="1" t="s">
        <v>595</v>
      </c>
      <c r="B61" s="26" t="s">
        <v>609</v>
      </c>
      <c r="C61" s="10">
        <v>314000</v>
      </c>
      <c r="D61" s="10">
        <v>107000</v>
      </c>
      <c r="E61" s="10">
        <v>-70000</v>
      </c>
      <c r="F61" s="10">
        <v>50000</v>
      </c>
      <c r="G61" s="10">
        <v>2336635.5499999998</v>
      </c>
      <c r="H61" s="10">
        <v>7339.68</v>
      </c>
      <c r="I61" s="10">
        <v>610343.48</v>
      </c>
      <c r="J61" s="10">
        <v>4887.46</v>
      </c>
      <c r="K61" s="4"/>
      <c r="L61" s="4"/>
    </row>
    <row r="62" spans="1:12" x14ac:dyDescent="0.2">
      <c r="A62" s="1" t="s">
        <v>595</v>
      </c>
      <c r="B62" s="26" t="s">
        <v>610</v>
      </c>
      <c r="C62" s="10">
        <v>232684.11</v>
      </c>
      <c r="D62" s="10">
        <v>220462.95</v>
      </c>
      <c r="E62" s="10">
        <v>0</v>
      </c>
      <c r="F62" s="10">
        <v>0</v>
      </c>
      <c r="G62" s="10">
        <v>2053043.79</v>
      </c>
      <c r="H62" s="10">
        <v>8890.31</v>
      </c>
      <c r="I62" s="10">
        <v>334106.15999999997</v>
      </c>
      <c r="J62" s="10">
        <v>2206.52</v>
      </c>
      <c r="K62" s="4"/>
      <c r="L62" s="4"/>
    </row>
    <row r="63" spans="1:12" x14ac:dyDescent="0.2">
      <c r="A63" s="1" t="s">
        <v>595</v>
      </c>
      <c r="B63" s="26" t="s">
        <v>611</v>
      </c>
      <c r="C63" s="10">
        <v>719254</v>
      </c>
      <c r="D63" s="10">
        <v>592951</v>
      </c>
      <c r="E63" s="10">
        <v>0</v>
      </c>
      <c r="F63" s="10">
        <v>0</v>
      </c>
      <c r="G63" s="10">
        <v>758670</v>
      </c>
      <c r="H63" s="10">
        <v>41334</v>
      </c>
      <c r="I63" s="10">
        <v>176966</v>
      </c>
      <c r="J63" s="10">
        <v>56661</v>
      </c>
      <c r="K63" s="4"/>
      <c r="L63" s="4"/>
    </row>
    <row r="64" spans="1:12" x14ac:dyDescent="0.2">
      <c r="A64" s="1" t="s">
        <v>595</v>
      </c>
      <c r="B64" s="26" t="s">
        <v>612</v>
      </c>
      <c r="C64" s="10">
        <v>4345317.01</v>
      </c>
      <c r="D64" s="10">
        <v>3684672.95</v>
      </c>
      <c r="E64" s="10">
        <v>169669.39</v>
      </c>
      <c r="F64" s="10">
        <v>162290.45000000001</v>
      </c>
      <c r="G64" s="10">
        <v>4860776.28</v>
      </c>
      <c r="H64" s="10">
        <v>281836.32</v>
      </c>
      <c r="I64" s="10">
        <v>216550.92</v>
      </c>
      <c r="J64" s="10">
        <v>1685.92</v>
      </c>
      <c r="K64" s="4"/>
      <c r="L64" s="4"/>
    </row>
    <row r="65" spans="1:12" x14ac:dyDescent="0.2">
      <c r="A65" s="1" t="s">
        <v>595</v>
      </c>
      <c r="B65" s="26" t="s">
        <v>613</v>
      </c>
      <c r="C65" s="10">
        <v>487311.65</v>
      </c>
      <c r="D65" s="10">
        <v>3426.54</v>
      </c>
      <c r="E65" s="10">
        <v>92714.67</v>
      </c>
      <c r="F65" s="10">
        <v>0</v>
      </c>
      <c r="G65" s="10">
        <v>1481348.4</v>
      </c>
      <c r="H65" s="10">
        <v>7259.93</v>
      </c>
      <c r="I65" s="10">
        <v>332512.83</v>
      </c>
      <c r="J65" s="10">
        <v>140065.53</v>
      </c>
      <c r="K65" s="4"/>
      <c r="L65" s="4"/>
    </row>
    <row r="66" spans="1:12" x14ac:dyDescent="0.2">
      <c r="A66" s="1" t="s">
        <v>595</v>
      </c>
      <c r="B66" s="26" t="s">
        <v>614</v>
      </c>
      <c r="C66" s="10">
        <v>1719226.99</v>
      </c>
      <c r="D66" s="10">
        <v>1720141.22</v>
      </c>
      <c r="E66" s="10">
        <v>0</v>
      </c>
      <c r="F66" s="10">
        <v>0</v>
      </c>
      <c r="G66" s="10">
        <v>3982180.41</v>
      </c>
      <c r="H66" s="10">
        <v>484285.06</v>
      </c>
      <c r="I66" s="10">
        <v>354629.49</v>
      </c>
      <c r="J66" s="10">
        <v>106643.71</v>
      </c>
      <c r="K66" s="4"/>
      <c r="L66" s="4"/>
    </row>
    <row r="67" spans="1:12" x14ac:dyDescent="0.2">
      <c r="A67" s="1" t="s">
        <v>595</v>
      </c>
      <c r="B67" s="26" t="s">
        <v>615</v>
      </c>
      <c r="C67" s="10">
        <v>0</v>
      </c>
      <c r="D67" s="10">
        <v>0</v>
      </c>
      <c r="E67" s="10">
        <v>0</v>
      </c>
      <c r="F67" s="10">
        <v>0</v>
      </c>
      <c r="G67" s="10">
        <v>5466365</v>
      </c>
      <c r="H67" s="10">
        <v>33389</v>
      </c>
      <c r="I67" s="10">
        <v>634285</v>
      </c>
      <c r="J67" s="10">
        <v>127394</v>
      </c>
      <c r="K67" s="4"/>
      <c r="L67" s="4"/>
    </row>
    <row r="68" spans="1:12" x14ac:dyDescent="0.2">
      <c r="A68" s="1" t="s">
        <v>595</v>
      </c>
      <c r="B68" s="26" t="s">
        <v>616</v>
      </c>
      <c r="C68" s="10">
        <v>0</v>
      </c>
      <c r="D68" s="10">
        <v>0</v>
      </c>
      <c r="E68" s="10">
        <v>0</v>
      </c>
      <c r="F68" s="10">
        <v>0</v>
      </c>
      <c r="G68" s="10">
        <v>9067041.1699999999</v>
      </c>
      <c r="H68" s="10">
        <v>1032507.61</v>
      </c>
      <c r="I68" s="10">
        <v>440574.09</v>
      </c>
      <c r="J68" s="10">
        <v>143372.18</v>
      </c>
      <c r="K68" s="4"/>
      <c r="L68" s="4"/>
    </row>
    <row r="69" spans="1:12" x14ac:dyDescent="0.2">
      <c r="A69" s="1" t="s">
        <v>595</v>
      </c>
      <c r="B69" s="26" t="s">
        <v>617</v>
      </c>
      <c r="C69" s="10">
        <v>325986.53999999998</v>
      </c>
      <c r="D69" s="10">
        <v>325986.89</v>
      </c>
      <c r="E69" s="10">
        <v>0</v>
      </c>
      <c r="F69" s="10">
        <v>0</v>
      </c>
      <c r="G69" s="10">
        <v>2480376.37</v>
      </c>
      <c r="H69" s="10">
        <v>11770.82</v>
      </c>
      <c r="I69" s="10">
        <v>255217.99</v>
      </c>
      <c r="J69" s="10">
        <v>142377.95000000001</v>
      </c>
      <c r="K69" s="4"/>
      <c r="L69" s="4"/>
    </row>
    <row r="70" spans="1:12" x14ac:dyDescent="0.2">
      <c r="A70" s="1" t="s">
        <v>595</v>
      </c>
      <c r="B70" s="26" t="s">
        <v>618</v>
      </c>
      <c r="C70" s="10">
        <v>1217693.76</v>
      </c>
      <c r="D70" s="10">
        <v>988539.36</v>
      </c>
      <c r="E70" s="10">
        <v>5000</v>
      </c>
      <c r="F70" s="10">
        <v>0</v>
      </c>
      <c r="G70" s="10">
        <v>4728836.25</v>
      </c>
      <c r="H70" s="10">
        <v>62814.42</v>
      </c>
      <c r="I70" s="10">
        <v>86230.67</v>
      </c>
      <c r="J70" s="10">
        <v>0</v>
      </c>
      <c r="K70" s="4"/>
      <c r="L70" s="4"/>
    </row>
    <row r="71" spans="1:12" x14ac:dyDescent="0.2">
      <c r="A71" s="1" t="s">
        <v>595</v>
      </c>
      <c r="B71" s="26" t="s">
        <v>619</v>
      </c>
      <c r="C71" s="10">
        <v>209165.2</v>
      </c>
      <c r="D71" s="10">
        <v>0</v>
      </c>
      <c r="E71" s="10">
        <v>0</v>
      </c>
      <c r="F71" s="10">
        <v>0</v>
      </c>
      <c r="G71" s="10">
        <v>2611354.84</v>
      </c>
      <c r="H71" s="10">
        <v>24232.240000000002</v>
      </c>
      <c r="I71" s="10">
        <v>213352.15</v>
      </c>
      <c r="J71" s="10">
        <v>1017.86</v>
      </c>
      <c r="K71" s="4"/>
      <c r="L71" s="4"/>
    </row>
    <row r="72" spans="1:12" x14ac:dyDescent="0.2">
      <c r="A72" s="1" t="s">
        <v>595</v>
      </c>
      <c r="B72" s="26" t="s">
        <v>620</v>
      </c>
      <c r="C72" s="10">
        <v>2609404.5099999998</v>
      </c>
      <c r="D72" s="10">
        <v>2279309.7000000002</v>
      </c>
      <c r="E72" s="10">
        <v>35877.64</v>
      </c>
      <c r="F72" s="10">
        <v>3985.38</v>
      </c>
      <c r="G72" s="10">
        <v>2815464.96</v>
      </c>
      <c r="H72" s="10">
        <v>8988.39</v>
      </c>
      <c r="I72" s="10">
        <v>217480.54</v>
      </c>
      <c r="J72" s="10">
        <v>73880.31</v>
      </c>
      <c r="K72" s="4"/>
      <c r="L72" s="4"/>
    </row>
    <row r="73" spans="1:12" x14ac:dyDescent="0.2">
      <c r="A73" s="1" t="s">
        <v>595</v>
      </c>
      <c r="B73" s="26" t="s">
        <v>621</v>
      </c>
      <c r="C73" s="10">
        <v>30600</v>
      </c>
      <c r="D73" s="10">
        <v>30600</v>
      </c>
      <c r="E73" s="10">
        <v>0</v>
      </c>
      <c r="F73" s="10">
        <v>0</v>
      </c>
      <c r="G73" s="10">
        <v>7666100</v>
      </c>
      <c r="H73" s="10">
        <v>55800</v>
      </c>
      <c r="I73" s="10">
        <v>914000</v>
      </c>
      <c r="J73" s="10">
        <v>150900</v>
      </c>
      <c r="K73" s="4"/>
      <c r="L73" s="4"/>
    </row>
    <row r="74" spans="1:12" x14ac:dyDescent="0.2">
      <c r="A74" s="1" t="s">
        <v>595</v>
      </c>
      <c r="B74" s="26" t="s">
        <v>622</v>
      </c>
      <c r="C74" s="10">
        <v>296183</v>
      </c>
      <c r="D74" s="10">
        <v>82462</v>
      </c>
      <c r="E74" s="10">
        <v>288002</v>
      </c>
      <c r="F74" s="10">
        <v>7287</v>
      </c>
      <c r="G74" s="10">
        <v>7114627</v>
      </c>
      <c r="H74" s="10">
        <v>630097</v>
      </c>
      <c r="I74" s="10">
        <v>501267</v>
      </c>
      <c r="J74" s="10">
        <v>231543</v>
      </c>
      <c r="K74" s="4"/>
      <c r="L74" s="4"/>
    </row>
    <row r="75" spans="1:12" x14ac:dyDescent="0.2">
      <c r="A75" s="1" t="s">
        <v>595</v>
      </c>
      <c r="B75" s="26" t="s">
        <v>623</v>
      </c>
      <c r="C75" s="10">
        <v>883319.36</v>
      </c>
      <c r="D75" s="10">
        <v>69520.350000000006</v>
      </c>
      <c r="E75" s="10">
        <v>220282</v>
      </c>
      <c r="F75" s="10">
        <v>103908.13</v>
      </c>
      <c r="G75" s="10">
        <v>4951893.68</v>
      </c>
      <c r="H75" s="10">
        <v>330357.38</v>
      </c>
      <c r="I75" s="10">
        <v>403987.07</v>
      </c>
      <c r="J75" s="10">
        <v>56829.11</v>
      </c>
      <c r="K75" s="4"/>
      <c r="L75" s="4"/>
    </row>
    <row r="76" spans="1:12" x14ac:dyDescent="0.2">
      <c r="A76" s="1" t="s">
        <v>595</v>
      </c>
      <c r="B76" s="26" t="s">
        <v>624</v>
      </c>
      <c r="C76" s="10">
        <v>4143250.6</v>
      </c>
      <c r="D76" s="10">
        <v>3398891.98</v>
      </c>
      <c r="E76" s="10">
        <v>0</v>
      </c>
      <c r="F76" s="10">
        <v>0</v>
      </c>
      <c r="G76" s="10">
        <v>3469785.56</v>
      </c>
      <c r="H76" s="10">
        <v>17168.599999999999</v>
      </c>
      <c r="I76" s="10">
        <v>150462.64000000001</v>
      </c>
      <c r="J76" s="10">
        <v>1297.6400000000001</v>
      </c>
      <c r="K76" s="4"/>
      <c r="L76" s="4"/>
    </row>
    <row r="77" spans="1:12" x14ac:dyDescent="0.2">
      <c r="A77" s="1" t="s">
        <v>595</v>
      </c>
      <c r="B77" s="26" t="s">
        <v>625</v>
      </c>
      <c r="C77" s="10">
        <v>441780</v>
      </c>
      <c r="D77" s="10">
        <v>16957</v>
      </c>
      <c r="E77" s="10">
        <v>285304</v>
      </c>
      <c r="F77" s="10">
        <v>6339</v>
      </c>
      <c r="G77" s="10">
        <v>7027748</v>
      </c>
      <c r="H77" s="10">
        <v>14600</v>
      </c>
      <c r="I77" s="10">
        <v>645868</v>
      </c>
      <c r="J77" s="10">
        <v>160061</v>
      </c>
      <c r="K77" s="4"/>
      <c r="L77" s="4"/>
    </row>
    <row r="78" spans="1:12" x14ac:dyDescent="0.2">
      <c r="A78" s="1" t="s">
        <v>255</v>
      </c>
      <c r="B78" s="26" t="s">
        <v>626</v>
      </c>
      <c r="C78" s="10">
        <v>2092377.05</v>
      </c>
      <c r="D78" s="10">
        <v>2092377.29</v>
      </c>
      <c r="E78" s="10">
        <v>0</v>
      </c>
      <c r="F78" s="10">
        <v>0</v>
      </c>
      <c r="G78" s="10">
        <v>2568212.75</v>
      </c>
      <c r="H78" s="10">
        <v>311246.40000000002</v>
      </c>
      <c r="I78" s="10">
        <v>656155.93000000005</v>
      </c>
      <c r="J78" s="10">
        <v>146914.76</v>
      </c>
      <c r="K78" s="4"/>
      <c r="L78" s="4"/>
    </row>
    <row r="79" spans="1:12" x14ac:dyDescent="0.2">
      <c r="B79" s="26"/>
      <c r="C79" s="10"/>
      <c r="D79" s="10"/>
      <c r="E79" s="10"/>
      <c r="F79" s="10"/>
      <c r="G79" s="10"/>
      <c r="H79" s="10"/>
      <c r="I79" s="10"/>
      <c r="J79" s="10"/>
      <c r="K79" s="4"/>
      <c r="L79" s="4"/>
    </row>
    <row r="80" spans="1:12" x14ac:dyDescent="0.2">
      <c r="B80" s="26" t="s">
        <v>219</v>
      </c>
      <c r="C80" s="11">
        <f t="shared" ref="C80:J80" si="0">SUBTOTAL(9,C47:C79)</f>
        <v>47031564.769999996</v>
      </c>
      <c r="D80" s="11">
        <f t="shared" si="0"/>
        <v>40084354.089999996</v>
      </c>
      <c r="E80" s="11">
        <f t="shared" si="0"/>
        <v>2777572.4299999997</v>
      </c>
      <c r="F80" s="11">
        <f t="shared" si="0"/>
        <v>1558812.48</v>
      </c>
      <c r="G80" s="11">
        <f t="shared" si="0"/>
        <v>204847141.81</v>
      </c>
      <c r="H80" s="11">
        <f t="shared" si="0"/>
        <v>8709926.4299999997</v>
      </c>
      <c r="I80" s="11">
        <f t="shared" si="0"/>
        <v>16952293.25</v>
      </c>
      <c r="J80" s="11">
        <f t="shared" si="0"/>
        <v>4053381.6399999997</v>
      </c>
      <c r="K80" s="4"/>
      <c r="L80" s="4"/>
    </row>
    <row r="81" spans="1:13" x14ac:dyDescent="0.2">
      <c r="B81" s="26"/>
      <c r="C81" s="4"/>
      <c r="D81" s="4"/>
      <c r="E81" s="4"/>
      <c r="F81" s="4"/>
      <c r="G81" s="4"/>
      <c r="H81" s="4"/>
      <c r="I81" s="4"/>
      <c r="J81" s="4"/>
      <c r="K81" s="4"/>
      <c r="L81" s="4"/>
    </row>
    <row r="82" spans="1:13" ht="18.75" x14ac:dyDescent="0.3">
      <c r="B82" s="208" t="s">
        <v>252</v>
      </c>
      <c r="C82" s="208"/>
      <c r="D82" s="208"/>
      <c r="E82" s="208"/>
      <c r="F82" s="208"/>
      <c r="G82" s="208"/>
      <c r="H82" s="208"/>
      <c r="I82" s="208"/>
      <c r="J82" s="208"/>
      <c r="K82" s="208"/>
      <c r="L82" s="208"/>
    </row>
    <row r="83" spans="1:13" ht="25.5" customHeight="1" x14ac:dyDescent="0.2">
      <c r="B83" s="13" t="s">
        <v>498</v>
      </c>
      <c r="C83" s="209" t="s">
        <v>338</v>
      </c>
      <c r="D83" s="210"/>
      <c r="E83" s="209" t="s">
        <v>339</v>
      </c>
      <c r="F83" s="210"/>
      <c r="G83" s="209" t="s">
        <v>340</v>
      </c>
      <c r="H83" s="210"/>
      <c r="I83" s="209" t="s">
        <v>341</v>
      </c>
      <c r="J83" s="210"/>
      <c r="K83" s="25"/>
      <c r="L83" s="4"/>
      <c r="M83" s="6"/>
    </row>
    <row r="84" spans="1:13" x14ac:dyDescent="0.2">
      <c r="B84" s="26"/>
      <c r="C84" s="27" t="s">
        <v>245</v>
      </c>
      <c r="D84" s="27" t="s">
        <v>246</v>
      </c>
      <c r="E84" s="27" t="s">
        <v>245</v>
      </c>
      <c r="F84" s="27" t="s">
        <v>246</v>
      </c>
      <c r="G84" s="27" t="s">
        <v>245</v>
      </c>
      <c r="H84" s="27" t="s">
        <v>246</v>
      </c>
      <c r="I84" s="27" t="s">
        <v>245</v>
      </c>
      <c r="J84" s="27" t="s">
        <v>246</v>
      </c>
      <c r="K84" s="28"/>
      <c r="L84" s="28"/>
    </row>
    <row r="85" spans="1:13" x14ac:dyDescent="0.2">
      <c r="B85" s="26"/>
      <c r="C85" s="27" t="s">
        <v>247</v>
      </c>
      <c r="D85" s="27" t="s">
        <v>247</v>
      </c>
      <c r="E85" s="27" t="s">
        <v>247</v>
      </c>
      <c r="F85" s="27" t="s">
        <v>247</v>
      </c>
      <c r="G85" s="27" t="s">
        <v>247</v>
      </c>
      <c r="H85" s="27" t="s">
        <v>247</v>
      </c>
      <c r="I85" s="27" t="s">
        <v>247</v>
      </c>
      <c r="J85" s="27" t="s">
        <v>247</v>
      </c>
      <c r="K85" s="28"/>
      <c r="L85" s="28"/>
    </row>
    <row r="86" spans="1:13" x14ac:dyDescent="0.2">
      <c r="B86" s="26"/>
      <c r="C86" s="10"/>
      <c r="D86" s="10"/>
      <c r="E86" s="10"/>
      <c r="F86" s="10"/>
      <c r="G86" s="10"/>
      <c r="H86" s="10"/>
      <c r="I86" s="10"/>
      <c r="J86" s="10"/>
      <c r="K86" s="4"/>
      <c r="L86" s="4"/>
    </row>
    <row r="87" spans="1:13" x14ac:dyDescent="0.2">
      <c r="A87" s="1" t="s">
        <v>595</v>
      </c>
      <c r="B87" s="26" t="s">
        <v>596</v>
      </c>
      <c r="C87" s="10">
        <v>187946.26</v>
      </c>
      <c r="D87" s="10">
        <v>1644.94</v>
      </c>
      <c r="E87" s="10">
        <v>0</v>
      </c>
      <c r="F87" s="10">
        <v>0</v>
      </c>
      <c r="G87" s="10">
        <v>39169.26</v>
      </c>
      <c r="H87" s="10">
        <v>5268.34</v>
      </c>
      <c r="I87" s="10">
        <v>0</v>
      </c>
      <c r="J87" s="10">
        <v>0</v>
      </c>
      <c r="K87" s="4"/>
      <c r="L87" s="4"/>
    </row>
    <row r="88" spans="1:13" x14ac:dyDescent="0.2">
      <c r="A88" s="1" t="s">
        <v>595</v>
      </c>
      <c r="B88" s="26" t="s">
        <v>597</v>
      </c>
      <c r="C88" s="10">
        <v>184278.82</v>
      </c>
      <c r="D88" s="10">
        <v>1048.27</v>
      </c>
      <c r="E88" s="10">
        <v>0</v>
      </c>
      <c r="F88" s="10">
        <v>0</v>
      </c>
      <c r="G88" s="10">
        <v>9911.4500000000007</v>
      </c>
      <c r="H88" s="10">
        <v>222.97</v>
      </c>
      <c r="I88" s="10">
        <v>63487</v>
      </c>
      <c r="J88" s="10">
        <v>63487</v>
      </c>
      <c r="K88" s="4"/>
      <c r="L88" s="4"/>
    </row>
    <row r="89" spans="1:13" x14ac:dyDescent="0.2">
      <c r="A89" s="1" t="s">
        <v>595</v>
      </c>
      <c r="B89" s="26" t="s">
        <v>598</v>
      </c>
      <c r="C89" s="10">
        <v>322311.33</v>
      </c>
      <c r="D89" s="10">
        <v>3306.46</v>
      </c>
      <c r="E89" s="10">
        <v>0</v>
      </c>
      <c r="F89" s="10">
        <v>0</v>
      </c>
      <c r="G89" s="10">
        <v>78738.03</v>
      </c>
      <c r="H89" s="10">
        <v>20845.38</v>
      </c>
      <c r="I89" s="10">
        <v>0</v>
      </c>
      <c r="J89" s="10">
        <v>0</v>
      </c>
      <c r="K89" s="4"/>
      <c r="L89" s="4"/>
    </row>
    <row r="90" spans="1:13" x14ac:dyDescent="0.2">
      <c r="A90" s="1" t="s">
        <v>595</v>
      </c>
      <c r="B90" s="26" t="s">
        <v>599</v>
      </c>
      <c r="C90" s="10">
        <v>1081228.1200000001</v>
      </c>
      <c r="D90" s="10">
        <v>2784.41</v>
      </c>
      <c r="E90" s="10">
        <v>110886.95</v>
      </c>
      <c r="F90" s="10">
        <v>61801.68</v>
      </c>
      <c r="G90" s="10">
        <v>285213.38</v>
      </c>
      <c r="H90" s="10">
        <v>364129.26</v>
      </c>
      <c r="I90" s="10">
        <v>0</v>
      </c>
      <c r="J90" s="10">
        <v>0</v>
      </c>
      <c r="K90" s="4"/>
      <c r="L90" s="4"/>
    </row>
    <row r="91" spans="1:13" x14ac:dyDescent="0.2">
      <c r="A91" s="1" t="s">
        <v>595</v>
      </c>
      <c r="B91" s="26" t="s">
        <v>600</v>
      </c>
      <c r="C91" s="10">
        <v>505208</v>
      </c>
      <c r="D91" s="10">
        <v>0</v>
      </c>
      <c r="E91" s="10">
        <v>26068</v>
      </c>
      <c r="F91" s="10">
        <v>114</v>
      </c>
      <c r="G91" s="10">
        <v>451326</v>
      </c>
      <c r="H91" s="10">
        <v>182799</v>
      </c>
      <c r="I91" s="10">
        <v>25000</v>
      </c>
      <c r="J91" s="10">
        <v>25000</v>
      </c>
      <c r="K91" s="4"/>
      <c r="L91" s="4"/>
    </row>
    <row r="92" spans="1:13" x14ac:dyDescent="0.2">
      <c r="A92" s="1" t="s">
        <v>595</v>
      </c>
      <c r="B92" s="26" t="s">
        <v>601</v>
      </c>
      <c r="C92" s="10">
        <v>427010.32</v>
      </c>
      <c r="D92" s="10">
        <v>474.92</v>
      </c>
      <c r="E92" s="10">
        <v>3428.66</v>
      </c>
      <c r="F92" s="10">
        <v>0</v>
      </c>
      <c r="G92" s="10">
        <v>110951.98</v>
      </c>
      <c r="H92" s="10">
        <v>28360.5</v>
      </c>
      <c r="I92" s="10">
        <v>0</v>
      </c>
      <c r="J92" s="10">
        <v>0</v>
      </c>
      <c r="K92" s="4"/>
      <c r="L92" s="4"/>
    </row>
    <row r="93" spans="1:13" x14ac:dyDescent="0.2">
      <c r="A93" s="1" t="s">
        <v>595</v>
      </c>
      <c r="B93" s="26" t="s">
        <v>602</v>
      </c>
      <c r="C93" s="10">
        <v>0</v>
      </c>
      <c r="D93" s="10">
        <v>0</v>
      </c>
      <c r="E93" s="10">
        <v>0</v>
      </c>
      <c r="F93" s="10">
        <v>0</v>
      </c>
      <c r="G93" s="10">
        <v>3370778</v>
      </c>
      <c r="H93" s="10">
        <v>490000</v>
      </c>
      <c r="I93" s="10">
        <v>111690</v>
      </c>
      <c r="J93" s="10">
        <v>100000</v>
      </c>
      <c r="K93" s="4"/>
      <c r="L93" s="4"/>
    </row>
    <row r="94" spans="1:13" x14ac:dyDescent="0.2">
      <c r="A94" s="1" t="s">
        <v>595</v>
      </c>
      <c r="B94" s="26" t="s">
        <v>603</v>
      </c>
      <c r="C94" s="10">
        <v>0</v>
      </c>
      <c r="D94" s="10">
        <v>0</v>
      </c>
      <c r="E94" s="10">
        <v>0</v>
      </c>
      <c r="F94" s="10">
        <v>0</v>
      </c>
      <c r="G94" s="10">
        <v>168400</v>
      </c>
      <c r="H94" s="10">
        <v>202300</v>
      </c>
      <c r="I94" s="10">
        <v>0</v>
      </c>
      <c r="J94" s="10">
        <v>0</v>
      </c>
      <c r="K94" s="4"/>
      <c r="L94" s="4"/>
    </row>
    <row r="95" spans="1:13" x14ac:dyDescent="0.2">
      <c r="A95" s="1" t="s">
        <v>595</v>
      </c>
      <c r="B95" s="26" t="s">
        <v>604</v>
      </c>
      <c r="C95" s="10">
        <v>0</v>
      </c>
      <c r="D95" s="10">
        <v>0</v>
      </c>
      <c r="E95" s="10">
        <v>17300</v>
      </c>
      <c r="F95" s="10">
        <v>0</v>
      </c>
      <c r="G95" s="10">
        <v>1700</v>
      </c>
      <c r="H95" s="10">
        <v>97500</v>
      </c>
      <c r="I95" s="10">
        <v>0</v>
      </c>
      <c r="J95" s="10">
        <v>0</v>
      </c>
      <c r="K95" s="4"/>
      <c r="L95" s="4"/>
    </row>
    <row r="96" spans="1:13" x14ac:dyDescent="0.2">
      <c r="A96" s="1" t="s">
        <v>595</v>
      </c>
      <c r="B96" s="26" t="s">
        <v>605</v>
      </c>
      <c r="C96" s="10">
        <v>195000</v>
      </c>
      <c r="D96" s="10">
        <v>0</v>
      </c>
      <c r="E96" s="10">
        <v>0</v>
      </c>
      <c r="F96" s="10">
        <v>0</v>
      </c>
      <c r="G96" s="10">
        <v>54100.98</v>
      </c>
      <c r="H96" s="10">
        <v>70394.320000000007</v>
      </c>
      <c r="I96" s="10">
        <v>140267</v>
      </c>
      <c r="J96" s="10">
        <v>0</v>
      </c>
      <c r="K96" s="4"/>
      <c r="L96" s="4"/>
    </row>
    <row r="97" spans="1:12" x14ac:dyDescent="0.2">
      <c r="A97" s="1" t="s">
        <v>595</v>
      </c>
      <c r="B97" s="26" t="s">
        <v>606</v>
      </c>
      <c r="C97" s="10">
        <v>570000</v>
      </c>
      <c r="D97" s="10">
        <v>195000</v>
      </c>
      <c r="E97" s="10">
        <v>15000</v>
      </c>
      <c r="F97" s="10">
        <v>0</v>
      </c>
      <c r="G97" s="10">
        <v>241348</v>
      </c>
      <c r="H97" s="10">
        <v>127000</v>
      </c>
      <c r="I97" s="10">
        <v>5000</v>
      </c>
      <c r="J97" s="10">
        <v>5000</v>
      </c>
      <c r="K97" s="4"/>
      <c r="L97" s="4"/>
    </row>
    <row r="98" spans="1:12" x14ac:dyDescent="0.2">
      <c r="A98" s="1" t="s">
        <v>595</v>
      </c>
      <c r="B98" s="26" t="s">
        <v>607</v>
      </c>
      <c r="C98" s="10">
        <v>536930.53</v>
      </c>
      <c r="D98" s="10">
        <v>415.02</v>
      </c>
      <c r="E98" s="10">
        <v>0</v>
      </c>
      <c r="F98" s="10">
        <v>0</v>
      </c>
      <c r="G98" s="10">
        <v>115552.68</v>
      </c>
      <c r="H98" s="10">
        <v>24820.9</v>
      </c>
      <c r="I98" s="10">
        <v>0</v>
      </c>
      <c r="J98" s="10">
        <v>0</v>
      </c>
      <c r="K98" s="4"/>
      <c r="L98" s="4"/>
    </row>
    <row r="99" spans="1:12" x14ac:dyDescent="0.2">
      <c r="A99" s="1" t="s">
        <v>595</v>
      </c>
      <c r="B99" s="26" t="s">
        <v>608</v>
      </c>
      <c r="C99" s="10">
        <v>353559</v>
      </c>
      <c r="D99" s="10">
        <v>0</v>
      </c>
      <c r="E99" s="10">
        <v>4325</v>
      </c>
      <c r="F99" s="10">
        <v>0</v>
      </c>
      <c r="G99" s="10">
        <v>118650</v>
      </c>
      <c r="H99" s="10">
        <v>0</v>
      </c>
      <c r="I99" s="10">
        <v>865</v>
      </c>
      <c r="J99" s="10">
        <v>0</v>
      </c>
      <c r="K99" s="4"/>
      <c r="L99" s="4"/>
    </row>
    <row r="100" spans="1:12" x14ac:dyDescent="0.2">
      <c r="A100" s="1" t="s">
        <v>595</v>
      </c>
      <c r="B100" s="26" t="s">
        <v>609</v>
      </c>
      <c r="C100" s="10">
        <v>236039.51</v>
      </c>
      <c r="D100" s="10">
        <v>126.46</v>
      </c>
      <c r="E100" s="10">
        <v>14195.38</v>
      </c>
      <c r="F100" s="10">
        <v>0</v>
      </c>
      <c r="G100" s="10">
        <v>65.13</v>
      </c>
      <c r="H100" s="10">
        <v>0</v>
      </c>
      <c r="I100" s="10">
        <v>0</v>
      </c>
      <c r="J100" s="10">
        <v>0</v>
      </c>
      <c r="K100" s="4"/>
      <c r="L100" s="4"/>
    </row>
    <row r="101" spans="1:12" x14ac:dyDescent="0.2">
      <c r="A101" s="1" t="s">
        <v>595</v>
      </c>
      <c r="B101" s="26" t="s">
        <v>610</v>
      </c>
      <c r="C101" s="10">
        <v>155041.32999999999</v>
      </c>
      <c r="D101" s="10">
        <v>625.66</v>
      </c>
      <c r="E101" s="10">
        <v>0</v>
      </c>
      <c r="F101" s="10">
        <v>0</v>
      </c>
      <c r="G101" s="10">
        <v>1069.9100000000001</v>
      </c>
      <c r="H101" s="10">
        <v>0</v>
      </c>
      <c r="I101" s="10">
        <v>0</v>
      </c>
      <c r="J101" s="10">
        <v>0</v>
      </c>
      <c r="K101" s="4"/>
      <c r="L101" s="4"/>
    </row>
    <row r="102" spans="1:12" x14ac:dyDescent="0.2">
      <c r="A102" s="1" t="s">
        <v>595</v>
      </c>
      <c r="B102" s="26" t="s">
        <v>611</v>
      </c>
      <c r="C102" s="10">
        <v>94896</v>
      </c>
      <c r="D102" s="10">
        <v>778</v>
      </c>
      <c r="E102" s="10">
        <v>0</v>
      </c>
      <c r="F102" s="10">
        <v>0</v>
      </c>
      <c r="G102" s="10">
        <v>2966</v>
      </c>
      <c r="H102" s="10">
        <v>200</v>
      </c>
      <c r="I102" s="10">
        <v>0</v>
      </c>
      <c r="J102" s="10">
        <v>0</v>
      </c>
      <c r="K102" s="4"/>
      <c r="L102" s="4"/>
    </row>
    <row r="103" spans="1:12" x14ac:dyDescent="0.2">
      <c r="A103" s="1" t="s">
        <v>595</v>
      </c>
      <c r="B103" s="26" t="s">
        <v>612</v>
      </c>
      <c r="C103" s="10">
        <v>564057.73</v>
      </c>
      <c r="D103" s="10">
        <v>6305.09</v>
      </c>
      <c r="E103" s="10">
        <v>27732.45</v>
      </c>
      <c r="F103" s="10">
        <v>0</v>
      </c>
      <c r="G103" s="10">
        <v>83448.02</v>
      </c>
      <c r="H103" s="10">
        <v>40430.57</v>
      </c>
      <c r="I103" s="10">
        <v>18060.5</v>
      </c>
      <c r="J103" s="10">
        <v>18060</v>
      </c>
      <c r="K103" s="4"/>
      <c r="L103" s="4"/>
    </row>
    <row r="104" spans="1:12" x14ac:dyDescent="0.2">
      <c r="A104" s="1" t="s">
        <v>595</v>
      </c>
      <c r="B104" s="26" t="s">
        <v>613</v>
      </c>
      <c r="C104" s="10">
        <v>119973.24</v>
      </c>
      <c r="D104" s="10">
        <v>1363.02</v>
      </c>
      <c r="E104" s="10">
        <v>0</v>
      </c>
      <c r="F104" s="10">
        <v>0</v>
      </c>
      <c r="G104" s="10">
        <v>0</v>
      </c>
      <c r="H104" s="10">
        <v>725</v>
      </c>
      <c r="I104" s="10">
        <v>0</v>
      </c>
      <c r="J104" s="10">
        <v>0</v>
      </c>
      <c r="K104" s="4"/>
      <c r="L104" s="4"/>
    </row>
    <row r="105" spans="1:12" x14ac:dyDescent="0.2">
      <c r="A105" s="1" t="s">
        <v>595</v>
      </c>
      <c r="B105" s="26" t="s">
        <v>614</v>
      </c>
      <c r="C105" s="10">
        <v>320931.64</v>
      </c>
      <c r="D105" s="10">
        <v>4416.97</v>
      </c>
      <c r="E105" s="10">
        <v>1500</v>
      </c>
      <c r="F105" s="10">
        <v>0</v>
      </c>
      <c r="G105" s="10">
        <v>68403.199999999997</v>
      </c>
      <c r="H105" s="10">
        <v>11752.21</v>
      </c>
      <c r="I105" s="10">
        <v>5000</v>
      </c>
      <c r="J105" s="10">
        <v>5000</v>
      </c>
      <c r="K105" s="4"/>
      <c r="L105" s="4"/>
    </row>
    <row r="106" spans="1:12" x14ac:dyDescent="0.2">
      <c r="A106" s="1" t="s">
        <v>595</v>
      </c>
      <c r="B106" s="26" t="s">
        <v>615</v>
      </c>
      <c r="C106" s="10">
        <v>454058</v>
      </c>
      <c r="D106" s="10">
        <v>5693</v>
      </c>
      <c r="E106" s="10">
        <v>0</v>
      </c>
      <c r="F106" s="10">
        <v>0</v>
      </c>
      <c r="G106" s="10">
        <v>25599</v>
      </c>
      <c r="H106" s="10">
        <v>15277</v>
      </c>
      <c r="I106" s="10">
        <v>0</v>
      </c>
      <c r="J106" s="10">
        <v>0</v>
      </c>
      <c r="K106" s="4"/>
      <c r="L106" s="4"/>
    </row>
    <row r="107" spans="1:12" x14ac:dyDescent="0.2">
      <c r="A107" s="1" t="s">
        <v>595</v>
      </c>
      <c r="B107" s="26" t="s">
        <v>616</v>
      </c>
      <c r="C107" s="10">
        <v>329631.19</v>
      </c>
      <c r="D107" s="10">
        <v>1485.51</v>
      </c>
      <c r="E107" s="10">
        <v>1987.71</v>
      </c>
      <c r="F107" s="10">
        <v>0</v>
      </c>
      <c r="G107" s="10">
        <v>0</v>
      </c>
      <c r="H107" s="10">
        <v>4000</v>
      </c>
      <c r="I107" s="10">
        <v>0</v>
      </c>
      <c r="J107" s="10">
        <v>0</v>
      </c>
      <c r="K107" s="4"/>
      <c r="L107" s="4"/>
    </row>
    <row r="108" spans="1:12" x14ac:dyDescent="0.2">
      <c r="A108" s="1" t="s">
        <v>595</v>
      </c>
      <c r="B108" s="26" t="s">
        <v>617</v>
      </c>
      <c r="C108" s="10">
        <v>121472.99</v>
      </c>
      <c r="D108" s="10">
        <v>2082.0700000000002</v>
      </c>
      <c r="E108" s="10">
        <v>0</v>
      </c>
      <c r="F108" s="10">
        <v>0</v>
      </c>
      <c r="G108" s="10">
        <v>0</v>
      </c>
      <c r="H108" s="10">
        <v>31620</v>
      </c>
      <c r="I108" s="10">
        <v>0</v>
      </c>
      <c r="J108" s="10">
        <v>0</v>
      </c>
      <c r="K108" s="4"/>
      <c r="L108" s="4"/>
    </row>
    <row r="109" spans="1:12" x14ac:dyDescent="0.2">
      <c r="A109" s="1" t="s">
        <v>595</v>
      </c>
      <c r="B109" s="26" t="s">
        <v>618</v>
      </c>
      <c r="C109" s="10">
        <v>162586.09</v>
      </c>
      <c r="D109" s="10">
        <v>0</v>
      </c>
      <c r="E109" s="10">
        <v>3500</v>
      </c>
      <c r="F109" s="10">
        <v>4000</v>
      </c>
      <c r="G109" s="10">
        <v>3278.93</v>
      </c>
      <c r="H109" s="10">
        <v>3050</v>
      </c>
      <c r="I109" s="10">
        <v>0</v>
      </c>
      <c r="J109" s="10">
        <v>0</v>
      </c>
      <c r="K109" s="4"/>
      <c r="L109" s="4"/>
    </row>
    <row r="110" spans="1:12" x14ac:dyDescent="0.2">
      <c r="A110" s="1" t="s">
        <v>595</v>
      </c>
      <c r="B110" s="26" t="s">
        <v>619</v>
      </c>
      <c r="C110" s="10">
        <v>142600.70000000001</v>
      </c>
      <c r="D110" s="10">
        <v>2035.73</v>
      </c>
      <c r="E110" s="10">
        <v>4596.42</v>
      </c>
      <c r="F110" s="10">
        <v>4000</v>
      </c>
      <c r="G110" s="10">
        <v>45148.69</v>
      </c>
      <c r="H110" s="10">
        <v>1017.86</v>
      </c>
      <c r="I110" s="10">
        <v>0</v>
      </c>
      <c r="J110" s="10">
        <v>0</v>
      </c>
      <c r="K110" s="4"/>
      <c r="L110" s="4"/>
    </row>
    <row r="111" spans="1:12" x14ac:dyDescent="0.2">
      <c r="A111" s="1" t="s">
        <v>595</v>
      </c>
      <c r="B111" s="26" t="s">
        <v>620</v>
      </c>
      <c r="C111" s="10">
        <v>216104.63</v>
      </c>
      <c r="D111" s="10">
        <v>1045.83</v>
      </c>
      <c r="E111" s="10">
        <v>0</v>
      </c>
      <c r="F111" s="10">
        <v>0</v>
      </c>
      <c r="G111" s="10">
        <v>0</v>
      </c>
      <c r="H111" s="10">
        <v>10000</v>
      </c>
      <c r="I111" s="10">
        <v>0</v>
      </c>
      <c r="J111" s="10">
        <v>0</v>
      </c>
      <c r="K111" s="4"/>
      <c r="L111" s="4"/>
    </row>
    <row r="112" spans="1:12" x14ac:dyDescent="0.2">
      <c r="A112" s="1" t="s">
        <v>595</v>
      </c>
      <c r="B112" s="26" t="s">
        <v>621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50000</v>
      </c>
      <c r="I112" s="10">
        <v>0</v>
      </c>
      <c r="J112" s="10">
        <v>0</v>
      </c>
      <c r="K112" s="4"/>
      <c r="L112" s="4"/>
    </row>
    <row r="113" spans="1:13" x14ac:dyDescent="0.2">
      <c r="A113" s="1" t="s">
        <v>595</v>
      </c>
      <c r="B113" s="26" t="s">
        <v>622</v>
      </c>
      <c r="C113" s="10">
        <v>346985</v>
      </c>
      <c r="D113" s="10">
        <v>0</v>
      </c>
      <c r="E113" s="10">
        <v>0</v>
      </c>
      <c r="F113" s="10">
        <v>0</v>
      </c>
      <c r="G113" s="10">
        <v>29143</v>
      </c>
      <c r="H113" s="10">
        <v>43250</v>
      </c>
      <c r="I113" s="10">
        <v>2000</v>
      </c>
      <c r="J113" s="10">
        <v>2000</v>
      </c>
      <c r="K113" s="4"/>
      <c r="L113" s="4"/>
    </row>
    <row r="114" spans="1:13" x14ac:dyDescent="0.2">
      <c r="A114" s="1" t="s">
        <v>595</v>
      </c>
      <c r="B114" s="26" t="s">
        <v>623</v>
      </c>
      <c r="C114" s="10">
        <v>263450.02</v>
      </c>
      <c r="D114" s="10">
        <v>0</v>
      </c>
      <c r="E114" s="10">
        <v>0</v>
      </c>
      <c r="F114" s="10">
        <v>0</v>
      </c>
      <c r="G114" s="10">
        <v>4139.1099999999997</v>
      </c>
      <c r="H114" s="10">
        <v>13000</v>
      </c>
      <c r="I114" s="10">
        <v>0</v>
      </c>
      <c r="J114" s="10">
        <v>0</v>
      </c>
      <c r="K114" s="4"/>
      <c r="L114" s="4"/>
    </row>
    <row r="115" spans="1:13" x14ac:dyDescent="0.2">
      <c r="A115" s="1" t="s">
        <v>595</v>
      </c>
      <c r="B115" s="26" t="s">
        <v>624</v>
      </c>
      <c r="C115" s="10">
        <v>249217.09</v>
      </c>
      <c r="D115" s="10">
        <v>5976.23</v>
      </c>
      <c r="E115" s="10">
        <v>8729.9</v>
      </c>
      <c r="F115" s="10">
        <v>0</v>
      </c>
      <c r="G115" s="10">
        <v>47017.88</v>
      </c>
      <c r="H115" s="10">
        <v>4500</v>
      </c>
      <c r="I115" s="10">
        <v>10229.9</v>
      </c>
      <c r="J115" s="10">
        <v>0</v>
      </c>
      <c r="K115" s="4"/>
      <c r="L115" s="4"/>
    </row>
    <row r="116" spans="1:13" x14ac:dyDescent="0.2">
      <c r="A116" s="1" t="s">
        <v>595</v>
      </c>
      <c r="B116" s="26" t="s">
        <v>625</v>
      </c>
      <c r="C116" s="10">
        <v>234452</v>
      </c>
      <c r="D116" s="10">
        <v>2481</v>
      </c>
      <c r="E116" s="10">
        <v>17670</v>
      </c>
      <c r="F116" s="10">
        <v>203</v>
      </c>
      <c r="G116" s="10">
        <v>25206</v>
      </c>
      <c r="H116" s="10">
        <v>33500</v>
      </c>
      <c r="I116" s="10">
        <v>0</v>
      </c>
      <c r="J116" s="10">
        <v>0</v>
      </c>
      <c r="K116" s="4"/>
      <c r="L116" s="4"/>
    </row>
    <row r="117" spans="1:13" x14ac:dyDescent="0.2">
      <c r="A117" s="1" t="s">
        <v>353</v>
      </c>
      <c r="B117" s="26" t="s">
        <v>626</v>
      </c>
      <c r="C117" s="10">
        <v>278576.64000000001</v>
      </c>
      <c r="D117" s="10">
        <v>2818.57</v>
      </c>
      <c r="E117" s="10">
        <v>35088.89</v>
      </c>
      <c r="F117" s="10">
        <v>0</v>
      </c>
      <c r="G117" s="10">
        <v>46108.72</v>
      </c>
      <c r="H117" s="10">
        <v>6350</v>
      </c>
      <c r="I117" s="10">
        <v>28547.39</v>
      </c>
      <c r="J117" s="10">
        <v>0</v>
      </c>
      <c r="K117" s="4"/>
      <c r="L117" s="4"/>
    </row>
    <row r="118" spans="1:13" x14ac:dyDescent="0.2">
      <c r="B118" s="26"/>
      <c r="C118" s="10"/>
      <c r="D118" s="10"/>
      <c r="E118" s="10"/>
      <c r="F118" s="10"/>
      <c r="G118" s="10"/>
      <c r="H118" s="10"/>
      <c r="I118" s="10"/>
      <c r="J118" s="10"/>
      <c r="K118" s="4"/>
      <c r="L118" s="4"/>
    </row>
    <row r="119" spans="1:13" x14ac:dyDescent="0.2">
      <c r="B119" s="26" t="s">
        <v>219</v>
      </c>
      <c r="C119" s="11">
        <f t="shared" ref="C119:J119" si="1">SUBTOTAL(9,C86:C118)</f>
        <v>8653546.1799999997</v>
      </c>
      <c r="D119" s="11">
        <f t="shared" si="1"/>
        <v>241907.16</v>
      </c>
      <c r="E119" s="11">
        <f t="shared" si="1"/>
        <v>292009.36000000004</v>
      </c>
      <c r="F119" s="11">
        <f t="shared" si="1"/>
        <v>70118.679999999993</v>
      </c>
      <c r="G119" s="11">
        <f t="shared" si="1"/>
        <v>5427433.3499999996</v>
      </c>
      <c r="H119" s="11">
        <f t="shared" si="1"/>
        <v>1882313.31</v>
      </c>
      <c r="I119" s="11">
        <f t="shared" si="1"/>
        <v>410146.79000000004</v>
      </c>
      <c r="J119" s="11">
        <f t="shared" si="1"/>
        <v>218547</v>
      </c>
      <c r="K119" s="4"/>
      <c r="L119" s="4"/>
    </row>
    <row r="120" spans="1:13" x14ac:dyDescent="0.2">
      <c r="B120" s="26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1:13" ht="18.75" x14ac:dyDescent="0.3">
      <c r="B121" s="208" t="s">
        <v>252</v>
      </c>
      <c r="C121" s="208"/>
      <c r="D121" s="208"/>
      <c r="E121" s="208"/>
      <c r="F121" s="208"/>
      <c r="G121" s="208"/>
      <c r="H121" s="208"/>
      <c r="I121" s="208"/>
      <c r="J121" s="208"/>
      <c r="K121" s="208"/>
      <c r="L121" s="208"/>
    </row>
    <row r="122" spans="1:13" ht="25.5" customHeight="1" x14ac:dyDescent="0.2">
      <c r="B122" s="13" t="s">
        <v>498</v>
      </c>
      <c r="C122" s="209" t="s">
        <v>342</v>
      </c>
      <c r="D122" s="210"/>
      <c r="E122" s="209" t="s">
        <v>343</v>
      </c>
      <c r="F122" s="210"/>
      <c r="G122" s="209" t="s">
        <v>283</v>
      </c>
      <c r="H122" s="214"/>
      <c r="I122" s="213"/>
      <c r="J122" s="213"/>
      <c r="K122" s="214" t="s">
        <v>143</v>
      </c>
      <c r="L122" s="210"/>
      <c r="M122" s="6"/>
    </row>
    <row r="123" spans="1:13" x14ac:dyDescent="0.2">
      <c r="B123" s="26"/>
      <c r="C123" s="27" t="s">
        <v>245</v>
      </c>
      <c r="D123" s="27" t="s">
        <v>246</v>
      </c>
      <c r="E123" s="27" t="s">
        <v>245</v>
      </c>
      <c r="F123" s="27" t="s">
        <v>246</v>
      </c>
      <c r="G123" s="27" t="s">
        <v>245</v>
      </c>
      <c r="H123" s="27" t="s">
        <v>246</v>
      </c>
      <c r="I123" s="28"/>
      <c r="J123" s="28"/>
      <c r="K123" s="27" t="s">
        <v>245</v>
      </c>
      <c r="L123" s="27" t="s">
        <v>246</v>
      </c>
    </row>
    <row r="124" spans="1:13" x14ac:dyDescent="0.2">
      <c r="B124" s="26"/>
      <c r="C124" s="27" t="s">
        <v>247</v>
      </c>
      <c r="D124" s="27" t="s">
        <v>247</v>
      </c>
      <c r="E124" s="27" t="s">
        <v>247</v>
      </c>
      <c r="F124" s="27" t="s">
        <v>247</v>
      </c>
      <c r="G124" s="27" t="s">
        <v>247</v>
      </c>
      <c r="H124" s="27" t="s">
        <v>247</v>
      </c>
      <c r="I124" s="28"/>
      <c r="J124" s="28"/>
      <c r="K124" s="27" t="s">
        <v>247</v>
      </c>
      <c r="L124" s="27" t="s">
        <v>247</v>
      </c>
    </row>
    <row r="125" spans="1:13" x14ac:dyDescent="0.2">
      <c r="B125" s="26"/>
      <c r="C125" s="10"/>
      <c r="D125" s="10"/>
      <c r="E125" s="10"/>
      <c r="F125" s="10"/>
      <c r="G125" s="10"/>
      <c r="H125" s="10"/>
      <c r="I125" s="4"/>
      <c r="J125" s="4"/>
      <c r="K125" s="10"/>
      <c r="L125" s="10"/>
    </row>
    <row r="126" spans="1:13" x14ac:dyDescent="0.2">
      <c r="A126" s="1" t="s">
        <v>595</v>
      </c>
      <c r="B126" s="26" t="s">
        <v>596</v>
      </c>
      <c r="C126" s="10">
        <v>1257208.18</v>
      </c>
      <c r="D126" s="10">
        <v>3286.94</v>
      </c>
      <c r="E126" s="10">
        <v>560117.51</v>
      </c>
      <c r="F126" s="10">
        <v>16109.88</v>
      </c>
      <c r="G126" s="10">
        <v>559699.99</v>
      </c>
      <c r="H126" s="10">
        <v>8112350</v>
      </c>
      <c r="I126" s="4"/>
      <c r="J126" s="4"/>
      <c r="K126" s="10">
        <f t="shared" ref="K126:L126" si="2">C48+E48+G48+I48+C87+E87+G87+I87+C126+E126+G126</f>
        <v>6398812.1599999992</v>
      </c>
      <c r="L126" s="10">
        <f t="shared" si="2"/>
        <v>8378327.8799999999</v>
      </c>
    </row>
    <row r="127" spans="1:13" x14ac:dyDescent="0.2">
      <c r="A127" s="1" t="s">
        <v>595</v>
      </c>
      <c r="B127" s="26" t="s">
        <v>597</v>
      </c>
      <c r="C127" s="10">
        <v>1321083.29</v>
      </c>
      <c r="D127" s="10">
        <v>17379.93</v>
      </c>
      <c r="E127" s="10">
        <v>612021.64</v>
      </c>
      <c r="F127" s="10">
        <v>38192.239999999998</v>
      </c>
      <c r="G127" s="10">
        <v>1199382.3400000001</v>
      </c>
      <c r="H127" s="10">
        <v>7844975.3499999996</v>
      </c>
      <c r="I127" s="4"/>
      <c r="J127" s="4"/>
      <c r="K127" s="10">
        <f t="shared" ref="K127:L127" si="3">C49+E49+G49+I49+C88+E88+G88+I88+C127+E127+G127</f>
        <v>7406717.3499999996</v>
      </c>
      <c r="L127" s="10">
        <f t="shared" si="3"/>
        <v>8787585.6999999993</v>
      </c>
    </row>
    <row r="128" spans="1:13" x14ac:dyDescent="0.2">
      <c r="A128" s="1" t="s">
        <v>595</v>
      </c>
      <c r="B128" s="26" t="s">
        <v>598</v>
      </c>
      <c r="C128" s="10">
        <v>3756753.01</v>
      </c>
      <c r="D128" s="10">
        <v>28589.72</v>
      </c>
      <c r="E128" s="10">
        <v>1276967.3999999999</v>
      </c>
      <c r="F128" s="10">
        <v>61168.62</v>
      </c>
      <c r="G128" s="10">
        <v>175162.4</v>
      </c>
      <c r="H128" s="10">
        <v>18185139.969999999</v>
      </c>
      <c r="I128" s="4"/>
      <c r="J128" s="4"/>
      <c r="K128" s="10">
        <f t="shared" ref="K128:L128" si="4">C50+E50+G50+I50+C89+E89+G89+I89+C128+E128+G128</f>
        <v>14058013.219999999</v>
      </c>
      <c r="L128" s="10">
        <f t="shared" si="4"/>
        <v>18506174.949999999</v>
      </c>
    </row>
    <row r="129" spans="1:12" x14ac:dyDescent="0.2">
      <c r="A129" s="1" t="s">
        <v>595</v>
      </c>
      <c r="B129" s="26" t="s">
        <v>599</v>
      </c>
      <c r="C129" s="10">
        <v>2263540</v>
      </c>
      <c r="D129" s="10">
        <v>0</v>
      </c>
      <c r="E129" s="10">
        <v>0</v>
      </c>
      <c r="F129" s="10">
        <v>0</v>
      </c>
      <c r="G129" s="10">
        <v>16175719.24</v>
      </c>
      <c r="H129" s="10">
        <v>26956000</v>
      </c>
      <c r="I129" s="4"/>
      <c r="J129" s="4"/>
      <c r="K129" s="10">
        <f t="shared" ref="K129:L129" si="5">C51+E51+G51+I51+C90+E90+G90+I90+C129+E129+G129</f>
        <v>27443000.370000001</v>
      </c>
      <c r="L129" s="10">
        <f t="shared" si="5"/>
        <v>27537376.760000002</v>
      </c>
    </row>
    <row r="130" spans="1:12" x14ac:dyDescent="0.2">
      <c r="A130" s="1" t="s">
        <v>595</v>
      </c>
      <c r="B130" s="26" t="s">
        <v>600</v>
      </c>
      <c r="C130" s="10">
        <v>4058070</v>
      </c>
      <c r="D130" s="10">
        <v>93886</v>
      </c>
      <c r="E130" s="10">
        <v>2314168</v>
      </c>
      <c r="F130" s="10">
        <v>37083</v>
      </c>
      <c r="G130" s="10">
        <v>18249425</v>
      </c>
      <c r="H130" s="10">
        <v>60348172</v>
      </c>
      <c r="I130" s="4"/>
      <c r="J130" s="4"/>
      <c r="K130" s="10">
        <f t="shared" ref="K130:L130" si="6">C52+E52+G52+I52+C91+E91+G91+I91+C130+E130+G130</f>
        <v>62321464</v>
      </c>
      <c r="L130" s="10">
        <f t="shared" si="6"/>
        <v>79689902</v>
      </c>
    </row>
    <row r="131" spans="1:12" x14ac:dyDescent="0.2">
      <c r="A131" s="1" t="s">
        <v>595</v>
      </c>
      <c r="B131" s="26" t="s">
        <v>601</v>
      </c>
      <c r="C131" s="10">
        <v>2141349.79</v>
      </c>
      <c r="D131" s="10">
        <v>20218.55</v>
      </c>
      <c r="E131" s="10">
        <v>1823558.2</v>
      </c>
      <c r="F131" s="10">
        <v>90331.61</v>
      </c>
      <c r="G131" s="10">
        <v>7604734.0300000003</v>
      </c>
      <c r="H131" s="10">
        <v>24925843.399999999</v>
      </c>
      <c r="I131" s="4"/>
      <c r="J131" s="4"/>
      <c r="K131" s="10">
        <f t="shared" ref="K131:L131" si="7">C53+E53+G53+I53+C92+E92+G92+I92+C131+E131+G131</f>
        <v>27060566.900000002</v>
      </c>
      <c r="L131" s="10">
        <f t="shared" si="7"/>
        <v>30001346.559999999</v>
      </c>
    </row>
    <row r="132" spans="1:12" x14ac:dyDescent="0.2">
      <c r="A132" s="1" t="s">
        <v>595</v>
      </c>
      <c r="B132" s="26" t="s">
        <v>602</v>
      </c>
      <c r="C132" s="10">
        <v>8419760</v>
      </c>
      <c r="D132" s="10">
        <v>0</v>
      </c>
      <c r="E132" s="10">
        <v>6992858</v>
      </c>
      <c r="F132" s="10">
        <v>0</v>
      </c>
      <c r="G132" s="10">
        <v>2052919</v>
      </c>
      <c r="H132" s="10">
        <v>97744871</v>
      </c>
      <c r="I132" s="4"/>
      <c r="J132" s="4"/>
      <c r="K132" s="10">
        <f t="shared" ref="K132:L132" si="8">C54+E54+G54+I54+C93+E93+G93+I93+C132+E132+G132</f>
        <v>52571736</v>
      </c>
      <c r="L132" s="10">
        <f t="shared" si="8"/>
        <v>99840320</v>
      </c>
    </row>
    <row r="133" spans="1:12" x14ac:dyDescent="0.2">
      <c r="A133" s="1" t="s">
        <v>595</v>
      </c>
      <c r="B133" s="26" t="s">
        <v>603</v>
      </c>
      <c r="C133" s="10">
        <v>3372800</v>
      </c>
      <c r="D133" s="10">
        <v>47000</v>
      </c>
      <c r="E133" s="10">
        <v>0</v>
      </c>
      <c r="F133" s="10">
        <v>0</v>
      </c>
      <c r="G133" s="10">
        <v>7535000</v>
      </c>
      <c r="H133" s="10">
        <v>24368800</v>
      </c>
      <c r="I133" s="4"/>
      <c r="J133" s="4"/>
      <c r="K133" s="10">
        <f t="shared" ref="K133:L133" si="9">C55+E55+G55+I55+C94+E94+G94+I94+C133+E133+G133</f>
        <v>19433800</v>
      </c>
      <c r="L133" s="10">
        <f t="shared" si="9"/>
        <v>24688700</v>
      </c>
    </row>
    <row r="134" spans="1:12" x14ac:dyDescent="0.2">
      <c r="A134" s="1" t="s">
        <v>595</v>
      </c>
      <c r="B134" s="26" t="s">
        <v>604</v>
      </c>
      <c r="C134" s="10">
        <v>3641100</v>
      </c>
      <c r="D134" s="10">
        <v>38100</v>
      </c>
      <c r="E134" s="10">
        <v>0</v>
      </c>
      <c r="F134" s="10">
        <v>0</v>
      </c>
      <c r="G134" s="10">
        <v>570100</v>
      </c>
      <c r="H134" s="10">
        <v>27288700</v>
      </c>
      <c r="I134" s="4"/>
      <c r="J134" s="4"/>
      <c r="K134" s="10">
        <f t="shared" ref="K134:L134" si="10">C56+E56+G56+I56+C95+E95+G95+I95+C134+E134+G134</f>
        <v>24893900</v>
      </c>
      <c r="L134" s="10">
        <f t="shared" si="10"/>
        <v>29715500</v>
      </c>
    </row>
    <row r="135" spans="1:12" x14ac:dyDescent="0.2">
      <c r="A135" s="1" t="s">
        <v>595</v>
      </c>
      <c r="B135" s="26" t="s">
        <v>605</v>
      </c>
      <c r="C135" s="10">
        <v>1575106.22</v>
      </c>
      <c r="D135" s="10">
        <v>24406.12</v>
      </c>
      <c r="E135" s="10">
        <v>0</v>
      </c>
      <c r="F135" s="10">
        <v>0</v>
      </c>
      <c r="G135" s="10">
        <v>1501234.04</v>
      </c>
      <c r="H135" s="10">
        <v>8649546.3399999999</v>
      </c>
      <c r="I135" s="4"/>
      <c r="J135" s="4"/>
      <c r="K135" s="10">
        <f t="shared" ref="K135:L135" si="11">C57+E57+G57+I57+C96+E96+G96+I96+C135+E135+G135</f>
        <v>6455124.7000000002</v>
      </c>
      <c r="L135" s="10">
        <f t="shared" si="11"/>
        <v>9542417.1699999999</v>
      </c>
    </row>
    <row r="136" spans="1:12" x14ac:dyDescent="0.2">
      <c r="A136" s="1" t="s">
        <v>595</v>
      </c>
      <c r="B136" s="26" t="s">
        <v>606</v>
      </c>
      <c r="C136" s="10">
        <v>2390141.54</v>
      </c>
      <c r="D136" s="10">
        <v>119807</v>
      </c>
      <c r="E136" s="10">
        <v>2503013.46</v>
      </c>
      <c r="F136" s="10">
        <v>171393.83</v>
      </c>
      <c r="G136" s="10">
        <v>4089919.58</v>
      </c>
      <c r="H136" s="10">
        <v>17660239.140000001</v>
      </c>
      <c r="I136" s="4"/>
      <c r="J136" s="4"/>
      <c r="K136" s="10">
        <f t="shared" ref="K136:L136" si="12">C58+E58+G58+I58+C97+E97+G97+I97+C136+E136+G136</f>
        <v>17617716.310000002</v>
      </c>
      <c r="L136" s="10">
        <f t="shared" si="12"/>
        <v>19896665.240000002</v>
      </c>
    </row>
    <row r="137" spans="1:12" x14ac:dyDescent="0.2">
      <c r="A137" s="1" t="s">
        <v>595</v>
      </c>
      <c r="B137" s="26" t="s">
        <v>607</v>
      </c>
      <c r="C137" s="10">
        <v>5079267.8499999996</v>
      </c>
      <c r="D137" s="10">
        <v>39074.03</v>
      </c>
      <c r="E137" s="10">
        <v>1493185.38</v>
      </c>
      <c r="F137" s="10">
        <v>66048.41</v>
      </c>
      <c r="G137" s="10">
        <v>6251353.5499999998</v>
      </c>
      <c r="H137" s="10">
        <v>26268169.100000001</v>
      </c>
      <c r="I137" s="4"/>
      <c r="J137" s="4"/>
      <c r="K137" s="10">
        <f t="shared" ref="K137:L137" si="13">C59+E59+G59+I59+C98+E98+G98+I98+C137+E137+G137</f>
        <v>26037466.189999998</v>
      </c>
      <c r="L137" s="10">
        <f t="shared" si="13"/>
        <v>26743016.630000003</v>
      </c>
    </row>
    <row r="138" spans="1:12" x14ac:dyDescent="0.2">
      <c r="A138" s="1" t="s">
        <v>595</v>
      </c>
      <c r="B138" s="26" t="s">
        <v>608</v>
      </c>
      <c r="C138" s="10">
        <v>11406880</v>
      </c>
      <c r="D138" s="10">
        <v>32766</v>
      </c>
      <c r="E138" s="10">
        <v>1340169</v>
      </c>
      <c r="F138" s="10">
        <v>80174</v>
      </c>
      <c r="G138" s="10">
        <v>948181</v>
      </c>
      <c r="H138" s="10">
        <v>15582578</v>
      </c>
      <c r="I138" s="4"/>
      <c r="J138" s="4"/>
      <c r="K138" s="10">
        <f t="shared" ref="K138:L138" si="14">C60+E60+G60+I60+C99+E99+G99+I99+C138+E138+G138</f>
        <v>22675980</v>
      </c>
      <c r="L138" s="10">
        <f t="shared" si="14"/>
        <v>17254495</v>
      </c>
    </row>
    <row r="139" spans="1:12" x14ac:dyDescent="0.2">
      <c r="A139" s="1" t="s">
        <v>595</v>
      </c>
      <c r="B139" s="26" t="s">
        <v>609</v>
      </c>
      <c r="C139" s="10">
        <v>1742891.93</v>
      </c>
      <c r="D139" s="10">
        <v>22605.93</v>
      </c>
      <c r="E139" s="10">
        <v>884156.81</v>
      </c>
      <c r="F139" s="10">
        <v>23095.66</v>
      </c>
      <c r="G139" s="10">
        <v>778642.91</v>
      </c>
      <c r="H139" s="10">
        <v>6587645.25</v>
      </c>
      <c r="I139" s="4"/>
      <c r="J139" s="4"/>
      <c r="K139" s="10">
        <f t="shared" ref="K139:L139" si="15">C61+E61+G61+I61+C100+E100+G100+I100+C139+E139+G139</f>
        <v>6846970.6999999993</v>
      </c>
      <c r="L139" s="10">
        <f t="shared" si="15"/>
        <v>6802700.4400000004</v>
      </c>
    </row>
    <row r="140" spans="1:12" x14ac:dyDescent="0.2">
      <c r="A140" s="1" t="s">
        <v>595</v>
      </c>
      <c r="B140" s="26" t="s">
        <v>610</v>
      </c>
      <c r="C140" s="10">
        <v>1184487.73</v>
      </c>
      <c r="D140" s="10">
        <v>38938.28</v>
      </c>
      <c r="E140" s="10">
        <v>345017.87</v>
      </c>
      <c r="F140" s="10">
        <v>20465.91</v>
      </c>
      <c r="G140" s="10">
        <v>11105964.4</v>
      </c>
      <c r="H140" s="10">
        <v>18089306.41</v>
      </c>
      <c r="I140" s="4"/>
      <c r="J140" s="4"/>
      <c r="K140" s="10">
        <f t="shared" ref="K140:L140" si="16">C62+E62+G62+I62+C101+E101+G101+I101+C140+E140+G140</f>
        <v>15411415.300000001</v>
      </c>
      <c r="L140" s="10">
        <f t="shared" si="16"/>
        <v>18380896.039999999</v>
      </c>
    </row>
    <row r="141" spans="1:12" x14ac:dyDescent="0.2">
      <c r="A141" s="1" t="s">
        <v>595</v>
      </c>
      <c r="B141" s="26" t="s">
        <v>611</v>
      </c>
      <c r="C141" s="10">
        <v>1464442</v>
      </c>
      <c r="D141" s="10">
        <v>3846</v>
      </c>
      <c r="E141" s="10">
        <v>264389</v>
      </c>
      <c r="F141" s="10">
        <v>15959</v>
      </c>
      <c r="G141" s="10">
        <v>769714</v>
      </c>
      <c r="H141" s="10">
        <v>5620351</v>
      </c>
      <c r="I141" s="4"/>
      <c r="J141" s="4"/>
      <c r="K141" s="10">
        <f t="shared" ref="K141:L141" si="17">C63+E63+G63+I63+C102+E102+G102+I102+C141+E141+G141</f>
        <v>4251297</v>
      </c>
      <c r="L141" s="10">
        <f t="shared" si="17"/>
        <v>6332080</v>
      </c>
    </row>
    <row r="142" spans="1:12" x14ac:dyDescent="0.2">
      <c r="A142" s="1" t="s">
        <v>595</v>
      </c>
      <c r="B142" s="26" t="s">
        <v>612</v>
      </c>
      <c r="C142" s="10">
        <v>3979998.22</v>
      </c>
      <c r="D142" s="10">
        <v>1095036.01</v>
      </c>
      <c r="E142" s="10">
        <v>1194997.17</v>
      </c>
      <c r="F142" s="10">
        <v>92703.4</v>
      </c>
      <c r="G142" s="10">
        <v>2620855.71</v>
      </c>
      <c r="H142" s="10">
        <v>26878512.859999999</v>
      </c>
      <c r="I142" s="4"/>
      <c r="J142" s="4"/>
      <c r="K142" s="10">
        <f t="shared" ref="K142:L142" si="18">C64+E64+G64+I64+C103+E103+G103+I103+C142+E142+G142</f>
        <v>18081463.399999999</v>
      </c>
      <c r="L142" s="10">
        <f t="shared" si="18"/>
        <v>32261533.57</v>
      </c>
    </row>
    <row r="143" spans="1:12" x14ac:dyDescent="0.2">
      <c r="A143" s="1" t="s">
        <v>595</v>
      </c>
      <c r="B143" s="26" t="s">
        <v>613</v>
      </c>
      <c r="C143" s="10">
        <v>1915598.99</v>
      </c>
      <c r="D143" s="10">
        <v>66941.350000000006</v>
      </c>
      <c r="E143" s="10">
        <v>484289.9</v>
      </c>
      <c r="F143" s="10">
        <v>12085.1</v>
      </c>
      <c r="G143" s="10">
        <v>595096.87</v>
      </c>
      <c r="H143" s="10">
        <v>11842694.74</v>
      </c>
      <c r="I143" s="4"/>
      <c r="J143" s="4"/>
      <c r="K143" s="10">
        <f t="shared" ref="K143:L143" si="19">C65+E65+G65+I65+C104+E104+G104+I104+C143+E143+G143</f>
        <v>5508846.5500000007</v>
      </c>
      <c r="L143" s="10">
        <f t="shared" si="19"/>
        <v>12074561.210000001</v>
      </c>
    </row>
    <row r="144" spans="1:12" x14ac:dyDescent="0.2">
      <c r="A144" s="1" t="s">
        <v>595</v>
      </c>
      <c r="B144" s="26" t="s">
        <v>614</v>
      </c>
      <c r="C144" s="10">
        <v>1788540</v>
      </c>
      <c r="D144" s="10">
        <v>0</v>
      </c>
      <c r="E144" s="10">
        <v>1281076.3700000001</v>
      </c>
      <c r="F144" s="10">
        <v>41436.57</v>
      </c>
      <c r="G144" s="10">
        <v>265213.06</v>
      </c>
      <c r="H144" s="10">
        <v>15017219.99</v>
      </c>
      <c r="I144" s="4"/>
      <c r="J144" s="4"/>
      <c r="K144" s="10">
        <f t="shared" ref="K144:L144" si="20">C66+E66+G66+I66+C105+E105+G105+I105+C144+E144+G144</f>
        <v>9786701.160000002</v>
      </c>
      <c r="L144" s="10">
        <f t="shared" si="20"/>
        <v>17390895.73</v>
      </c>
    </row>
    <row r="145" spans="1:12" x14ac:dyDescent="0.2">
      <c r="A145" s="1" t="s">
        <v>595</v>
      </c>
      <c r="B145" s="26" t="s">
        <v>615</v>
      </c>
      <c r="C145" s="10">
        <v>4746502</v>
      </c>
      <c r="D145" s="10">
        <v>32303</v>
      </c>
      <c r="E145" s="10">
        <v>1766990</v>
      </c>
      <c r="F145" s="10">
        <v>20987</v>
      </c>
      <c r="G145" s="10">
        <v>2697513</v>
      </c>
      <c r="H145" s="10">
        <v>18914979</v>
      </c>
      <c r="I145" s="4"/>
      <c r="J145" s="4"/>
      <c r="K145" s="10">
        <f t="shared" ref="K145:L145" si="21">C67+E67+G67+I67+C106+E106+G106+I106+C145+E145+G145</f>
        <v>15791312</v>
      </c>
      <c r="L145" s="10">
        <f t="shared" si="21"/>
        <v>19150022</v>
      </c>
    </row>
    <row r="146" spans="1:12" x14ac:dyDescent="0.2">
      <c r="A146" s="1" t="s">
        <v>595</v>
      </c>
      <c r="B146" s="26" t="s">
        <v>616</v>
      </c>
      <c r="C146" s="10">
        <v>4335588.78</v>
      </c>
      <c r="D146" s="10">
        <v>76467.960000000006</v>
      </c>
      <c r="E146" s="10">
        <v>2249237.84</v>
      </c>
      <c r="F146" s="10">
        <v>121425.44</v>
      </c>
      <c r="G146" s="10">
        <v>1037943.16</v>
      </c>
      <c r="H146" s="10">
        <v>15523696.210000001</v>
      </c>
      <c r="I146" s="4"/>
      <c r="J146" s="4"/>
      <c r="K146" s="10">
        <f t="shared" ref="K146:L146" si="22">C68+E68+G68+I68+C107+E107+G107+I107+C146+E146+G146</f>
        <v>17462003.940000001</v>
      </c>
      <c r="L146" s="10">
        <f t="shared" si="22"/>
        <v>16902954.91</v>
      </c>
    </row>
    <row r="147" spans="1:12" x14ac:dyDescent="0.2">
      <c r="A147" s="1" t="s">
        <v>595</v>
      </c>
      <c r="B147" s="26" t="s">
        <v>617</v>
      </c>
      <c r="C147" s="10">
        <v>2955098.04</v>
      </c>
      <c r="D147" s="10">
        <v>57520.78</v>
      </c>
      <c r="E147" s="10">
        <v>646702.79</v>
      </c>
      <c r="F147" s="10">
        <v>30468.82</v>
      </c>
      <c r="G147" s="10">
        <v>1363016.36</v>
      </c>
      <c r="H147" s="10">
        <v>7889499.21</v>
      </c>
      <c r="I147" s="4"/>
      <c r="J147" s="4"/>
      <c r="K147" s="10">
        <f t="shared" ref="K147:L147" si="23">C69+E69+G69+I69+C108+E108+G108+I108+C147+E147+G147</f>
        <v>8147871.080000001</v>
      </c>
      <c r="L147" s="10">
        <f t="shared" si="23"/>
        <v>8491326.5399999991</v>
      </c>
    </row>
    <row r="148" spans="1:12" x14ac:dyDescent="0.2">
      <c r="A148" s="1" t="s">
        <v>595</v>
      </c>
      <c r="B148" s="26" t="s">
        <v>618</v>
      </c>
      <c r="C148" s="10">
        <v>1992119.5</v>
      </c>
      <c r="D148" s="10">
        <v>0</v>
      </c>
      <c r="E148" s="10">
        <v>1133968.1000000001</v>
      </c>
      <c r="F148" s="10">
        <v>23173.56</v>
      </c>
      <c r="G148" s="10">
        <v>986006.09</v>
      </c>
      <c r="H148" s="10">
        <v>10487348.18</v>
      </c>
      <c r="I148" s="4"/>
      <c r="J148" s="4"/>
      <c r="K148" s="10">
        <f t="shared" ref="K148:L148" si="24">C70+E70+G70+I70+C109+E109+G109+I109+C148+E148+G148</f>
        <v>10319219.389999999</v>
      </c>
      <c r="L148" s="10">
        <f t="shared" si="24"/>
        <v>11568925.52</v>
      </c>
    </row>
    <row r="149" spans="1:12" x14ac:dyDescent="0.2">
      <c r="A149" s="1" t="s">
        <v>595</v>
      </c>
      <c r="B149" s="26" t="s">
        <v>619</v>
      </c>
      <c r="C149" s="10">
        <v>1604422.26</v>
      </c>
      <c r="D149" s="10">
        <v>156464.47</v>
      </c>
      <c r="E149" s="10">
        <v>646798.44999999995</v>
      </c>
      <c r="F149" s="10">
        <v>41375.15</v>
      </c>
      <c r="G149" s="10">
        <v>612107.55000000005</v>
      </c>
      <c r="H149" s="10">
        <v>8056467.5</v>
      </c>
      <c r="I149" s="4"/>
      <c r="J149" s="4"/>
      <c r="K149" s="10">
        <f t="shared" ref="K149:L149" si="25">C71+E71+G71+I71+C110+E110+G110+I110+C149+E149+G149</f>
        <v>6089546.2599999998</v>
      </c>
      <c r="L149" s="10">
        <f t="shared" si="25"/>
        <v>8286610.8099999996</v>
      </c>
    </row>
    <row r="150" spans="1:12" x14ac:dyDescent="0.2">
      <c r="A150" s="1" t="s">
        <v>595</v>
      </c>
      <c r="B150" s="26" t="s">
        <v>620</v>
      </c>
      <c r="C150" s="10">
        <v>1791615.64</v>
      </c>
      <c r="D150" s="10">
        <v>19630.88</v>
      </c>
      <c r="E150" s="10">
        <v>733949.17</v>
      </c>
      <c r="F150" s="10">
        <v>41376.370000000003</v>
      </c>
      <c r="G150" s="10">
        <v>116656.45</v>
      </c>
      <c r="H150" s="10">
        <v>7986497.9100000001</v>
      </c>
      <c r="I150" s="4"/>
      <c r="J150" s="4"/>
      <c r="K150" s="10">
        <f t="shared" ref="K150:L150" si="26">C72+E72+G72+I72+C111+E111+G111+I111+C150+E150+G150</f>
        <v>8536553.5399999991</v>
      </c>
      <c r="L150" s="10">
        <f t="shared" si="26"/>
        <v>10424714.77</v>
      </c>
    </row>
    <row r="151" spans="1:12" x14ac:dyDescent="0.2">
      <c r="A151" s="1" t="s">
        <v>595</v>
      </c>
      <c r="B151" s="26" t="s">
        <v>621</v>
      </c>
      <c r="C151" s="10">
        <v>3161300</v>
      </c>
      <c r="D151" s="10">
        <v>71000</v>
      </c>
      <c r="E151" s="10">
        <v>0</v>
      </c>
      <c r="F151" s="10">
        <v>0</v>
      </c>
      <c r="G151" s="10">
        <v>612700</v>
      </c>
      <c r="H151" s="10">
        <v>27538700</v>
      </c>
      <c r="I151" s="4"/>
      <c r="J151" s="4"/>
      <c r="K151" s="10">
        <f t="shared" ref="K151:L151" si="27">C73+E73+G73+I73+C112+E112+G112+I112+C151+E151+G151</f>
        <v>12384700</v>
      </c>
      <c r="L151" s="10">
        <f t="shared" si="27"/>
        <v>27897000</v>
      </c>
    </row>
    <row r="152" spans="1:12" x14ac:dyDescent="0.2">
      <c r="A152" s="1" t="s">
        <v>595</v>
      </c>
      <c r="B152" s="26" t="s">
        <v>622</v>
      </c>
      <c r="C152" s="10">
        <v>4771473</v>
      </c>
      <c r="D152" s="10">
        <v>118254</v>
      </c>
      <c r="E152" s="10">
        <v>2069879</v>
      </c>
      <c r="F152" s="10">
        <v>56235</v>
      </c>
      <c r="G152" s="10">
        <v>3537147</v>
      </c>
      <c r="H152" s="10">
        <v>23232218</v>
      </c>
      <c r="I152" s="4"/>
      <c r="J152" s="4"/>
      <c r="K152" s="10">
        <f t="shared" ref="K152:L152" si="28">C74+E74+G74+I74+C113+E113+G113+I113+C152+E152+G152</f>
        <v>18956706</v>
      </c>
      <c r="L152" s="10">
        <f t="shared" si="28"/>
        <v>24403346</v>
      </c>
    </row>
    <row r="153" spans="1:12" x14ac:dyDescent="0.2">
      <c r="A153" s="1" t="s">
        <v>595</v>
      </c>
      <c r="B153" s="26" t="s">
        <v>623</v>
      </c>
      <c r="C153" s="10">
        <v>2242309.42</v>
      </c>
      <c r="D153" s="10">
        <v>3111.38</v>
      </c>
      <c r="E153" s="10">
        <v>971363.79</v>
      </c>
      <c r="F153" s="10">
        <v>43818.29</v>
      </c>
      <c r="G153" s="10">
        <v>734599.88</v>
      </c>
      <c r="H153" s="10">
        <v>14717734.640000001</v>
      </c>
      <c r="I153" s="4"/>
      <c r="J153" s="4"/>
      <c r="K153" s="10">
        <f t="shared" ref="K153:L153" si="29">C75+E75+G75+I75+C114+E114+G114+I114+C153+E153+G153</f>
        <v>10675344.33</v>
      </c>
      <c r="L153" s="10">
        <f t="shared" si="29"/>
        <v>15338279.280000001</v>
      </c>
    </row>
    <row r="154" spans="1:12" x14ac:dyDescent="0.2">
      <c r="A154" s="1" t="s">
        <v>595</v>
      </c>
      <c r="B154" s="26" t="s">
        <v>624</v>
      </c>
      <c r="C154" s="10">
        <v>1645873.21</v>
      </c>
      <c r="D154" s="10">
        <v>2982.86</v>
      </c>
      <c r="E154" s="10">
        <v>621539.73</v>
      </c>
      <c r="F154" s="10">
        <v>12660.04</v>
      </c>
      <c r="G154" s="10">
        <v>1594706.79</v>
      </c>
      <c r="H154" s="10">
        <v>8812548.6799999997</v>
      </c>
      <c r="I154" s="4"/>
      <c r="J154" s="4"/>
      <c r="K154" s="10">
        <f t="shared" ref="K154:L154" si="30">C76+E76+G76+I76+C115+E115+G115+I115+C154+E154+G154</f>
        <v>11940813.300000001</v>
      </c>
      <c r="L154" s="10">
        <f t="shared" si="30"/>
        <v>12256026.029999999</v>
      </c>
    </row>
    <row r="155" spans="1:12" x14ac:dyDescent="0.2">
      <c r="A155" s="1" t="s">
        <v>595</v>
      </c>
      <c r="B155" s="26" t="s">
        <v>625</v>
      </c>
      <c r="C155" s="10">
        <v>2904123</v>
      </c>
      <c r="D155" s="10">
        <v>43966</v>
      </c>
      <c r="E155" s="10">
        <v>1199519</v>
      </c>
      <c r="F155" s="10">
        <v>12674</v>
      </c>
      <c r="G155" s="10">
        <v>1674112</v>
      </c>
      <c r="H155" s="10">
        <v>15547029</v>
      </c>
      <c r="I155" s="4"/>
      <c r="J155" s="4"/>
      <c r="K155" s="10">
        <f>C77+E77+G77+I77+C116+E116+G116+I116+C155+E155+G155</f>
        <v>14455782</v>
      </c>
      <c r="L155" s="10">
        <f>D77+F77+H77+J77+D116+F116+H116+J116+D155+F155+H155</f>
        <v>15837810</v>
      </c>
    </row>
    <row r="156" spans="1:12" x14ac:dyDescent="0.2">
      <c r="A156" s="1" t="s">
        <v>354</v>
      </c>
      <c r="B156" s="26" t="s">
        <v>626</v>
      </c>
      <c r="C156" s="10">
        <v>4217093.87</v>
      </c>
      <c r="D156" s="10">
        <v>8963.85</v>
      </c>
      <c r="E156" s="10">
        <v>689150.48</v>
      </c>
      <c r="F156" s="10">
        <v>45000.25</v>
      </c>
      <c r="G156" s="10">
        <v>1441333.22</v>
      </c>
      <c r="H156" s="10">
        <v>14728142.210000001</v>
      </c>
      <c r="I156" s="4"/>
      <c r="J156" s="4"/>
      <c r="K156" s="10">
        <f>C78+E78+G78+I78+C117+E117+G117+I117+C156+E156+G156</f>
        <v>12052644.939999999</v>
      </c>
      <c r="L156" s="10">
        <f>D78+F78+H78+J78+D117+F117+H117+J117+D156+F156+H156</f>
        <v>17341813.330000002</v>
      </c>
    </row>
    <row r="157" spans="1:12" x14ac:dyDescent="0.2">
      <c r="B157" s="26"/>
      <c r="C157" s="10"/>
      <c r="D157" s="10"/>
      <c r="E157" s="10"/>
      <c r="F157" s="10"/>
      <c r="G157" s="10"/>
      <c r="H157" s="10"/>
      <c r="I157" s="4"/>
      <c r="J157" s="4"/>
      <c r="K157" s="10"/>
      <c r="L157" s="10"/>
    </row>
    <row r="158" spans="1:12" x14ac:dyDescent="0.2">
      <c r="B158" s="26" t="s">
        <v>219</v>
      </c>
      <c r="C158" s="11">
        <f t="shared" ref="C158:H158" si="31">SUBTOTAL(9,C125:C157)</f>
        <v>99126537.470000014</v>
      </c>
      <c r="D158" s="11">
        <f t="shared" si="31"/>
        <v>2282547.04</v>
      </c>
      <c r="E158" s="11">
        <f t="shared" si="31"/>
        <v>36099084.059999995</v>
      </c>
      <c r="F158" s="11">
        <f t="shared" si="31"/>
        <v>1215441.1499999999</v>
      </c>
      <c r="G158" s="11">
        <f t="shared" si="31"/>
        <v>99456158.620000005</v>
      </c>
      <c r="H158" s="11">
        <f t="shared" si="31"/>
        <v>621405975.09000003</v>
      </c>
      <c r="I158" s="4"/>
      <c r="J158" s="4"/>
      <c r="K158" s="11">
        <f>SUBTOTAL(9,K125:K157)</f>
        <v>521073488.08999997</v>
      </c>
      <c r="L158" s="11">
        <f>SUBTOTAL(9,L125:L157)</f>
        <v>681723324.06999993</v>
      </c>
    </row>
    <row r="159" spans="1:12" x14ac:dyDescent="0.2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 ht="18.75" x14ac:dyDescent="0.3">
      <c r="B160" s="224"/>
      <c r="C160" s="224"/>
      <c r="D160" s="224"/>
      <c r="E160" s="224"/>
      <c r="F160" s="224"/>
      <c r="G160" s="224"/>
      <c r="H160" s="224"/>
      <c r="I160" s="224"/>
      <c r="J160" s="224"/>
      <c r="K160" s="225"/>
      <c r="L160" s="225"/>
    </row>
    <row r="161" spans="1:13" ht="39.75" customHeight="1" x14ac:dyDescent="0.2">
      <c r="B161" s="26"/>
      <c r="C161" s="213"/>
      <c r="D161" s="213"/>
      <c r="E161" s="213"/>
      <c r="F161" s="213"/>
      <c r="G161" s="213"/>
      <c r="H161" s="213"/>
      <c r="I161" s="213"/>
      <c r="J161" s="218"/>
      <c r="K161" s="209" t="s">
        <v>144</v>
      </c>
      <c r="L161" s="223"/>
      <c r="M161" s="6"/>
    </row>
    <row r="162" spans="1:13" x14ac:dyDescent="0.2">
      <c r="B162" s="15"/>
      <c r="C162" s="28"/>
      <c r="D162" s="28"/>
      <c r="E162" s="28"/>
      <c r="F162" s="28"/>
      <c r="G162" s="26"/>
      <c r="H162" s="28"/>
      <c r="I162" s="27"/>
      <c r="J162" s="27"/>
      <c r="K162" s="156" t="s">
        <v>245</v>
      </c>
      <c r="L162" s="148" t="s">
        <v>246</v>
      </c>
    </row>
    <row r="163" spans="1:13" x14ac:dyDescent="0.2">
      <c r="B163" s="15"/>
      <c r="C163" s="28"/>
      <c r="D163" s="28"/>
      <c r="E163" s="28"/>
      <c r="F163" s="28"/>
      <c r="G163" s="28"/>
      <c r="H163" s="28"/>
      <c r="I163" s="27"/>
      <c r="J163" s="27"/>
      <c r="K163" s="28" t="s">
        <v>247</v>
      </c>
      <c r="L163" s="28" t="s">
        <v>247</v>
      </c>
    </row>
    <row r="164" spans="1:13" x14ac:dyDescent="0.2">
      <c r="B164" s="15"/>
      <c r="C164" s="28"/>
      <c r="D164" s="28"/>
      <c r="E164" s="28"/>
      <c r="F164" s="28"/>
      <c r="G164" s="28"/>
      <c r="H164" s="28"/>
      <c r="I164" s="28"/>
      <c r="J164" s="28"/>
      <c r="K164" s="28"/>
      <c r="L164" s="28"/>
    </row>
    <row r="165" spans="1:13" x14ac:dyDescent="0.2">
      <c r="A165" s="1" t="s">
        <v>156</v>
      </c>
      <c r="B165" s="26"/>
      <c r="C165" s="4"/>
      <c r="D165" s="4"/>
      <c r="E165" s="4"/>
      <c r="F165" s="4"/>
      <c r="G165" s="4"/>
      <c r="H165" s="222" t="s">
        <v>499</v>
      </c>
      <c r="I165" s="222"/>
      <c r="J165" s="222"/>
      <c r="K165" s="150">
        <v>12658278</v>
      </c>
      <c r="L165" s="150">
        <v>12658278</v>
      </c>
    </row>
    <row r="166" spans="1:13" x14ac:dyDescent="0.2">
      <c r="B166" s="26"/>
      <c r="C166" s="4"/>
      <c r="D166" s="4"/>
      <c r="E166" s="4"/>
      <c r="F166" s="4"/>
      <c r="G166" s="4"/>
      <c r="H166" s="4"/>
      <c r="I166" s="4"/>
      <c r="J166" s="4"/>
      <c r="K166" s="15">
        <f>K158+K165</f>
        <v>533731766.08999997</v>
      </c>
      <c r="L166" s="15">
        <f>L158+L165</f>
        <v>694381602.06999993</v>
      </c>
    </row>
    <row r="167" spans="1:13" x14ac:dyDescent="0.2">
      <c r="A167" s="1" t="s">
        <v>81</v>
      </c>
      <c r="B167" s="26"/>
      <c r="C167" s="4"/>
      <c r="D167" s="4"/>
      <c r="E167" s="4"/>
      <c r="F167" s="4"/>
      <c r="G167" s="4"/>
      <c r="H167" s="216" t="s">
        <v>485</v>
      </c>
      <c r="I167" s="216"/>
      <c r="J167" s="216"/>
      <c r="K167" s="4">
        <v>24083914.780000001</v>
      </c>
      <c r="L167" s="4">
        <v>24083914.780000001</v>
      </c>
    </row>
    <row r="168" spans="1:13" ht="13.5" thickBot="1" x14ac:dyDescent="0.25">
      <c r="B168" s="10"/>
      <c r="C168" s="10"/>
      <c r="D168" s="10"/>
      <c r="E168" s="10"/>
      <c r="F168" s="10"/>
      <c r="G168" s="10"/>
      <c r="H168" s="139"/>
      <c r="I168" s="139"/>
      <c r="J168" s="139"/>
      <c r="K168" s="139"/>
      <c r="L168" s="139"/>
    </row>
    <row r="169" spans="1:13" ht="14.25" thickTop="1" thickBot="1" x14ac:dyDescent="0.25">
      <c r="B169" s="10"/>
      <c r="C169" s="10"/>
      <c r="D169" s="10"/>
      <c r="E169" s="10"/>
      <c r="F169" s="10"/>
      <c r="G169" s="10"/>
      <c r="H169" s="217" t="s">
        <v>157</v>
      </c>
      <c r="I169" s="217"/>
      <c r="J169" s="217"/>
      <c r="K169" s="141">
        <f>K166-K167</f>
        <v>509647851.30999994</v>
      </c>
      <c r="L169" s="162">
        <f>L166-L167</f>
        <v>670297687.28999996</v>
      </c>
    </row>
    <row r="170" spans="1:13" ht="13.5" thickTop="1" x14ac:dyDescent="0.2">
      <c r="B170" s="26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1:13" x14ac:dyDescent="0.2">
      <c r="B171" s="26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1:13" x14ac:dyDescent="0.2">
      <c r="B172" s="26"/>
      <c r="C172" s="4"/>
      <c r="D172" s="4"/>
      <c r="E172" s="4"/>
      <c r="F172" s="4"/>
      <c r="G172" s="4"/>
      <c r="H172" s="4"/>
      <c r="I172" s="4"/>
      <c r="J172" s="4"/>
      <c r="K172" s="4"/>
      <c r="L172" s="4"/>
    </row>
  </sheetData>
  <mergeCells count="25">
    <mergeCell ref="B82:L82"/>
    <mergeCell ref="C122:D122"/>
    <mergeCell ref="B43:L43"/>
    <mergeCell ref="C44:D44"/>
    <mergeCell ref="E44:F44"/>
    <mergeCell ref="G44:H44"/>
    <mergeCell ref="I44:J44"/>
    <mergeCell ref="E122:F122"/>
    <mergeCell ref="G122:H122"/>
    <mergeCell ref="H169:J169"/>
    <mergeCell ref="H165:J165"/>
    <mergeCell ref="I83:J83"/>
    <mergeCell ref="B121:L121"/>
    <mergeCell ref="G161:H161"/>
    <mergeCell ref="I161:J161"/>
    <mergeCell ref="H167:J167"/>
    <mergeCell ref="B160:L160"/>
    <mergeCell ref="C161:D161"/>
    <mergeCell ref="E161:F161"/>
    <mergeCell ref="I122:J122"/>
    <mergeCell ref="K122:L122"/>
    <mergeCell ref="E83:F83"/>
    <mergeCell ref="K161:L161"/>
    <mergeCell ref="C83:D83"/>
    <mergeCell ref="G83:H83"/>
  </mergeCells>
  <phoneticPr fontId="0" type="noConversion"/>
  <pageMargins left="0.74803149606299213" right="0.74803149606299213" top="0.53" bottom="0.53" header="0.4" footer="0.51181102362204722"/>
  <pageSetup paperSize="9" scale="78" fitToHeight="10" orientation="landscape" r:id="rId1"/>
  <headerFooter alignWithMargins="0"/>
  <rowBreaks count="2" manualBreakCount="2">
    <brk id="81" max="11" man="1"/>
    <brk id="120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4"/>
  <sheetViews>
    <sheetView topLeftCell="A25" workbookViewId="0">
      <selection activeCell="C44" sqref="C44"/>
    </sheetView>
  </sheetViews>
  <sheetFormatPr defaultRowHeight="12.75" x14ac:dyDescent="0.2"/>
  <cols>
    <col min="2" max="2" width="24.42578125" customWidth="1"/>
    <col min="3" max="3" width="87.42578125" customWidth="1"/>
    <col min="4" max="4" width="13.140625" customWidth="1"/>
    <col min="5" max="5" width="16.7109375" customWidth="1"/>
    <col min="258" max="258" width="24.42578125" customWidth="1"/>
    <col min="259" max="259" width="106" customWidth="1"/>
    <col min="260" max="260" width="13.140625" customWidth="1"/>
    <col min="261" max="261" width="11.7109375" customWidth="1"/>
    <col min="514" max="514" width="24.42578125" customWidth="1"/>
    <col min="515" max="515" width="106" customWidth="1"/>
    <col min="516" max="516" width="13.140625" customWidth="1"/>
    <col min="517" max="517" width="11.7109375" customWidth="1"/>
    <col min="770" max="770" width="24.42578125" customWidth="1"/>
    <col min="771" max="771" width="106" customWidth="1"/>
    <col min="772" max="772" width="13.140625" customWidth="1"/>
    <col min="773" max="773" width="11.7109375" customWidth="1"/>
    <col min="1026" max="1026" width="24.42578125" customWidth="1"/>
    <col min="1027" max="1027" width="106" customWidth="1"/>
    <col min="1028" max="1028" width="13.140625" customWidth="1"/>
    <col min="1029" max="1029" width="11.7109375" customWidth="1"/>
    <col min="1282" max="1282" width="24.42578125" customWidth="1"/>
    <col min="1283" max="1283" width="106" customWidth="1"/>
    <col min="1284" max="1284" width="13.140625" customWidth="1"/>
    <col min="1285" max="1285" width="11.7109375" customWidth="1"/>
    <col min="1538" max="1538" width="24.42578125" customWidth="1"/>
    <col min="1539" max="1539" width="106" customWidth="1"/>
    <col min="1540" max="1540" width="13.140625" customWidth="1"/>
    <col min="1541" max="1541" width="11.7109375" customWidth="1"/>
    <col min="1794" max="1794" width="24.42578125" customWidth="1"/>
    <col min="1795" max="1795" width="106" customWidth="1"/>
    <col min="1796" max="1796" width="13.140625" customWidth="1"/>
    <col min="1797" max="1797" width="11.7109375" customWidth="1"/>
    <col min="2050" max="2050" width="24.42578125" customWidth="1"/>
    <col min="2051" max="2051" width="106" customWidth="1"/>
    <col min="2052" max="2052" width="13.140625" customWidth="1"/>
    <col min="2053" max="2053" width="11.7109375" customWidth="1"/>
    <col min="2306" max="2306" width="24.42578125" customWidth="1"/>
    <col min="2307" max="2307" width="106" customWidth="1"/>
    <col min="2308" max="2308" width="13.140625" customWidth="1"/>
    <col min="2309" max="2309" width="11.7109375" customWidth="1"/>
    <col min="2562" max="2562" width="24.42578125" customWidth="1"/>
    <col min="2563" max="2563" width="106" customWidth="1"/>
    <col min="2564" max="2564" width="13.140625" customWidth="1"/>
    <col min="2565" max="2565" width="11.7109375" customWidth="1"/>
    <col min="2818" max="2818" width="24.42578125" customWidth="1"/>
    <col min="2819" max="2819" width="106" customWidth="1"/>
    <col min="2820" max="2820" width="13.140625" customWidth="1"/>
    <col min="2821" max="2821" width="11.7109375" customWidth="1"/>
    <col min="3074" max="3074" width="24.42578125" customWidth="1"/>
    <col min="3075" max="3075" width="106" customWidth="1"/>
    <col min="3076" max="3076" width="13.140625" customWidth="1"/>
    <col min="3077" max="3077" width="11.7109375" customWidth="1"/>
    <col min="3330" max="3330" width="24.42578125" customWidth="1"/>
    <col min="3331" max="3331" width="106" customWidth="1"/>
    <col min="3332" max="3332" width="13.140625" customWidth="1"/>
    <col min="3333" max="3333" width="11.7109375" customWidth="1"/>
    <col min="3586" max="3586" width="24.42578125" customWidth="1"/>
    <col min="3587" max="3587" width="106" customWidth="1"/>
    <col min="3588" max="3588" width="13.140625" customWidth="1"/>
    <col min="3589" max="3589" width="11.7109375" customWidth="1"/>
    <col min="3842" max="3842" width="24.42578125" customWidth="1"/>
    <col min="3843" max="3843" width="106" customWidth="1"/>
    <col min="3844" max="3844" width="13.140625" customWidth="1"/>
    <col min="3845" max="3845" width="11.7109375" customWidth="1"/>
    <col min="4098" max="4098" width="24.42578125" customWidth="1"/>
    <col min="4099" max="4099" width="106" customWidth="1"/>
    <col min="4100" max="4100" width="13.140625" customWidth="1"/>
    <col min="4101" max="4101" width="11.7109375" customWidth="1"/>
    <col min="4354" max="4354" width="24.42578125" customWidth="1"/>
    <col min="4355" max="4355" width="106" customWidth="1"/>
    <col min="4356" max="4356" width="13.140625" customWidth="1"/>
    <col min="4357" max="4357" width="11.7109375" customWidth="1"/>
    <col min="4610" max="4610" width="24.42578125" customWidth="1"/>
    <col min="4611" max="4611" width="106" customWidth="1"/>
    <col min="4612" max="4612" width="13.140625" customWidth="1"/>
    <col min="4613" max="4613" width="11.7109375" customWidth="1"/>
    <col min="4866" max="4866" width="24.42578125" customWidth="1"/>
    <col min="4867" max="4867" width="106" customWidth="1"/>
    <col min="4868" max="4868" width="13.140625" customWidth="1"/>
    <col min="4869" max="4869" width="11.7109375" customWidth="1"/>
    <col min="5122" max="5122" width="24.42578125" customWidth="1"/>
    <col min="5123" max="5123" width="106" customWidth="1"/>
    <col min="5124" max="5124" width="13.140625" customWidth="1"/>
    <col min="5125" max="5125" width="11.7109375" customWidth="1"/>
    <col min="5378" max="5378" width="24.42578125" customWidth="1"/>
    <col min="5379" max="5379" width="106" customWidth="1"/>
    <col min="5380" max="5380" width="13.140625" customWidth="1"/>
    <col min="5381" max="5381" width="11.7109375" customWidth="1"/>
    <col min="5634" max="5634" width="24.42578125" customWidth="1"/>
    <col min="5635" max="5635" width="106" customWidth="1"/>
    <col min="5636" max="5636" width="13.140625" customWidth="1"/>
    <col min="5637" max="5637" width="11.7109375" customWidth="1"/>
    <col min="5890" max="5890" width="24.42578125" customWidth="1"/>
    <col min="5891" max="5891" width="106" customWidth="1"/>
    <col min="5892" max="5892" width="13.140625" customWidth="1"/>
    <col min="5893" max="5893" width="11.7109375" customWidth="1"/>
    <col min="6146" max="6146" width="24.42578125" customWidth="1"/>
    <col min="6147" max="6147" width="106" customWidth="1"/>
    <col min="6148" max="6148" width="13.140625" customWidth="1"/>
    <col min="6149" max="6149" width="11.7109375" customWidth="1"/>
    <col min="6402" max="6402" width="24.42578125" customWidth="1"/>
    <col min="6403" max="6403" width="106" customWidth="1"/>
    <col min="6404" max="6404" width="13.140625" customWidth="1"/>
    <col min="6405" max="6405" width="11.7109375" customWidth="1"/>
    <col min="6658" max="6658" width="24.42578125" customWidth="1"/>
    <col min="6659" max="6659" width="106" customWidth="1"/>
    <col min="6660" max="6660" width="13.140625" customWidth="1"/>
    <col min="6661" max="6661" width="11.7109375" customWidth="1"/>
    <col min="6914" max="6914" width="24.42578125" customWidth="1"/>
    <col min="6915" max="6915" width="106" customWidth="1"/>
    <col min="6916" max="6916" width="13.140625" customWidth="1"/>
    <col min="6917" max="6917" width="11.7109375" customWidth="1"/>
    <col min="7170" max="7170" width="24.42578125" customWidth="1"/>
    <col min="7171" max="7171" width="106" customWidth="1"/>
    <col min="7172" max="7172" width="13.140625" customWidth="1"/>
    <col min="7173" max="7173" width="11.7109375" customWidth="1"/>
    <col min="7426" max="7426" width="24.42578125" customWidth="1"/>
    <col min="7427" max="7427" width="106" customWidth="1"/>
    <col min="7428" max="7428" width="13.140625" customWidth="1"/>
    <col min="7429" max="7429" width="11.7109375" customWidth="1"/>
    <col min="7682" max="7682" width="24.42578125" customWidth="1"/>
    <col min="7683" max="7683" width="106" customWidth="1"/>
    <col min="7684" max="7684" width="13.140625" customWidth="1"/>
    <col min="7685" max="7685" width="11.7109375" customWidth="1"/>
    <col min="7938" max="7938" width="24.42578125" customWidth="1"/>
    <col min="7939" max="7939" width="106" customWidth="1"/>
    <col min="7940" max="7940" width="13.140625" customWidth="1"/>
    <col min="7941" max="7941" width="11.7109375" customWidth="1"/>
    <col min="8194" max="8194" width="24.42578125" customWidth="1"/>
    <col min="8195" max="8195" width="106" customWidth="1"/>
    <col min="8196" max="8196" width="13.140625" customWidth="1"/>
    <col min="8197" max="8197" width="11.7109375" customWidth="1"/>
    <col min="8450" max="8450" width="24.42578125" customWidth="1"/>
    <col min="8451" max="8451" width="106" customWidth="1"/>
    <col min="8452" max="8452" width="13.140625" customWidth="1"/>
    <col min="8453" max="8453" width="11.7109375" customWidth="1"/>
    <col min="8706" max="8706" width="24.42578125" customWidth="1"/>
    <col min="8707" max="8707" width="106" customWidth="1"/>
    <col min="8708" max="8708" width="13.140625" customWidth="1"/>
    <col min="8709" max="8709" width="11.7109375" customWidth="1"/>
    <col min="8962" max="8962" width="24.42578125" customWidth="1"/>
    <col min="8963" max="8963" width="106" customWidth="1"/>
    <col min="8964" max="8964" width="13.140625" customWidth="1"/>
    <col min="8965" max="8965" width="11.7109375" customWidth="1"/>
    <col min="9218" max="9218" width="24.42578125" customWidth="1"/>
    <col min="9219" max="9219" width="106" customWidth="1"/>
    <col min="9220" max="9220" width="13.140625" customWidth="1"/>
    <col min="9221" max="9221" width="11.7109375" customWidth="1"/>
    <col min="9474" max="9474" width="24.42578125" customWidth="1"/>
    <col min="9475" max="9475" width="106" customWidth="1"/>
    <col min="9476" max="9476" width="13.140625" customWidth="1"/>
    <col min="9477" max="9477" width="11.7109375" customWidth="1"/>
    <col min="9730" max="9730" width="24.42578125" customWidth="1"/>
    <col min="9731" max="9731" width="106" customWidth="1"/>
    <col min="9732" max="9732" width="13.140625" customWidth="1"/>
    <col min="9733" max="9733" width="11.7109375" customWidth="1"/>
    <col min="9986" max="9986" width="24.42578125" customWidth="1"/>
    <col min="9987" max="9987" width="106" customWidth="1"/>
    <col min="9988" max="9988" width="13.140625" customWidth="1"/>
    <col min="9989" max="9989" width="11.7109375" customWidth="1"/>
    <col min="10242" max="10242" width="24.42578125" customWidth="1"/>
    <col min="10243" max="10243" width="106" customWidth="1"/>
    <col min="10244" max="10244" width="13.140625" customWidth="1"/>
    <col min="10245" max="10245" width="11.7109375" customWidth="1"/>
    <col min="10498" max="10498" width="24.42578125" customWidth="1"/>
    <col min="10499" max="10499" width="106" customWidth="1"/>
    <col min="10500" max="10500" width="13.140625" customWidth="1"/>
    <col min="10501" max="10501" width="11.7109375" customWidth="1"/>
    <col min="10754" max="10754" width="24.42578125" customWidth="1"/>
    <col min="10755" max="10755" width="106" customWidth="1"/>
    <col min="10756" max="10756" width="13.140625" customWidth="1"/>
    <col min="10757" max="10757" width="11.7109375" customWidth="1"/>
    <col min="11010" max="11010" width="24.42578125" customWidth="1"/>
    <col min="11011" max="11011" width="106" customWidth="1"/>
    <col min="11012" max="11012" width="13.140625" customWidth="1"/>
    <col min="11013" max="11013" width="11.7109375" customWidth="1"/>
    <col min="11266" max="11266" width="24.42578125" customWidth="1"/>
    <col min="11267" max="11267" width="106" customWidth="1"/>
    <col min="11268" max="11268" width="13.140625" customWidth="1"/>
    <col min="11269" max="11269" width="11.7109375" customWidth="1"/>
    <col min="11522" max="11522" width="24.42578125" customWidth="1"/>
    <col min="11523" max="11523" width="106" customWidth="1"/>
    <col min="11524" max="11524" width="13.140625" customWidth="1"/>
    <col min="11525" max="11525" width="11.7109375" customWidth="1"/>
    <col min="11778" max="11778" width="24.42578125" customWidth="1"/>
    <col min="11779" max="11779" width="106" customWidth="1"/>
    <col min="11780" max="11780" width="13.140625" customWidth="1"/>
    <col min="11781" max="11781" width="11.7109375" customWidth="1"/>
    <col min="12034" max="12034" width="24.42578125" customWidth="1"/>
    <col min="12035" max="12035" width="106" customWidth="1"/>
    <col min="12036" max="12036" width="13.140625" customWidth="1"/>
    <col min="12037" max="12037" width="11.7109375" customWidth="1"/>
    <col min="12290" max="12290" width="24.42578125" customWidth="1"/>
    <col min="12291" max="12291" width="106" customWidth="1"/>
    <col min="12292" max="12292" width="13.140625" customWidth="1"/>
    <col min="12293" max="12293" width="11.7109375" customWidth="1"/>
    <col min="12546" max="12546" width="24.42578125" customWidth="1"/>
    <col min="12547" max="12547" width="106" customWidth="1"/>
    <col min="12548" max="12548" width="13.140625" customWidth="1"/>
    <col min="12549" max="12549" width="11.7109375" customWidth="1"/>
    <col min="12802" max="12802" width="24.42578125" customWidth="1"/>
    <col min="12803" max="12803" width="106" customWidth="1"/>
    <col min="12804" max="12804" width="13.140625" customWidth="1"/>
    <col min="12805" max="12805" width="11.7109375" customWidth="1"/>
    <col min="13058" max="13058" width="24.42578125" customWidth="1"/>
    <col min="13059" max="13059" width="106" customWidth="1"/>
    <col min="13060" max="13060" width="13.140625" customWidth="1"/>
    <col min="13061" max="13061" width="11.7109375" customWidth="1"/>
    <col min="13314" max="13314" width="24.42578125" customWidth="1"/>
    <col min="13315" max="13315" width="106" customWidth="1"/>
    <col min="13316" max="13316" width="13.140625" customWidth="1"/>
    <col min="13317" max="13317" width="11.7109375" customWidth="1"/>
    <col min="13570" max="13570" width="24.42578125" customWidth="1"/>
    <col min="13571" max="13571" width="106" customWidth="1"/>
    <col min="13572" max="13572" width="13.140625" customWidth="1"/>
    <col min="13573" max="13573" width="11.7109375" customWidth="1"/>
    <col min="13826" max="13826" width="24.42578125" customWidth="1"/>
    <col min="13827" max="13827" width="106" customWidth="1"/>
    <col min="13828" max="13828" width="13.140625" customWidth="1"/>
    <col min="13829" max="13829" width="11.7109375" customWidth="1"/>
    <col min="14082" max="14082" width="24.42578125" customWidth="1"/>
    <col min="14083" max="14083" width="106" customWidth="1"/>
    <col min="14084" max="14084" width="13.140625" customWidth="1"/>
    <col min="14085" max="14085" width="11.7109375" customWidth="1"/>
    <col min="14338" max="14338" width="24.42578125" customWidth="1"/>
    <col min="14339" max="14339" width="106" customWidth="1"/>
    <col min="14340" max="14340" width="13.140625" customWidth="1"/>
    <col min="14341" max="14341" width="11.7109375" customWidth="1"/>
    <col min="14594" max="14594" width="24.42578125" customWidth="1"/>
    <col min="14595" max="14595" width="106" customWidth="1"/>
    <col min="14596" max="14596" width="13.140625" customWidth="1"/>
    <col min="14597" max="14597" width="11.7109375" customWidth="1"/>
    <col min="14850" max="14850" width="24.42578125" customWidth="1"/>
    <col min="14851" max="14851" width="106" customWidth="1"/>
    <col min="14852" max="14852" width="13.140625" customWidth="1"/>
    <col min="14853" max="14853" width="11.7109375" customWidth="1"/>
    <col min="15106" max="15106" width="24.42578125" customWidth="1"/>
    <col min="15107" max="15107" width="106" customWidth="1"/>
    <col min="15108" max="15108" width="13.140625" customWidth="1"/>
    <col min="15109" max="15109" width="11.7109375" customWidth="1"/>
    <col min="15362" max="15362" width="24.42578125" customWidth="1"/>
    <col min="15363" max="15363" width="106" customWidth="1"/>
    <col min="15364" max="15364" width="13.140625" customWidth="1"/>
    <col min="15365" max="15365" width="11.7109375" customWidth="1"/>
    <col min="15618" max="15618" width="24.42578125" customWidth="1"/>
    <col min="15619" max="15619" width="106" customWidth="1"/>
    <col min="15620" max="15620" width="13.140625" customWidth="1"/>
    <col min="15621" max="15621" width="11.7109375" customWidth="1"/>
    <col min="15874" max="15874" width="24.42578125" customWidth="1"/>
    <col min="15875" max="15875" width="106" customWidth="1"/>
    <col min="15876" max="15876" width="13.140625" customWidth="1"/>
    <col min="15877" max="15877" width="11.7109375" customWidth="1"/>
    <col min="16130" max="16130" width="24.42578125" customWidth="1"/>
    <col min="16131" max="16131" width="106" customWidth="1"/>
    <col min="16132" max="16132" width="13.140625" customWidth="1"/>
    <col min="16133" max="16133" width="11.7109375" customWidth="1"/>
  </cols>
  <sheetData>
    <row r="1" spans="1:5" x14ac:dyDescent="0.2">
      <c r="A1" s="114" t="s">
        <v>181</v>
      </c>
    </row>
    <row r="2" spans="1:5" x14ac:dyDescent="0.2">
      <c r="A2" s="114" t="s">
        <v>558</v>
      </c>
      <c r="B2" s="181"/>
      <c r="C2" s="181"/>
      <c r="D2" s="182"/>
      <c r="E2" s="181"/>
    </row>
    <row r="3" spans="1:5" x14ac:dyDescent="0.2">
      <c r="A3" s="114" t="s">
        <v>182</v>
      </c>
      <c r="B3" s="114" t="s">
        <v>183</v>
      </c>
      <c r="C3" s="114" t="s">
        <v>184</v>
      </c>
      <c r="D3" s="183" t="s">
        <v>185</v>
      </c>
      <c r="E3" s="114" t="s">
        <v>559</v>
      </c>
    </row>
    <row r="4" spans="1:5" ht="13.15" customHeight="1" x14ac:dyDescent="0.2">
      <c r="A4" s="184">
        <v>1</v>
      </c>
      <c r="B4" s="185" t="s">
        <v>551</v>
      </c>
      <c r="C4" s="185" t="s">
        <v>560</v>
      </c>
      <c r="D4" s="186">
        <v>44126</v>
      </c>
      <c r="E4" s="181" t="s">
        <v>561</v>
      </c>
    </row>
    <row r="5" spans="1:5" x14ac:dyDescent="0.2">
      <c r="D5" s="187"/>
    </row>
    <row r="6" spans="1:5" x14ac:dyDescent="0.2">
      <c r="A6" s="114" t="s">
        <v>562</v>
      </c>
      <c r="B6" s="181"/>
      <c r="C6" s="181"/>
      <c r="D6" s="182"/>
      <c r="E6" s="181"/>
    </row>
    <row r="7" spans="1:5" x14ac:dyDescent="0.2">
      <c r="A7" s="114" t="s">
        <v>182</v>
      </c>
      <c r="B7" s="114" t="s">
        <v>183</v>
      </c>
      <c r="C7" s="114" t="s">
        <v>184</v>
      </c>
      <c r="D7" s="183" t="s">
        <v>185</v>
      </c>
      <c r="E7" s="114" t="s">
        <v>559</v>
      </c>
    </row>
    <row r="8" spans="1:5" ht="13.15" customHeight="1" x14ac:dyDescent="0.2">
      <c r="A8" s="184">
        <v>1</v>
      </c>
      <c r="B8" s="185" t="s">
        <v>551</v>
      </c>
      <c r="C8" s="185" t="s">
        <v>563</v>
      </c>
      <c r="D8" s="186">
        <v>44441</v>
      </c>
      <c r="E8" s="181" t="s">
        <v>561</v>
      </c>
    </row>
    <row r="9" spans="1:5" x14ac:dyDescent="0.2">
      <c r="B9" s="187"/>
      <c r="C9" s="187"/>
      <c r="D9" s="187"/>
    </row>
    <row r="10" spans="1:5" x14ac:dyDescent="0.2">
      <c r="A10" s="114" t="s">
        <v>564</v>
      </c>
      <c r="B10" s="181"/>
      <c r="C10" s="181"/>
      <c r="D10" s="182"/>
      <c r="E10" s="181"/>
    </row>
    <row r="11" spans="1:5" x14ac:dyDescent="0.2">
      <c r="A11" s="114" t="s">
        <v>182</v>
      </c>
      <c r="B11" s="114" t="s">
        <v>183</v>
      </c>
      <c r="C11" s="114" t="s">
        <v>184</v>
      </c>
      <c r="D11" s="183" t="s">
        <v>185</v>
      </c>
      <c r="E11" s="114" t="s">
        <v>559</v>
      </c>
    </row>
    <row r="12" spans="1:5" ht="13.15" customHeight="1" x14ac:dyDescent="0.2">
      <c r="A12" s="184">
        <v>1</v>
      </c>
      <c r="B12" s="185" t="s">
        <v>551</v>
      </c>
      <c r="C12" s="191" t="s">
        <v>565</v>
      </c>
      <c r="D12" s="186">
        <v>44805</v>
      </c>
      <c r="E12" s="181" t="s">
        <v>561</v>
      </c>
    </row>
    <row r="13" spans="1:5" x14ac:dyDescent="0.2">
      <c r="A13" s="184">
        <v>1</v>
      </c>
      <c r="B13" s="192" t="s">
        <v>151</v>
      </c>
      <c r="C13" s="192" t="s">
        <v>568</v>
      </c>
      <c r="D13" s="186">
        <v>44805</v>
      </c>
      <c r="E13" s="181" t="s">
        <v>561</v>
      </c>
    </row>
    <row r="14" spans="1:5" x14ac:dyDescent="0.2">
      <c r="A14" s="184">
        <v>1</v>
      </c>
      <c r="B14" s="192" t="s">
        <v>152</v>
      </c>
      <c r="C14" s="192" t="s">
        <v>568</v>
      </c>
      <c r="D14" s="186">
        <v>44805</v>
      </c>
      <c r="E14" s="181" t="s">
        <v>561</v>
      </c>
    </row>
    <row r="15" spans="1:5" x14ac:dyDescent="0.2">
      <c r="A15" s="188"/>
      <c r="C15" s="187"/>
    </row>
    <row r="16" spans="1:5" x14ac:dyDescent="0.2">
      <c r="A16" s="114" t="s">
        <v>570</v>
      </c>
      <c r="B16" s="181"/>
      <c r="C16" s="181"/>
      <c r="D16" s="182"/>
      <c r="E16" s="181"/>
    </row>
    <row r="17" spans="1:5" x14ac:dyDescent="0.2">
      <c r="A17" s="114" t="s">
        <v>182</v>
      </c>
      <c r="B17" s="114" t="s">
        <v>183</v>
      </c>
      <c r="C17" s="114" t="s">
        <v>184</v>
      </c>
      <c r="D17" s="183" t="s">
        <v>185</v>
      </c>
      <c r="E17" s="114" t="s">
        <v>559</v>
      </c>
    </row>
    <row r="18" spans="1:5" ht="13.15" customHeight="1" x14ac:dyDescent="0.2">
      <c r="A18" s="184">
        <v>1</v>
      </c>
      <c r="B18" s="185" t="s">
        <v>551</v>
      </c>
      <c r="C18" s="191" t="s">
        <v>571</v>
      </c>
      <c r="D18" s="186">
        <v>45141</v>
      </c>
      <c r="E18" s="181" t="s">
        <v>561</v>
      </c>
    </row>
    <row r="19" spans="1:5" x14ac:dyDescent="0.2">
      <c r="A19" s="188"/>
    </row>
    <row r="20" spans="1:5" x14ac:dyDescent="0.2">
      <c r="A20" s="114" t="s">
        <v>572</v>
      </c>
      <c r="B20" s="181"/>
      <c r="C20" s="181"/>
      <c r="D20" s="182"/>
      <c r="E20" s="181"/>
    </row>
    <row r="21" spans="1:5" x14ac:dyDescent="0.2">
      <c r="A21" s="114" t="s">
        <v>182</v>
      </c>
      <c r="B21" s="114" t="s">
        <v>183</v>
      </c>
      <c r="C21" s="114" t="s">
        <v>184</v>
      </c>
      <c r="D21" s="183" t="s">
        <v>185</v>
      </c>
      <c r="E21" s="114" t="s">
        <v>559</v>
      </c>
    </row>
    <row r="22" spans="1:5" ht="13.15" customHeight="1" x14ac:dyDescent="0.2">
      <c r="A22" s="184">
        <v>1</v>
      </c>
      <c r="B22" s="185" t="s">
        <v>551</v>
      </c>
      <c r="C22" s="191" t="s">
        <v>573</v>
      </c>
      <c r="D22" s="186">
        <v>45489</v>
      </c>
      <c r="E22" s="181" t="s">
        <v>561</v>
      </c>
    </row>
    <row r="23" spans="1:5" x14ac:dyDescent="0.2">
      <c r="A23" s="188"/>
    </row>
    <row r="24" spans="1:5" x14ac:dyDescent="0.2">
      <c r="A24" s="114" t="s">
        <v>574</v>
      </c>
      <c r="B24" s="181"/>
      <c r="C24" s="181"/>
      <c r="D24" s="182"/>
      <c r="E24" s="181"/>
    </row>
    <row r="25" spans="1:5" x14ac:dyDescent="0.2">
      <c r="A25" s="114" t="s">
        <v>182</v>
      </c>
      <c r="B25" s="114" t="s">
        <v>183</v>
      </c>
      <c r="C25" s="114" t="s">
        <v>184</v>
      </c>
      <c r="D25" s="183" t="s">
        <v>185</v>
      </c>
      <c r="E25" s="114" t="s">
        <v>559</v>
      </c>
    </row>
    <row r="26" spans="1:5" ht="13.15" customHeight="1" x14ac:dyDescent="0.2">
      <c r="A26" s="184">
        <v>1</v>
      </c>
      <c r="B26" s="191" t="s">
        <v>551</v>
      </c>
      <c r="C26" s="191" t="s">
        <v>575</v>
      </c>
      <c r="D26" s="186">
        <v>45870</v>
      </c>
      <c r="E26" s="181" t="s">
        <v>561</v>
      </c>
    </row>
    <row r="27" spans="1:5" ht="13.15" customHeight="1" x14ac:dyDescent="0.2">
      <c r="A27" s="184">
        <v>1</v>
      </c>
      <c r="B27" t="s">
        <v>195</v>
      </c>
      <c r="C27" t="s">
        <v>579</v>
      </c>
      <c r="D27" s="186">
        <v>45870</v>
      </c>
      <c r="E27" s="181" t="s">
        <v>561</v>
      </c>
    </row>
    <row r="28" spans="1:5" x14ac:dyDescent="0.2">
      <c r="A28" s="184">
        <v>1</v>
      </c>
      <c r="B28" t="s">
        <v>195</v>
      </c>
      <c r="C28" t="s">
        <v>577</v>
      </c>
      <c r="D28" s="186">
        <v>45870</v>
      </c>
      <c r="E28" s="181" t="s">
        <v>561</v>
      </c>
    </row>
    <row r="29" spans="1:5" x14ac:dyDescent="0.2">
      <c r="A29" s="184">
        <v>1</v>
      </c>
      <c r="B29" t="s">
        <v>151</v>
      </c>
      <c r="C29" s="192" t="s">
        <v>588</v>
      </c>
      <c r="D29" s="186">
        <v>45870</v>
      </c>
      <c r="E29" s="181" t="s">
        <v>561</v>
      </c>
    </row>
    <row r="30" spans="1:5" x14ac:dyDescent="0.2">
      <c r="A30" s="184">
        <v>1</v>
      </c>
      <c r="B30" t="s">
        <v>151</v>
      </c>
      <c r="C30" t="s">
        <v>578</v>
      </c>
      <c r="D30" s="186">
        <v>45870</v>
      </c>
      <c r="E30" s="181" t="s">
        <v>561</v>
      </c>
    </row>
    <row r="31" spans="1:5" x14ac:dyDescent="0.2">
      <c r="A31" s="184">
        <v>1</v>
      </c>
      <c r="B31" t="s">
        <v>151</v>
      </c>
      <c r="C31" s="192" t="s">
        <v>587</v>
      </c>
      <c r="D31" s="186">
        <v>45870</v>
      </c>
      <c r="E31" s="181" t="s">
        <v>561</v>
      </c>
    </row>
    <row r="32" spans="1:5" x14ac:dyDescent="0.2">
      <c r="A32" s="184">
        <v>1</v>
      </c>
      <c r="B32" t="s">
        <v>152</v>
      </c>
      <c r="C32" s="192" t="s">
        <v>588</v>
      </c>
      <c r="D32" s="186">
        <v>45870</v>
      </c>
      <c r="E32" s="181" t="s">
        <v>561</v>
      </c>
    </row>
    <row r="33" spans="1:5" x14ac:dyDescent="0.2">
      <c r="A33" s="184">
        <v>1</v>
      </c>
      <c r="B33" t="s">
        <v>152</v>
      </c>
      <c r="C33" t="s">
        <v>578</v>
      </c>
      <c r="D33" s="186">
        <v>45870</v>
      </c>
      <c r="E33" s="181" t="s">
        <v>561</v>
      </c>
    </row>
    <row r="34" spans="1:5" x14ac:dyDescent="0.2">
      <c r="A34" s="184">
        <v>1</v>
      </c>
      <c r="B34" t="s">
        <v>187</v>
      </c>
      <c r="C34" t="s">
        <v>581</v>
      </c>
      <c r="D34" s="186">
        <v>45870</v>
      </c>
      <c r="E34" s="181" t="s">
        <v>561</v>
      </c>
    </row>
    <row r="35" spans="1:5" x14ac:dyDescent="0.2">
      <c r="A35" s="184">
        <v>1</v>
      </c>
      <c r="B35" t="s">
        <v>187</v>
      </c>
      <c r="C35" t="s">
        <v>582</v>
      </c>
      <c r="D35" s="186">
        <v>45870</v>
      </c>
      <c r="E35" s="181" t="s">
        <v>561</v>
      </c>
    </row>
    <row r="36" spans="1:5" x14ac:dyDescent="0.2">
      <c r="A36" s="184">
        <v>1</v>
      </c>
      <c r="B36" s="187" t="s">
        <v>140</v>
      </c>
      <c r="C36" s="192" t="s">
        <v>590</v>
      </c>
      <c r="D36" s="186">
        <v>45870</v>
      </c>
      <c r="E36" s="181" t="s">
        <v>561</v>
      </c>
    </row>
    <row r="37" spans="1:5" x14ac:dyDescent="0.2">
      <c r="A37" s="184">
        <v>1</v>
      </c>
      <c r="B37" s="187" t="s">
        <v>140</v>
      </c>
      <c r="C37" s="192" t="s">
        <v>591</v>
      </c>
      <c r="D37" s="186">
        <v>45870</v>
      </c>
      <c r="E37" s="181" t="s">
        <v>561</v>
      </c>
    </row>
    <row r="38" spans="1:5" x14ac:dyDescent="0.2">
      <c r="A38" s="188">
        <v>1.1000000000000001</v>
      </c>
      <c r="B38" t="s">
        <v>187</v>
      </c>
      <c r="C38" s="192" t="s">
        <v>593</v>
      </c>
      <c r="D38" s="186">
        <v>46169</v>
      </c>
      <c r="E38" s="181" t="s">
        <v>561</v>
      </c>
    </row>
    <row r="39" spans="1:5" x14ac:dyDescent="0.2">
      <c r="A39" s="188">
        <v>1.2</v>
      </c>
      <c r="B39" s="187" t="s">
        <v>140</v>
      </c>
      <c r="C39" s="192" t="s">
        <v>594</v>
      </c>
      <c r="D39" s="186">
        <v>46190</v>
      </c>
      <c r="E39" s="181" t="s">
        <v>561</v>
      </c>
    </row>
    <row r="40" spans="1:5" x14ac:dyDescent="0.2">
      <c r="A40" s="188"/>
    </row>
    <row r="41" spans="1:5" x14ac:dyDescent="0.2">
      <c r="A41" s="188"/>
    </row>
    <row r="42" spans="1:5" x14ac:dyDescent="0.2">
      <c r="A42" s="188"/>
    </row>
    <row r="43" spans="1:5" x14ac:dyDescent="0.2">
      <c r="A43" s="188"/>
    </row>
    <row r="44" spans="1:5" x14ac:dyDescent="0.2">
      <c r="A44" s="188"/>
      <c r="C44" s="187"/>
    </row>
    <row r="46" spans="1:5" x14ac:dyDescent="0.2">
      <c r="A46" s="188"/>
    </row>
    <row r="49" spans="1:4" x14ac:dyDescent="0.2">
      <c r="A49" s="114"/>
      <c r="B49" s="114"/>
      <c r="C49" s="114"/>
      <c r="D49" s="114"/>
    </row>
    <row r="50" spans="1:4" x14ac:dyDescent="0.2">
      <c r="A50" s="188"/>
      <c r="B50" s="187"/>
      <c r="C50" s="187"/>
      <c r="D50" s="187"/>
    </row>
    <row r="51" spans="1:4" x14ac:dyDescent="0.2">
      <c r="A51" s="188"/>
      <c r="B51" s="187"/>
      <c r="C51" s="189"/>
      <c r="D51" s="187"/>
    </row>
    <row r="52" spans="1:4" x14ac:dyDescent="0.2">
      <c r="A52" s="188"/>
      <c r="B52" s="146"/>
      <c r="C52" s="187"/>
      <c r="D52" s="187"/>
    </row>
    <row r="53" spans="1:4" x14ac:dyDescent="0.2">
      <c r="A53" s="188"/>
      <c r="B53" s="187"/>
      <c r="C53" s="187"/>
      <c r="D53" s="187"/>
    </row>
    <row r="54" spans="1:4" x14ac:dyDescent="0.2">
      <c r="A54" s="188"/>
      <c r="B54" s="187"/>
      <c r="C54" s="187"/>
      <c r="D54" s="187"/>
    </row>
    <row r="55" spans="1:4" x14ac:dyDescent="0.2">
      <c r="A55" s="188"/>
      <c r="B55" s="187"/>
      <c r="C55" s="187"/>
      <c r="D55" s="187"/>
    </row>
    <row r="56" spans="1:4" x14ac:dyDescent="0.2">
      <c r="A56" s="188"/>
      <c r="B56" s="187"/>
      <c r="C56" s="187"/>
      <c r="D56" s="187"/>
    </row>
    <row r="57" spans="1:4" x14ac:dyDescent="0.2">
      <c r="A57" s="188"/>
      <c r="C57" s="187"/>
      <c r="D57" s="187"/>
    </row>
    <row r="58" spans="1:4" x14ac:dyDescent="0.2">
      <c r="A58" s="188"/>
      <c r="B58" s="187"/>
      <c r="C58" s="187"/>
      <c r="D58" s="187"/>
    </row>
    <row r="59" spans="1:4" s="190" customFormat="1" x14ac:dyDescent="0.2">
      <c r="A59" s="184"/>
      <c r="C59" s="185"/>
      <c r="D59" s="146"/>
    </row>
    <row r="60" spans="1:4" x14ac:dyDescent="0.2">
      <c r="A60" s="188"/>
      <c r="B60" s="187"/>
      <c r="C60" s="187"/>
      <c r="D60" s="187"/>
    </row>
    <row r="61" spans="1:4" x14ac:dyDescent="0.2">
      <c r="A61" s="188"/>
      <c r="B61" s="187"/>
      <c r="C61" s="187"/>
      <c r="D61" s="187"/>
    </row>
    <row r="62" spans="1:4" x14ac:dyDescent="0.2">
      <c r="A62" s="184"/>
      <c r="B62" s="187"/>
      <c r="C62" s="187"/>
      <c r="D62" s="187"/>
    </row>
    <row r="63" spans="1:4" x14ac:dyDescent="0.2">
      <c r="A63" s="188"/>
      <c r="B63" s="187"/>
      <c r="C63" s="187"/>
      <c r="D63" s="187"/>
    </row>
    <row r="64" spans="1:4" x14ac:dyDescent="0.2">
      <c r="A64" s="188"/>
      <c r="C64" s="187"/>
      <c r="D64" s="187"/>
    </row>
    <row r="66" spans="1:13" x14ac:dyDescent="0.2">
      <c r="A66" s="114"/>
      <c r="B66" s="114"/>
      <c r="C66" s="114"/>
      <c r="D66" s="114"/>
    </row>
    <row r="67" spans="1:13" x14ac:dyDescent="0.2">
      <c r="A67" s="188"/>
      <c r="B67" s="187"/>
      <c r="C67" s="187"/>
      <c r="D67" s="146"/>
    </row>
    <row r="68" spans="1:13" x14ac:dyDescent="0.2">
      <c r="A68" s="188"/>
      <c r="B68" s="187"/>
      <c r="C68" s="187"/>
      <c r="D68" s="146"/>
    </row>
    <row r="69" spans="1:13" x14ac:dyDescent="0.2">
      <c r="A69" s="184"/>
      <c r="B69" s="146"/>
      <c r="C69" s="189"/>
      <c r="D69" s="146"/>
    </row>
    <row r="70" spans="1:13" s="190" customFormat="1" x14ac:dyDescent="0.2">
      <c r="A70" s="184"/>
      <c r="B70" s="185"/>
      <c r="C70" s="185"/>
      <c r="D70" s="146"/>
      <c r="F70" s="181"/>
      <c r="G70" s="181"/>
      <c r="H70" s="181"/>
      <c r="I70" s="181"/>
      <c r="J70" s="181"/>
      <c r="K70" s="181"/>
      <c r="L70" s="181"/>
      <c r="M70" s="181"/>
    </row>
    <row r="71" spans="1:13" x14ac:dyDescent="0.2">
      <c r="A71" s="184"/>
      <c r="B71" s="146"/>
      <c r="C71" s="185"/>
      <c r="D71" s="146"/>
    </row>
    <row r="72" spans="1:13" x14ac:dyDescent="0.2">
      <c r="A72" s="184"/>
      <c r="B72" s="181"/>
      <c r="C72" s="185"/>
      <c r="D72" s="146"/>
    </row>
    <row r="73" spans="1:13" x14ac:dyDescent="0.2">
      <c r="A73" s="184"/>
      <c r="B73" s="185"/>
      <c r="C73" s="185"/>
      <c r="D73" s="146"/>
    </row>
    <row r="74" spans="1:13" x14ac:dyDescent="0.2">
      <c r="A74" s="184"/>
      <c r="B74" s="185"/>
      <c r="C74" s="185"/>
      <c r="D74" s="146"/>
    </row>
    <row r="75" spans="1:13" x14ac:dyDescent="0.2">
      <c r="A75" s="184"/>
      <c r="B75" s="185"/>
      <c r="C75" s="185"/>
      <c r="D75" s="146"/>
    </row>
    <row r="76" spans="1:13" x14ac:dyDescent="0.2">
      <c r="A76" s="184"/>
      <c r="B76" s="185"/>
      <c r="C76" s="185"/>
      <c r="D76" s="146"/>
    </row>
    <row r="77" spans="1:13" x14ac:dyDescent="0.2">
      <c r="A77" s="184"/>
      <c r="B77" s="185"/>
      <c r="C77" s="185"/>
      <c r="D77" s="146"/>
    </row>
    <row r="78" spans="1:13" x14ac:dyDescent="0.2">
      <c r="A78" s="184"/>
      <c r="B78" s="185"/>
      <c r="C78" s="185"/>
      <c r="D78" s="146"/>
    </row>
    <row r="79" spans="1:13" x14ac:dyDescent="0.2">
      <c r="A79" s="184"/>
      <c r="B79" s="185"/>
      <c r="C79" s="190"/>
      <c r="D79" s="146"/>
    </row>
    <row r="80" spans="1:13" x14ac:dyDescent="0.2">
      <c r="A80" s="184"/>
      <c r="B80" s="185"/>
      <c r="C80" s="190"/>
      <c r="D80" s="146"/>
    </row>
    <row r="81" spans="1:4" x14ac:dyDescent="0.2">
      <c r="A81" s="184"/>
      <c r="B81" s="185"/>
      <c r="C81" s="190"/>
      <c r="D81" s="146"/>
    </row>
    <row r="82" spans="1:4" x14ac:dyDescent="0.2">
      <c r="A82" s="184"/>
      <c r="B82" s="181"/>
      <c r="C82" s="185"/>
      <c r="D82" s="146"/>
    </row>
    <row r="83" spans="1:4" x14ac:dyDescent="0.2">
      <c r="A83" s="184"/>
      <c r="B83" s="185"/>
      <c r="C83" s="185"/>
      <c r="D83" s="146"/>
    </row>
    <row r="84" spans="1:4" x14ac:dyDescent="0.2">
      <c r="A84" s="184"/>
      <c r="B84" s="185"/>
      <c r="C84" s="185"/>
      <c r="D84" s="146"/>
    </row>
    <row r="86" spans="1:4" x14ac:dyDescent="0.2">
      <c r="A86" s="114"/>
      <c r="B86" s="114"/>
      <c r="C86" s="114"/>
      <c r="D86" s="114"/>
    </row>
    <row r="87" spans="1:4" x14ac:dyDescent="0.2">
      <c r="A87" s="184"/>
      <c r="B87" s="185"/>
      <c r="C87" s="187"/>
      <c r="D87" s="146"/>
    </row>
    <row r="88" spans="1:4" x14ac:dyDescent="0.2">
      <c r="A88" s="184"/>
      <c r="B88" s="185"/>
      <c r="C88" s="187"/>
      <c r="D88" s="146"/>
    </row>
    <row r="89" spans="1:4" ht="12.75" customHeight="1" x14ac:dyDescent="0.2">
      <c r="A89" s="184"/>
      <c r="B89" s="146"/>
      <c r="C89" s="185"/>
      <c r="D89" s="185"/>
    </row>
    <row r="90" spans="1:4" x14ac:dyDescent="0.2">
      <c r="A90" s="184"/>
      <c r="B90" s="187"/>
      <c r="C90" s="187"/>
    </row>
    <row r="91" spans="1:4" x14ac:dyDescent="0.2">
      <c r="A91" s="184"/>
      <c r="B91" s="181"/>
      <c r="C91" s="185"/>
    </row>
    <row r="92" spans="1:4" x14ac:dyDescent="0.2">
      <c r="A92" s="184"/>
      <c r="B92" s="185"/>
      <c r="C92" s="185"/>
    </row>
    <row r="93" spans="1:4" x14ac:dyDescent="0.2">
      <c r="A93" s="184"/>
      <c r="B93" s="185"/>
      <c r="C93" s="187"/>
    </row>
    <row r="94" spans="1:4" x14ac:dyDescent="0.2">
      <c r="A94" s="184"/>
      <c r="B94" s="185"/>
      <c r="C94" s="185"/>
      <c r="D94" s="190"/>
    </row>
    <row r="95" spans="1:4" x14ac:dyDescent="0.2">
      <c r="A95" s="184"/>
      <c r="B95" s="146"/>
      <c r="C95" s="185"/>
      <c r="D95" s="190"/>
    </row>
    <row r="96" spans="1:4" x14ac:dyDescent="0.2">
      <c r="A96" s="184"/>
      <c r="B96" s="185"/>
      <c r="C96" s="185"/>
      <c r="D96" s="190"/>
    </row>
    <row r="97" spans="1:4" x14ac:dyDescent="0.2">
      <c r="A97" s="184"/>
      <c r="C97" s="185"/>
      <c r="D97" s="190"/>
    </row>
    <row r="98" spans="1:4" x14ac:dyDescent="0.2">
      <c r="A98" s="184"/>
      <c r="B98" s="185"/>
      <c r="C98" s="185"/>
      <c r="D98" s="190"/>
    </row>
    <row r="99" spans="1:4" x14ac:dyDescent="0.2">
      <c r="B99" s="185"/>
    </row>
    <row r="100" spans="1:4" x14ac:dyDescent="0.2">
      <c r="A100" s="114"/>
    </row>
    <row r="101" spans="1:4" x14ac:dyDescent="0.2">
      <c r="A101" s="184"/>
      <c r="B101" s="146"/>
      <c r="C101" s="146"/>
      <c r="D101" s="190"/>
    </row>
    <row r="102" spans="1:4" x14ac:dyDescent="0.2">
      <c r="A102" s="184"/>
      <c r="B102" s="146"/>
      <c r="C102" s="146"/>
      <c r="D102" s="190"/>
    </row>
    <row r="103" spans="1:4" x14ac:dyDescent="0.2">
      <c r="A103" s="184"/>
      <c r="B103" s="146"/>
      <c r="C103" s="146"/>
      <c r="D103" s="190"/>
    </row>
    <row r="104" spans="1:4" x14ac:dyDescent="0.2">
      <c r="A104" s="184"/>
      <c r="B104" s="146"/>
      <c r="C104" s="185"/>
      <c r="D104" s="190"/>
    </row>
    <row r="105" spans="1:4" x14ac:dyDescent="0.2">
      <c r="A105" s="184"/>
      <c r="B105" s="146"/>
      <c r="C105" s="185"/>
      <c r="D105" s="190"/>
    </row>
    <row r="106" spans="1:4" x14ac:dyDescent="0.2">
      <c r="A106" s="184"/>
      <c r="B106" s="146"/>
      <c r="C106" s="146"/>
      <c r="D106" s="190"/>
    </row>
    <row r="107" spans="1:4" x14ac:dyDescent="0.2">
      <c r="A107" s="184"/>
      <c r="B107" s="146"/>
      <c r="C107" s="146"/>
      <c r="D107" s="190"/>
    </row>
    <row r="108" spans="1:4" x14ac:dyDescent="0.2">
      <c r="A108" s="184"/>
      <c r="B108" s="190"/>
      <c r="C108" s="185"/>
      <c r="D108" s="190"/>
    </row>
    <row r="109" spans="1:4" x14ac:dyDescent="0.2">
      <c r="A109" s="184"/>
      <c r="B109" s="190"/>
      <c r="C109" s="185"/>
      <c r="D109" s="190"/>
    </row>
    <row r="110" spans="1:4" x14ac:dyDescent="0.2">
      <c r="A110" s="184"/>
      <c r="B110" s="146"/>
      <c r="D110" s="190"/>
    </row>
    <row r="111" spans="1:4" x14ac:dyDescent="0.2">
      <c r="A111" s="184"/>
      <c r="B111" s="146"/>
      <c r="D111" s="190"/>
    </row>
    <row r="112" spans="1:4" x14ac:dyDescent="0.2">
      <c r="A112" s="184"/>
      <c r="B112" s="146"/>
      <c r="C112" s="187"/>
      <c r="D112" s="190"/>
    </row>
    <row r="114" spans="1:4" x14ac:dyDescent="0.2">
      <c r="A114" s="114"/>
      <c r="B114" s="181"/>
    </row>
    <row r="115" spans="1:4" x14ac:dyDescent="0.2">
      <c r="A115" s="184"/>
      <c r="B115" s="146"/>
      <c r="C115" s="185"/>
      <c r="D115" s="190"/>
    </row>
    <row r="116" spans="1:4" x14ac:dyDescent="0.2">
      <c r="A116" s="184"/>
      <c r="B116" s="146"/>
      <c r="C116" s="185"/>
      <c r="D116" s="190"/>
    </row>
    <row r="117" spans="1:4" x14ac:dyDescent="0.2">
      <c r="A117" s="184"/>
      <c r="B117" s="146"/>
      <c r="C117" s="185"/>
      <c r="D117" s="190"/>
    </row>
    <row r="118" spans="1:4" x14ac:dyDescent="0.2">
      <c r="A118" s="184"/>
      <c r="B118" s="146"/>
      <c r="C118" s="187"/>
      <c r="D118" s="190"/>
    </row>
    <row r="119" spans="1:4" x14ac:dyDescent="0.2">
      <c r="A119" s="184"/>
      <c r="B119" s="146"/>
      <c r="C119" s="185"/>
      <c r="D119" s="190"/>
    </row>
    <row r="120" spans="1:4" x14ac:dyDescent="0.2">
      <c r="A120" s="184"/>
      <c r="B120" s="146"/>
      <c r="C120" s="185"/>
      <c r="D120" s="190"/>
    </row>
    <row r="121" spans="1:4" x14ac:dyDescent="0.2">
      <c r="A121" s="184"/>
      <c r="B121" s="146"/>
      <c r="C121" s="185"/>
      <c r="D121" s="190"/>
    </row>
    <row r="122" spans="1:4" x14ac:dyDescent="0.2">
      <c r="A122" s="184"/>
      <c r="B122" s="146"/>
      <c r="C122" s="185"/>
      <c r="D122" s="190"/>
    </row>
    <row r="123" spans="1:4" x14ac:dyDescent="0.2">
      <c r="A123" s="184"/>
      <c r="B123" s="146"/>
      <c r="C123" s="185"/>
      <c r="D123" s="190"/>
    </row>
    <row r="124" spans="1:4" x14ac:dyDescent="0.2">
      <c r="A124" s="184"/>
      <c r="B124" s="146"/>
      <c r="C124" s="185"/>
      <c r="D124" s="190"/>
    </row>
    <row r="125" spans="1:4" x14ac:dyDescent="0.2">
      <c r="A125" s="184"/>
      <c r="B125" s="146"/>
      <c r="C125" s="185"/>
      <c r="D125" s="190"/>
    </row>
    <row r="126" spans="1:4" x14ac:dyDescent="0.2">
      <c r="A126" s="184"/>
      <c r="B126" s="187"/>
      <c r="C126" s="187"/>
      <c r="D126" s="190"/>
    </row>
    <row r="127" spans="1:4" x14ac:dyDescent="0.2">
      <c r="A127" s="184"/>
      <c r="B127" s="146"/>
      <c r="C127" s="185"/>
      <c r="D127" s="190"/>
    </row>
    <row r="128" spans="1:4" x14ac:dyDescent="0.2">
      <c r="A128" s="184"/>
      <c r="B128" s="146"/>
      <c r="C128" s="185"/>
      <c r="D128" s="190"/>
    </row>
    <row r="129" spans="1:4" x14ac:dyDescent="0.2">
      <c r="A129" s="184"/>
      <c r="B129" s="187"/>
      <c r="C129" s="187"/>
      <c r="D129" s="190"/>
    </row>
    <row r="130" spans="1:4" x14ac:dyDescent="0.2">
      <c r="A130" s="184"/>
      <c r="B130" s="146"/>
      <c r="C130" s="185"/>
      <c r="D130" s="190"/>
    </row>
    <row r="131" spans="1:4" x14ac:dyDescent="0.2">
      <c r="A131" s="184"/>
      <c r="B131" s="187"/>
      <c r="C131" s="187"/>
      <c r="D131" s="190"/>
    </row>
    <row r="132" spans="1:4" x14ac:dyDescent="0.2">
      <c r="A132" s="184"/>
      <c r="B132" s="146"/>
      <c r="C132" s="185"/>
      <c r="D132" s="190"/>
    </row>
    <row r="133" spans="1:4" x14ac:dyDescent="0.2">
      <c r="A133" s="184"/>
      <c r="B133" s="146"/>
      <c r="C133" s="185"/>
      <c r="D133" s="190"/>
    </row>
    <row r="134" spans="1:4" x14ac:dyDescent="0.2">
      <c r="A134" s="184"/>
      <c r="B134" s="187"/>
      <c r="C134" s="187"/>
      <c r="D134" s="190"/>
    </row>
    <row r="135" spans="1:4" x14ac:dyDescent="0.2">
      <c r="A135" s="184"/>
      <c r="B135" s="146"/>
      <c r="C135" s="185"/>
      <c r="D135" s="190"/>
    </row>
    <row r="136" spans="1:4" x14ac:dyDescent="0.2">
      <c r="A136" s="184"/>
      <c r="B136" s="187"/>
      <c r="C136" s="187"/>
      <c r="D136" s="190"/>
    </row>
    <row r="137" spans="1:4" x14ac:dyDescent="0.2">
      <c r="A137" s="184"/>
      <c r="B137" s="190"/>
      <c r="C137" s="185"/>
      <c r="D137" s="190"/>
    </row>
    <row r="138" spans="1:4" x14ac:dyDescent="0.2">
      <c r="A138" s="184"/>
      <c r="B138" s="190"/>
      <c r="C138" s="185"/>
      <c r="D138" s="190"/>
    </row>
    <row r="139" spans="1:4" x14ac:dyDescent="0.2">
      <c r="A139" s="184"/>
      <c r="B139" s="187"/>
      <c r="C139" s="187"/>
      <c r="D139" s="190"/>
    </row>
    <row r="140" spans="1:4" x14ac:dyDescent="0.2">
      <c r="A140" s="184"/>
      <c r="B140" s="190"/>
      <c r="C140" s="185"/>
      <c r="D140" s="190"/>
    </row>
    <row r="141" spans="1:4" x14ac:dyDescent="0.2">
      <c r="A141" s="184"/>
      <c r="B141" s="187"/>
      <c r="C141" s="187"/>
      <c r="D141" s="190"/>
    </row>
    <row r="143" spans="1:4" x14ac:dyDescent="0.2">
      <c r="A143" s="114"/>
      <c r="B143" s="181"/>
    </row>
    <row r="144" spans="1:4" x14ac:dyDescent="0.2">
      <c r="A144" s="184"/>
      <c r="B144" s="146"/>
      <c r="C144" s="185"/>
      <c r="D144" s="146"/>
    </row>
    <row r="145" spans="1:4" x14ac:dyDescent="0.2">
      <c r="A145" s="184"/>
      <c r="B145" s="146"/>
      <c r="C145" s="185"/>
      <c r="D145" s="146"/>
    </row>
    <row r="146" spans="1:4" x14ac:dyDescent="0.2">
      <c r="A146" s="184"/>
      <c r="B146" s="146"/>
      <c r="C146" s="185"/>
      <c r="D146" s="146"/>
    </row>
    <row r="147" spans="1:4" x14ac:dyDescent="0.2">
      <c r="A147" s="184"/>
      <c r="B147" s="185"/>
      <c r="C147" s="185"/>
      <c r="D147" s="146"/>
    </row>
    <row r="148" spans="1:4" x14ac:dyDescent="0.2">
      <c r="A148" s="184"/>
      <c r="B148" s="146"/>
      <c r="C148" s="185"/>
      <c r="D148" s="146"/>
    </row>
    <row r="149" spans="1:4" x14ac:dyDescent="0.2">
      <c r="A149" s="184"/>
      <c r="B149" s="146"/>
      <c r="C149" s="185"/>
      <c r="D149" s="146"/>
    </row>
    <row r="150" spans="1:4" x14ac:dyDescent="0.2">
      <c r="A150" s="184"/>
      <c r="B150" s="185"/>
      <c r="C150" s="185"/>
      <c r="D150" s="146"/>
    </row>
    <row r="151" spans="1:4" x14ac:dyDescent="0.2">
      <c r="A151" s="184"/>
      <c r="B151" s="146"/>
      <c r="C151" s="185"/>
      <c r="D151" s="146"/>
    </row>
    <row r="152" spans="1:4" x14ac:dyDescent="0.2">
      <c r="A152" s="184"/>
      <c r="B152" s="146"/>
      <c r="C152" s="185"/>
      <c r="D152" s="146"/>
    </row>
    <row r="153" spans="1:4" x14ac:dyDescent="0.2">
      <c r="A153" s="184"/>
      <c r="B153" s="181"/>
      <c r="C153" s="181"/>
      <c r="D153" s="146"/>
    </row>
    <row r="154" spans="1:4" x14ac:dyDescent="0.2">
      <c r="A154" s="184"/>
      <c r="B154" s="146"/>
      <c r="C154" s="181"/>
      <c r="D154" s="146"/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1"/>
  <sheetViews>
    <sheetView topLeftCell="A10" workbookViewId="0">
      <selection activeCell="I19" sqref="I19"/>
    </sheetView>
  </sheetViews>
  <sheetFormatPr defaultRowHeight="12.75" x14ac:dyDescent="0.2"/>
  <sheetData>
    <row r="1" spans="1:4" x14ac:dyDescent="0.2">
      <c r="A1" t="s">
        <v>259</v>
      </c>
      <c r="B1" t="s">
        <v>260</v>
      </c>
    </row>
    <row r="4" spans="1:4" x14ac:dyDescent="0.2">
      <c r="A4" t="s">
        <v>259</v>
      </c>
      <c r="B4" t="s">
        <v>261</v>
      </c>
    </row>
    <row r="5" spans="1:4" x14ac:dyDescent="0.2">
      <c r="A5" t="s">
        <v>259</v>
      </c>
      <c r="B5" t="s">
        <v>262</v>
      </c>
      <c r="C5" t="s">
        <v>263</v>
      </c>
    </row>
    <row r="6" spans="1:4" x14ac:dyDescent="0.2">
      <c r="A6" t="s">
        <v>264</v>
      </c>
      <c r="B6" t="s">
        <v>265</v>
      </c>
      <c r="C6" t="str">
        <f>NOTES!$D$5</f>
        <v>L1</v>
      </c>
    </row>
    <row r="7" spans="1:4" x14ac:dyDescent="0.2">
      <c r="A7" t="s">
        <v>264</v>
      </c>
      <c r="B7" t="s">
        <v>344</v>
      </c>
      <c r="C7">
        <f>NOTES!$D$4</f>
        <v>2026</v>
      </c>
    </row>
    <row r="8" spans="1:4" x14ac:dyDescent="0.2">
      <c r="A8" t="s">
        <v>264</v>
      </c>
      <c r="B8" t="s">
        <v>345</v>
      </c>
      <c r="C8" t="str">
        <f>CONCATENATE("BUD",NOTES!$D$4)</f>
        <v>BUD2026</v>
      </c>
    </row>
    <row r="9" spans="1:4" x14ac:dyDescent="0.2">
      <c r="A9" t="s">
        <v>346</v>
      </c>
      <c r="B9" t="s">
        <v>266</v>
      </c>
      <c r="C9" t="str">
        <f>$C$7&amp;"00"</f>
        <v>202600</v>
      </c>
    </row>
    <row r="10" spans="1:4" x14ac:dyDescent="0.2">
      <c r="A10" t="s">
        <v>346</v>
      </c>
      <c r="B10" t="s">
        <v>267</v>
      </c>
      <c r="C10" t="str">
        <f>$C$7&amp;"13"</f>
        <v>202613</v>
      </c>
    </row>
    <row r="12" spans="1:4" x14ac:dyDescent="0.2">
      <c r="A12" t="s">
        <v>259</v>
      </c>
      <c r="B12" t="s">
        <v>268</v>
      </c>
    </row>
    <row r="13" spans="1:4" x14ac:dyDescent="0.2">
      <c r="A13" t="s">
        <v>269</v>
      </c>
      <c r="B13" t="s">
        <v>270</v>
      </c>
      <c r="C13" t="s">
        <v>271</v>
      </c>
      <c r="D13" s="20">
        <v>2006</v>
      </c>
    </row>
    <row r="14" spans="1:4" x14ac:dyDescent="0.2">
      <c r="A14" t="s">
        <v>269</v>
      </c>
      <c r="B14" t="s">
        <v>272</v>
      </c>
      <c r="C14" t="s">
        <v>273</v>
      </c>
      <c r="D14">
        <v>2005</v>
      </c>
    </row>
    <row r="17" spans="1:2" x14ac:dyDescent="0.2">
      <c r="A17" s="146" t="s">
        <v>139</v>
      </c>
      <c r="B17" s="146" t="s">
        <v>195</v>
      </c>
    </row>
    <row r="18" spans="1:2" x14ac:dyDescent="0.2">
      <c r="A18" s="146" t="s">
        <v>139</v>
      </c>
      <c r="B18" s="146" t="s">
        <v>151</v>
      </c>
    </row>
    <row r="19" spans="1:2" x14ac:dyDescent="0.2">
      <c r="A19" s="146" t="s">
        <v>139</v>
      </c>
      <c r="B19" s="146" t="s">
        <v>140</v>
      </c>
    </row>
    <row r="20" spans="1:2" x14ac:dyDescent="0.2">
      <c r="A20" s="146" t="s">
        <v>139</v>
      </c>
      <c r="B20" s="146" t="s">
        <v>196</v>
      </c>
    </row>
    <row r="21" spans="1:2" x14ac:dyDescent="0.2">
      <c r="A21" s="146" t="s">
        <v>139</v>
      </c>
      <c r="B21" t="s">
        <v>197</v>
      </c>
    </row>
    <row r="22" spans="1:2" x14ac:dyDescent="0.2">
      <c r="A22" s="146" t="s">
        <v>139</v>
      </c>
      <c r="B22" t="s">
        <v>152</v>
      </c>
    </row>
    <row r="23" spans="1:2" x14ac:dyDescent="0.2">
      <c r="A23" s="146" t="s">
        <v>139</v>
      </c>
      <c r="B23" t="s">
        <v>186</v>
      </c>
    </row>
    <row r="24" spans="1:2" x14ac:dyDescent="0.2">
      <c r="A24" s="146" t="s">
        <v>139</v>
      </c>
      <c r="B24" t="s">
        <v>187</v>
      </c>
    </row>
    <row r="25" spans="1:2" x14ac:dyDescent="0.2">
      <c r="A25" s="146" t="s">
        <v>139</v>
      </c>
      <c r="B25" t="s">
        <v>188</v>
      </c>
    </row>
    <row r="26" spans="1:2" x14ac:dyDescent="0.2">
      <c r="A26" s="146" t="s">
        <v>139</v>
      </c>
      <c r="B26" t="s">
        <v>189</v>
      </c>
    </row>
    <row r="27" spans="1:2" x14ac:dyDescent="0.2">
      <c r="A27" s="146" t="s">
        <v>139</v>
      </c>
      <c r="B27" t="s">
        <v>190</v>
      </c>
    </row>
    <row r="28" spans="1:2" x14ac:dyDescent="0.2">
      <c r="A28" s="146" t="s">
        <v>139</v>
      </c>
      <c r="B28" t="s">
        <v>191</v>
      </c>
    </row>
    <row r="29" spans="1:2" x14ac:dyDescent="0.2">
      <c r="A29" s="146" t="s">
        <v>139</v>
      </c>
      <c r="B29" t="s">
        <v>192</v>
      </c>
    </row>
    <row r="30" spans="1:2" x14ac:dyDescent="0.2">
      <c r="A30" s="146" t="s">
        <v>139</v>
      </c>
      <c r="B30" t="s">
        <v>193</v>
      </c>
    </row>
    <row r="31" spans="1:2" x14ac:dyDescent="0.2">
      <c r="A31" s="146" t="s">
        <v>139</v>
      </c>
      <c r="B31" t="s">
        <v>194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5:D46"/>
  <sheetViews>
    <sheetView tabSelected="1" workbookViewId="0">
      <selection activeCell="A2" sqref="A2"/>
    </sheetView>
  </sheetViews>
  <sheetFormatPr defaultRowHeight="12.75" x14ac:dyDescent="0.2"/>
  <cols>
    <col min="2" max="2" width="36.28515625" customWidth="1"/>
    <col min="3" max="4" width="16.7109375" customWidth="1"/>
    <col min="7" max="7" width="21" customWidth="1"/>
  </cols>
  <sheetData>
    <row r="5" spans="2:4" x14ac:dyDescent="0.2">
      <c r="C5" s="114" t="s">
        <v>146</v>
      </c>
      <c r="D5" s="132" t="s">
        <v>147</v>
      </c>
    </row>
    <row r="6" spans="2:4" x14ac:dyDescent="0.2">
      <c r="B6" s="114" t="s">
        <v>148</v>
      </c>
      <c r="C6" s="114" t="s">
        <v>149</v>
      </c>
      <c r="D6" s="132" t="s">
        <v>149</v>
      </c>
    </row>
    <row r="7" spans="2:4" x14ac:dyDescent="0.2">
      <c r="D7" s="133"/>
    </row>
    <row r="8" spans="2:4" x14ac:dyDescent="0.2">
      <c r="B8" s="134" t="s">
        <v>150</v>
      </c>
      <c r="C8" s="135">
        <f>'Exp &amp; Inc by AUTHTYPE'!F71</f>
        <v>8492437879.6300001</v>
      </c>
      <c r="D8" s="136"/>
    </row>
    <row r="9" spans="2:4" x14ac:dyDescent="0.2">
      <c r="D9" s="133"/>
    </row>
    <row r="10" spans="2:4" x14ac:dyDescent="0.2">
      <c r="B10" s="134" t="s">
        <v>151</v>
      </c>
      <c r="C10" s="135">
        <f>'Summary I&amp;E by Div'!E145</f>
        <v>8492437879.6300011</v>
      </c>
      <c r="D10" s="137">
        <f>C10-C8</f>
        <v>0</v>
      </c>
    </row>
    <row r="11" spans="2:4" x14ac:dyDescent="0.2">
      <c r="D11" s="133"/>
    </row>
    <row r="12" spans="2:4" x14ac:dyDescent="0.2">
      <c r="B12" s="134" t="s">
        <v>152</v>
      </c>
      <c r="C12" s="135">
        <f>'Exp &amp; Inc by SVCDIV G&amp;H'!I113</f>
        <v>8492437883.6300011</v>
      </c>
      <c r="D12" s="137">
        <f>C12-C8</f>
        <v>4.0000009536743164</v>
      </c>
    </row>
    <row r="13" spans="2:4" x14ac:dyDescent="0.2">
      <c r="D13" s="133"/>
    </row>
    <row r="14" spans="2:4" x14ac:dyDescent="0.2">
      <c r="B14" s="143" t="s">
        <v>176</v>
      </c>
      <c r="C14" s="144">
        <f>'Revenue Exp &amp; Inc &amp; ARV'!C92-'Revenue Exp &amp; Inc &amp; ARV'!F92</f>
        <v>0</v>
      </c>
      <c r="D14" s="137">
        <f>C14-C8</f>
        <v>-8492437879.6300001</v>
      </c>
    </row>
    <row r="15" spans="2:4" x14ac:dyDescent="0.2">
      <c r="B15" t="s">
        <v>153</v>
      </c>
      <c r="D15" s="133"/>
    </row>
    <row r="16" spans="2:4" x14ac:dyDescent="0.2">
      <c r="B16" s="143" t="s">
        <v>489</v>
      </c>
      <c r="C16" s="135">
        <f>'Revenue I&amp;E SVCDIV A'!K163+'Revenue I&amp;E SVCDIV B'!K162+'Revenue I&amp;E SVCDIV C'!K116+'Revenue I&amp;E SVCDIV D'!K162+'Revenue I&amp;E SVCDIV E'!K208+'Revenue I&amp;E SVCDIV F'!K116+'Revenue I&amp;E SVCDIV G'!K119+'Revenue I&amp;E SVCDIV H'!K169</f>
        <v>8492437883.6299992</v>
      </c>
      <c r="D16" s="137">
        <f>C16-C8</f>
        <v>3.9999990463256836</v>
      </c>
    </row>
    <row r="17" spans="2:4" x14ac:dyDescent="0.2">
      <c r="D17" s="133"/>
    </row>
    <row r="19" spans="2:4" x14ac:dyDescent="0.2">
      <c r="B19" s="114" t="s">
        <v>154</v>
      </c>
      <c r="C19" s="114" t="s">
        <v>149</v>
      </c>
      <c r="D19" s="132" t="s">
        <v>149</v>
      </c>
    </row>
    <row r="20" spans="2:4" x14ac:dyDescent="0.2">
      <c r="D20" s="133"/>
    </row>
    <row r="21" spans="2:4" x14ac:dyDescent="0.2">
      <c r="B21" s="134" t="str">
        <f>B8</f>
        <v>Exp &amp; Inc by Authority Type</v>
      </c>
      <c r="C21" s="135">
        <f>'Exp &amp; Inc by AUTHTYPE'!F79</f>
        <v>8492438022.5900011</v>
      </c>
      <c r="D21" s="136"/>
    </row>
    <row r="22" spans="2:4" x14ac:dyDescent="0.2">
      <c r="D22" s="133"/>
    </row>
    <row r="23" spans="2:4" x14ac:dyDescent="0.2">
      <c r="B23" s="134" t="str">
        <f>B10</f>
        <v>Summary I&amp;E by Div</v>
      </c>
      <c r="C23" s="135">
        <f>'Summary I&amp;E by Div'!F151</f>
        <v>8492437879.630003</v>
      </c>
      <c r="D23" s="137">
        <f>C23-C21</f>
        <v>-142.95999813079834</v>
      </c>
    </row>
    <row r="24" spans="2:4" x14ac:dyDescent="0.2">
      <c r="D24" s="133"/>
    </row>
    <row r="25" spans="2:4" x14ac:dyDescent="0.2">
      <c r="B25" s="134" t="str">
        <f>B12</f>
        <v>Exp &amp; Inc by SVCDIV G&amp;H</v>
      </c>
      <c r="C25" s="135">
        <f>'Exp &amp; Inc by SVCDIV G&amp;H'!J113</f>
        <v>8492437877.590003</v>
      </c>
      <c r="D25" s="137">
        <f>C25-C21</f>
        <v>-144.99999809265137</v>
      </c>
    </row>
    <row r="26" spans="2:4" x14ac:dyDescent="0.2">
      <c r="D26" s="133"/>
    </row>
    <row r="27" spans="2:4" x14ac:dyDescent="0.2">
      <c r="B27" s="134" t="str">
        <f>B14</f>
        <v>Rev Inc &amp; Exp &amp; ARV</v>
      </c>
      <c r="C27" s="144">
        <f>'Revenue Exp &amp; Inc &amp; ARV'!H92+'Revenue Exp &amp; Inc &amp; ARV'!J92-'Revenue Exp &amp; Inc &amp; ARV'!I92-'Revenue Exp &amp; Inc &amp; ARV'!F92</f>
        <v>0</v>
      </c>
      <c r="D27" s="137">
        <f>C27-C21</f>
        <v>-8492438022.5900011</v>
      </c>
    </row>
    <row r="28" spans="2:4" x14ac:dyDescent="0.2">
      <c r="B28" s="21"/>
      <c r="C28" s="170"/>
      <c r="D28" s="171"/>
    </row>
    <row r="29" spans="2:4" ht="25.5" customHeight="1" x14ac:dyDescent="0.2">
      <c r="B29" s="172" t="s">
        <v>490</v>
      </c>
      <c r="D29" s="133"/>
    </row>
    <row r="30" spans="2:4" x14ac:dyDescent="0.2">
      <c r="B30" s="169" t="str">
        <f>B8</f>
        <v>Exp &amp; Inc by Authority Type</v>
      </c>
      <c r="C30" s="135">
        <f>'Exp &amp; Inc by AUTHTYPE'!F73+'Exp &amp; Inc by AUTHTYPE'!F75</f>
        <v>5834011303.3399992</v>
      </c>
      <c r="D30" s="136"/>
    </row>
    <row r="31" spans="2:4" x14ac:dyDescent="0.2">
      <c r="D31" s="133"/>
    </row>
    <row r="32" spans="2:4" x14ac:dyDescent="0.2">
      <c r="B32" s="134" t="str">
        <f>B10</f>
        <v>Summary I&amp;E by Div</v>
      </c>
      <c r="C32" s="135">
        <f>'Summary I&amp;E by Div'!F145</f>
        <v>5834011160.3800011</v>
      </c>
      <c r="D32" s="137">
        <f>C32-C30</f>
        <v>-142.95999813079834</v>
      </c>
    </row>
    <row r="33" spans="2:4" x14ac:dyDescent="0.2">
      <c r="D33" s="133"/>
    </row>
    <row r="34" spans="2:4" x14ac:dyDescent="0.2">
      <c r="B34" s="134" t="str">
        <f>B16</f>
        <v>Revenue I&amp;E SVC A-H</v>
      </c>
      <c r="C34" s="135">
        <f>'Revenue I&amp;E SVCDIV A'!L163+'Revenue I&amp;E SVCDIV B'!L162+'Revenue I&amp;E SVCDIV C'!L116+'Revenue I&amp;E SVCDIV D'!L162+'Revenue I&amp;E SVCDIV E'!L208+'Revenue I&amp;E SVCDIV F'!L116+'Revenue I&amp;E SVCDIV G'!L119+'Revenue I&amp;E SVCDIV H'!L169</f>
        <v>5834011158.3400002</v>
      </c>
      <c r="D34" s="137">
        <f>C34-C30</f>
        <v>-144.99999904632568</v>
      </c>
    </row>
    <row r="35" spans="2:4" ht="27" customHeight="1" x14ac:dyDescent="0.2"/>
    <row r="36" spans="2:4" x14ac:dyDescent="0.2">
      <c r="B36" s="114" t="s">
        <v>487</v>
      </c>
    </row>
    <row r="37" spans="2:4" x14ac:dyDescent="0.2">
      <c r="B37" s="114"/>
    </row>
    <row r="38" spans="2:4" x14ac:dyDescent="0.2">
      <c r="B38" s="134" t="str">
        <f>B8</f>
        <v>Exp &amp; Inc by Authority Type</v>
      </c>
      <c r="C38" s="135">
        <f>'Exp &amp; Inc by AUTHTYPE'!F56</f>
        <v>171328929.78</v>
      </c>
      <c r="D38" s="136"/>
    </row>
    <row r="39" spans="2:4" x14ac:dyDescent="0.2">
      <c r="D39" s="133"/>
    </row>
    <row r="40" spans="2:4" x14ac:dyDescent="0.2">
      <c r="B40" s="134" t="str">
        <f>B10</f>
        <v>Summary I&amp;E by Div</v>
      </c>
      <c r="C40" s="135">
        <f>'Summary I&amp;E by Div'!E114+'Summary I&amp;E by Div'!E116+'Summary I&amp;E by Div'!E118+'Summary I&amp;E by Div'!E120+'Summary I&amp;E by Div'!E122+'Summary I&amp;E by Div'!E124+'Summary I&amp;E by Div'!E126+'Summary I&amp;E by Div'!E128</f>
        <v>171328929.78</v>
      </c>
      <c r="D40" s="137">
        <f>C40-C38</f>
        <v>0</v>
      </c>
    </row>
    <row r="41" spans="2:4" x14ac:dyDescent="0.2">
      <c r="D41" s="133"/>
    </row>
    <row r="42" spans="2:4" x14ac:dyDescent="0.2">
      <c r="B42" s="143" t="s">
        <v>488</v>
      </c>
      <c r="C42" s="135">
        <f>'Exp &amp; Inc by SVCDIV A&amp;B'!D112+'Exp &amp; Inc by SVCDIV A&amp;B'!I112+'Exp &amp; Inc by SVCDIV C&amp;D'!D112+'Exp &amp; Inc by SVCDIV C&amp;D'!I112+'Exp &amp; Inc by SVCDIV E&amp;F'!D136+'Exp &amp; Inc by SVCDIV E&amp;F'!I136+'Exp &amp; Inc by SVCDIV G&amp;H'!D104+'Exp &amp; Inc by SVCDIV G&amp;H'!I104</f>
        <v>171328929.78</v>
      </c>
      <c r="D42" s="137">
        <f>C42-C38</f>
        <v>0</v>
      </c>
    </row>
    <row r="43" spans="2:4" x14ac:dyDescent="0.2">
      <c r="D43" s="133"/>
    </row>
    <row r="44" spans="2:4" x14ac:dyDescent="0.2">
      <c r="B44" s="134" t="str">
        <f>B14</f>
        <v>Rev Inc &amp; Exp &amp; ARV</v>
      </c>
      <c r="C44" s="144">
        <f>'Revenue Exp &amp; Inc &amp; ARV'!F92</f>
        <v>0</v>
      </c>
      <c r="D44" s="137">
        <f>C44-C38</f>
        <v>-171328929.78</v>
      </c>
    </row>
    <row r="45" spans="2:4" x14ac:dyDescent="0.2">
      <c r="D45" s="133"/>
    </row>
    <row r="46" spans="2:4" x14ac:dyDescent="0.2">
      <c r="B46" s="134" t="str">
        <f>B16</f>
        <v>Revenue I&amp;E SVC A-H</v>
      </c>
      <c r="C46" s="135">
        <f>'Revenue I&amp;E SVCDIV A'!K161+'Revenue I&amp;E SVCDIV B'!K160+'Revenue I&amp;E SVCDIV C'!K114+'Revenue I&amp;E SVCDIV D'!K160+'Revenue I&amp;E SVCDIV E'!K206+'Revenue I&amp;E SVCDIV F'!K114+'Revenue I&amp;E SVCDIV G'!K117+'Revenue I&amp;E SVCDIV H'!K167</f>
        <v>171328929.78</v>
      </c>
      <c r="D46" s="137">
        <f>C46-C38</f>
        <v>0</v>
      </c>
    </row>
  </sheetData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5:I15"/>
  <sheetViews>
    <sheetView workbookViewId="0">
      <selection activeCell="B15" sqref="B15:I15"/>
    </sheetView>
  </sheetViews>
  <sheetFormatPr defaultRowHeight="12.75" x14ac:dyDescent="0.2"/>
  <sheetData>
    <row r="15" spans="2:9" ht="25.5" x14ac:dyDescent="0.35">
      <c r="B15" s="198" t="str">
        <f>CONCATENATE(NOTES!$D$4," Budget Summary Tables/Charts")</f>
        <v>2026 Budget Summary Tables/Charts</v>
      </c>
      <c r="C15" s="198"/>
      <c r="D15" s="198"/>
      <c r="E15" s="198"/>
      <c r="F15" s="198"/>
      <c r="G15" s="198"/>
      <c r="H15" s="198"/>
      <c r="I15" s="198"/>
    </row>
  </sheetData>
  <mergeCells count="1">
    <mergeCell ref="B15:I15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87"/>
  <sheetViews>
    <sheetView topLeftCell="B7" zoomScaleNormal="100" workbookViewId="0">
      <selection activeCell="B7" sqref="B7"/>
    </sheetView>
  </sheetViews>
  <sheetFormatPr defaultRowHeight="12.75" x14ac:dyDescent="0.2"/>
  <cols>
    <col min="1" max="1" width="9.28515625" hidden="1" customWidth="1"/>
    <col min="3" max="3" width="45.28515625" customWidth="1"/>
    <col min="4" max="4" width="18.28515625" customWidth="1"/>
    <col min="5" max="5" width="12" customWidth="1"/>
    <col min="6" max="6" width="15.5703125" customWidth="1"/>
    <col min="7" max="7" width="14.42578125" customWidth="1"/>
    <col min="10" max="10" width="16.7109375" customWidth="1"/>
  </cols>
  <sheetData>
    <row r="1" spans="1:8" hidden="1" x14ac:dyDescent="0.2">
      <c r="A1" s="1" t="s">
        <v>138</v>
      </c>
    </row>
    <row r="2" spans="1:8" s="1" customFormat="1" hidden="1" x14ac:dyDescent="0.2">
      <c r="A2" s="1" t="s">
        <v>232</v>
      </c>
    </row>
    <row r="3" spans="1:8" s="1" customFormat="1" hidden="1" x14ac:dyDescent="0.2">
      <c r="A3" s="1" t="s">
        <v>239</v>
      </c>
      <c r="D3" s="1" t="s">
        <v>220</v>
      </c>
      <c r="E3" s="1" t="s">
        <v>220</v>
      </c>
      <c r="G3" s="1" t="s">
        <v>220</v>
      </c>
    </row>
    <row r="4" spans="1:8" s="1" customFormat="1" ht="12.75" hidden="1" customHeight="1" x14ac:dyDescent="0.25">
      <c r="A4" s="1" t="s">
        <v>435</v>
      </c>
      <c r="B4" s="22"/>
      <c r="D4" s="39" t="str">
        <f>CONCATENATE("BUD",NOTES!$D$4)</f>
        <v>BUD2026</v>
      </c>
      <c r="E4" s="39" t="str">
        <f>CONCATENATE("BUD",NOTES!$D$4)</f>
        <v>BUD2026</v>
      </c>
      <c r="G4" s="39" t="str">
        <f>CONCATENATE("BUD",NOTES!$D$4-1)</f>
        <v>BUD2025</v>
      </c>
    </row>
    <row r="5" spans="1:8" s="1" customFormat="1" hidden="1" x14ac:dyDescent="0.2">
      <c r="A5" s="1" t="s">
        <v>221</v>
      </c>
      <c r="D5" s="1">
        <v>10</v>
      </c>
      <c r="E5" s="1">
        <v>10</v>
      </c>
      <c r="G5" s="1">
        <v>10</v>
      </c>
      <c r="H5" s="3"/>
    </row>
    <row r="6" spans="1:8" s="1" customFormat="1" hidden="1" x14ac:dyDescent="0.2">
      <c r="A6" s="1" t="s">
        <v>409</v>
      </c>
      <c r="D6" s="1" t="s">
        <v>501</v>
      </c>
      <c r="E6" s="1" t="s">
        <v>410</v>
      </c>
      <c r="G6" s="1" t="s">
        <v>510</v>
      </c>
      <c r="H6" s="3"/>
    </row>
    <row r="7" spans="1:8" s="1" customFormat="1" x14ac:dyDescent="0.2">
      <c r="H7" s="3"/>
    </row>
    <row r="8" spans="1:8" s="1" customFormat="1" hidden="1" x14ac:dyDescent="0.2">
      <c r="A8" s="1" t="s">
        <v>199</v>
      </c>
      <c r="H8" s="3"/>
    </row>
    <row r="9" spans="1:8" ht="15.75" hidden="1" x14ac:dyDescent="0.25">
      <c r="A9" s="1" t="s">
        <v>227</v>
      </c>
      <c r="B9" s="22"/>
      <c r="C9" s="22"/>
      <c r="D9" s="22"/>
    </row>
    <row r="10" spans="1:8" ht="15.75" hidden="1" x14ac:dyDescent="0.25">
      <c r="A10" s="1" t="s">
        <v>240</v>
      </c>
      <c r="B10" s="22"/>
      <c r="C10" s="39"/>
      <c r="D10" s="1" t="s">
        <v>220</v>
      </c>
      <c r="E10" s="1" t="s">
        <v>220</v>
      </c>
      <c r="G10" s="1" t="s">
        <v>220</v>
      </c>
    </row>
    <row r="11" spans="1:8" s="1" customFormat="1" ht="12.75" hidden="1" customHeight="1" x14ac:dyDescent="0.25">
      <c r="A11" s="1" t="s">
        <v>206</v>
      </c>
      <c r="B11" s="22"/>
      <c r="D11" s="39" t="str">
        <f>CONCATENATE("BUD",NOTES!$D$4)</f>
        <v>BUD2026</v>
      </c>
      <c r="E11" s="39" t="str">
        <f>CONCATENATE("BUD",NOTES!$D$4)</f>
        <v>BUD2026</v>
      </c>
      <c r="G11" s="39" t="str">
        <f>CONCATENATE("BUD",NOTES!$D$4-1)</f>
        <v>BUD2025</v>
      </c>
    </row>
    <row r="12" spans="1:8" ht="15.75" hidden="1" x14ac:dyDescent="0.25">
      <c r="A12" s="1" t="s">
        <v>222</v>
      </c>
      <c r="B12" s="22"/>
      <c r="C12" s="39"/>
      <c r="D12" s="1">
        <v>10</v>
      </c>
      <c r="E12" s="1">
        <v>10</v>
      </c>
      <c r="G12" s="1">
        <v>10</v>
      </c>
    </row>
    <row r="13" spans="1:8" ht="15.75" hidden="1" x14ac:dyDescent="0.25">
      <c r="A13" s="1" t="s">
        <v>414</v>
      </c>
      <c r="B13" s="22"/>
      <c r="C13" s="1"/>
      <c r="D13" s="1" t="s">
        <v>501</v>
      </c>
      <c r="E13" s="1" t="s">
        <v>410</v>
      </c>
      <c r="G13" s="1" t="s">
        <v>510</v>
      </c>
    </row>
    <row r="14" spans="1:8" ht="15.75" hidden="1" x14ac:dyDescent="0.25">
      <c r="A14" s="1" t="s">
        <v>350</v>
      </c>
      <c r="B14" s="22"/>
      <c r="C14" s="1"/>
      <c r="D14" s="1" t="s">
        <v>349</v>
      </c>
      <c r="E14" s="1" t="s">
        <v>349</v>
      </c>
      <c r="G14" s="1" t="s">
        <v>349</v>
      </c>
    </row>
    <row r="15" spans="1:8" s="1" customFormat="1" x14ac:dyDescent="0.2">
      <c r="H15" s="3"/>
    </row>
    <row r="16" spans="1:8" s="1" customFormat="1" hidden="1" x14ac:dyDescent="0.2">
      <c r="A16" s="1" t="s">
        <v>556</v>
      </c>
      <c r="H16" s="3"/>
    </row>
    <row r="17" spans="1:8" ht="15.75" hidden="1" x14ac:dyDescent="0.25">
      <c r="A17" s="1" t="s">
        <v>228</v>
      </c>
      <c r="B17" s="22"/>
      <c r="C17" s="22"/>
      <c r="D17" s="22"/>
    </row>
    <row r="18" spans="1:8" ht="15.75" hidden="1" x14ac:dyDescent="0.25">
      <c r="A18" s="1" t="s">
        <v>241</v>
      </c>
      <c r="B18" s="22"/>
      <c r="C18" s="39"/>
      <c r="D18" s="1" t="s">
        <v>220</v>
      </c>
      <c r="E18" s="1" t="s">
        <v>220</v>
      </c>
      <c r="G18" s="1" t="s">
        <v>220</v>
      </c>
    </row>
    <row r="19" spans="1:8" s="1" customFormat="1" ht="12.75" hidden="1" customHeight="1" x14ac:dyDescent="0.25">
      <c r="A19" s="1" t="s">
        <v>205</v>
      </c>
      <c r="B19" s="22"/>
      <c r="D19" s="39" t="str">
        <f>CONCATENATE("BUD",NOTES!$D$4)</f>
        <v>BUD2026</v>
      </c>
      <c r="E19" s="39" t="str">
        <f>CONCATENATE("BUD",NOTES!$D$4)</f>
        <v>BUD2026</v>
      </c>
      <c r="G19" s="39" t="str">
        <f>CONCATENATE("BUD",NOTES!$D$4-1)</f>
        <v>BUD2025</v>
      </c>
    </row>
    <row r="20" spans="1:8" ht="15.75" hidden="1" x14ac:dyDescent="0.25">
      <c r="A20" s="1" t="s">
        <v>223</v>
      </c>
      <c r="B20" s="22"/>
      <c r="C20" s="39"/>
      <c r="D20" s="1">
        <v>10</v>
      </c>
      <c r="E20" s="1">
        <v>10</v>
      </c>
      <c r="G20" s="1">
        <v>10</v>
      </c>
    </row>
    <row r="21" spans="1:8" ht="15.75" hidden="1" x14ac:dyDescent="0.25">
      <c r="A21" s="1" t="s">
        <v>415</v>
      </c>
      <c r="B21" s="22"/>
      <c r="C21" s="1"/>
      <c r="D21" s="1" t="s">
        <v>501</v>
      </c>
      <c r="E21" s="1" t="s">
        <v>410</v>
      </c>
      <c r="G21" s="1" t="s">
        <v>510</v>
      </c>
    </row>
    <row r="22" spans="1:8" ht="15.75" hidden="1" x14ac:dyDescent="0.25">
      <c r="A22" s="1" t="s">
        <v>351</v>
      </c>
      <c r="B22" s="22"/>
      <c r="C22" s="1"/>
      <c r="D22" s="1" t="s">
        <v>349</v>
      </c>
      <c r="E22" s="1" t="s">
        <v>349</v>
      </c>
      <c r="G22" s="1" t="s">
        <v>349</v>
      </c>
    </row>
    <row r="23" spans="1:8" s="1" customFormat="1" x14ac:dyDescent="0.2">
      <c r="H23" s="3"/>
    </row>
    <row r="24" spans="1:8" s="1" customFormat="1" hidden="1" x14ac:dyDescent="0.2">
      <c r="A24" s="1" t="s">
        <v>142</v>
      </c>
      <c r="H24" s="3"/>
    </row>
    <row r="25" spans="1:8" ht="15.75" hidden="1" x14ac:dyDescent="0.25">
      <c r="A25" s="1" t="s">
        <v>229</v>
      </c>
      <c r="B25" s="22"/>
      <c r="C25" s="22"/>
      <c r="D25" s="22"/>
    </row>
    <row r="26" spans="1:8" ht="15.75" hidden="1" x14ac:dyDescent="0.25">
      <c r="A26" s="1" t="s">
        <v>242</v>
      </c>
      <c r="B26" s="22"/>
      <c r="C26" s="39"/>
      <c r="D26" s="1" t="s">
        <v>220</v>
      </c>
      <c r="E26" s="1" t="s">
        <v>220</v>
      </c>
      <c r="G26" s="1" t="s">
        <v>220</v>
      </c>
    </row>
    <row r="27" spans="1:8" s="1" customFormat="1" ht="12.75" hidden="1" customHeight="1" x14ac:dyDescent="0.25">
      <c r="A27" s="1" t="s">
        <v>204</v>
      </c>
      <c r="B27" s="22"/>
      <c r="D27" s="39" t="str">
        <f>CONCATENATE("BUD",NOTES!$D$4)</f>
        <v>BUD2026</v>
      </c>
      <c r="E27" s="39" t="str">
        <f>CONCATENATE("BUD",NOTES!$D$4)</f>
        <v>BUD2026</v>
      </c>
      <c r="G27" s="39" t="str">
        <f>CONCATENATE("BUD",NOTES!$D$4-1)</f>
        <v>BUD2025</v>
      </c>
    </row>
    <row r="28" spans="1:8" ht="15.75" hidden="1" x14ac:dyDescent="0.25">
      <c r="A28" s="1" t="s">
        <v>224</v>
      </c>
      <c r="B28" s="22"/>
      <c r="C28" s="39"/>
      <c r="D28" s="1">
        <v>20</v>
      </c>
      <c r="E28" s="1">
        <v>20</v>
      </c>
      <c r="G28" s="1">
        <v>20</v>
      </c>
    </row>
    <row r="29" spans="1:8" ht="15.75" hidden="1" x14ac:dyDescent="0.25">
      <c r="A29" s="1" t="s">
        <v>210</v>
      </c>
      <c r="B29" s="22"/>
      <c r="C29" s="1"/>
      <c r="D29" s="1" t="s">
        <v>501</v>
      </c>
      <c r="E29" s="1" t="s">
        <v>410</v>
      </c>
      <c r="G29" s="1" t="s">
        <v>510</v>
      </c>
    </row>
    <row r="30" spans="1:8" ht="15.75" hidden="1" x14ac:dyDescent="0.25">
      <c r="A30" s="1" t="s">
        <v>352</v>
      </c>
      <c r="B30" s="22"/>
      <c r="C30" s="1"/>
      <c r="D30" s="1" t="s">
        <v>349</v>
      </c>
      <c r="E30" s="1" t="s">
        <v>349</v>
      </c>
      <c r="G30" s="1" t="s">
        <v>349</v>
      </c>
    </row>
    <row r="31" spans="1:8" s="1" customFormat="1" x14ac:dyDescent="0.2">
      <c r="H31" s="3"/>
    </row>
    <row r="32" spans="1:8" s="1" customFormat="1" hidden="1" x14ac:dyDescent="0.2">
      <c r="A32" s="1" t="s">
        <v>496</v>
      </c>
      <c r="H32" s="3"/>
    </row>
    <row r="33" spans="1:8" ht="15.75" hidden="1" x14ac:dyDescent="0.25">
      <c r="A33" s="1" t="s">
        <v>230</v>
      </c>
      <c r="B33" s="22"/>
      <c r="C33" s="22"/>
      <c r="D33" s="22"/>
    </row>
    <row r="34" spans="1:8" ht="15.75" hidden="1" x14ac:dyDescent="0.25">
      <c r="A34" s="1" t="s">
        <v>243</v>
      </c>
      <c r="B34" s="22"/>
      <c r="C34" s="39"/>
      <c r="D34" s="1" t="s">
        <v>220</v>
      </c>
      <c r="E34" s="1" t="s">
        <v>220</v>
      </c>
      <c r="G34" s="1" t="s">
        <v>220</v>
      </c>
    </row>
    <row r="35" spans="1:8" s="1" customFormat="1" ht="12.75" hidden="1" customHeight="1" x14ac:dyDescent="0.25">
      <c r="A35" s="1" t="s">
        <v>203</v>
      </c>
      <c r="B35" s="22"/>
      <c r="D35" s="39" t="str">
        <f>CONCATENATE("BUD",NOTES!$D$4)</f>
        <v>BUD2026</v>
      </c>
      <c r="E35" s="39" t="str">
        <f>CONCATENATE("BUD",NOTES!$D$4)</f>
        <v>BUD2026</v>
      </c>
      <c r="G35" s="39" t="str">
        <f>CONCATENATE("BUD",NOTES!$D$4-1)</f>
        <v>BUD2025</v>
      </c>
    </row>
    <row r="36" spans="1:8" ht="15.75" hidden="1" x14ac:dyDescent="0.25">
      <c r="A36" s="1" t="s">
        <v>225</v>
      </c>
      <c r="B36" s="22"/>
      <c r="C36" s="39"/>
      <c r="D36" s="1">
        <v>10</v>
      </c>
      <c r="E36" s="1">
        <v>10</v>
      </c>
      <c r="G36" s="1">
        <v>10</v>
      </c>
    </row>
    <row r="37" spans="1:8" ht="15.75" hidden="1" x14ac:dyDescent="0.25">
      <c r="A37" s="1" t="s">
        <v>211</v>
      </c>
      <c r="B37" s="22"/>
      <c r="C37" s="1"/>
      <c r="D37" s="1" t="s">
        <v>501</v>
      </c>
      <c r="E37" s="1" t="s">
        <v>410</v>
      </c>
      <c r="G37" s="1" t="s">
        <v>510</v>
      </c>
    </row>
    <row r="38" spans="1:8" ht="15.75" hidden="1" x14ac:dyDescent="0.25">
      <c r="A38" s="1" t="s">
        <v>355</v>
      </c>
      <c r="B38" s="22"/>
      <c r="C38" s="1"/>
      <c r="D38" s="1" t="s">
        <v>349</v>
      </c>
      <c r="E38" s="1" t="s">
        <v>349</v>
      </c>
      <c r="G38" s="1" t="s">
        <v>349</v>
      </c>
    </row>
    <row r="39" spans="1:8" ht="15.75" x14ac:dyDescent="0.25">
      <c r="A39" s="1"/>
      <c r="B39" s="22"/>
      <c r="C39" s="1"/>
      <c r="D39" s="1"/>
    </row>
    <row r="40" spans="1:8" s="1" customFormat="1" hidden="1" x14ac:dyDescent="0.2">
      <c r="A40" s="1" t="s">
        <v>198</v>
      </c>
      <c r="H40" s="3"/>
    </row>
    <row r="41" spans="1:8" ht="15.75" hidden="1" x14ac:dyDescent="0.25">
      <c r="A41" s="1" t="s">
        <v>231</v>
      </c>
      <c r="B41" s="22"/>
      <c r="C41" s="22"/>
      <c r="D41" s="22"/>
    </row>
    <row r="42" spans="1:8" ht="15.75" hidden="1" x14ac:dyDescent="0.25">
      <c r="A42" s="1" t="s">
        <v>244</v>
      </c>
      <c r="B42" s="22"/>
      <c r="C42" s="39"/>
      <c r="D42" s="1" t="s">
        <v>220</v>
      </c>
      <c r="E42" s="1" t="s">
        <v>220</v>
      </c>
      <c r="G42" s="1" t="s">
        <v>220</v>
      </c>
    </row>
    <row r="43" spans="1:8" s="1" customFormat="1" ht="12.75" hidden="1" customHeight="1" x14ac:dyDescent="0.25">
      <c r="A43" s="1" t="s">
        <v>202</v>
      </c>
      <c r="B43" s="22"/>
      <c r="D43" s="39" t="str">
        <f>CONCATENATE("BUD",NOTES!$D$4)</f>
        <v>BUD2026</v>
      </c>
      <c r="E43" s="39" t="str">
        <f>CONCATENATE("BUD",NOTES!$D$4)</f>
        <v>BUD2026</v>
      </c>
      <c r="G43" s="39" t="str">
        <f>CONCATENATE("BUD",NOTES!$D$4-1)</f>
        <v>BUD2025</v>
      </c>
    </row>
    <row r="44" spans="1:8" ht="15.75" hidden="1" x14ac:dyDescent="0.25">
      <c r="A44" s="1" t="s">
        <v>226</v>
      </c>
      <c r="B44" s="22"/>
      <c r="C44" s="39"/>
      <c r="D44" s="1" t="s">
        <v>416</v>
      </c>
      <c r="E44" s="1" t="s">
        <v>416</v>
      </c>
      <c r="G44" s="1" t="s">
        <v>416</v>
      </c>
    </row>
    <row r="45" spans="1:8" ht="15.75" hidden="1" x14ac:dyDescent="0.25">
      <c r="A45" s="1" t="s">
        <v>212</v>
      </c>
      <c r="B45" s="22"/>
      <c r="C45" s="1"/>
      <c r="D45" s="1" t="s">
        <v>501</v>
      </c>
      <c r="E45" s="1" t="s">
        <v>410</v>
      </c>
      <c r="G45" s="1" t="s">
        <v>510</v>
      </c>
    </row>
    <row r="46" spans="1:8" s="1" customFormat="1" x14ac:dyDescent="0.2">
      <c r="H46" s="3"/>
    </row>
    <row r="47" spans="1:8" ht="15.75" x14ac:dyDescent="0.25">
      <c r="A47" s="1"/>
      <c r="B47" s="22"/>
      <c r="C47" s="1"/>
      <c r="D47" s="1"/>
      <c r="E47" s="1"/>
    </row>
    <row r="48" spans="1:8" s="1" customFormat="1" hidden="1" x14ac:dyDescent="0.2">
      <c r="A48" s="1" t="s">
        <v>180</v>
      </c>
      <c r="H48" s="3"/>
    </row>
    <row r="49" spans="1:8" ht="15.75" hidden="1" x14ac:dyDescent="0.25">
      <c r="A49" s="1" t="s">
        <v>356</v>
      </c>
      <c r="B49" s="22"/>
      <c r="C49" s="22"/>
      <c r="D49" s="22"/>
    </row>
    <row r="50" spans="1:8" ht="15.75" hidden="1" x14ac:dyDescent="0.25">
      <c r="A50" s="1" t="s">
        <v>357</v>
      </c>
      <c r="B50" s="22"/>
      <c r="C50" s="39"/>
      <c r="D50" s="1" t="s">
        <v>220</v>
      </c>
      <c r="E50" s="1" t="s">
        <v>220</v>
      </c>
      <c r="G50" s="1" t="s">
        <v>220</v>
      </c>
    </row>
    <row r="51" spans="1:8" s="1" customFormat="1" ht="12.75" hidden="1" customHeight="1" x14ac:dyDescent="0.25">
      <c r="A51" s="1" t="s">
        <v>436</v>
      </c>
      <c r="B51" s="22"/>
      <c r="D51" s="39" t="str">
        <f>CONCATENATE("BUD",NOTES!$D$4)</f>
        <v>BUD2026</v>
      </c>
      <c r="E51" s="39" t="str">
        <f>CONCATENATE("BUD",NOTES!$D$4)</f>
        <v>BUD2026</v>
      </c>
      <c r="G51" s="39" t="str">
        <f>CONCATENATE("BUD",NOTES!$D$4-1)</f>
        <v>BUD2025</v>
      </c>
    </row>
    <row r="52" spans="1:8" ht="15.75" hidden="1" x14ac:dyDescent="0.25">
      <c r="A52" s="1" t="s">
        <v>358</v>
      </c>
      <c r="B52" s="22"/>
      <c r="C52" s="39"/>
      <c r="D52" s="1">
        <v>10</v>
      </c>
      <c r="E52" s="1">
        <v>10</v>
      </c>
      <c r="G52" s="1">
        <v>10</v>
      </c>
    </row>
    <row r="53" spans="1:8" ht="15.75" hidden="1" x14ac:dyDescent="0.25">
      <c r="A53" s="1" t="s">
        <v>179</v>
      </c>
      <c r="B53" s="22"/>
      <c r="C53" s="1"/>
      <c r="D53" s="1" t="s">
        <v>501</v>
      </c>
      <c r="E53" s="1" t="s">
        <v>410</v>
      </c>
      <c r="G53" s="1" t="s">
        <v>510</v>
      </c>
    </row>
    <row r="54" spans="1:8" ht="15.75" x14ac:dyDescent="0.25">
      <c r="A54" s="1"/>
      <c r="B54" s="22"/>
      <c r="C54" s="1"/>
      <c r="D54" s="1"/>
      <c r="E54" s="1"/>
    </row>
    <row r="55" spans="1:8" ht="24" hidden="1" customHeight="1" x14ac:dyDescent="0.2">
      <c r="A55" s="40" t="s">
        <v>411</v>
      </c>
      <c r="B55" s="40"/>
      <c r="C55" s="41" t="s">
        <v>245</v>
      </c>
      <c r="D55" s="42">
        <v>8651108531.4099998</v>
      </c>
      <c r="E55" s="43">
        <v>12658278</v>
      </c>
      <c r="F55" s="44">
        <f>SUM(D55:E55)</f>
        <v>8663766809.4099998</v>
      </c>
      <c r="G55">
        <v>7990191804.250001</v>
      </c>
    </row>
    <row r="56" spans="1:8" ht="24" hidden="1" customHeight="1" thickBot="1" x14ac:dyDescent="0.25">
      <c r="A56" s="40" t="s">
        <v>412</v>
      </c>
      <c r="B56" s="40"/>
      <c r="C56" s="45" t="s">
        <v>413</v>
      </c>
      <c r="D56" s="46">
        <v>164774573.78</v>
      </c>
      <c r="E56" s="46">
        <v>6554356</v>
      </c>
      <c r="F56" s="35">
        <f>SUM(D56:E56)</f>
        <v>171328929.78</v>
      </c>
      <c r="G56">
        <v>156108876.41</v>
      </c>
    </row>
    <row r="57" spans="1:8" s="21" customFormat="1" ht="12.75" customHeight="1" x14ac:dyDescent="0.2">
      <c r="B57" s="6"/>
      <c r="C57" s="6"/>
      <c r="D57" s="51"/>
      <c r="E57" s="51"/>
      <c r="F57" s="51"/>
    </row>
    <row r="58" spans="1:8" s="21" customFormat="1" ht="24" hidden="1" customHeight="1" thickBot="1" x14ac:dyDescent="0.25">
      <c r="A58" s="58" t="s">
        <v>450</v>
      </c>
      <c r="B58" s="58"/>
      <c r="C58" s="78" t="s">
        <v>451</v>
      </c>
      <c r="D58" s="79">
        <v>2035063519.2500012</v>
      </c>
      <c r="E58" s="79">
        <v>0</v>
      </c>
      <c r="F58" s="75">
        <f>SUM(D58:E58)</f>
        <v>2035063519.2500012</v>
      </c>
      <c r="G58" s="21">
        <v>1951757811.1999986</v>
      </c>
    </row>
    <row r="59" spans="1:8" s="21" customFormat="1" ht="12.75" customHeight="1" x14ac:dyDescent="0.2">
      <c r="B59" s="6"/>
      <c r="C59" s="6"/>
      <c r="D59" s="51"/>
      <c r="E59" s="51"/>
      <c r="F59" s="51"/>
    </row>
    <row r="60" spans="1:8" s="1" customFormat="1" x14ac:dyDescent="0.2">
      <c r="G60" s="2"/>
      <c r="H60" s="3"/>
    </row>
    <row r="61" spans="1:8" s="1" customFormat="1" x14ac:dyDescent="0.2">
      <c r="G61" s="2"/>
      <c r="H61" s="3"/>
    </row>
    <row r="62" spans="1:8" s="1" customFormat="1" x14ac:dyDescent="0.2">
      <c r="G62" s="2"/>
      <c r="H62" s="3"/>
    </row>
    <row r="63" spans="1:8" ht="18.75" x14ac:dyDescent="0.3">
      <c r="A63" s="1"/>
      <c r="B63" s="1"/>
      <c r="C63" s="194" t="str">
        <f>"LOCAL AUTHORITY BUDGETS "&amp;NOTES!$D$4</f>
        <v>LOCAL AUTHORITY BUDGETS 2026</v>
      </c>
      <c r="D63" s="194"/>
      <c r="E63" s="194"/>
      <c r="F63" s="194"/>
      <c r="G63" s="194"/>
    </row>
    <row r="64" spans="1:8" x14ac:dyDescent="0.2">
      <c r="A64" s="1"/>
      <c r="B64" s="1"/>
      <c r="C64" s="1"/>
      <c r="D64" s="1"/>
      <c r="E64" s="1"/>
      <c r="F64" s="1"/>
      <c r="G64" s="2"/>
    </row>
    <row r="65" spans="1:10" ht="23.25" customHeight="1" x14ac:dyDescent="0.25">
      <c r="A65" s="1"/>
      <c r="B65" s="1"/>
      <c r="C65" s="38" t="s">
        <v>401</v>
      </c>
      <c r="D65" s="31"/>
      <c r="E65" s="1"/>
      <c r="F65" s="1"/>
      <c r="G65" s="1"/>
    </row>
    <row r="66" spans="1:10" ht="19.5" customHeight="1" x14ac:dyDescent="0.2">
      <c r="A66" s="1"/>
      <c r="B66" s="1"/>
      <c r="C66" s="32" t="str">
        <f>CONCATENATE(("A summary of the expenditure and income from the adopted local authority budgets for  "),NOTES!D4,(" is as follows with comparative budget figures shown for "),NOTES!D4-1)</f>
        <v>A summary of the expenditure and income from the adopted local authority budgets for  2026 is as follows with comparative budget figures shown for 2025</v>
      </c>
      <c r="D66" s="4"/>
      <c r="E66" s="1"/>
      <c r="F66" s="1"/>
      <c r="G66" s="1"/>
    </row>
    <row r="67" spans="1:10" ht="13.5" thickBot="1" x14ac:dyDescent="0.25">
      <c r="A67" s="1"/>
      <c r="B67" s="1"/>
      <c r="C67" s="1"/>
      <c r="D67" s="1"/>
      <c r="E67" s="1"/>
      <c r="F67" s="1"/>
      <c r="G67" s="1"/>
    </row>
    <row r="68" spans="1:10" ht="30" customHeight="1" thickBot="1" x14ac:dyDescent="0.3">
      <c r="A68" s="1"/>
      <c r="B68" s="1"/>
      <c r="C68" s="88"/>
      <c r="D68" s="175" t="str">
        <f>CONCATENATE(NOTES!$D$4," Budgeted Current Expenditure and Income of Local Authorities")</f>
        <v>2026 Budgeted Current Expenditure and Income of Local Authorities</v>
      </c>
      <c r="E68" s="175"/>
      <c r="F68" s="175"/>
      <c r="G68" s="176"/>
    </row>
    <row r="69" spans="1:10" ht="26.25" thickBot="1" x14ac:dyDescent="0.25">
      <c r="A69" s="1"/>
      <c r="B69" s="1"/>
      <c r="C69" s="90"/>
      <c r="D69" s="91" t="s">
        <v>498</v>
      </c>
      <c r="E69" s="91" t="s">
        <v>499</v>
      </c>
      <c r="F69" s="91" t="str">
        <f>CONCATENATE("Total ",NOTES!$D$4," Budget")</f>
        <v>Total 2026 Budget</v>
      </c>
      <c r="G69" s="91" t="str">
        <f>CONCATENATE(("Budget "),NOTES!$D$4-1," (",2,")")</f>
        <v>Budget 2025 (2)</v>
      </c>
    </row>
    <row r="70" spans="1:10" ht="13.5" thickBot="1" x14ac:dyDescent="0.25">
      <c r="A70" s="1"/>
      <c r="B70" s="1"/>
      <c r="C70" s="90"/>
      <c r="D70" s="91" t="s">
        <v>247</v>
      </c>
      <c r="E70" s="91" t="s">
        <v>247</v>
      </c>
      <c r="F70" s="91" t="s">
        <v>247</v>
      </c>
      <c r="G70" s="91" t="s">
        <v>247</v>
      </c>
    </row>
    <row r="71" spans="1:10" s="120" customFormat="1" ht="24" customHeight="1" x14ac:dyDescent="0.25">
      <c r="B71" s="22"/>
      <c r="C71" s="121" t="s">
        <v>407</v>
      </c>
      <c r="D71" s="122">
        <f>D55-D56</f>
        <v>8486333957.6300001</v>
      </c>
      <c r="E71" s="122">
        <f>E55-E56</f>
        <v>6103922</v>
      </c>
      <c r="F71" s="122">
        <f>SUM(D71:E71)</f>
        <v>8492437879.6300001</v>
      </c>
      <c r="G71" s="173">
        <f>G55-G56</f>
        <v>7834082927.8400011</v>
      </c>
      <c r="J71"/>
    </row>
    <row r="72" spans="1:10" ht="30" customHeight="1" x14ac:dyDescent="0.25">
      <c r="B72" s="1"/>
      <c r="C72" s="84" t="s">
        <v>408</v>
      </c>
      <c r="D72" s="47"/>
      <c r="E72" s="47"/>
      <c r="F72" s="47"/>
      <c r="G72" s="83"/>
    </row>
    <row r="73" spans="1:10" ht="24" customHeight="1" x14ac:dyDescent="0.2">
      <c r="A73" s="1" t="s">
        <v>402</v>
      </c>
      <c r="B73" s="1"/>
      <c r="C73" s="85" t="s">
        <v>208</v>
      </c>
      <c r="D73" s="48">
        <v>4091090652.5599995</v>
      </c>
      <c r="E73" s="50">
        <v>0</v>
      </c>
      <c r="F73" s="48">
        <f>SUM(D73:E73)</f>
        <v>4091090652.5599995</v>
      </c>
      <c r="G73" s="86">
        <v>3693308980.5599985</v>
      </c>
    </row>
    <row r="74" spans="1:10" ht="24" customHeight="1" x14ac:dyDescent="0.2">
      <c r="A74" s="1" t="s">
        <v>403</v>
      </c>
      <c r="B74" s="1"/>
      <c r="C74" s="87" t="s">
        <v>576</v>
      </c>
      <c r="D74" s="49">
        <v>623363200</v>
      </c>
      <c r="E74" s="48">
        <v>0</v>
      </c>
      <c r="F74" s="48">
        <f>SUM(D74:E74)</f>
        <v>623363200</v>
      </c>
      <c r="G74" s="83">
        <v>514945020</v>
      </c>
    </row>
    <row r="75" spans="1:10" ht="24" customHeight="1" x14ac:dyDescent="0.2">
      <c r="A75" s="1" t="s">
        <v>404</v>
      </c>
      <c r="B75" s="1"/>
      <c r="C75" s="82" t="s">
        <v>405</v>
      </c>
      <c r="D75" s="47">
        <v>1736816729.7799995</v>
      </c>
      <c r="E75" s="47">
        <v>6103921</v>
      </c>
      <c r="F75" s="48">
        <f>SUM(D75:E75)</f>
        <v>1742920650.7799995</v>
      </c>
      <c r="G75" s="83">
        <v>1674071114.6099997</v>
      </c>
    </row>
    <row r="76" spans="1:10" ht="24" customHeight="1" x14ac:dyDescent="0.2">
      <c r="A76" s="1"/>
      <c r="B76" s="1"/>
      <c r="C76" s="87" t="s">
        <v>406</v>
      </c>
      <c r="D76" s="48">
        <f>D58+D78</f>
        <v>2008290994.1900012</v>
      </c>
      <c r="E76" s="48">
        <f>E58+E78</f>
        <v>0</v>
      </c>
      <c r="F76" s="48">
        <f>SUM(D76:E76)</f>
        <v>2008290994.1900012</v>
      </c>
      <c r="G76" s="83">
        <f>G58+G78</f>
        <v>1919692776.2099986</v>
      </c>
    </row>
    <row r="77" spans="1:10" ht="24" customHeight="1" x14ac:dyDescent="0.2">
      <c r="A77" s="1"/>
      <c r="B77" s="1"/>
      <c r="C77" s="115" t="s">
        <v>68</v>
      </c>
      <c r="D77" s="116">
        <f>SUBTOTAL(9,D73:D76)</f>
        <v>8459561576.5300007</v>
      </c>
      <c r="E77" s="117">
        <f>SUBTOTAL(9,E73:E76)</f>
        <v>6103921</v>
      </c>
      <c r="F77" s="118">
        <f>SUBTOTAL(9,F73:F76)</f>
        <v>8465665497.5300007</v>
      </c>
      <c r="G77" s="119">
        <f>SUBTOTAL(9,G73:G76)</f>
        <v>7802017891.3799973</v>
      </c>
    </row>
    <row r="78" spans="1:10" ht="24" customHeight="1" x14ac:dyDescent="0.2">
      <c r="A78" s="1" t="s">
        <v>73</v>
      </c>
      <c r="B78" s="1"/>
      <c r="C78" s="87" t="s">
        <v>500</v>
      </c>
      <c r="D78" s="48">
        <v>-26772525.059999999</v>
      </c>
      <c r="E78" s="48">
        <v>0</v>
      </c>
      <c r="F78" s="48">
        <f>SUM(D78:E78)</f>
        <v>-26772525.059999999</v>
      </c>
      <c r="G78" s="83">
        <v>-32065034.989999998</v>
      </c>
    </row>
    <row r="79" spans="1:10" s="127" customFormat="1" ht="24" customHeight="1" thickBot="1" x14ac:dyDescent="0.3">
      <c r="A79" s="123"/>
      <c r="B79" s="123"/>
      <c r="C79" s="124" t="s">
        <v>213</v>
      </c>
      <c r="D79" s="125">
        <f>D77-D78</f>
        <v>8486334101.5900011</v>
      </c>
      <c r="E79" s="125">
        <f>E77-E78</f>
        <v>6103921</v>
      </c>
      <c r="F79" s="125">
        <f>F77-F78</f>
        <v>8492438022.5900011</v>
      </c>
      <c r="G79" s="126">
        <f>G77-G78</f>
        <v>7834082926.369997</v>
      </c>
      <c r="J79"/>
    </row>
    <row r="80" spans="1:10" x14ac:dyDescent="0.2">
      <c r="A80" s="1"/>
      <c r="B80" s="1"/>
      <c r="C80" s="1"/>
      <c r="D80" s="1"/>
      <c r="E80" s="1"/>
      <c r="F80" s="1"/>
      <c r="G80" s="1"/>
    </row>
    <row r="81" spans="1:7" ht="15.75" x14ac:dyDescent="0.2">
      <c r="A81" s="1"/>
      <c r="B81" s="174" t="s">
        <v>492</v>
      </c>
      <c r="C81" s="1" t="s">
        <v>511</v>
      </c>
      <c r="D81" s="1"/>
      <c r="E81" s="1"/>
      <c r="F81" s="37"/>
      <c r="G81" s="1"/>
    </row>
    <row r="82" spans="1:7" ht="15.75" x14ac:dyDescent="0.2">
      <c r="A82" s="1"/>
      <c r="B82" s="174" t="s">
        <v>493</v>
      </c>
      <c r="C82" s="1" t="str">
        <f>CONCATENATE("Adopted Budget "&amp;NOTES!$D$4-1&amp;".")</f>
        <v>Adopted Budget 2025.</v>
      </c>
      <c r="D82" s="1"/>
      <c r="E82" s="1"/>
      <c r="F82" s="37"/>
      <c r="G82" s="1"/>
    </row>
    <row r="83" spans="1:7" ht="15.75" x14ac:dyDescent="0.2">
      <c r="A83" s="1"/>
      <c r="B83" s="174" t="s">
        <v>494</v>
      </c>
      <c r="C83" s="1" t="s">
        <v>495</v>
      </c>
      <c r="D83" s="1"/>
      <c r="E83" s="1"/>
      <c r="F83" s="10" t="s">
        <v>153</v>
      </c>
      <c r="G83" s="1"/>
    </row>
    <row r="84" spans="1:7" x14ac:dyDescent="0.2">
      <c r="F84" s="159" t="s">
        <v>153</v>
      </c>
    </row>
    <row r="85" spans="1:7" x14ac:dyDescent="0.2">
      <c r="F85" s="159" t="s">
        <v>153</v>
      </c>
    </row>
    <row r="86" spans="1:7" x14ac:dyDescent="0.2">
      <c r="F86" s="159" t="s">
        <v>153</v>
      </c>
    </row>
    <row r="87" spans="1:7" x14ac:dyDescent="0.2">
      <c r="F87" s="160" t="s">
        <v>153</v>
      </c>
    </row>
  </sheetData>
  <mergeCells count="1">
    <mergeCell ref="C63:G6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00"/>
  <sheetViews>
    <sheetView topLeftCell="B7" zoomScaleNormal="100" workbookViewId="0">
      <selection activeCell="B7" sqref="B7"/>
    </sheetView>
  </sheetViews>
  <sheetFormatPr defaultColWidth="9.28515625" defaultRowHeight="12.75" x14ac:dyDescent="0.2"/>
  <cols>
    <col min="1" max="1" width="10" style="6" hidden="1" customWidth="1"/>
    <col min="2" max="2" width="10" style="6" customWidth="1"/>
    <col min="3" max="3" width="14.7109375" style="6" customWidth="1"/>
    <col min="4" max="4" width="45" style="6" customWidth="1"/>
    <col min="5" max="5" width="17" style="6" customWidth="1"/>
    <col min="6" max="6" width="17.28515625" style="6" customWidth="1"/>
    <col min="7" max="7" width="10.7109375" style="6" bestFit="1" customWidth="1"/>
    <col min="8" max="8" width="15.28515625" style="6" customWidth="1"/>
    <col min="9" max="9" width="13.5703125" style="6" customWidth="1"/>
    <col min="10" max="10" width="14.5703125" style="6" customWidth="1"/>
    <col min="11" max="11" width="13" style="6" customWidth="1"/>
    <col min="12" max="16384" width="9.28515625" style="6"/>
  </cols>
  <sheetData>
    <row r="1" spans="1:9" s="1" customFormat="1" hidden="1" x14ac:dyDescent="0.2">
      <c r="A1" s="1" t="s">
        <v>51</v>
      </c>
    </row>
    <row r="2" spans="1:9" s="1" customFormat="1" hidden="1" x14ac:dyDescent="0.2">
      <c r="A2" s="1" t="s">
        <v>232</v>
      </c>
    </row>
    <row r="3" spans="1:9" s="1" customFormat="1" hidden="1" x14ac:dyDescent="0.2">
      <c r="A3" s="1" t="s">
        <v>239</v>
      </c>
      <c r="E3" s="1" t="s">
        <v>220</v>
      </c>
      <c r="F3" s="1" t="s">
        <v>220</v>
      </c>
    </row>
    <row r="4" spans="1:9" s="1" customFormat="1" ht="12.75" hidden="1" customHeight="1" x14ac:dyDescent="0.25">
      <c r="A4" s="1" t="s">
        <v>435</v>
      </c>
      <c r="B4" s="22"/>
      <c r="E4" s="39" t="str">
        <f>CONCATENATE("BUD",NOTES!$D$4)</f>
        <v>BUD2026</v>
      </c>
      <c r="F4" s="39" t="str">
        <f>CONCATENATE("BUD",NOTES!$D$4)</f>
        <v>BUD2026</v>
      </c>
      <c r="G4" s="39"/>
      <c r="H4" s="39"/>
      <c r="I4" s="39"/>
    </row>
    <row r="5" spans="1:9" s="1" customFormat="1" hidden="1" x14ac:dyDescent="0.2">
      <c r="A5" s="1" t="s">
        <v>221</v>
      </c>
      <c r="E5" s="7">
        <v>10</v>
      </c>
      <c r="F5" s="1">
        <v>20</v>
      </c>
    </row>
    <row r="6" spans="1:9" s="1" customFormat="1" hidden="1" x14ac:dyDescent="0.2">
      <c r="A6" s="1" t="s">
        <v>347</v>
      </c>
      <c r="E6" s="7" t="s">
        <v>348</v>
      </c>
      <c r="F6" s="1" t="s">
        <v>349</v>
      </c>
    </row>
    <row r="7" spans="1:9" s="1" customFormat="1" x14ac:dyDescent="0.2">
      <c r="E7" s="7"/>
    </row>
    <row r="8" spans="1:9" s="1" customFormat="1" hidden="1" x14ac:dyDescent="0.2">
      <c r="A8" s="1" t="s">
        <v>53</v>
      </c>
      <c r="E8" s="7"/>
    </row>
    <row r="9" spans="1:9" s="1" customFormat="1" hidden="1" x14ac:dyDescent="0.2">
      <c r="A9" s="1" t="s">
        <v>227</v>
      </c>
    </row>
    <row r="10" spans="1:9" s="1" customFormat="1" hidden="1" x14ac:dyDescent="0.2">
      <c r="A10" s="1" t="s">
        <v>240</v>
      </c>
      <c r="E10" s="1" t="s">
        <v>220</v>
      </c>
      <c r="F10" s="1" t="s">
        <v>220</v>
      </c>
    </row>
    <row r="11" spans="1:9" s="1" customFormat="1" ht="12.75" hidden="1" customHeight="1" x14ac:dyDescent="0.25">
      <c r="A11" s="1" t="s">
        <v>206</v>
      </c>
      <c r="B11" s="22"/>
      <c r="E11" s="39" t="str">
        <f>CONCATENATE("BUD",NOTES!$D$4)</f>
        <v>BUD2026</v>
      </c>
      <c r="F11" s="39" t="str">
        <f>CONCATENATE("BUD",NOTES!$D$4)</f>
        <v>BUD2026</v>
      </c>
      <c r="G11" s="39"/>
      <c r="H11" s="39"/>
      <c r="I11" s="39"/>
    </row>
    <row r="12" spans="1:9" s="1" customFormat="1" hidden="1" x14ac:dyDescent="0.2">
      <c r="A12" s="1" t="s">
        <v>222</v>
      </c>
      <c r="E12" s="1">
        <v>10</v>
      </c>
      <c r="F12" s="1">
        <v>10</v>
      </c>
    </row>
    <row r="13" spans="1:9" s="1" customFormat="1" hidden="1" x14ac:dyDescent="0.2">
      <c r="A13" s="1" t="s">
        <v>350</v>
      </c>
      <c r="E13" s="1" t="s">
        <v>349</v>
      </c>
      <c r="F13" s="1" t="s">
        <v>349</v>
      </c>
    </row>
    <row r="14" spans="1:9" s="1" customFormat="1" x14ac:dyDescent="0.2">
      <c r="E14" s="7"/>
    </row>
    <row r="15" spans="1:9" s="1" customFormat="1" hidden="1" x14ac:dyDescent="0.2">
      <c r="A15" s="1" t="s">
        <v>54</v>
      </c>
    </row>
    <row r="16" spans="1:9" s="1" customFormat="1" hidden="1" x14ac:dyDescent="0.2">
      <c r="A16" s="1" t="s">
        <v>228</v>
      </c>
    </row>
    <row r="17" spans="1:12" s="1" customFormat="1" hidden="1" x14ac:dyDescent="0.2">
      <c r="A17" s="1" t="s">
        <v>241</v>
      </c>
      <c r="E17" s="1" t="s">
        <v>220</v>
      </c>
      <c r="F17" s="1" t="s">
        <v>220</v>
      </c>
    </row>
    <row r="18" spans="1:12" s="1" customFormat="1" ht="12.75" hidden="1" customHeight="1" x14ac:dyDescent="0.25">
      <c r="A18" s="1" t="s">
        <v>205</v>
      </c>
      <c r="B18" s="22"/>
      <c r="E18" s="39" t="str">
        <f>CONCATENATE("BUD",NOTES!$D$4)</f>
        <v>BUD2026</v>
      </c>
      <c r="F18" s="39" t="str">
        <f>CONCATENATE("BUD",NOTES!$D$4)</f>
        <v>BUD2026</v>
      </c>
      <c r="G18" s="39"/>
      <c r="H18" s="39"/>
      <c r="I18" s="39"/>
    </row>
    <row r="19" spans="1:12" s="1" customFormat="1" hidden="1" x14ac:dyDescent="0.2">
      <c r="A19" s="1" t="s">
        <v>223</v>
      </c>
      <c r="E19" s="7">
        <v>10</v>
      </c>
      <c r="F19" s="1">
        <v>20</v>
      </c>
    </row>
    <row r="20" spans="1:12" s="1" customFormat="1" hidden="1" x14ac:dyDescent="0.2">
      <c r="A20" s="1" t="s">
        <v>351</v>
      </c>
      <c r="E20" s="7" t="s">
        <v>348</v>
      </c>
      <c r="F20" s="1" t="s">
        <v>349</v>
      </c>
    </row>
    <row r="21" spans="1:12" s="1" customFormat="1" x14ac:dyDescent="0.2">
      <c r="E21" s="7"/>
      <c r="F21" s="7"/>
      <c r="H21" s="2"/>
      <c r="I21" s="3"/>
      <c r="K21" s="7"/>
      <c r="L21" s="7"/>
    </row>
    <row r="22" spans="1:12" s="1" customFormat="1" hidden="1" x14ac:dyDescent="0.2">
      <c r="A22" s="1" t="s">
        <v>55</v>
      </c>
      <c r="E22" s="7"/>
    </row>
    <row r="23" spans="1:12" s="1" customFormat="1" hidden="1" x14ac:dyDescent="0.2">
      <c r="A23" s="1" t="s">
        <v>229</v>
      </c>
    </row>
    <row r="24" spans="1:12" s="1" customFormat="1" hidden="1" x14ac:dyDescent="0.2">
      <c r="A24" s="1" t="s">
        <v>242</v>
      </c>
      <c r="E24" s="1" t="s">
        <v>220</v>
      </c>
      <c r="F24" s="1" t="s">
        <v>220</v>
      </c>
    </row>
    <row r="25" spans="1:12" s="1" customFormat="1" ht="12.75" hidden="1" customHeight="1" x14ac:dyDescent="0.25">
      <c r="A25" s="1" t="s">
        <v>204</v>
      </c>
      <c r="B25" s="22"/>
      <c r="E25" s="39" t="str">
        <f>CONCATENATE("BUD",NOTES!$D$4)</f>
        <v>BUD2026</v>
      </c>
      <c r="F25" s="39" t="str">
        <f>CONCATENATE("BUD",NOTES!$D$4)</f>
        <v>BUD2026</v>
      </c>
      <c r="G25" s="39"/>
      <c r="H25" s="39"/>
      <c r="I25" s="39"/>
    </row>
    <row r="26" spans="1:12" s="1" customFormat="1" hidden="1" x14ac:dyDescent="0.2">
      <c r="A26" s="1" t="s">
        <v>224</v>
      </c>
      <c r="E26" s="1">
        <v>10</v>
      </c>
      <c r="F26" s="1">
        <v>10</v>
      </c>
    </row>
    <row r="27" spans="1:12" s="1" customFormat="1" hidden="1" x14ac:dyDescent="0.2">
      <c r="A27" s="1" t="s">
        <v>352</v>
      </c>
      <c r="E27" s="1" t="s">
        <v>349</v>
      </c>
      <c r="F27" s="1" t="s">
        <v>349</v>
      </c>
    </row>
    <row r="28" spans="1:12" s="1" customFormat="1" x14ac:dyDescent="0.2">
      <c r="E28" s="7"/>
      <c r="F28" s="7"/>
      <c r="H28" s="2"/>
      <c r="I28" s="3"/>
      <c r="K28" s="7"/>
      <c r="L28" s="7"/>
    </row>
    <row r="29" spans="1:12" s="1" customFormat="1" hidden="1" x14ac:dyDescent="0.2">
      <c r="A29" s="1" t="s">
        <v>56</v>
      </c>
    </row>
    <row r="30" spans="1:12" s="1" customFormat="1" hidden="1" x14ac:dyDescent="0.2">
      <c r="A30" s="1" t="s">
        <v>230</v>
      </c>
    </row>
    <row r="31" spans="1:12" s="1" customFormat="1" hidden="1" x14ac:dyDescent="0.2">
      <c r="A31" s="1" t="s">
        <v>243</v>
      </c>
      <c r="E31" s="1" t="s">
        <v>220</v>
      </c>
      <c r="F31" s="1" t="s">
        <v>220</v>
      </c>
    </row>
    <row r="32" spans="1:12" s="1" customFormat="1" ht="12.75" hidden="1" customHeight="1" x14ac:dyDescent="0.25">
      <c r="A32" s="1" t="s">
        <v>203</v>
      </c>
      <c r="B32" s="22"/>
      <c r="E32" s="39" t="str">
        <f>CONCATENATE("BUD",NOTES!$D$4)</f>
        <v>BUD2026</v>
      </c>
      <c r="F32" s="39" t="str">
        <f>CONCATENATE("BUD",NOTES!$D$4)</f>
        <v>BUD2026</v>
      </c>
      <c r="G32" s="39"/>
      <c r="H32" s="39"/>
      <c r="I32" s="39"/>
    </row>
    <row r="33" spans="1:10" s="1" customFormat="1" hidden="1" x14ac:dyDescent="0.2">
      <c r="A33" s="1" t="s">
        <v>225</v>
      </c>
      <c r="E33" s="7">
        <v>10</v>
      </c>
      <c r="F33" s="1">
        <v>20</v>
      </c>
    </row>
    <row r="34" spans="1:10" s="1" customFormat="1" hidden="1" x14ac:dyDescent="0.2">
      <c r="A34" s="1" t="s">
        <v>355</v>
      </c>
      <c r="E34" s="7" t="s">
        <v>348</v>
      </c>
      <c r="F34" s="1" t="s">
        <v>349</v>
      </c>
    </row>
    <row r="35" spans="1:10" s="1" customFormat="1" x14ac:dyDescent="0.2">
      <c r="E35" s="7"/>
      <c r="J35" s="56"/>
    </row>
    <row r="36" spans="1:10" s="1" customFormat="1" hidden="1" x14ac:dyDescent="0.2">
      <c r="A36" s="1" t="s">
        <v>57</v>
      </c>
      <c r="E36" s="7"/>
    </row>
    <row r="37" spans="1:10" s="1" customFormat="1" hidden="1" x14ac:dyDescent="0.2">
      <c r="A37" s="1" t="s">
        <v>231</v>
      </c>
    </row>
    <row r="38" spans="1:10" s="1" customFormat="1" hidden="1" x14ac:dyDescent="0.2">
      <c r="A38" s="1" t="s">
        <v>244</v>
      </c>
      <c r="E38" s="1" t="s">
        <v>220</v>
      </c>
      <c r="F38" s="1" t="s">
        <v>220</v>
      </c>
    </row>
    <row r="39" spans="1:10" s="1" customFormat="1" ht="12.75" hidden="1" customHeight="1" x14ac:dyDescent="0.25">
      <c r="A39" s="1" t="s">
        <v>202</v>
      </c>
      <c r="B39" s="22"/>
      <c r="E39" s="39" t="str">
        <f>CONCATENATE("BUD",NOTES!$D$4)</f>
        <v>BUD2026</v>
      </c>
      <c r="F39" s="39" t="str">
        <f>CONCATENATE("BUD",NOTES!$D$4)</f>
        <v>BUD2026</v>
      </c>
      <c r="G39" s="39"/>
      <c r="H39" s="39"/>
      <c r="I39" s="39"/>
    </row>
    <row r="40" spans="1:10" s="1" customFormat="1" hidden="1" x14ac:dyDescent="0.2">
      <c r="A40" s="1" t="s">
        <v>226</v>
      </c>
      <c r="E40" s="1">
        <v>10</v>
      </c>
      <c r="F40" s="1">
        <v>10</v>
      </c>
    </row>
    <row r="41" spans="1:10" s="1" customFormat="1" hidden="1" x14ac:dyDescent="0.2">
      <c r="A41" s="1" t="s">
        <v>362</v>
      </c>
      <c r="E41" s="1" t="s">
        <v>349</v>
      </c>
      <c r="F41" s="1" t="s">
        <v>349</v>
      </c>
    </row>
    <row r="42" spans="1:10" s="1" customFormat="1" x14ac:dyDescent="0.2">
      <c r="E42" s="7"/>
      <c r="J42" s="56"/>
    </row>
    <row r="43" spans="1:10" s="1" customFormat="1" hidden="1" x14ac:dyDescent="0.2">
      <c r="A43" s="1" t="s">
        <v>58</v>
      </c>
    </row>
    <row r="44" spans="1:10" s="1" customFormat="1" hidden="1" x14ac:dyDescent="0.2">
      <c r="A44" s="1" t="s">
        <v>233</v>
      </c>
    </row>
    <row r="45" spans="1:10" s="1" customFormat="1" hidden="1" x14ac:dyDescent="0.2">
      <c r="A45" s="1" t="s">
        <v>234</v>
      </c>
      <c r="E45" s="1" t="s">
        <v>220</v>
      </c>
      <c r="F45" s="1" t="s">
        <v>220</v>
      </c>
    </row>
    <row r="46" spans="1:10" s="1" customFormat="1" ht="12.75" hidden="1" customHeight="1" x14ac:dyDescent="0.25">
      <c r="A46" s="1" t="s">
        <v>201</v>
      </c>
      <c r="B46" s="22"/>
      <c r="E46" s="39" t="str">
        <f>CONCATENATE("BUD",NOTES!$D$4)</f>
        <v>BUD2026</v>
      </c>
      <c r="F46" s="39" t="str">
        <f>CONCATENATE("BUD",NOTES!$D$4)</f>
        <v>BUD2026</v>
      </c>
      <c r="G46" s="39"/>
      <c r="H46" s="39"/>
      <c r="I46" s="39"/>
    </row>
    <row r="47" spans="1:10" s="1" customFormat="1" hidden="1" x14ac:dyDescent="0.2">
      <c r="A47" s="1" t="s">
        <v>235</v>
      </c>
      <c r="E47" s="7">
        <v>10</v>
      </c>
      <c r="F47" s="1">
        <v>20</v>
      </c>
    </row>
    <row r="48" spans="1:10" s="1" customFormat="1" hidden="1" x14ac:dyDescent="0.2">
      <c r="A48" s="1" t="s">
        <v>363</v>
      </c>
      <c r="E48" s="7" t="s">
        <v>348</v>
      </c>
      <c r="F48" s="1" t="s">
        <v>349</v>
      </c>
    </row>
    <row r="49" spans="1:10" s="1" customFormat="1" x14ac:dyDescent="0.2">
      <c r="E49" s="7"/>
      <c r="F49" s="7"/>
      <c r="H49" s="2"/>
      <c r="I49" s="3"/>
    </row>
    <row r="50" spans="1:10" s="1" customFormat="1" hidden="1" x14ac:dyDescent="0.2">
      <c r="A50" s="1" t="s">
        <v>59</v>
      </c>
      <c r="E50" s="7"/>
    </row>
    <row r="51" spans="1:10" s="1" customFormat="1" hidden="1" x14ac:dyDescent="0.2">
      <c r="A51" s="1" t="s">
        <v>236</v>
      </c>
    </row>
    <row r="52" spans="1:10" s="1" customFormat="1" hidden="1" x14ac:dyDescent="0.2">
      <c r="A52" s="1" t="s">
        <v>237</v>
      </c>
      <c r="E52" s="1" t="s">
        <v>220</v>
      </c>
      <c r="F52" s="1" t="s">
        <v>220</v>
      </c>
    </row>
    <row r="53" spans="1:10" s="1" customFormat="1" ht="12.75" hidden="1" customHeight="1" x14ac:dyDescent="0.25">
      <c r="A53" s="1" t="s">
        <v>200</v>
      </c>
      <c r="B53" s="22"/>
      <c r="E53" s="39" t="str">
        <f>CONCATENATE("BUD",NOTES!$D$4)</f>
        <v>BUD2026</v>
      </c>
      <c r="F53" s="39" t="str">
        <f>CONCATENATE("BUD",NOTES!$D$4)</f>
        <v>BUD2026</v>
      </c>
      <c r="G53" s="39"/>
      <c r="H53" s="39"/>
      <c r="I53" s="39"/>
    </row>
    <row r="54" spans="1:10" s="1" customFormat="1" hidden="1" x14ac:dyDescent="0.2">
      <c r="A54" s="1" t="s">
        <v>238</v>
      </c>
      <c r="E54" s="1">
        <v>10</v>
      </c>
      <c r="F54" s="1">
        <v>10</v>
      </c>
    </row>
    <row r="55" spans="1:10" s="1" customFormat="1" hidden="1" x14ac:dyDescent="0.2">
      <c r="A55" s="1" t="s">
        <v>364</v>
      </c>
      <c r="E55" s="1" t="s">
        <v>349</v>
      </c>
      <c r="F55" s="1" t="s">
        <v>349</v>
      </c>
    </row>
    <row r="56" spans="1:10" s="1" customFormat="1" x14ac:dyDescent="0.2">
      <c r="E56" s="7"/>
      <c r="F56" s="7"/>
      <c r="H56" s="2"/>
      <c r="I56" s="3"/>
    </row>
    <row r="57" spans="1:10" s="1" customFormat="1" hidden="1" x14ac:dyDescent="0.2">
      <c r="A57" s="1" t="s">
        <v>60</v>
      </c>
    </row>
    <row r="58" spans="1:10" s="1" customFormat="1" hidden="1" x14ac:dyDescent="0.2">
      <c r="A58" s="1" t="s">
        <v>356</v>
      </c>
    </row>
    <row r="59" spans="1:10" s="1" customFormat="1" hidden="1" x14ac:dyDescent="0.2">
      <c r="A59" s="1" t="s">
        <v>357</v>
      </c>
      <c r="E59" s="1" t="s">
        <v>220</v>
      </c>
      <c r="F59" s="1" t="s">
        <v>220</v>
      </c>
    </row>
    <row r="60" spans="1:10" s="1" customFormat="1" ht="12.75" hidden="1" customHeight="1" x14ac:dyDescent="0.25">
      <c r="A60" s="1" t="s">
        <v>436</v>
      </c>
      <c r="B60" s="22"/>
      <c r="E60" s="39" t="str">
        <f>CONCATENATE("BUD",NOTES!$D$4)</f>
        <v>BUD2026</v>
      </c>
      <c r="F60" s="39" t="str">
        <f>CONCATENATE("BUD",NOTES!$D$4)</f>
        <v>BUD2026</v>
      </c>
      <c r="G60" s="39"/>
      <c r="H60" s="39"/>
      <c r="I60" s="39"/>
    </row>
    <row r="61" spans="1:10" s="1" customFormat="1" hidden="1" x14ac:dyDescent="0.2">
      <c r="A61" s="1" t="s">
        <v>358</v>
      </c>
      <c r="E61" s="7">
        <v>10</v>
      </c>
      <c r="F61" s="1">
        <v>20</v>
      </c>
    </row>
    <row r="62" spans="1:10" s="1" customFormat="1" hidden="1" x14ac:dyDescent="0.2">
      <c r="A62" s="1" t="s">
        <v>360</v>
      </c>
      <c r="E62" s="7" t="s">
        <v>348</v>
      </c>
      <c r="F62" s="1" t="s">
        <v>349</v>
      </c>
    </row>
    <row r="63" spans="1:10" s="1" customFormat="1" ht="12" customHeight="1" x14ac:dyDescent="0.2">
      <c r="E63" s="7"/>
      <c r="J63" s="56"/>
    </row>
    <row r="64" spans="1:10" s="1" customFormat="1" hidden="1" x14ac:dyDescent="0.2">
      <c r="A64" s="1" t="s">
        <v>61</v>
      </c>
      <c r="E64" s="7"/>
    </row>
    <row r="65" spans="1:10" s="1" customFormat="1" hidden="1" x14ac:dyDescent="0.2">
      <c r="A65" s="1" t="s">
        <v>365</v>
      </c>
    </row>
    <row r="66" spans="1:10" s="1" customFormat="1" hidden="1" x14ac:dyDescent="0.2">
      <c r="A66" s="1" t="s">
        <v>366</v>
      </c>
      <c r="E66" s="1" t="s">
        <v>220</v>
      </c>
      <c r="F66" s="1" t="s">
        <v>220</v>
      </c>
    </row>
    <row r="67" spans="1:10" s="1" customFormat="1" ht="12.75" hidden="1" customHeight="1" x14ac:dyDescent="0.25">
      <c r="A67" s="1" t="s">
        <v>437</v>
      </c>
      <c r="B67" s="22"/>
      <c r="E67" s="39" t="str">
        <f>CONCATENATE("BUD",NOTES!$D$4)</f>
        <v>BUD2026</v>
      </c>
      <c r="F67" s="39" t="str">
        <f>CONCATENATE("BUD",NOTES!$D$4)</f>
        <v>BUD2026</v>
      </c>
      <c r="G67" s="39"/>
      <c r="H67" s="39"/>
      <c r="I67" s="39"/>
    </row>
    <row r="68" spans="1:10" s="1" customFormat="1" hidden="1" x14ac:dyDescent="0.2">
      <c r="A68" s="1" t="s">
        <v>367</v>
      </c>
      <c r="E68" s="1">
        <v>10</v>
      </c>
      <c r="F68" s="1">
        <v>10</v>
      </c>
    </row>
    <row r="69" spans="1:10" s="1" customFormat="1" hidden="1" x14ac:dyDescent="0.2">
      <c r="A69" s="1" t="s">
        <v>369</v>
      </c>
      <c r="E69" s="1" t="s">
        <v>349</v>
      </c>
      <c r="F69" s="1" t="s">
        <v>349</v>
      </c>
    </row>
    <row r="70" spans="1:10" s="1" customFormat="1" ht="12" customHeight="1" x14ac:dyDescent="0.2">
      <c r="E70" s="7"/>
      <c r="J70" s="56"/>
    </row>
    <row r="71" spans="1:10" s="1" customFormat="1" hidden="1" x14ac:dyDescent="0.2">
      <c r="A71" s="1" t="s">
        <v>62</v>
      </c>
    </row>
    <row r="72" spans="1:10" s="1" customFormat="1" hidden="1" x14ac:dyDescent="0.2">
      <c r="A72" s="1" t="s">
        <v>370</v>
      </c>
    </row>
    <row r="73" spans="1:10" s="1" customFormat="1" hidden="1" x14ac:dyDescent="0.2">
      <c r="A73" s="1" t="s">
        <v>371</v>
      </c>
      <c r="E73" s="1" t="s">
        <v>220</v>
      </c>
      <c r="F73" s="1" t="s">
        <v>220</v>
      </c>
    </row>
    <row r="74" spans="1:10" s="1" customFormat="1" ht="12.75" hidden="1" customHeight="1" x14ac:dyDescent="0.25">
      <c r="A74" s="1" t="s">
        <v>438</v>
      </c>
      <c r="B74" s="22"/>
      <c r="E74" s="39" t="str">
        <f>CONCATENATE("BUD",NOTES!$D$4)</f>
        <v>BUD2026</v>
      </c>
      <c r="F74" s="39" t="str">
        <f>CONCATENATE("BUD",NOTES!$D$4)</f>
        <v>BUD2026</v>
      </c>
      <c r="G74" s="39"/>
      <c r="H74" s="39"/>
      <c r="I74" s="39"/>
    </row>
    <row r="75" spans="1:10" s="1" customFormat="1" hidden="1" x14ac:dyDescent="0.2">
      <c r="A75" s="1" t="s">
        <v>372</v>
      </c>
      <c r="E75" s="7">
        <v>10</v>
      </c>
      <c r="F75" s="1">
        <v>20</v>
      </c>
    </row>
    <row r="76" spans="1:10" s="1" customFormat="1" hidden="1" x14ac:dyDescent="0.2">
      <c r="A76" s="1" t="s">
        <v>374</v>
      </c>
      <c r="E76" s="7" t="s">
        <v>348</v>
      </c>
      <c r="F76" s="1" t="s">
        <v>349</v>
      </c>
    </row>
    <row r="77" spans="1:10" s="1" customFormat="1" x14ac:dyDescent="0.2">
      <c r="E77" s="7"/>
      <c r="H77" s="2"/>
      <c r="I77" s="3"/>
    </row>
    <row r="78" spans="1:10" s="1" customFormat="1" hidden="1" x14ac:dyDescent="0.2">
      <c r="A78" s="1" t="s">
        <v>63</v>
      </c>
      <c r="E78" s="7"/>
    </row>
    <row r="79" spans="1:10" s="1" customFormat="1" hidden="1" x14ac:dyDescent="0.2">
      <c r="A79" s="1" t="s">
        <v>375</v>
      </c>
    </row>
    <row r="80" spans="1:10" s="1" customFormat="1" hidden="1" x14ac:dyDescent="0.2">
      <c r="A80" s="1" t="s">
        <v>376</v>
      </c>
      <c r="E80" s="1" t="s">
        <v>220</v>
      </c>
      <c r="F80" s="1" t="s">
        <v>220</v>
      </c>
    </row>
    <row r="81" spans="1:10" s="1" customFormat="1" ht="12.75" hidden="1" customHeight="1" x14ac:dyDescent="0.25">
      <c r="A81" s="1" t="s">
        <v>439</v>
      </c>
      <c r="B81" s="22"/>
      <c r="E81" s="39" t="str">
        <f>CONCATENATE("BUD",NOTES!$D$4)</f>
        <v>BUD2026</v>
      </c>
      <c r="F81" s="39" t="str">
        <f>CONCATENATE("BUD",NOTES!$D$4)</f>
        <v>BUD2026</v>
      </c>
      <c r="G81" s="39"/>
      <c r="H81" s="39"/>
      <c r="I81" s="39"/>
    </row>
    <row r="82" spans="1:10" s="1" customFormat="1" hidden="1" x14ac:dyDescent="0.2">
      <c r="A82" s="1" t="s">
        <v>377</v>
      </c>
      <c r="E82" s="1">
        <v>10</v>
      </c>
      <c r="F82" s="1">
        <v>10</v>
      </c>
    </row>
    <row r="83" spans="1:10" s="1" customFormat="1" hidden="1" x14ac:dyDescent="0.2">
      <c r="A83" s="1" t="s">
        <v>379</v>
      </c>
      <c r="E83" s="1" t="s">
        <v>349</v>
      </c>
      <c r="F83" s="1" t="s">
        <v>349</v>
      </c>
    </row>
    <row r="84" spans="1:10" s="1" customFormat="1" x14ac:dyDescent="0.2">
      <c r="E84" s="7"/>
      <c r="H84" s="2"/>
      <c r="I84" s="3"/>
    </row>
    <row r="85" spans="1:10" s="1" customFormat="1" hidden="1" x14ac:dyDescent="0.2">
      <c r="A85" s="1" t="s">
        <v>64</v>
      </c>
    </row>
    <row r="86" spans="1:10" s="1" customFormat="1" hidden="1" x14ac:dyDescent="0.2">
      <c r="A86" s="1" t="s">
        <v>381</v>
      </c>
    </row>
    <row r="87" spans="1:10" s="1" customFormat="1" hidden="1" x14ac:dyDescent="0.2">
      <c r="A87" s="1" t="s">
        <v>382</v>
      </c>
      <c r="E87" s="1" t="s">
        <v>220</v>
      </c>
      <c r="F87" s="1" t="s">
        <v>220</v>
      </c>
    </row>
    <row r="88" spans="1:10" s="1" customFormat="1" ht="12.75" hidden="1" customHeight="1" x14ac:dyDescent="0.25">
      <c r="A88" s="1" t="s">
        <v>440</v>
      </c>
      <c r="B88" s="22"/>
      <c r="E88" s="39" t="str">
        <f>CONCATENATE("BUD",NOTES!$D$4)</f>
        <v>BUD2026</v>
      </c>
      <c r="F88" s="39" t="str">
        <f>CONCATENATE("BUD",NOTES!$D$4)</f>
        <v>BUD2026</v>
      </c>
      <c r="G88" s="39"/>
      <c r="H88" s="39"/>
      <c r="I88" s="39"/>
    </row>
    <row r="89" spans="1:10" s="1" customFormat="1" hidden="1" x14ac:dyDescent="0.2">
      <c r="A89" s="1" t="s">
        <v>383</v>
      </c>
      <c r="E89" s="7">
        <v>10</v>
      </c>
      <c r="F89" s="1">
        <v>20</v>
      </c>
    </row>
    <row r="90" spans="1:10" s="1" customFormat="1" hidden="1" x14ac:dyDescent="0.2">
      <c r="A90" s="1" t="s">
        <v>385</v>
      </c>
      <c r="E90" s="7" t="s">
        <v>348</v>
      </c>
      <c r="F90" s="1" t="s">
        <v>349</v>
      </c>
    </row>
    <row r="91" spans="1:10" s="1" customFormat="1" ht="12" customHeight="1" x14ac:dyDescent="0.2">
      <c r="C91"/>
      <c r="D91"/>
      <c r="J91" s="56"/>
    </row>
    <row r="92" spans="1:10" s="1" customFormat="1" hidden="1" x14ac:dyDescent="0.2">
      <c r="A92" s="1" t="s">
        <v>65</v>
      </c>
      <c r="E92" s="7"/>
    </row>
    <row r="93" spans="1:10" s="1" customFormat="1" hidden="1" x14ac:dyDescent="0.2">
      <c r="A93" s="1" t="s">
        <v>386</v>
      </c>
    </row>
    <row r="94" spans="1:10" s="1" customFormat="1" hidden="1" x14ac:dyDescent="0.2">
      <c r="A94" s="1" t="s">
        <v>387</v>
      </c>
      <c r="E94" s="1" t="s">
        <v>220</v>
      </c>
      <c r="F94" s="1" t="s">
        <v>220</v>
      </c>
    </row>
    <row r="95" spans="1:10" s="1" customFormat="1" ht="12.75" hidden="1" customHeight="1" x14ac:dyDescent="0.25">
      <c r="A95" s="1" t="s">
        <v>137</v>
      </c>
      <c r="B95" s="22"/>
      <c r="E95" s="39" t="str">
        <f>CONCATENATE("BUD",NOTES!$D$4)</f>
        <v>BUD2026</v>
      </c>
      <c r="F95" s="39" t="str">
        <f>CONCATENATE("BUD",NOTES!$D$4)</f>
        <v>BUD2026</v>
      </c>
      <c r="G95" s="39"/>
      <c r="H95" s="39"/>
      <c r="I95" s="39"/>
    </row>
    <row r="96" spans="1:10" s="1" customFormat="1" hidden="1" x14ac:dyDescent="0.2">
      <c r="A96" s="1" t="s">
        <v>388</v>
      </c>
      <c r="E96" s="1">
        <v>10</v>
      </c>
      <c r="F96" s="1">
        <v>10</v>
      </c>
    </row>
    <row r="97" spans="1:10" s="1" customFormat="1" hidden="1" x14ac:dyDescent="0.2">
      <c r="A97" s="1" t="s">
        <v>390</v>
      </c>
      <c r="E97" s="1" t="s">
        <v>349</v>
      </c>
      <c r="F97" s="1" t="s">
        <v>349</v>
      </c>
    </row>
    <row r="98" spans="1:10" s="1" customFormat="1" ht="12" customHeight="1" x14ac:dyDescent="0.2">
      <c r="C98"/>
      <c r="D98"/>
      <c r="J98" s="56"/>
    </row>
    <row r="99" spans="1:10" s="1" customFormat="1" hidden="1" x14ac:dyDescent="0.2">
      <c r="A99" s="1" t="s">
        <v>66</v>
      </c>
    </row>
    <row r="100" spans="1:10" s="1" customFormat="1" hidden="1" x14ac:dyDescent="0.2">
      <c r="A100" s="1" t="s">
        <v>391</v>
      </c>
    </row>
    <row r="101" spans="1:10" s="1" customFormat="1" hidden="1" x14ac:dyDescent="0.2">
      <c r="A101" s="1" t="s">
        <v>392</v>
      </c>
      <c r="E101" s="1" t="s">
        <v>220</v>
      </c>
      <c r="F101" s="1" t="s">
        <v>220</v>
      </c>
    </row>
    <row r="102" spans="1:10" s="1" customFormat="1" ht="12.75" hidden="1" customHeight="1" x14ac:dyDescent="0.25">
      <c r="A102" s="1" t="s">
        <v>441</v>
      </c>
      <c r="B102" s="22"/>
      <c r="E102" s="39" t="str">
        <f>CONCATENATE("BUD",NOTES!$D$4)</f>
        <v>BUD2026</v>
      </c>
      <c r="F102" s="39" t="str">
        <f>CONCATENATE("BUD",NOTES!$D$4)</f>
        <v>BUD2026</v>
      </c>
      <c r="G102" s="39"/>
      <c r="H102" s="39"/>
      <c r="I102" s="39"/>
    </row>
    <row r="103" spans="1:10" s="1" customFormat="1" hidden="1" x14ac:dyDescent="0.2">
      <c r="A103" s="1" t="s">
        <v>393</v>
      </c>
      <c r="E103" s="7">
        <v>10</v>
      </c>
      <c r="F103" s="1">
        <v>20</v>
      </c>
    </row>
    <row r="104" spans="1:10" s="1" customFormat="1" hidden="1" x14ac:dyDescent="0.2">
      <c r="A104" s="1" t="s">
        <v>395</v>
      </c>
      <c r="E104" s="7" t="s">
        <v>348</v>
      </c>
      <c r="F104" s="1" t="s">
        <v>349</v>
      </c>
    </row>
    <row r="105" spans="1:10" s="1" customFormat="1" x14ac:dyDescent="0.2"/>
    <row r="106" spans="1:10" s="1" customFormat="1" hidden="1" x14ac:dyDescent="0.2">
      <c r="A106" s="1" t="s">
        <v>67</v>
      </c>
      <c r="E106" s="7"/>
    </row>
    <row r="107" spans="1:10" s="1" customFormat="1" hidden="1" x14ac:dyDescent="0.2">
      <c r="A107" s="1" t="s">
        <v>396</v>
      </c>
    </row>
    <row r="108" spans="1:10" s="1" customFormat="1" hidden="1" x14ac:dyDescent="0.2">
      <c r="A108" s="1" t="s">
        <v>397</v>
      </c>
      <c r="E108" s="1" t="s">
        <v>220</v>
      </c>
      <c r="F108" s="1" t="s">
        <v>220</v>
      </c>
    </row>
    <row r="109" spans="1:10" s="1" customFormat="1" ht="12.75" hidden="1" customHeight="1" x14ac:dyDescent="0.25">
      <c r="A109" s="1" t="s">
        <v>442</v>
      </c>
      <c r="B109" s="22"/>
      <c r="E109" s="39" t="str">
        <f>CONCATENATE("BUD",NOTES!$D$4)</f>
        <v>BUD2026</v>
      </c>
      <c r="F109" s="39" t="str">
        <f>CONCATENATE("BUD",NOTES!$D$4)</f>
        <v>BUD2026</v>
      </c>
      <c r="G109" s="39"/>
      <c r="H109" s="39"/>
      <c r="I109" s="39"/>
    </row>
    <row r="110" spans="1:10" s="1" customFormat="1" hidden="1" x14ac:dyDescent="0.2">
      <c r="A110" s="1" t="s">
        <v>398</v>
      </c>
      <c r="E110" s="1">
        <v>10</v>
      </c>
      <c r="F110" s="1">
        <v>10</v>
      </c>
    </row>
    <row r="111" spans="1:10" s="1" customFormat="1" hidden="1" x14ac:dyDescent="0.2">
      <c r="A111" s="1" t="s">
        <v>400</v>
      </c>
      <c r="E111" s="1" t="s">
        <v>349</v>
      </c>
      <c r="F111" s="1" t="s">
        <v>349</v>
      </c>
    </row>
    <row r="112" spans="1:10" s="1" customFormat="1" x14ac:dyDescent="0.2">
      <c r="J112" s="56"/>
    </row>
    <row r="113" spans="1:6" ht="20.100000000000001" hidden="1" customHeight="1" x14ac:dyDescent="0.2">
      <c r="A113" s="58" t="s">
        <v>417</v>
      </c>
      <c r="B113" s="58"/>
      <c r="C113" s="60" t="s">
        <v>443</v>
      </c>
      <c r="D113" s="60"/>
      <c r="E113" s="59">
        <v>3462541399.8699999</v>
      </c>
      <c r="F113" s="59">
        <v>3262474608.4900002</v>
      </c>
    </row>
    <row r="114" spans="1:6" ht="20.100000000000001" hidden="1" customHeight="1" x14ac:dyDescent="0.2">
      <c r="A114" s="58" t="s">
        <v>418</v>
      </c>
      <c r="B114" s="58"/>
      <c r="C114" s="60" t="s">
        <v>419</v>
      </c>
      <c r="D114" s="60"/>
      <c r="E114" s="61">
        <v>29040759</v>
      </c>
      <c r="F114" s="62">
        <v>29040759</v>
      </c>
    </row>
    <row r="115" spans="1:6" ht="20.100000000000001" hidden="1" customHeight="1" x14ac:dyDescent="0.2">
      <c r="A115" s="58" t="s">
        <v>420</v>
      </c>
      <c r="B115" s="58"/>
      <c r="C115" s="60" t="s">
        <v>444</v>
      </c>
      <c r="D115" s="60"/>
      <c r="E115" s="61">
        <v>1505338615.0900006</v>
      </c>
      <c r="F115" s="62">
        <v>896787881.57000017</v>
      </c>
    </row>
    <row r="116" spans="1:6" ht="20.100000000000001" hidden="1" customHeight="1" x14ac:dyDescent="0.2">
      <c r="A116" s="58" t="s">
        <v>421</v>
      </c>
      <c r="B116" s="58"/>
      <c r="C116" s="60" t="s">
        <v>419</v>
      </c>
      <c r="D116" s="60"/>
      <c r="E116" s="61">
        <v>4201365</v>
      </c>
      <c r="F116" s="62">
        <v>4201365</v>
      </c>
    </row>
    <row r="117" spans="1:6" ht="20.100000000000001" hidden="1" customHeight="1" x14ac:dyDescent="0.2">
      <c r="A117" s="58" t="s">
        <v>422</v>
      </c>
      <c r="B117" s="58"/>
      <c r="C117" s="60" t="s">
        <v>445</v>
      </c>
      <c r="D117" s="60"/>
      <c r="E117" s="61">
        <v>350024613.61999995</v>
      </c>
      <c r="F117" s="62">
        <v>268224993.32999995</v>
      </c>
    </row>
    <row r="118" spans="1:6" ht="20.100000000000001" hidden="1" customHeight="1" x14ac:dyDescent="0.2">
      <c r="A118" s="58" t="s">
        <v>423</v>
      </c>
      <c r="B118" s="58"/>
      <c r="C118" s="60" t="s">
        <v>419</v>
      </c>
      <c r="D118" s="60"/>
      <c r="E118" s="61">
        <v>325000</v>
      </c>
      <c r="F118" s="62">
        <v>325000</v>
      </c>
    </row>
    <row r="119" spans="1:6" ht="20.100000000000001" hidden="1" customHeight="1" x14ac:dyDescent="0.2">
      <c r="A119" s="58" t="s">
        <v>424</v>
      </c>
      <c r="B119" s="58"/>
      <c r="C119" s="60" t="s">
        <v>446</v>
      </c>
      <c r="D119" s="60"/>
      <c r="E119" s="61">
        <v>855372514.50000012</v>
      </c>
      <c r="F119" s="62">
        <v>357111049.14000005</v>
      </c>
    </row>
    <row r="120" spans="1:6" ht="20.100000000000001" hidden="1" customHeight="1" x14ac:dyDescent="0.2">
      <c r="A120" s="58" t="s">
        <v>425</v>
      </c>
      <c r="B120" s="58"/>
      <c r="C120" s="60" t="s">
        <v>419</v>
      </c>
      <c r="D120" s="60"/>
      <c r="E120" s="61">
        <v>16224203</v>
      </c>
      <c r="F120" s="62">
        <v>16224203</v>
      </c>
    </row>
    <row r="121" spans="1:6" ht="20.100000000000001" hidden="1" customHeight="1" x14ac:dyDescent="0.2">
      <c r="A121" s="58" t="s">
        <v>426</v>
      </c>
      <c r="B121" s="58"/>
      <c r="C121" s="60" t="s">
        <v>447</v>
      </c>
      <c r="D121" s="60"/>
      <c r="E121" s="61">
        <v>1158820353.3800001</v>
      </c>
      <c r="F121" s="62">
        <v>410665716.68000007</v>
      </c>
    </row>
    <row r="122" spans="1:6" ht="20.100000000000001" hidden="1" customHeight="1" x14ac:dyDescent="0.2">
      <c r="A122" s="58" t="s">
        <v>427</v>
      </c>
      <c r="B122" s="58"/>
      <c r="C122" s="60" t="s">
        <v>419</v>
      </c>
      <c r="D122" s="60"/>
      <c r="E122" s="61">
        <v>94789708</v>
      </c>
      <c r="F122" s="62">
        <v>94789708</v>
      </c>
    </row>
    <row r="123" spans="1:6" ht="20.100000000000001" hidden="1" customHeight="1" x14ac:dyDescent="0.2">
      <c r="A123" s="58" t="s">
        <v>428</v>
      </c>
      <c r="B123" s="58"/>
      <c r="C123" s="60" t="s">
        <v>448</v>
      </c>
      <c r="D123" s="60"/>
      <c r="E123" s="61">
        <v>743223888.49999988</v>
      </c>
      <c r="F123" s="62">
        <v>96118995.87999998</v>
      </c>
    </row>
    <row r="124" spans="1:6" ht="20.100000000000001" hidden="1" customHeight="1" x14ac:dyDescent="0.2">
      <c r="A124" s="58" t="s">
        <v>429</v>
      </c>
      <c r="B124" s="58"/>
      <c r="C124" s="60" t="s">
        <v>419</v>
      </c>
      <c r="D124" s="60"/>
      <c r="E124" s="61">
        <v>2663980</v>
      </c>
      <c r="F124" s="62">
        <v>2663980</v>
      </c>
    </row>
    <row r="125" spans="1:6" ht="20.100000000000001" hidden="1" customHeight="1" x14ac:dyDescent="0.2">
      <c r="A125" s="58" t="s">
        <v>430</v>
      </c>
      <c r="B125" s="58"/>
      <c r="C125" s="60" t="s">
        <v>566</v>
      </c>
      <c r="D125" s="60"/>
      <c r="E125" s="61">
        <v>54713657.360000014</v>
      </c>
      <c r="F125" s="62">
        <v>19575242.000000004</v>
      </c>
    </row>
    <row r="126" spans="1:6" ht="20.100000000000001" hidden="1" customHeight="1" x14ac:dyDescent="0.2">
      <c r="A126" s="58" t="s">
        <v>431</v>
      </c>
      <c r="B126" s="58"/>
      <c r="C126" s="60" t="s">
        <v>419</v>
      </c>
      <c r="D126" s="60"/>
      <c r="E126" s="61">
        <v>0</v>
      </c>
      <c r="F126" s="62">
        <v>0</v>
      </c>
    </row>
    <row r="127" spans="1:6" ht="20.100000000000001" hidden="1" customHeight="1" x14ac:dyDescent="0.2">
      <c r="A127" s="58" t="s">
        <v>432</v>
      </c>
      <c r="B127" s="58"/>
      <c r="C127" s="60" t="s">
        <v>449</v>
      </c>
      <c r="D127" s="60"/>
      <c r="E127" s="61">
        <v>533731767.08999997</v>
      </c>
      <c r="F127" s="62">
        <v>694381603.06999993</v>
      </c>
    </row>
    <row r="128" spans="1:6" ht="20.100000000000001" hidden="1" customHeight="1" x14ac:dyDescent="0.2">
      <c r="A128" s="58" t="s">
        <v>433</v>
      </c>
      <c r="B128" s="58"/>
      <c r="C128" s="63" t="s">
        <v>419</v>
      </c>
      <c r="D128" s="63"/>
      <c r="E128" s="64">
        <v>24083914.780000001</v>
      </c>
      <c r="F128" s="65">
        <v>24083914.780000001</v>
      </c>
    </row>
    <row r="129" spans="3:12" ht="20.100000000000001" customHeight="1" x14ac:dyDescent="0.2">
      <c r="E129" s="51"/>
      <c r="F129" s="51"/>
    </row>
    <row r="130" spans="3:12" s="1" customFormat="1" ht="25.5" customHeight="1" x14ac:dyDescent="0.2">
      <c r="C130"/>
      <c r="D130"/>
      <c r="J130" s="56"/>
    </row>
    <row r="131" spans="3:12" s="1" customFormat="1" ht="18.75" x14ac:dyDescent="0.3">
      <c r="C131" s="194" t="str">
        <f>"LOCAL AUTHORITY BUDGETS "&amp;NOTES!$D$4</f>
        <v>LOCAL AUTHORITY BUDGETS 2026</v>
      </c>
      <c r="D131" s="194"/>
      <c r="E131" s="194"/>
      <c r="F131" s="194"/>
      <c r="G131" s="74"/>
      <c r="H131"/>
      <c r="I131"/>
      <c r="J131"/>
      <c r="K131"/>
    </row>
    <row r="132" spans="3:12" s="1" customFormat="1" x14ac:dyDescent="0.2">
      <c r="C132"/>
      <c r="D132"/>
      <c r="H132"/>
      <c r="I132"/>
      <c r="J132"/>
      <c r="K132"/>
    </row>
    <row r="133" spans="3:12" s="1" customFormat="1" ht="18.75" x14ac:dyDescent="0.3">
      <c r="C133" s="199" t="str">
        <f>CONCATENATE("Summary of Current Income and Expenditure by Division ",NOTES!$D$4)</f>
        <v>Summary of Current Income and Expenditure by Division 2026</v>
      </c>
      <c r="D133" s="200"/>
      <c r="E133" s="200"/>
      <c r="F133" s="201"/>
      <c r="H133"/>
      <c r="I133"/>
      <c r="J133"/>
      <c r="K133"/>
    </row>
    <row r="134" spans="3:12" s="1" customFormat="1" x14ac:dyDescent="0.2">
      <c r="C134" s="36" t="s">
        <v>434</v>
      </c>
      <c r="D134" s="113"/>
      <c r="E134" s="66" t="s">
        <v>245</v>
      </c>
      <c r="F134" s="66" t="s">
        <v>246</v>
      </c>
      <c r="H134"/>
      <c r="I134"/>
      <c r="J134"/>
      <c r="K134"/>
    </row>
    <row r="135" spans="3:12" s="1" customFormat="1" x14ac:dyDescent="0.2">
      <c r="C135" s="131"/>
      <c r="D135" s="129"/>
      <c r="E135" s="66" t="s">
        <v>247</v>
      </c>
      <c r="F135" s="66" t="s">
        <v>247</v>
      </c>
      <c r="H135"/>
      <c r="I135"/>
      <c r="J135"/>
      <c r="K135"/>
    </row>
    <row r="136" spans="3:12" s="1" customFormat="1" x14ac:dyDescent="0.2">
      <c r="C136" s="33" t="s">
        <v>452</v>
      </c>
      <c r="D136" s="6" t="s">
        <v>460</v>
      </c>
      <c r="E136" s="49">
        <f>E113-E114</f>
        <v>3433500640.8699999</v>
      </c>
      <c r="F136" s="130">
        <f>F113-F114</f>
        <v>3233433849.4900002</v>
      </c>
      <c r="G136" s="7"/>
      <c r="H136"/>
      <c r="I136"/>
      <c r="J136"/>
      <c r="K136"/>
      <c r="L136" s="7"/>
    </row>
    <row r="137" spans="3:12" s="1" customFormat="1" x14ac:dyDescent="0.2">
      <c r="C137" s="33" t="s">
        <v>453</v>
      </c>
      <c r="D137" s="6" t="s">
        <v>461</v>
      </c>
      <c r="E137" s="49">
        <f>E115-E116</f>
        <v>1501137250.0900006</v>
      </c>
      <c r="F137" s="50">
        <f>F115-F116</f>
        <v>892586516.57000017</v>
      </c>
      <c r="G137" s="7"/>
      <c r="H137"/>
      <c r="I137"/>
      <c r="J137"/>
      <c r="K137"/>
      <c r="L137" s="7"/>
    </row>
    <row r="138" spans="3:12" s="1" customFormat="1" x14ac:dyDescent="0.2">
      <c r="C138" s="33" t="s">
        <v>454</v>
      </c>
      <c r="D138" s="6" t="s">
        <v>462</v>
      </c>
      <c r="E138" s="49">
        <f>E117-E118</f>
        <v>349699613.61999995</v>
      </c>
      <c r="F138" s="50">
        <f>F117-F118</f>
        <v>267899993.32999995</v>
      </c>
      <c r="H138"/>
      <c r="I138"/>
      <c r="J138"/>
      <c r="K138"/>
    </row>
    <row r="139" spans="3:12" s="1" customFormat="1" x14ac:dyDescent="0.2">
      <c r="C139" s="33" t="s">
        <v>455</v>
      </c>
      <c r="D139" s="6" t="s">
        <v>463</v>
      </c>
      <c r="E139" s="49">
        <f>E119-E120</f>
        <v>839148311.50000012</v>
      </c>
      <c r="F139" s="50">
        <f>F119-F120</f>
        <v>340886846.14000005</v>
      </c>
      <c r="H139"/>
      <c r="I139"/>
      <c r="J139"/>
      <c r="K139"/>
      <c r="L139" s="7"/>
    </row>
    <row r="140" spans="3:12" s="1" customFormat="1" x14ac:dyDescent="0.2">
      <c r="C140" s="33" t="s">
        <v>456</v>
      </c>
      <c r="D140" s="6" t="s">
        <v>464</v>
      </c>
      <c r="E140" s="49">
        <f>E121-E122</f>
        <v>1064030645.3800001</v>
      </c>
      <c r="F140" s="50">
        <f>F121-F122</f>
        <v>315876008.68000007</v>
      </c>
      <c r="H140"/>
      <c r="I140"/>
      <c r="J140"/>
      <c r="K140"/>
      <c r="L140" s="57"/>
    </row>
    <row r="141" spans="3:12" s="1" customFormat="1" x14ac:dyDescent="0.2">
      <c r="C141" s="33" t="s">
        <v>457</v>
      </c>
      <c r="D141" s="6" t="s">
        <v>465</v>
      </c>
      <c r="E141" s="49">
        <f>E123-E124</f>
        <v>740559908.49999988</v>
      </c>
      <c r="F141" s="50">
        <f>F123-F124</f>
        <v>93455015.87999998</v>
      </c>
      <c r="H141"/>
      <c r="I141"/>
      <c r="J141"/>
      <c r="K141"/>
      <c r="L141" s="57"/>
    </row>
    <row r="142" spans="3:12" s="1" customFormat="1" x14ac:dyDescent="0.2">
      <c r="C142" s="33" t="s">
        <v>458</v>
      </c>
      <c r="D142" s="81" t="s">
        <v>567</v>
      </c>
      <c r="E142" s="49">
        <f>E125-E126</f>
        <v>54713657.360000014</v>
      </c>
      <c r="F142" s="50">
        <f>F125-F126</f>
        <v>19575242.000000004</v>
      </c>
      <c r="H142"/>
      <c r="I142"/>
      <c r="J142"/>
      <c r="K142"/>
    </row>
    <row r="143" spans="3:12" s="1" customFormat="1" x14ac:dyDescent="0.2">
      <c r="C143" s="33" t="s">
        <v>459</v>
      </c>
      <c r="D143" s="6" t="s">
        <v>466</v>
      </c>
      <c r="E143" s="49">
        <f>E127-E128</f>
        <v>509647852.30999994</v>
      </c>
      <c r="F143" s="50">
        <f>F127-F128</f>
        <v>670297688.28999996</v>
      </c>
      <c r="H143"/>
      <c r="I143"/>
      <c r="J143"/>
      <c r="K143"/>
    </row>
    <row r="144" spans="3:12" s="1" customFormat="1" x14ac:dyDescent="0.2">
      <c r="C144" s="80"/>
      <c r="D144" s="6"/>
      <c r="E144" s="49"/>
      <c r="F144" s="50"/>
      <c r="H144"/>
      <c r="I144"/>
      <c r="J144"/>
      <c r="K144"/>
    </row>
    <row r="145" spans="3:12" s="1" customFormat="1" ht="13.5" x14ac:dyDescent="0.25">
      <c r="C145" s="67" t="s">
        <v>467</v>
      </c>
      <c r="D145" s="94"/>
      <c r="E145" s="116">
        <f>SUM(E136:E144)</f>
        <v>8492437879.6300011</v>
      </c>
      <c r="F145" s="117">
        <f>SUM(F136:F144)</f>
        <v>5834011160.3800011</v>
      </c>
      <c r="H145"/>
      <c r="I145"/>
      <c r="J145"/>
      <c r="K145"/>
    </row>
    <row r="146" spans="3:12" s="1" customFormat="1" x14ac:dyDescent="0.2">
      <c r="C146" s="33"/>
      <c r="D146" s="96"/>
      <c r="E146" s="49"/>
      <c r="F146" s="50"/>
      <c r="H146"/>
      <c r="I146"/>
      <c r="J146"/>
      <c r="K146"/>
    </row>
    <row r="147" spans="3:12" s="1" customFormat="1" x14ac:dyDescent="0.2">
      <c r="C147" s="33" t="s">
        <v>406</v>
      </c>
      <c r="D147" s="81"/>
      <c r="E147" s="49"/>
      <c r="F147" s="50">
        <f>'Exp &amp; Inc by AUTHTYPE'!$F$76</f>
        <v>2008290994.1900012</v>
      </c>
      <c r="H147"/>
      <c r="I147"/>
      <c r="J147"/>
      <c r="K147"/>
    </row>
    <row r="148" spans="3:12" s="1" customFormat="1" x14ac:dyDescent="0.2">
      <c r="C148" s="33" t="s">
        <v>585</v>
      </c>
      <c r="D148" s="81"/>
      <c r="E148" s="49"/>
      <c r="F148" s="50">
        <f>'Exp &amp; Inc by AUTHTYPE'!$F$74</f>
        <v>623363200</v>
      </c>
      <c r="H148"/>
      <c r="I148"/>
      <c r="J148"/>
      <c r="K148"/>
    </row>
    <row r="149" spans="3:12" s="1" customFormat="1" x14ac:dyDescent="0.2">
      <c r="C149" s="33" t="s">
        <v>586</v>
      </c>
      <c r="D149" s="81"/>
      <c r="E149" s="49"/>
      <c r="F149" s="50">
        <f>'Exp &amp; Inc by AUTHTYPE'!$F$78</f>
        <v>-26772525.059999999</v>
      </c>
      <c r="H149"/>
      <c r="I149"/>
      <c r="J149"/>
      <c r="K149"/>
    </row>
    <row r="150" spans="3:12" s="1" customFormat="1" x14ac:dyDescent="0.2">
      <c r="C150" s="68"/>
      <c r="D150" s="95"/>
      <c r="E150" s="89"/>
      <c r="F150" s="128"/>
      <c r="G150" s="7"/>
      <c r="H150"/>
      <c r="I150"/>
      <c r="J150"/>
      <c r="K150"/>
      <c r="L150" s="7"/>
    </row>
    <row r="151" spans="3:12" s="1" customFormat="1" ht="13.5" x14ac:dyDescent="0.25">
      <c r="C151" s="67" t="s">
        <v>219</v>
      </c>
      <c r="D151" s="94"/>
      <c r="E151" s="116">
        <f>SUM(E145:E150)</f>
        <v>8492437879.6300011</v>
      </c>
      <c r="F151" s="117">
        <f>F145+F147+F148-F149</f>
        <v>8492437879.630003</v>
      </c>
      <c r="H151"/>
      <c r="I151"/>
      <c r="J151"/>
      <c r="K151"/>
    </row>
    <row r="152" spans="3:12" s="1" customFormat="1" x14ac:dyDescent="0.2">
      <c r="E152" s="7"/>
      <c r="J152" s="56"/>
    </row>
    <row r="153" spans="3:12" s="1" customFormat="1" x14ac:dyDescent="0.2">
      <c r="C153" s="6"/>
      <c r="D153" s="6"/>
      <c r="E153" s="193"/>
      <c r="F153" s="6"/>
      <c r="J153" s="56"/>
    </row>
    <row r="154" spans="3:12" s="1" customFormat="1" x14ac:dyDescent="0.2">
      <c r="C154" s="6" t="s">
        <v>583</v>
      </c>
      <c r="D154" s="6"/>
      <c r="E154" s="6"/>
      <c r="F154" s="193"/>
      <c r="G154" s="7"/>
      <c r="H154" s="2"/>
      <c r="I154" s="3"/>
      <c r="K154" s="7"/>
      <c r="L154" s="7"/>
    </row>
    <row r="155" spans="3:12" s="1" customFormat="1" x14ac:dyDescent="0.2">
      <c r="C155" s="6" t="s">
        <v>584</v>
      </c>
      <c r="D155" s="6"/>
      <c r="E155" s="6"/>
      <c r="F155" s="193"/>
      <c r="G155" s="7"/>
      <c r="H155" s="2"/>
      <c r="I155" s="3"/>
      <c r="K155" s="7"/>
      <c r="L155" s="7"/>
    </row>
    <row r="156" spans="3:12" s="1" customFormat="1" x14ac:dyDescent="0.2">
      <c r="E156" s="7"/>
      <c r="J156" s="56"/>
    </row>
    <row r="157" spans="3:12" s="1" customFormat="1" x14ac:dyDescent="0.2"/>
    <row r="158" spans="3:12" s="1" customFormat="1" x14ac:dyDescent="0.2"/>
    <row r="159" spans="3:12" s="1" customFormat="1" x14ac:dyDescent="0.2"/>
    <row r="160" spans="3:12" s="1" customFormat="1" x14ac:dyDescent="0.2">
      <c r="J160" s="2"/>
      <c r="K160" s="3"/>
    </row>
    <row r="161" spans="5:11" s="1" customFormat="1" x14ac:dyDescent="0.2">
      <c r="J161" s="2"/>
      <c r="K161" s="3"/>
    </row>
    <row r="162" spans="5:11" s="1" customFormat="1" x14ac:dyDescent="0.2">
      <c r="E162" s="7"/>
      <c r="J162" s="56"/>
    </row>
    <row r="163" spans="5:11" s="1" customFormat="1" x14ac:dyDescent="0.2"/>
    <row r="164" spans="5:11" s="1" customFormat="1" x14ac:dyDescent="0.2"/>
    <row r="165" spans="5:11" s="1" customFormat="1" x14ac:dyDescent="0.2"/>
    <row r="166" spans="5:11" s="1" customFormat="1" x14ac:dyDescent="0.2">
      <c r="J166" s="2"/>
      <c r="K166" s="3"/>
    </row>
    <row r="167" spans="5:11" s="1" customFormat="1" x14ac:dyDescent="0.2">
      <c r="J167" s="2"/>
      <c r="K167" s="3"/>
    </row>
    <row r="168" spans="5:11" customFormat="1" x14ac:dyDescent="0.2"/>
    <row r="169" spans="5:11" s="1" customFormat="1" x14ac:dyDescent="0.2"/>
    <row r="170" spans="5:11" s="1" customFormat="1" x14ac:dyDescent="0.2"/>
    <row r="171" spans="5:11" s="1" customFormat="1" x14ac:dyDescent="0.2"/>
    <row r="172" spans="5:11" s="1" customFormat="1" x14ac:dyDescent="0.2"/>
    <row r="173" spans="5:11" s="1" customFormat="1" x14ac:dyDescent="0.2"/>
    <row r="174" spans="5:11" s="1" customFormat="1" x14ac:dyDescent="0.2"/>
    <row r="175" spans="5:11" s="1" customFormat="1" x14ac:dyDescent="0.2"/>
    <row r="176" spans="5:11" s="1" customFormat="1" x14ac:dyDescent="0.2"/>
    <row r="177" spans="1:10" s="1" customFormat="1" x14ac:dyDescent="0.2"/>
    <row r="178" spans="1:10" s="1" customFormat="1" x14ac:dyDescent="0.2"/>
    <row r="179" spans="1:10" s="1" customFormat="1" x14ac:dyDescent="0.2"/>
    <row r="180" spans="1:10" s="1" customFormat="1" x14ac:dyDescent="0.2"/>
    <row r="181" spans="1:10" s="1" customFormat="1" ht="18.75" x14ac:dyDescent="0.3">
      <c r="A181" s="52"/>
      <c r="B181" s="52"/>
      <c r="C181" s="52"/>
      <c r="D181" s="52"/>
      <c r="E181" s="52"/>
      <c r="F181" s="52"/>
      <c r="G181" s="52"/>
      <c r="H181" s="52"/>
      <c r="I181" s="52"/>
    </row>
    <row r="182" spans="1:10" s="1" customFormat="1" x14ac:dyDescent="0.2">
      <c r="J182" s="56"/>
    </row>
    <row r="183" spans="1:10" s="1" customFormat="1" x14ac:dyDescent="0.2">
      <c r="J183" s="56"/>
    </row>
    <row r="184" spans="1:10" s="1" customFormat="1" x14ac:dyDescent="0.2">
      <c r="C184"/>
      <c r="D184"/>
      <c r="E184"/>
      <c r="J184" s="56"/>
    </row>
    <row r="185" spans="1:10" s="1" customFormat="1" x14ac:dyDescent="0.2">
      <c r="J185" s="56"/>
    </row>
    <row r="186" spans="1:10" s="1" customFormat="1" x14ac:dyDescent="0.2">
      <c r="A186"/>
      <c r="B186"/>
      <c r="F186"/>
      <c r="G186"/>
      <c r="H186"/>
      <c r="I186"/>
      <c r="J186" s="56"/>
    </row>
    <row r="187" spans="1:10" s="1" customFormat="1" x14ac:dyDescent="0.2">
      <c r="J187" s="56"/>
    </row>
    <row r="188" spans="1:10" s="1" customFormat="1" x14ac:dyDescent="0.2">
      <c r="J188" s="56"/>
    </row>
    <row r="189" spans="1:10" s="1" customFormat="1" x14ac:dyDescent="0.2">
      <c r="C189"/>
      <c r="D189"/>
      <c r="E189"/>
      <c r="J189" s="56"/>
    </row>
    <row r="190" spans="1:10" s="1" customFormat="1" x14ac:dyDescent="0.2">
      <c r="J190" s="56"/>
    </row>
    <row r="191" spans="1:10" s="1" customFormat="1" x14ac:dyDescent="0.2">
      <c r="A191"/>
      <c r="B191"/>
      <c r="F191"/>
      <c r="G191"/>
      <c r="H191"/>
      <c r="I191"/>
      <c r="J191" s="56"/>
    </row>
    <row r="192" spans="1:10" s="1" customFormat="1" x14ac:dyDescent="0.2">
      <c r="J192" s="56"/>
    </row>
    <row r="193" spans="3:10" s="1" customFormat="1" x14ac:dyDescent="0.2">
      <c r="J193" s="56"/>
    </row>
    <row r="194" spans="3:10" s="1" customFormat="1" x14ac:dyDescent="0.2">
      <c r="J194" s="56"/>
    </row>
    <row r="195" spans="3:10" s="1" customFormat="1" x14ac:dyDescent="0.2">
      <c r="J195" s="56"/>
    </row>
    <row r="196" spans="3:10" s="1" customFormat="1" x14ac:dyDescent="0.2">
      <c r="J196" s="56"/>
    </row>
    <row r="197" spans="3:10" s="1" customFormat="1" x14ac:dyDescent="0.2">
      <c r="J197" s="56"/>
    </row>
    <row r="198" spans="3:10" s="1" customFormat="1" x14ac:dyDescent="0.2">
      <c r="J198" s="56"/>
    </row>
    <row r="199" spans="3:10" s="1" customFormat="1" x14ac:dyDescent="0.2">
      <c r="C199"/>
      <c r="D199"/>
      <c r="E199"/>
      <c r="J199" s="56"/>
    </row>
    <row r="200" spans="3:10" s="1" customFormat="1" x14ac:dyDescent="0.2">
      <c r="J200" s="56"/>
    </row>
  </sheetData>
  <mergeCells count="2">
    <mergeCell ref="C131:F131"/>
    <mergeCell ref="C133:F133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46"/>
  <sheetViews>
    <sheetView topLeftCell="B21" workbookViewId="0">
      <selection activeCell="F42" sqref="F42"/>
    </sheetView>
  </sheetViews>
  <sheetFormatPr defaultColWidth="17.28515625" defaultRowHeight="12.75" x14ac:dyDescent="0.2"/>
  <cols>
    <col min="1" max="1" width="17.28515625" style="1" hidden="1" customWidth="1"/>
    <col min="2" max="2" width="31.7109375" style="1" customWidth="1"/>
    <col min="3" max="3" width="15.28515625" style="1" customWidth="1"/>
    <col min="4" max="4" width="17.28515625" style="1" customWidth="1"/>
    <col min="5" max="5" width="21.5703125" style="1" customWidth="1"/>
    <col min="6" max="6" width="23" style="1" customWidth="1"/>
    <col min="7" max="16384" width="17.28515625" style="1"/>
  </cols>
  <sheetData>
    <row r="1" spans="2:7" s="53" customFormat="1" ht="28.5" customHeight="1" x14ac:dyDescent="0.3">
      <c r="B1" s="202" t="str">
        <f>CONCATENATE("TOTAL REVENUE INCOME ",NOTES!$D$4)</f>
        <v>TOTAL REVENUE INCOME 2026</v>
      </c>
      <c r="C1" s="202"/>
      <c r="D1" s="202"/>
      <c r="E1" s="202"/>
      <c r="F1" s="202"/>
      <c r="G1" s="77"/>
    </row>
    <row r="2" spans="2:7" s="53" customFormat="1" ht="28.5" customHeight="1" x14ac:dyDescent="0.3">
      <c r="B2" s="76"/>
      <c r="C2" s="76"/>
      <c r="D2" s="76"/>
      <c r="E2" s="76"/>
      <c r="F2" s="76"/>
      <c r="G2" s="77"/>
    </row>
    <row r="3" spans="2:7" s="53" customFormat="1" ht="28.5" customHeight="1" x14ac:dyDescent="0.3">
      <c r="B3" s="76"/>
      <c r="C3" s="76"/>
      <c r="D3" s="76"/>
      <c r="E3" s="76"/>
      <c r="F3" s="76"/>
      <c r="G3" s="77"/>
    </row>
    <row r="4" spans="2:7" s="53" customFormat="1" ht="28.5" customHeight="1" x14ac:dyDescent="0.3">
      <c r="B4" s="76"/>
      <c r="C4" s="76"/>
      <c r="D4" s="76"/>
      <c r="E4" s="76"/>
      <c r="F4" s="76"/>
      <c r="G4" s="77"/>
    </row>
    <row r="5" spans="2:7" s="53" customFormat="1" ht="28.5" customHeight="1" x14ac:dyDescent="0.3">
      <c r="B5" s="76"/>
      <c r="C5" s="76"/>
      <c r="D5" s="76"/>
      <c r="E5" s="76"/>
      <c r="F5" s="76"/>
      <c r="G5" s="77"/>
    </row>
    <row r="6" spans="2:7" s="53" customFormat="1" ht="28.5" customHeight="1" x14ac:dyDescent="0.3">
      <c r="B6" s="76"/>
      <c r="C6" s="76"/>
      <c r="D6" s="76"/>
      <c r="E6" s="76"/>
      <c r="F6" s="76"/>
      <c r="G6" s="77"/>
    </row>
    <row r="7" spans="2:7" s="53" customFormat="1" x14ac:dyDescent="0.2"/>
    <row r="8" spans="2:7" s="53" customFormat="1" x14ac:dyDescent="0.2"/>
    <row r="9" spans="2:7" s="53" customFormat="1" x14ac:dyDescent="0.2"/>
    <row r="10" spans="2:7" s="53" customFormat="1" x14ac:dyDescent="0.2"/>
    <row r="11" spans="2:7" s="53" customFormat="1" x14ac:dyDescent="0.2"/>
    <row r="12" spans="2:7" s="53" customFormat="1" x14ac:dyDescent="0.2"/>
    <row r="13" spans="2:7" s="53" customFormat="1" x14ac:dyDescent="0.2"/>
    <row r="14" spans="2:7" s="53" customFormat="1" x14ac:dyDescent="0.2"/>
    <row r="15" spans="2:7" s="53" customFormat="1" x14ac:dyDescent="0.2"/>
    <row r="16" spans="2:7" s="53" customFormat="1" x14ac:dyDescent="0.2"/>
    <row r="17" s="53" customFormat="1" x14ac:dyDescent="0.2"/>
    <row r="18" s="53" customFormat="1" x14ac:dyDescent="0.2"/>
    <row r="19" s="53" customFormat="1" x14ac:dyDescent="0.2"/>
    <row r="20" s="53" customFormat="1" x14ac:dyDescent="0.2"/>
    <row r="21" s="53" customFormat="1" x14ac:dyDescent="0.2"/>
    <row r="22" s="53" customFormat="1" x14ac:dyDescent="0.2"/>
    <row r="23" s="53" customFormat="1" x14ac:dyDescent="0.2"/>
    <row r="24" s="53" customFormat="1" x14ac:dyDescent="0.2"/>
    <row r="25" s="53" customFormat="1" x14ac:dyDescent="0.2"/>
    <row r="26" s="53" customFormat="1" x14ac:dyDescent="0.2"/>
    <row r="27" s="53" customFormat="1" x14ac:dyDescent="0.2"/>
    <row r="28" s="53" customFormat="1" x14ac:dyDescent="0.2"/>
    <row r="29" s="53" customFormat="1" x14ac:dyDescent="0.2"/>
    <row r="30" s="53" customFormat="1" x14ac:dyDescent="0.2"/>
    <row r="31" s="53" customFormat="1" x14ac:dyDescent="0.2"/>
    <row r="32" s="53" customFormat="1" x14ac:dyDescent="0.2"/>
    <row r="33" spans="2:6" s="53" customFormat="1" x14ac:dyDescent="0.2"/>
    <row r="34" spans="2:6" s="53" customFormat="1" x14ac:dyDescent="0.2"/>
    <row r="36" spans="2:6" s="6" customFormat="1" x14ac:dyDescent="0.2">
      <c r="C36" s="71"/>
      <c r="D36" s="70"/>
      <c r="E36" s="70"/>
      <c r="F36" s="71"/>
    </row>
    <row r="37" spans="2:6" s="6" customFormat="1" x14ac:dyDescent="0.2">
      <c r="C37" s="71"/>
      <c r="D37" s="70"/>
      <c r="E37" s="70"/>
      <c r="F37" s="71"/>
    </row>
    <row r="38" spans="2:6" s="6" customFormat="1" x14ac:dyDescent="0.2">
      <c r="C38" s="71" t="s">
        <v>207</v>
      </c>
      <c r="D38" s="70"/>
      <c r="E38" s="70"/>
      <c r="F38" s="71"/>
    </row>
    <row r="39" spans="2:6" s="6" customFormat="1" x14ac:dyDescent="0.2">
      <c r="B39" s="92"/>
      <c r="C39" s="93"/>
      <c r="D39" s="70"/>
      <c r="E39" s="70"/>
      <c r="F39" s="71"/>
    </row>
    <row r="40" spans="2:6" x14ac:dyDescent="0.2">
      <c r="B40" s="33" t="s">
        <v>208</v>
      </c>
      <c r="C40" s="54">
        <f>('Exp &amp; Inc by AUTHTYPE'!F73-'Exp &amp; Inc by AUTHTYPE'!E73)/('Exp &amp; Inc by AUTHTYPE'!F$77-'Exp &amp; Inc by AUTHTYPE'!E$77)</f>
        <v>0.48360551732494278</v>
      </c>
      <c r="D40" s="72"/>
      <c r="E40" s="72"/>
      <c r="F40" s="72"/>
    </row>
    <row r="41" spans="2:6" x14ac:dyDescent="0.2">
      <c r="B41" s="33" t="s">
        <v>405</v>
      </c>
      <c r="C41" s="54">
        <f>('Exp &amp; Inc by AUTHTYPE'!F75-'Exp &amp; Inc by AUTHTYPE'!E75)/('Exp &amp; Inc by AUTHTYPE'!F$77-'Exp &amp; Inc by AUTHTYPE'!E$77)</f>
        <v>0.20530812549418412</v>
      </c>
      <c r="D41" s="72"/>
      <c r="E41" s="72"/>
      <c r="F41" s="72"/>
    </row>
    <row r="42" spans="2:6" x14ac:dyDescent="0.2">
      <c r="B42" s="33" t="s">
        <v>406</v>
      </c>
      <c r="C42" s="54">
        <f>('Exp &amp; Inc by AUTHTYPE'!F76-'Exp &amp; Inc by AUTHTYPE'!E76)/('Exp &amp; Inc by AUTHTYPE'!F$77-'Exp &amp; Inc by AUTHTYPE'!E$77)</f>
        <v>0.2373989450897496</v>
      </c>
      <c r="D42" s="72"/>
      <c r="E42" s="72"/>
      <c r="F42" s="72"/>
    </row>
    <row r="43" spans="2:6" x14ac:dyDescent="0.2">
      <c r="B43" s="34" t="s">
        <v>502</v>
      </c>
      <c r="C43" s="54">
        <f>('Exp &amp; Inc by AUTHTYPE'!F74-'Exp &amp; Inc by AUTHTYPE'!E74)/('Exp &amp; Inc by AUTHTYPE'!F$77-'Exp &amp; Inc by AUTHTYPE'!E$77)</f>
        <v>7.3687412091123436E-2</v>
      </c>
      <c r="D43" s="72"/>
      <c r="E43" s="72"/>
      <c r="F43" s="72"/>
    </row>
    <row r="44" spans="2:6" x14ac:dyDescent="0.2">
      <c r="B44" s="55"/>
      <c r="C44" s="69">
        <f>ROUND(SUM(C40:C43),1)</f>
        <v>1</v>
      </c>
      <c r="D44" s="73"/>
      <c r="E44" s="73"/>
      <c r="F44" s="73"/>
    </row>
    <row r="46" spans="2:6" x14ac:dyDescent="0.2">
      <c r="B46" s="1" t="s">
        <v>508</v>
      </c>
    </row>
  </sheetData>
  <mergeCells count="1">
    <mergeCell ref="B1:F1"/>
  </mergeCells>
  <phoneticPr fontId="0" type="noConversion"/>
  <pageMargins left="0.75" right="0.75" top="1" bottom="1" header="0.5" footer="0.5"/>
  <pageSetup paperSize="9" scale="7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9449731-3b20-4a2d-8a0a-090682c6fe5c">Live</eDocs_FileStatus>
    <TaxCatchAll xmlns="39449731-3b20-4a2d-8a0a-090682c6fe5c">
      <Value>4</Value>
      <Value>58</Value>
      <Value>1</Value>
      <Value>7</Value>
    </TaxCatchAll>
    <fbaa881fc4ae443f9fdafbdd527793df xmlns="39449731-3b20-4a2d-8a0a-090682c6fe5c">
      <Terms xmlns="http://schemas.microsoft.com/office/infopath/2007/PartnerControls"/>
    </fbaa881fc4ae443f9fdafbdd527793df>
    <eDocs_eFileName xmlns="39449731-3b20-4a2d-8a0a-090682c6fe5c">HLGF007-001-2025</eDocs_eFileName>
    <m02c691f3efa402dab5cbaa8c240a9e7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Budgets</TermName>
          <TermId xmlns="http://schemas.microsoft.com/office/infopath/2007/PartnerControls">b0ec8a6f-ac96-433b-a90f-ac5be3679648</TermId>
        </TermInfo>
      </Terms>
    </m02c691f3efa402dab5cbaa8c240a9e7>
    <mbbd3fafa5ab4e5eb8a6a5e099cef439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nb1b8a72855341e18dd75ce464e281f2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2025</TermName>
          <TermId xmlns="http://schemas.microsoft.com/office/infopath/2007/PartnerControls">f6fed9ff-3983-49e6-b579-41aeef7e1db9</TermId>
        </TermInfo>
      </Terms>
    </nb1b8a72855341e18dd75ce464e281f2>
    <_vti_ItemDeclaredRecord xmlns="39449731-3b20-4a2d-8a0a-090682c6fe5c" xsi:nil="true"/>
    <h1f8bb4843d6459a8b809123185593c7 xmlns="39449731-3b20-4a2d-8a0a-090682c6fe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007</TermName>
          <TermId xmlns="http://schemas.microsoft.com/office/infopath/2007/PartnerControls">b347b456-9d15-4791-82db-3fd1abfc41d5</TermId>
        </TermInfo>
      </Terms>
    </h1f8bb4843d6459a8b809123185593c7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F53F7088D4CC9B4096D3434E058D2ADB" ma:contentTypeVersion="235" ma:contentTypeDescription="" ma:contentTypeScope="" ma:versionID="1f623c7b85e41994a9611e9d57a5a226">
  <xsd:schema xmlns:xsd="http://www.w3.org/2001/XMLSchema" xmlns:xs="http://www.w3.org/2001/XMLSchema" xmlns:p="http://schemas.microsoft.com/office/2006/metadata/properties" xmlns:ns2="39449731-3b20-4a2d-8a0a-090682c6fe5c" targetNamespace="http://schemas.microsoft.com/office/2006/metadata/properties" ma:root="true" ma:fieldsID="64883ad48a5c526c2d71e0404a86ee94" ns2:_="">
    <xsd:import namespace="39449731-3b20-4a2d-8a0a-090682c6fe5c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449731-3b20-4a2d-8a0a-090682c6fe5c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ae6b0506-ab11-451b-a305-61ec45522be5}" ma:internalName="TaxCatchAll" ma:showField="CatchAllData" ma:web="39449731-3b20-4a2d-8a0a-090682c6f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e6b0506-ab11-451b-a305-61ec45522be5}" ma:internalName="TaxCatchAllLabel" ma:readOnly="true" ma:showField="CatchAllDataLabel" ma:web="39449731-3b20-4a2d-8a0a-090682c6fe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7|b347b456-9d15-4791-82db-3fd1abfc41d5" ma:fieldId="{11f8bb48-43d6-459a-8b80-9123185593c7}" ma:sspId="eebbd1e6-47d2-4842-8988-0ac63dbe3339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eebbd1e6-47d2-4842-8988-0ac63dbe3339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eebbd1e6-47d2-4842-8988-0ac63dbe3339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eebbd1e6-47d2-4842-8988-0ac63dbe3339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DCDD7B-FAD1-4AE6-8CA8-072BB7A674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8A9F2F-E517-4463-8EC2-6B1A50ABDE37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39449731-3b20-4a2d-8a0a-090682c6fe5c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376D87C-4E7B-4C87-B557-E6FC47DE0B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_options</vt:lpstr>
      <vt:lpstr>NOTES</vt:lpstr>
      <vt:lpstr>Version</vt:lpstr>
      <vt:lpstr>_control</vt:lpstr>
      <vt:lpstr>Checks</vt:lpstr>
      <vt:lpstr>Title Page</vt:lpstr>
      <vt:lpstr>Exp &amp; Inc by AUTHTYPE</vt:lpstr>
      <vt:lpstr>Summary I&amp;E by Div</vt:lpstr>
      <vt:lpstr>Sources of Income Pie Chart</vt:lpstr>
      <vt:lpstr>Exp by Div Bar Chart</vt:lpstr>
      <vt:lpstr>Exp &amp; Inc by SVCDIV A&amp;B</vt:lpstr>
      <vt:lpstr>Exp &amp; Inc by SVCDIV C&amp;D</vt:lpstr>
      <vt:lpstr>Exp &amp; Inc by SVCDIV E&amp;F</vt:lpstr>
      <vt:lpstr>Exp &amp; Inc by SVCDIV G&amp;H</vt:lpstr>
      <vt:lpstr>Revenue Exp &amp; Inc &amp; ARV</vt:lpstr>
      <vt:lpstr>Revenue I&amp;E SVCDIV A</vt:lpstr>
      <vt:lpstr>Revenue I&amp;E SVCDIV B</vt:lpstr>
      <vt:lpstr>Revenue I&amp;E SVCDIV C</vt:lpstr>
      <vt:lpstr>Revenue I&amp;E SVCDIV D</vt:lpstr>
      <vt:lpstr>Revenue I&amp;E SVCDIV E</vt:lpstr>
      <vt:lpstr>Revenue I&amp;E SVCDIV F</vt:lpstr>
      <vt:lpstr>Revenue I&amp;E SVCDIV G</vt:lpstr>
      <vt:lpstr>Revenue I&amp;E SVCDIV H</vt:lpstr>
      <vt:lpstr>'Exp &amp; Inc by AUTHTYPE'!Print_Area</vt:lpstr>
      <vt:lpstr>'Exp &amp; Inc by SVCDIV C&amp;D'!Print_Area</vt:lpstr>
      <vt:lpstr>'Exp &amp; Inc by SVCDIV E&amp;F'!Print_Area</vt:lpstr>
      <vt:lpstr>'Exp &amp; Inc by SVCDIV G&amp;H'!Print_Area</vt:lpstr>
      <vt:lpstr>'Exp by Div Bar Chart'!Print_Area</vt:lpstr>
      <vt:lpstr>'Revenue Exp &amp; Inc &amp; ARV'!Print_Area</vt:lpstr>
      <vt:lpstr>'Revenue I&amp;E SVCDIV A'!Print_Area</vt:lpstr>
      <vt:lpstr>'Revenue I&amp;E SVCDIV B'!Print_Area</vt:lpstr>
      <vt:lpstr>'Revenue I&amp;E SVCDIV C'!Print_Area</vt:lpstr>
      <vt:lpstr>'Revenue I&amp;E SVCDIV D'!Print_Area</vt:lpstr>
      <vt:lpstr>'Revenue I&amp;E SVCDIV E'!Print_Area</vt:lpstr>
      <vt:lpstr>'Revenue I&amp;E SVCDIV F'!Print_Area</vt:lpstr>
      <vt:lpstr>'Revenue I&amp;E SVCDIV G'!Print_Area</vt:lpstr>
      <vt:lpstr>'Revenue I&amp;E SVCDIV H'!Print_Area</vt:lpstr>
      <vt:lpstr>'Sources of Income Pie Chart'!Print_Area</vt:lpstr>
      <vt:lpstr>'Summary I&amp;E by Div'!Print_Area</vt:lpstr>
      <vt:lpstr>'Title Page'!Print_Area</vt:lpstr>
    </vt:vector>
  </TitlesOfParts>
  <Company>Mentec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Simpson</dc:creator>
  <cp:lastModifiedBy>Niamh Kinsella (Housing)</cp:lastModifiedBy>
  <cp:lastPrinted>2025-08-01T09:43:53Z</cp:lastPrinted>
  <dcterms:created xsi:type="dcterms:W3CDTF">2003-10-29T12:54:35Z</dcterms:created>
  <dcterms:modified xsi:type="dcterms:W3CDTF">2026-06-17T11:52:41Z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0x0101000BC94875665D404BB1351B53C41FD2C000F53F7088D4CC9B4096D3434E058D2ADB</vt:lpwstr>
  </property>
  <property fmtid="{D5CDD505-2E9C-101B-9397-08002B2CF9AE}" pid="3" name="eDocs_FileTopics">
    <vt:lpwstr>7;#Budgets|b0ec8a6f-ac96-433b-a90f-ac5be3679648</vt:lpwstr>
  </property>
  <property fmtid="{D5CDD505-2E9C-101B-9397-08002B2CF9AE}" pid="4" name="eDocs_Year">
    <vt:lpwstr>58;#2025|f6fed9ff-3983-49e6-b579-41aeef7e1db9</vt:lpwstr>
  </property>
  <property fmtid="{D5CDD505-2E9C-101B-9397-08002B2CF9AE}" pid="5" name="eDocs_SeriesSubSeries">
    <vt:lpwstr>8;#007|b347b456-9d15-4791-82db-3fd1abfc41d5</vt:lpwstr>
  </property>
  <property fmtid="{D5CDD505-2E9C-101B-9397-08002B2CF9AE}" pid="6" name="eDocs_SecurityClassificationTaxHTField0">
    <vt:lpwstr>Unclassified|38981149-6ab4-492e-b035-5180b1eb9314</vt:lpwstr>
  </property>
  <property fmtid="{D5CDD505-2E9C-101B-9397-08002B2CF9AE}" pid="7" name="_dlc_policyId">
    <vt:lpwstr>0x0101000BC94875665D404BB1351B53C41FD2C0|151133126</vt:lpwstr>
  </property>
  <property fmtid="{D5CDD505-2E9C-101B-9397-08002B2CF9AE}" pid="8" name="ItemRetentionFormula">
    <vt:lpwstr>&lt;formula id="Microsoft.Office.RecordsManagement.PolicyFeatures.Expiration.Formula.BuiltIn"&gt;&lt;number&gt;3&lt;/number&gt;&lt;property&gt;Modified&lt;/property&gt;&lt;period&gt;months&lt;/period&gt;&lt;/formula&gt;</vt:lpwstr>
  </property>
  <property fmtid="{D5CDD505-2E9C-101B-9397-08002B2CF9AE}" pid="9" name="eDocs_SecurityClassification">
    <vt:lpwstr>4;#Unclassified|38981149-6ab4-492e-b035-5180b1eb9314</vt:lpwstr>
  </property>
  <property fmtid="{D5CDD505-2E9C-101B-9397-08002B2CF9AE}" pid="10" name="eDocs_DocumentTopics">
    <vt:lpwstr/>
  </property>
  <property fmtid="{D5CDD505-2E9C-101B-9397-08002B2CF9AE}" pid="11" name="eDocs_Series">
    <vt:lpwstr>1;#007|b347b456-9d15-4791-82db-3fd1abfc41d5</vt:lpwstr>
  </property>
  <property fmtid="{D5CDD505-2E9C-101B-9397-08002B2CF9AE}" pid="12" name="ge25f6a3ef6f42d4865685f2a74bf8c7">
    <vt:lpwstr/>
  </property>
  <property fmtid="{D5CDD505-2E9C-101B-9397-08002B2CF9AE}" pid="13" name="eDocs_RetentionPeriodTerm">
    <vt:lpwstr/>
  </property>
</Properties>
</file>