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insella_n\Desktop\"/>
    </mc:Choice>
  </mc:AlternateContent>
  <bookViews>
    <workbookView xWindow="-110" yWindow="-110" windowWidth="19420" windowHeight="10420" tabRatio="887" firstSheet="1" activeTab="1"/>
  </bookViews>
  <sheets>
    <sheet name="_options" sheetId="30" state="hidden" r:id="rId1"/>
    <sheet name="NOTES" sheetId="58" r:id="rId2"/>
    <sheet name="Version" sheetId="80" r:id="rId3"/>
    <sheet name="_control" sheetId="57" r:id="rId4"/>
    <sheet name="Checks" sheetId="79" r:id="rId5"/>
    <sheet name="Title Page" sheetId="71" r:id="rId6"/>
    <sheet name="Exp &amp; Inc by AUTHTYPE" sheetId="66" r:id="rId7"/>
    <sheet name="Summary I&amp;E by Div" sheetId="69" r:id="rId8"/>
    <sheet name="Sources of Income Pie Chart" sheetId="68" r:id="rId9"/>
    <sheet name="Exp by Div Bar Chart" sheetId="70" r:id="rId10"/>
    <sheet name="Exp &amp; Inc by SVCDIV A&amp;B" sheetId="81" r:id="rId11"/>
    <sheet name="Exp &amp; Inc by SVCDIV C&amp;D" sheetId="77" r:id="rId12"/>
    <sheet name="Exp &amp; Inc by SVCDIV E&amp;F" sheetId="76" r:id="rId13"/>
    <sheet name="Exp &amp; Inc by SVCDIV G&amp;H" sheetId="78" r:id="rId14"/>
    <sheet name="Revenue Exp &amp; Inc &amp; ARV" sheetId="73" r:id="rId15"/>
    <sheet name="Revenue I&amp;E SVCDIV A" sheetId="52" r:id="rId16"/>
    <sheet name="Revenue I&amp;E SVCDIV B" sheetId="59" r:id="rId17"/>
    <sheet name="Revenue I&amp;E SVCDIV C" sheetId="60" r:id="rId18"/>
    <sheet name="Revenue I&amp;E SVCDIV D" sheetId="61" r:id="rId19"/>
    <sheet name="Revenue I&amp;E SVCDIV E" sheetId="62" r:id="rId20"/>
    <sheet name="Revenue I&amp;E SVCDIV F" sheetId="63" r:id="rId21"/>
    <sheet name="Revenue I&amp;E SVCDIV G" sheetId="64" r:id="rId22"/>
    <sheet name="Revenue I&amp;E SVCDIV H" sheetId="65" r:id="rId23"/>
  </sheets>
  <definedNames>
    <definedName name="_xlnm.Print_Area" localSheetId="6">'Exp &amp; Inc by AUTHTYPE'!$C$71:$G$92</definedName>
    <definedName name="_xlnm.Print_Area" localSheetId="11">'Exp &amp; Inc by SVCDIV C&amp;D'!$B$94:$J$114</definedName>
    <definedName name="_xlnm.Print_Area" localSheetId="12">'Exp &amp; Inc by SVCDIV E&amp;F'!$A$115:$J$137</definedName>
    <definedName name="_xlnm.Print_Area" localSheetId="13">'Exp &amp; Inc by SVCDIV G&amp;H'!$A$87:$J$114</definedName>
    <definedName name="_xlnm.Print_Area" localSheetId="9">'Exp by Div Bar Chart'!$B$2:$Q$40</definedName>
    <definedName name="_xlnm.Print_Area" localSheetId="14">'Revenue Exp &amp; Inc &amp; ARV'!$B$19:$L$59</definedName>
    <definedName name="_xlnm.Print_Area" localSheetId="15">'Revenue I&amp;E SVCDIV A'!$B$36:$L$163</definedName>
    <definedName name="_xlnm.Print_Area" localSheetId="16">'Revenue I&amp;E SVCDIV B'!$B$36:$L$165</definedName>
    <definedName name="_xlnm.Print_Area" localSheetId="17">'Revenue I&amp;E SVCDIV C'!$A$29:$L$116</definedName>
    <definedName name="_xlnm.Print_Area" localSheetId="18">'Revenue I&amp;E SVCDIV D'!$B$36:$L$162</definedName>
    <definedName name="_xlnm.Print_Area" localSheetId="19">'Revenue I&amp;E SVCDIV E'!$A$43:$L$208</definedName>
    <definedName name="_xlnm.Print_Area" localSheetId="20">'Revenue I&amp;E SVCDIV F'!$A$29:$L$116</definedName>
    <definedName name="_xlnm.Print_Area" localSheetId="21">'Revenue I&amp;E SVCDIV G'!$B$32:$L$119</definedName>
    <definedName name="_xlnm.Print_Area" localSheetId="22">'Revenue I&amp;E SVCDIV H'!$A$43:$L$169</definedName>
    <definedName name="_xlnm.Print_Area" localSheetId="8">'Sources of Income Pie Chart'!$B$1:$F$46</definedName>
    <definedName name="_xlnm.Print_Area" localSheetId="7">'Summary I&amp;E by Div'!$C$131:$F$156</definedName>
    <definedName name="_xlnm.Print_Area" localSheetId="5">'Title Page'!$A$1:$I$45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126" i="65" l="1"/>
  <c r="L126" i="65"/>
  <c r="K127" i="65"/>
  <c r="L127" i="65"/>
  <c r="K128" i="65"/>
  <c r="L128" i="65"/>
  <c r="K129" i="65"/>
  <c r="L129" i="65"/>
  <c r="K130" i="65"/>
  <c r="L130" i="65"/>
  <c r="K131" i="65"/>
  <c r="L131" i="65"/>
  <c r="K132" i="65"/>
  <c r="L132" i="65"/>
  <c r="K133" i="65"/>
  <c r="L133" i="65"/>
  <c r="K134" i="65"/>
  <c r="L134" i="65"/>
  <c r="K135" i="65"/>
  <c r="L135" i="65"/>
  <c r="K136" i="65"/>
  <c r="L136" i="65"/>
  <c r="K137" i="65"/>
  <c r="L137" i="65"/>
  <c r="K138" i="65"/>
  <c r="L138" i="65"/>
  <c r="K139" i="65"/>
  <c r="L139" i="65"/>
  <c r="K140" i="65"/>
  <c r="L140" i="65"/>
  <c r="K141" i="65"/>
  <c r="L141" i="65"/>
  <c r="K142" i="65"/>
  <c r="L142" i="65"/>
  <c r="K143" i="65"/>
  <c r="L143" i="65"/>
  <c r="K144" i="65"/>
  <c r="L144" i="65"/>
  <c r="K145" i="65"/>
  <c r="L145" i="65"/>
  <c r="K146" i="65"/>
  <c r="L146" i="65"/>
  <c r="K147" i="65"/>
  <c r="L147" i="65"/>
  <c r="K148" i="65"/>
  <c r="L148" i="65"/>
  <c r="K149" i="65"/>
  <c r="L149" i="65"/>
  <c r="K150" i="65"/>
  <c r="L150" i="65"/>
  <c r="K151" i="65"/>
  <c r="L151" i="65"/>
  <c r="K152" i="65"/>
  <c r="L152" i="65"/>
  <c r="K153" i="65"/>
  <c r="L153" i="65"/>
  <c r="K154" i="65"/>
  <c r="L154" i="65"/>
  <c r="K155" i="65"/>
  <c r="L155" i="65"/>
  <c r="K76" i="64"/>
  <c r="L76" i="64"/>
  <c r="K77" i="64"/>
  <c r="L77" i="64"/>
  <c r="K78" i="64"/>
  <c r="L78" i="64"/>
  <c r="K79" i="64"/>
  <c r="L79" i="64"/>
  <c r="K80" i="64"/>
  <c r="L80" i="64"/>
  <c r="K81" i="64"/>
  <c r="L81" i="64"/>
  <c r="K82" i="64"/>
  <c r="L82" i="64"/>
  <c r="K83" i="64"/>
  <c r="L83" i="64"/>
  <c r="K84" i="64"/>
  <c r="L84" i="64"/>
  <c r="K85" i="64"/>
  <c r="L85" i="64"/>
  <c r="K86" i="64"/>
  <c r="L86" i="64"/>
  <c r="K87" i="64"/>
  <c r="L87" i="64"/>
  <c r="K88" i="64"/>
  <c r="L88" i="64"/>
  <c r="K89" i="64"/>
  <c r="L89" i="64"/>
  <c r="K90" i="64"/>
  <c r="L90" i="64"/>
  <c r="K91" i="64"/>
  <c r="L91" i="64"/>
  <c r="K92" i="64"/>
  <c r="L92" i="64"/>
  <c r="K93" i="64"/>
  <c r="L93" i="64"/>
  <c r="K94" i="64"/>
  <c r="L94" i="64"/>
  <c r="K95" i="64"/>
  <c r="L95" i="64"/>
  <c r="K96" i="64"/>
  <c r="L96" i="64"/>
  <c r="K97" i="64"/>
  <c r="L97" i="64"/>
  <c r="K98" i="64"/>
  <c r="L98" i="64"/>
  <c r="K99" i="64"/>
  <c r="L99" i="64"/>
  <c r="K100" i="64"/>
  <c r="L100" i="64"/>
  <c r="K101" i="64"/>
  <c r="L101" i="64"/>
  <c r="K102" i="64"/>
  <c r="L102" i="64"/>
  <c r="K103" i="64"/>
  <c r="L103" i="64"/>
  <c r="K104" i="64"/>
  <c r="L104" i="64"/>
  <c r="K105" i="64"/>
  <c r="L105" i="64"/>
  <c r="K73" i="63"/>
  <c r="L73" i="63"/>
  <c r="K74" i="63"/>
  <c r="L74" i="63"/>
  <c r="K75" i="63"/>
  <c r="L75" i="63"/>
  <c r="K76" i="63"/>
  <c r="L76" i="63"/>
  <c r="K77" i="63"/>
  <c r="L77" i="63"/>
  <c r="K78" i="63"/>
  <c r="L78" i="63"/>
  <c r="K79" i="63"/>
  <c r="L79" i="63"/>
  <c r="K80" i="63"/>
  <c r="L80" i="63"/>
  <c r="K81" i="63"/>
  <c r="L81" i="63"/>
  <c r="K82" i="63"/>
  <c r="L82" i="63"/>
  <c r="K83" i="63"/>
  <c r="L83" i="63"/>
  <c r="K84" i="63"/>
  <c r="L84" i="63"/>
  <c r="K85" i="63"/>
  <c r="L85" i="63"/>
  <c r="K86" i="63"/>
  <c r="L86" i="63"/>
  <c r="K87" i="63"/>
  <c r="L87" i="63"/>
  <c r="K88" i="63"/>
  <c r="L88" i="63"/>
  <c r="K89" i="63"/>
  <c r="L89" i="63"/>
  <c r="K90" i="63"/>
  <c r="L90" i="63"/>
  <c r="K91" i="63"/>
  <c r="L91" i="63"/>
  <c r="K92" i="63"/>
  <c r="L92" i="63"/>
  <c r="K93" i="63"/>
  <c r="L93" i="63"/>
  <c r="K94" i="63"/>
  <c r="L94" i="63"/>
  <c r="K95" i="63"/>
  <c r="L95" i="63"/>
  <c r="K96" i="63"/>
  <c r="L96" i="63"/>
  <c r="K97" i="63"/>
  <c r="L97" i="63"/>
  <c r="K98" i="63"/>
  <c r="L98" i="63"/>
  <c r="K99" i="63"/>
  <c r="L99" i="63"/>
  <c r="K100" i="63"/>
  <c r="L100" i="63"/>
  <c r="K101" i="63"/>
  <c r="L101" i="63"/>
  <c r="K102" i="63"/>
  <c r="L102" i="63"/>
  <c r="K165" i="62"/>
  <c r="L165" i="62"/>
  <c r="K166" i="62"/>
  <c r="L166" i="62"/>
  <c r="K167" i="62"/>
  <c r="L167" i="62"/>
  <c r="K168" i="62"/>
  <c r="L168" i="62"/>
  <c r="K169" i="62"/>
  <c r="L169" i="62"/>
  <c r="K170" i="62"/>
  <c r="L170" i="62"/>
  <c r="K171" i="62"/>
  <c r="L171" i="62"/>
  <c r="K172" i="62"/>
  <c r="L172" i="62"/>
  <c r="K173" i="62"/>
  <c r="L173" i="62"/>
  <c r="K174" i="62"/>
  <c r="L174" i="62"/>
  <c r="K175" i="62"/>
  <c r="L175" i="62"/>
  <c r="K176" i="62"/>
  <c r="L176" i="62"/>
  <c r="K177" i="62"/>
  <c r="L177" i="62"/>
  <c r="K178" i="62"/>
  <c r="L178" i="62"/>
  <c r="K179" i="62"/>
  <c r="L179" i="62"/>
  <c r="K180" i="62"/>
  <c r="L180" i="62"/>
  <c r="K181" i="62"/>
  <c r="L181" i="62"/>
  <c r="K182" i="62"/>
  <c r="L182" i="62"/>
  <c r="K183" i="62"/>
  <c r="L183" i="62"/>
  <c r="K184" i="62"/>
  <c r="L184" i="62"/>
  <c r="K185" i="62"/>
  <c r="L185" i="62"/>
  <c r="K186" i="62"/>
  <c r="L186" i="62"/>
  <c r="K187" i="62"/>
  <c r="L187" i="62"/>
  <c r="K188" i="62"/>
  <c r="L188" i="62"/>
  <c r="K189" i="62"/>
  <c r="L189" i="62"/>
  <c r="K190" i="62"/>
  <c r="L190" i="62"/>
  <c r="K191" i="62"/>
  <c r="L191" i="62"/>
  <c r="K192" i="62"/>
  <c r="L192" i="62"/>
  <c r="K193" i="62"/>
  <c r="L193" i="62"/>
  <c r="K194" i="62"/>
  <c r="L194" i="62"/>
  <c r="K119" i="61"/>
  <c r="L119" i="61"/>
  <c r="K120" i="61"/>
  <c r="L120" i="61"/>
  <c r="K121" i="61"/>
  <c r="L121" i="61"/>
  <c r="K122" i="61"/>
  <c r="L122" i="61"/>
  <c r="K123" i="61"/>
  <c r="L123" i="61"/>
  <c r="K124" i="61"/>
  <c r="L124" i="61"/>
  <c r="K125" i="61"/>
  <c r="L125" i="61"/>
  <c r="K126" i="61"/>
  <c r="L126" i="61"/>
  <c r="K127" i="61"/>
  <c r="L127" i="61"/>
  <c r="K128" i="61"/>
  <c r="L128" i="61"/>
  <c r="K129" i="61"/>
  <c r="L129" i="61"/>
  <c r="K130" i="61"/>
  <c r="L130" i="61"/>
  <c r="K131" i="61"/>
  <c r="L131" i="61"/>
  <c r="K132" i="61"/>
  <c r="L132" i="61"/>
  <c r="K133" i="61"/>
  <c r="L133" i="61"/>
  <c r="K134" i="61"/>
  <c r="L134" i="61"/>
  <c r="K135" i="61"/>
  <c r="L135" i="61"/>
  <c r="K136" i="61"/>
  <c r="L136" i="61"/>
  <c r="K137" i="61"/>
  <c r="L137" i="61"/>
  <c r="K138" i="61"/>
  <c r="L138" i="61"/>
  <c r="K139" i="61"/>
  <c r="L139" i="61"/>
  <c r="K140" i="61"/>
  <c r="L140" i="61"/>
  <c r="K141" i="61"/>
  <c r="L141" i="61"/>
  <c r="K142" i="61"/>
  <c r="L142" i="61"/>
  <c r="K143" i="61"/>
  <c r="L143" i="61"/>
  <c r="K144" i="61"/>
  <c r="L144" i="61"/>
  <c r="K145" i="61"/>
  <c r="L145" i="61"/>
  <c r="K146" i="61"/>
  <c r="L146" i="61"/>
  <c r="K147" i="61"/>
  <c r="L147" i="61"/>
  <c r="K148" i="61"/>
  <c r="L148" i="61"/>
  <c r="K73" i="60"/>
  <c r="L73" i="60"/>
  <c r="K74" i="60"/>
  <c r="L74" i="60"/>
  <c r="K75" i="60"/>
  <c r="L75" i="60"/>
  <c r="K76" i="60"/>
  <c r="L76" i="60"/>
  <c r="K77" i="60"/>
  <c r="L77" i="60"/>
  <c r="K78" i="60"/>
  <c r="L78" i="60"/>
  <c r="K79" i="60"/>
  <c r="L79" i="60"/>
  <c r="K80" i="60"/>
  <c r="L80" i="60"/>
  <c r="K81" i="60"/>
  <c r="L81" i="60"/>
  <c r="K82" i="60"/>
  <c r="L82" i="60"/>
  <c r="K83" i="60"/>
  <c r="L83" i="60"/>
  <c r="K84" i="60"/>
  <c r="L84" i="60"/>
  <c r="K85" i="60"/>
  <c r="L85" i="60"/>
  <c r="K86" i="60"/>
  <c r="L86" i="60"/>
  <c r="K87" i="60"/>
  <c r="L87" i="60"/>
  <c r="K88" i="60"/>
  <c r="L88" i="60"/>
  <c r="K89" i="60"/>
  <c r="L89" i="60"/>
  <c r="K90" i="60"/>
  <c r="L90" i="60"/>
  <c r="K91" i="60"/>
  <c r="L91" i="60"/>
  <c r="K92" i="60"/>
  <c r="L92" i="60"/>
  <c r="K93" i="60"/>
  <c r="L93" i="60"/>
  <c r="K94" i="60"/>
  <c r="L94" i="60"/>
  <c r="K95" i="60"/>
  <c r="L95" i="60"/>
  <c r="K96" i="60"/>
  <c r="L96" i="60"/>
  <c r="K97" i="60"/>
  <c r="L97" i="60"/>
  <c r="K98" i="60"/>
  <c r="L98" i="60"/>
  <c r="K99" i="60"/>
  <c r="L99" i="60"/>
  <c r="K100" i="60"/>
  <c r="L100" i="60"/>
  <c r="K101" i="60"/>
  <c r="L101" i="60"/>
  <c r="K102" i="60"/>
  <c r="L102" i="60"/>
  <c r="K119" i="59"/>
  <c r="L119" i="59"/>
  <c r="K120" i="59"/>
  <c r="L120" i="59"/>
  <c r="K121" i="59"/>
  <c r="L121" i="59"/>
  <c r="K122" i="59"/>
  <c r="L122" i="59"/>
  <c r="K123" i="59"/>
  <c r="L123" i="59"/>
  <c r="K124" i="59"/>
  <c r="L124" i="59"/>
  <c r="K125" i="59"/>
  <c r="L125" i="59"/>
  <c r="K126" i="59"/>
  <c r="L126" i="59"/>
  <c r="K127" i="59"/>
  <c r="L127" i="59"/>
  <c r="K128" i="59"/>
  <c r="L128" i="59"/>
  <c r="K129" i="59"/>
  <c r="L129" i="59"/>
  <c r="K130" i="59"/>
  <c r="L130" i="59"/>
  <c r="K131" i="59"/>
  <c r="L131" i="59"/>
  <c r="K132" i="59"/>
  <c r="L132" i="59"/>
  <c r="K133" i="59"/>
  <c r="L133" i="59"/>
  <c r="K134" i="59"/>
  <c r="L134" i="59"/>
  <c r="K135" i="59"/>
  <c r="L135" i="59"/>
  <c r="K136" i="59"/>
  <c r="L136" i="59"/>
  <c r="K137" i="59"/>
  <c r="L137" i="59"/>
  <c r="K138" i="59"/>
  <c r="L138" i="59"/>
  <c r="K139" i="59"/>
  <c r="L139" i="59"/>
  <c r="K140" i="59"/>
  <c r="L140" i="59"/>
  <c r="K141" i="59"/>
  <c r="L141" i="59"/>
  <c r="K142" i="59"/>
  <c r="L142" i="59"/>
  <c r="K143" i="59"/>
  <c r="L143" i="59"/>
  <c r="K144" i="59"/>
  <c r="L144" i="59"/>
  <c r="K145" i="59"/>
  <c r="L145" i="59"/>
  <c r="K146" i="59"/>
  <c r="L146" i="59"/>
  <c r="K147" i="59"/>
  <c r="L147" i="59"/>
  <c r="K148" i="59"/>
  <c r="L148" i="59"/>
  <c r="K120" i="52"/>
  <c r="L120" i="52"/>
  <c r="K121" i="52"/>
  <c r="L121" i="52"/>
  <c r="K122" i="52"/>
  <c r="L122" i="52"/>
  <c r="K123" i="52"/>
  <c r="L123" i="52"/>
  <c r="K124" i="52"/>
  <c r="L124" i="52"/>
  <c r="K125" i="52"/>
  <c r="L125" i="52"/>
  <c r="K126" i="52"/>
  <c r="L126" i="52"/>
  <c r="K127" i="52"/>
  <c r="L127" i="52"/>
  <c r="K128" i="52"/>
  <c r="L128" i="52"/>
  <c r="K129" i="52"/>
  <c r="L129" i="52"/>
  <c r="K130" i="52"/>
  <c r="L130" i="52"/>
  <c r="K131" i="52"/>
  <c r="L131" i="52"/>
  <c r="K132" i="52"/>
  <c r="L132" i="52"/>
  <c r="K133" i="52"/>
  <c r="L133" i="52"/>
  <c r="K134" i="52"/>
  <c r="L134" i="52"/>
  <c r="K135" i="52"/>
  <c r="L135" i="52"/>
  <c r="K136" i="52"/>
  <c r="L136" i="52"/>
  <c r="K137" i="52"/>
  <c r="L137" i="52"/>
  <c r="K138" i="52"/>
  <c r="L138" i="52"/>
  <c r="K139" i="52"/>
  <c r="L139" i="52"/>
  <c r="K140" i="52"/>
  <c r="L140" i="52"/>
  <c r="K141" i="52"/>
  <c r="L141" i="52"/>
  <c r="K142" i="52"/>
  <c r="L142" i="52"/>
  <c r="K143" i="52"/>
  <c r="L143" i="52"/>
  <c r="K144" i="52"/>
  <c r="L144" i="52"/>
  <c r="K145" i="52"/>
  <c r="L145" i="52"/>
  <c r="K146" i="52"/>
  <c r="L146" i="52"/>
  <c r="K147" i="52"/>
  <c r="L147" i="52"/>
  <c r="K148" i="52"/>
  <c r="L148" i="52"/>
  <c r="K149" i="52"/>
  <c r="L149" i="52"/>
  <c r="H24" i="73"/>
  <c r="J24" i="73" s="1"/>
  <c r="L24" i="73" s="1"/>
  <c r="H25" i="73"/>
  <c r="J25" i="73" s="1"/>
  <c r="L25" i="73" s="1"/>
  <c r="H26" i="73"/>
  <c r="J26" i="73" s="1"/>
  <c r="L26" i="73" s="1"/>
  <c r="H27" i="73"/>
  <c r="J27" i="73" s="1"/>
  <c r="L27" i="73" s="1"/>
  <c r="H28" i="73"/>
  <c r="J28" i="73" s="1"/>
  <c r="L28" i="73" s="1"/>
  <c r="H29" i="73"/>
  <c r="J29" i="73" s="1"/>
  <c r="L29" i="73" s="1"/>
  <c r="H30" i="73"/>
  <c r="J30" i="73" s="1"/>
  <c r="L30" i="73" s="1"/>
  <c r="H31" i="73"/>
  <c r="J31" i="73" s="1"/>
  <c r="L31" i="73" s="1"/>
  <c r="H32" i="73"/>
  <c r="J32" i="73" s="1"/>
  <c r="L32" i="73" s="1"/>
  <c r="H33" i="73"/>
  <c r="J33" i="73" s="1"/>
  <c r="L33" i="73" s="1"/>
  <c r="H34" i="73"/>
  <c r="J34" i="73" s="1"/>
  <c r="L34" i="73" s="1"/>
  <c r="H35" i="73"/>
  <c r="J35" i="73" s="1"/>
  <c r="L35" i="73" s="1"/>
  <c r="H36" i="73"/>
  <c r="J36" i="73" s="1"/>
  <c r="L36" i="73" s="1"/>
  <c r="H37" i="73"/>
  <c r="J37" i="73" s="1"/>
  <c r="L37" i="73" s="1"/>
  <c r="H38" i="73"/>
  <c r="J38" i="73" s="1"/>
  <c r="L38" i="73" s="1"/>
  <c r="H39" i="73"/>
  <c r="J39" i="73" s="1"/>
  <c r="L39" i="73" s="1"/>
  <c r="H40" i="73"/>
  <c r="J40" i="73" s="1"/>
  <c r="L40" i="73" s="1"/>
  <c r="H41" i="73"/>
  <c r="J41" i="73" s="1"/>
  <c r="L41" i="73" s="1"/>
  <c r="H42" i="73"/>
  <c r="J42" i="73" s="1"/>
  <c r="L42" i="73" s="1"/>
  <c r="H43" i="73"/>
  <c r="J43" i="73" s="1"/>
  <c r="L43" i="73" s="1"/>
  <c r="H44" i="73"/>
  <c r="J44" i="73" s="1"/>
  <c r="L44" i="73" s="1"/>
  <c r="H45" i="73"/>
  <c r="J45" i="73" s="1"/>
  <c r="L45" i="73" s="1"/>
  <c r="H46" i="73"/>
  <c r="J46" i="73"/>
  <c r="L46" i="73" s="1"/>
  <c r="H47" i="73"/>
  <c r="J47" i="73" s="1"/>
  <c r="L47" i="73" s="1"/>
  <c r="H48" i="73"/>
  <c r="J48" i="73" s="1"/>
  <c r="L48" i="73" s="1"/>
  <c r="H49" i="73"/>
  <c r="J49" i="73" s="1"/>
  <c r="L49" i="73" s="1"/>
  <c r="H50" i="73"/>
  <c r="J50" i="73" s="1"/>
  <c r="L50" i="73" s="1"/>
  <c r="H51" i="73"/>
  <c r="J51" i="73"/>
  <c r="L51" i="73" s="1"/>
  <c r="H52" i="73"/>
  <c r="J52" i="73" s="1"/>
  <c r="L52" i="73" s="1"/>
  <c r="H53" i="73"/>
  <c r="J53" i="73" s="1"/>
  <c r="L53" i="73" s="1"/>
  <c r="C42" i="79" l="1"/>
  <c r="J81" i="81" l="1"/>
  <c r="I81" i="81"/>
  <c r="E81" i="81"/>
  <c r="D81" i="81"/>
  <c r="J137" i="76" l="1"/>
  <c r="I137" i="76"/>
  <c r="E137" i="76"/>
  <c r="D137" i="76"/>
  <c r="J106" i="81" l="1"/>
  <c r="I106" i="81"/>
  <c r="E106" i="81"/>
  <c r="D106" i="81"/>
  <c r="H197" i="62" l="1"/>
  <c r="G197" i="62"/>
  <c r="L195" i="62"/>
  <c r="K195" i="62"/>
  <c r="C44" i="79" l="1"/>
  <c r="C27" i="79"/>
  <c r="C14" i="79"/>
  <c r="L103" i="60"/>
  <c r="L105" i="60" s="1"/>
  <c r="L113" i="60" s="1"/>
  <c r="L116" i="60" s="1"/>
  <c r="K103" i="60"/>
  <c r="K105" i="60" s="1"/>
  <c r="K113" i="60" s="1"/>
  <c r="K116" i="60" s="1"/>
  <c r="J105" i="60"/>
  <c r="I105" i="60"/>
  <c r="L150" i="52"/>
  <c r="L152" i="52" s="1"/>
  <c r="L160" i="52" s="1"/>
  <c r="L163" i="52" s="1"/>
  <c r="K150" i="52"/>
  <c r="H152" i="52"/>
  <c r="G152" i="52"/>
  <c r="H59" i="73"/>
  <c r="J59" i="73" s="1"/>
  <c r="C91" i="66"/>
  <c r="G77" i="66"/>
  <c r="D76" i="66"/>
  <c r="G85" i="66"/>
  <c r="G86" i="66" s="1"/>
  <c r="G88" i="66" s="1"/>
  <c r="G79" i="66"/>
  <c r="B32" i="79"/>
  <c r="B30" i="79"/>
  <c r="C46" i="79"/>
  <c r="B46" i="79"/>
  <c r="B38" i="79"/>
  <c r="B21" i="79"/>
  <c r="B44" i="79"/>
  <c r="B40" i="79"/>
  <c r="C40" i="79"/>
  <c r="F87" i="66"/>
  <c r="F149" i="69" s="1"/>
  <c r="F84" i="66"/>
  <c r="F83" i="66"/>
  <c r="J111" i="78" s="1"/>
  <c r="F82" i="66"/>
  <c r="F148" i="69" s="1"/>
  <c r="J110" i="78"/>
  <c r="F81" i="66"/>
  <c r="C30" i="79" s="1"/>
  <c r="F66" i="66"/>
  <c r="F64" i="66"/>
  <c r="C38" i="79" s="1"/>
  <c r="F63" i="66"/>
  <c r="L156" i="65"/>
  <c r="L158" i="65" s="1"/>
  <c r="L166" i="65" s="1"/>
  <c r="L169" i="65" s="1"/>
  <c r="K156" i="65"/>
  <c r="K158" i="65" s="1"/>
  <c r="K166" i="65" s="1"/>
  <c r="K169" i="65" s="1"/>
  <c r="K106" i="64"/>
  <c r="K108" i="64" s="1"/>
  <c r="K116" i="64" s="1"/>
  <c r="K119" i="64" s="1"/>
  <c r="L106" i="64"/>
  <c r="L108" i="64" s="1"/>
  <c r="L116" i="64" s="1"/>
  <c r="L119" i="64" s="1"/>
  <c r="K103" i="63"/>
  <c r="K105" i="63" s="1"/>
  <c r="K113" i="63" s="1"/>
  <c r="K116" i="63" s="1"/>
  <c r="L197" i="62"/>
  <c r="L205" i="62" s="1"/>
  <c r="L208" i="62" s="1"/>
  <c r="K197" i="62"/>
  <c r="K205" i="62" s="1"/>
  <c r="K208" i="62" s="1"/>
  <c r="L149" i="61"/>
  <c r="L151" i="61" s="1"/>
  <c r="L159" i="61" s="1"/>
  <c r="L162" i="61" s="1"/>
  <c r="K149" i="61"/>
  <c r="K151" i="61" s="1"/>
  <c r="K159" i="61" s="1"/>
  <c r="K162" i="61" s="1"/>
  <c r="K149" i="59"/>
  <c r="K151" i="59" s="1"/>
  <c r="K159" i="59" s="1"/>
  <c r="K162" i="59" s="1"/>
  <c r="J113" i="52"/>
  <c r="I113" i="52"/>
  <c r="H113" i="52"/>
  <c r="G113" i="52"/>
  <c r="F113" i="52"/>
  <c r="E113" i="52"/>
  <c r="D113" i="52"/>
  <c r="C113" i="52"/>
  <c r="K152" i="52"/>
  <c r="K160" i="52" s="1"/>
  <c r="K163" i="52" s="1"/>
  <c r="C80" i="65"/>
  <c r="D80" i="65"/>
  <c r="E80" i="65"/>
  <c r="F80" i="65"/>
  <c r="G80" i="65"/>
  <c r="H80" i="65"/>
  <c r="I80" i="65"/>
  <c r="J80" i="65"/>
  <c r="C119" i="65"/>
  <c r="D119" i="65"/>
  <c r="E119" i="65"/>
  <c r="F119" i="65"/>
  <c r="G119" i="65"/>
  <c r="H119" i="65"/>
  <c r="I119" i="65"/>
  <c r="J119" i="65"/>
  <c r="C158" i="65"/>
  <c r="D158" i="65"/>
  <c r="E158" i="65"/>
  <c r="F158" i="65"/>
  <c r="G158" i="65"/>
  <c r="H158" i="65"/>
  <c r="C69" i="64"/>
  <c r="D69" i="64"/>
  <c r="E69" i="64"/>
  <c r="F69" i="64"/>
  <c r="G69" i="64"/>
  <c r="H69" i="64"/>
  <c r="I69" i="64"/>
  <c r="J69" i="64"/>
  <c r="C108" i="64"/>
  <c r="D108" i="64"/>
  <c r="E108" i="64"/>
  <c r="F108" i="64"/>
  <c r="C66" i="63"/>
  <c r="D66" i="63"/>
  <c r="E66" i="63"/>
  <c r="F66" i="63"/>
  <c r="G66" i="63"/>
  <c r="H66" i="63"/>
  <c r="I66" i="63"/>
  <c r="J66" i="63"/>
  <c r="L103" i="63"/>
  <c r="L105" i="63" s="1"/>
  <c r="L113" i="63" s="1"/>
  <c r="L116" i="63" s="1"/>
  <c r="C105" i="63"/>
  <c r="D105" i="63"/>
  <c r="E105" i="63"/>
  <c r="F105" i="63"/>
  <c r="C80" i="62"/>
  <c r="D80" i="62"/>
  <c r="E80" i="62"/>
  <c r="F80" i="62"/>
  <c r="G80" i="62"/>
  <c r="H80" i="62"/>
  <c r="I80" i="62"/>
  <c r="J80" i="62"/>
  <c r="C119" i="62"/>
  <c r="D119" i="62"/>
  <c r="E119" i="62"/>
  <c r="F119" i="62"/>
  <c r="G119" i="62"/>
  <c r="H119" i="62"/>
  <c r="I119" i="62"/>
  <c r="J119" i="62"/>
  <c r="C158" i="62"/>
  <c r="D158" i="62"/>
  <c r="E158" i="62"/>
  <c r="F158" i="62"/>
  <c r="G158" i="62"/>
  <c r="H158" i="62"/>
  <c r="I158" i="62"/>
  <c r="J158" i="62"/>
  <c r="C197" i="62"/>
  <c r="D197" i="62"/>
  <c r="E197" i="62"/>
  <c r="F197" i="62"/>
  <c r="C73" i="61"/>
  <c r="D73" i="61"/>
  <c r="E73" i="61"/>
  <c r="F73" i="61"/>
  <c r="G73" i="61"/>
  <c r="H73" i="61"/>
  <c r="I73" i="61"/>
  <c r="J73" i="61"/>
  <c r="C112" i="61"/>
  <c r="D112" i="61"/>
  <c r="E112" i="61"/>
  <c r="F112" i="61"/>
  <c r="G112" i="61"/>
  <c r="H112" i="61"/>
  <c r="I112" i="61"/>
  <c r="J112" i="61"/>
  <c r="C151" i="61"/>
  <c r="D151" i="61"/>
  <c r="E151" i="61"/>
  <c r="F151" i="61"/>
  <c r="G151" i="61"/>
  <c r="H151" i="61"/>
  <c r="I151" i="61"/>
  <c r="J151" i="61"/>
  <c r="C66" i="60"/>
  <c r="D66" i="60"/>
  <c r="E66" i="60"/>
  <c r="F66" i="60"/>
  <c r="G66" i="60"/>
  <c r="H66" i="60"/>
  <c r="I66" i="60"/>
  <c r="J66" i="60"/>
  <c r="C105" i="60"/>
  <c r="D105" i="60"/>
  <c r="E105" i="60"/>
  <c r="F105" i="60"/>
  <c r="G105" i="60"/>
  <c r="H105" i="60"/>
  <c r="C73" i="59"/>
  <c r="D73" i="59"/>
  <c r="E73" i="59"/>
  <c r="F73" i="59"/>
  <c r="G73" i="59"/>
  <c r="H73" i="59"/>
  <c r="I73" i="59"/>
  <c r="J73" i="59"/>
  <c r="C112" i="59"/>
  <c r="D112" i="59"/>
  <c r="E112" i="59"/>
  <c r="F112" i="59"/>
  <c r="G112" i="59"/>
  <c r="H112" i="59"/>
  <c r="I112" i="59"/>
  <c r="J112" i="59"/>
  <c r="L149" i="59"/>
  <c r="L151" i="59" s="1"/>
  <c r="L159" i="59" s="1"/>
  <c r="L162" i="59" s="1"/>
  <c r="C151" i="59"/>
  <c r="D151" i="59"/>
  <c r="E151" i="59"/>
  <c r="F151" i="59"/>
  <c r="G151" i="59"/>
  <c r="H151" i="59"/>
  <c r="C74" i="52"/>
  <c r="D74" i="52"/>
  <c r="E74" i="52"/>
  <c r="F74" i="52"/>
  <c r="G74" i="52"/>
  <c r="H74" i="52"/>
  <c r="I74" i="52"/>
  <c r="J74" i="52"/>
  <c r="C152" i="52"/>
  <c r="D152" i="52"/>
  <c r="E152" i="52"/>
  <c r="F152" i="52"/>
  <c r="B19" i="73"/>
  <c r="H54" i="73"/>
  <c r="H56" i="73" s="1"/>
  <c r="C56" i="73"/>
  <c r="C62" i="73" s="1"/>
  <c r="D56" i="73"/>
  <c r="D62" i="73" s="1"/>
  <c r="E56" i="73"/>
  <c r="E62" i="73" s="1"/>
  <c r="F56" i="73"/>
  <c r="F62" i="73" s="1"/>
  <c r="G56" i="73"/>
  <c r="G62" i="73" s="1"/>
  <c r="I56" i="73"/>
  <c r="I62" i="73" s="1"/>
  <c r="K56" i="73"/>
  <c r="D81" i="78"/>
  <c r="E81" i="78"/>
  <c r="I81" i="78"/>
  <c r="J81" i="78"/>
  <c r="D106" i="78"/>
  <c r="E106" i="78"/>
  <c r="I106" i="78"/>
  <c r="J106" i="78"/>
  <c r="D102" i="76"/>
  <c r="E102" i="76"/>
  <c r="I102" i="76"/>
  <c r="J102" i="76"/>
  <c r="D88" i="77"/>
  <c r="E88" i="77"/>
  <c r="I88" i="77"/>
  <c r="J88" i="77"/>
  <c r="D114" i="77"/>
  <c r="E114" i="77"/>
  <c r="I114" i="77"/>
  <c r="J114" i="77"/>
  <c r="B2" i="70"/>
  <c r="B1" i="68"/>
  <c r="E4" i="69"/>
  <c r="F4" i="69"/>
  <c r="E11" i="69"/>
  <c r="F11" i="69"/>
  <c r="E18" i="69"/>
  <c r="F18" i="69"/>
  <c r="E25" i="69"/>
  <c r="F25" i="69"/>
  <c r="E32" i="69"/>
  <c r="F32" i="69"/>
  <c r="E39" i="69"/>
  <c r="F39" i="69"/>
  <c r="E46" i="69"/>
  <c r="F46" i="69"/>
  <c r="E53" i="69"/>
  <c r="F53" i="69"/>
  <c r="E60" i="69"/>
  <c r="F60" i="69"/>
  <c r="E67" i="69"/>
  <c r="F67" i="69"/>
  <c r="E74" i="69"/>
  <c r="F74" i="69"/>
  <c r="E81" i="69"/>
  <c r="F81" i="69"/>
  <c r="E88" i="69"/>
  <c r="F88" i="69"/>
  <c r="E95" i="69"/>
  <c r="F95" i="69"/>
  <c r="E102" i="69"/>
  <c r="F102" i="69"/>
  <c r="E109" i="69"/>
  <c r="F109" i="69"/>
  <c r="C131" i="69"/>
  <c r="C133" i="69"/>
  <c r="E136" i="69"/>
  <c r="F136" i="69"/>
  <c r="E137" i="69"/>
  <c r="F137" i="69"/>
  <c r="E138" i="69"/>
  <c r="F138" i="69"/>
  <c r="E139" i="69"/>
  <c r="F139" i="69"/>
  <c r="E140" i="69"/>
  <c r="F140" i="69"/>
  <c r="E141" i="69"/>
  <c r="F141" i="69"/>
  <c r="E142" i="69"/>
  <c r="F142" i="69"/>
  <c r="E143" i="69"/>
  <c r="F143" i="69"/>
  <c r="D4" i="66"/>
  <c r="E4" i="66"/>
  <c r="G4" i="66"/>
  <c r="D11" i="66"/>
  <c r="E11" i="66"/>
  <c r="G11" i="66"/>
  <c r="D19" i="66"/>
  <c r="E19" i="66"/>
  <c r="G19" i="66"/>
  <c r="D27" i="66"/>
  <c r="E27" i="66"/>
  <c r="G27" i="66"/>
  <c r="D35" i="66"/>
  <c r="E35" i="66"/>
  <c r="G35" i="66"/>
  <c r="D43" i="66"/>
  <c r="E43" i="66"/>
  <c r="G43" i="66"/>
  <c r="D51" i="66"/>
  <c r="E51" i="66"/>
  <c r="G51" i="66"/>
  <c r="D58" i="66"/>
  <c r="E58" i="66"/>
  <c r="G58" i="66"/>
  <c r="C71" i="66"/>
  <c r="C74" i="66"/>
  <c r="F77" i="66"/>
  <c r="D79" i="66"/>
  <c r="E79" i="66"/>
  <c r="D85" i="66"/>
  <c r="D86" i="66" s="1"/>
  <c r="D88" i="66" s="1"/>
  <c r="E85" i="66"/>
  <c r="E86" i="66" s="1"/>
  <c r="E88" i="66" s="1"/>
  <c r="B15" i="71"/>
  <c r="B23" i="79"/>
  <c r="B25" i="79"/>
  <c r="B27" i="79"/>
  <c r="B34" i="79"/>
  <c r="C6" i="57"/>
  <c r="C7" i="57"/>
  <c r="C9" i="57" s="1"/>
  <c r="C8" i="57"/>
  <c r="J112" i="78"/>
  <c r="H62" i="73" l="1"/>
  <c r="F79" i="66"/>
  <c r="C8" i="79" s="1"/>
  <c r="D14" i="79" s="1"/>
  <c r="C10" i="57"/>
  <c r="D42" i="79"/>
  <c r="D46" i="79"/>
  <c r="D44" i="79"/>
  <c r="F145" i="69"/>
  <c r="C32" i="79" s="1"/>
  <c r="D32" i="79" s="1"/>
  <c r="F150" i="69"/>
  <c r="E145" i="69"/>
  <c r="E152" i="69" s="1"/>
  <c r="J54" i="73"/>
  <c r="J107" i="78"/>
  <c r="C34" i="79"/>
  <c r="D34" i="79" s="1"/>
  <c r="D40" i="79"/>
  <c r="F85" i="66"/>
  <c r="I107" i="78"/>
  <c r="I114" i="78" s="1"/>
  <c r="C12" i="79" s="1"/>
  <c r="C16" i="79"/>
  <c r="D12" i="79" l="1"/>
  <c r="D16" i="79"/>
  <c r="C10" i="79"/>
  <c r="D10" i="79" s="1"/>
  <c r="J56" i="73"/>
  <c r="J62" i="73" s="1"/>
  <c r="L54" i="73"/>
  <c r="F147" i="69"/>
  <c r="F152" i="69" s="1"/>
  <c r="C23" i="79" s="1"/>
  <c r="J109" i="78"/>
  <c r="J114" i="78" s="1"/>
  <c r="C25" i="79" s="1"/>
  <c r="F86" i="66"/>
  <c r="C42" i="68" s="1"/>
  <c r="C43" i="68" l="1"/>
  <c r="C41" i="68"/>
  <c r="F88" i="66"/>
  <c r="C21" i="79" s="1"/>
  <c r="D27" i="79" s="1"/>
  <c r="C40" i="68"/>
  <c r="C44" i="68" l="1"/>
  <c r="D23" i="79"/>
  <c r="D25" i="79"/>
</calcChain>
</file>

<file path=xl/sharedStrings.xml><?xml version="1.0" encoding="utf-8"?>
<sst xmlns="http://schemas.openxmlformats.org/spreadsheetml/2006/main" count="4844" uniqueCount="726">
  <si>
    <t>Provision for Debit/Credit Balances (1)</t>
  </si>
  <si>
    <t>(1) Debit Balances are shown as plus values and credit balances are shown as minus values</t>
  </si>
  <si>
    <t>Gross *Expenditure</t>
  </si>
  <si>
    <t>* Before adjustment for inter-local authority contributions</t>
  </si>
  <si>
    <t>C01</t>
  </si>
  <si>
    <t>C02</t>
  </si>
  <si>
    <t>C03</t>
  </si>
  <si>
    <t>C04</t>
  </si>
  <si>
    <t>C05</t>
  </si>
  <si>
    <t>C06</t>
  </si>
  <si>
    <t>C07</t>
  </si>
  <si>
    <t>E01</t>
  </si>
  <si>
    <t>E02</t>
  </si>
  <si>
    <t>E03</t>
  </si>
  <si>
    <t>E04</t>
  </si>
  <si>
    <t>E05</t>
  </si>
  <si>
    <t>E06</t>
  </si>
  <si>
    <t>E07</t>
  </si>
  <si>
    <t>E08</t>
  </si>
  <si>
    <t>E09</t>
  </si>
  <si>
    <t>Maintenance of Burial Grounds</t>
  </si>
  <si>
    <t>E10</t>
  </si>
  <si>
    <t>E11</t>
  </si>
  <si>
    <t>E12</t>
  </si>
  <si>
    <t>E13</t>
  </si>
  <si>
    <t>E14</t>
  </si>
  <si>
    <t>Agency &amp; Recoupable Servicess</t>
  </si>
  <si>
    <t>F01</t>
  </si>
  <si>
    <t>F02</t>
  </si>
  <si>
    <t>F03</t>
  </si>
  <si>
    <t>F04</t>
  </si>
  <si>
    <t>F05</t>
  </si>
  <si>
    <t>F06</t>
  </si>
  <si>
    <t>G01</t>
  </si>
  <si>
    <t>G02</t>
  </si>
  <si>
    <t>G03</t>
  </si>
  <si>
    <t>G04</t>
  </si>
  <si>
    <t>G05</t>
  </si>
  <si>
    <t>G06</t>
  </si>
  <si>
    <t>H01</t>
  </si>
  <si>
    <t>H02</t>
  </si>
  <si>
    <t>H03</t>
  </si>
  <si>
    <t>Adminstration of Rates</t>
  </si>
  <si>
    <t>H04</t>
  </si>
  <si>
    <t>H05</t>
  </si>
  <si>
    <t>Operation of Morgue and Coroner Expenses</t>
  </si>
  <si>
    <t>H06</t>
  </si>
  <si>
    <t>H07</t>
  </si>
  <si>
    <t>Operation of Markets and Casual Trading</t>
  </si>
  <si>
    <t>H08</t>
  </si>
  <si>
    <t>H09</t>
  </si>
  <si>
    <t>H10</t>
  </si>
  <si>
    <t>Motor Taxation</t>
  </si>
  <si>
    <t>H11</t>
  </si>
  <si>
    <t xml:space="preserve">SQL,1 SELECT mbudrepdata.bud_code,mbudrepdata.col_amount,mbudrepdata.col_code FROM mbudrepdata WHERE mbudrepdata.rep_code = 'TA'  AND rep_seq_no = '10' AND mbudrepdata.client = '&lt;client&gt;' </t>
  </si>
  <si>
    <t>Net Effective Valuation</t>
  </si>
  <si>
    <t>SQL,2 SELECT mbudrepdata.bud_code,mbudrepdata.col_amount,mbudrepdata.col_code FROM mbudrepdata WHERE mbudrepdata.rep_code = 'TFDIVAIN'  AND rep_seq_no = '70' and mbudrepdata.client = '&lt;client&gt;'</t>
  </si>
  <si>
    <t>SQL,3 SELECT mbudrepdata.bud_code,mbudrepdata.col_amount,mbudrepdata.col_code FROM mbudrepdata WHERE mbudrepdata.rep_code = 'TA'  AND rep_seq_no = '20' AND mbudrepdata.client = '&lt;client&gt;'</t>
  </si>
  <si>
    <t>SQL,4 SELECT mbudrepdata.bud_code,mbudrepdata.col_amount,mbudrepdata.col_code FROM mbudrepdata WHERE mbudrepdata.rep_code = 'TFDIVBIN'  AND rep_seq_no = '90' and mbudrepdata.client = '&lt;client&gt;'</t>
  </si>
  <si>
    <t>SQL,5 SELECT mbudrepdata.bud_code,mbudrepdata.col_amount,mbudrepdata.col_code FROM mbudrepdata WHERE mbudrepdata.rep_code = 'TA'  AND rep_seq_no = '30' AND mbudrepdata.client = '&lt;client&gt;'</t>
  </si>
  <si>
    <t>SQL,6 SELECT mbudrepdata.bud_code,mbudrepdata.col_amount,mbudrepdata.col_code FROM mbudrepdata WHERE mbudrepdata.rep_code = 'TFDIVCIN'  AND rep_seq_no = '80' and mbudrepdata.client = '&lt;client&gt;'</t>
  </si>
  <si>
    <t>SQL,7 SELECT mbudrepdata.bud_code,mbudrepdata.col_amount,mbudrepdata.col_code FROM mbudrepdata WHERE mbudrepdata.rep_code = 'TA'  AND rep_seq_no = '40' AND mbudrepdata.client = '&lt;client&gt;'</t>
  </si>
  <si>
    <t>SQL,8 SELECT mbudrepdata.bud_code,mbudrepdata.col_amount,mbudrepdata.col_code FROM mbudrepdata WHERE mbudrepdata.rep_code = 'TFDIVDIN'  AND rep_seq_no = '80' and mbudrepdata.client = '&lt;client&gt;'</t>
  </si>
  <si>
    <t>SQL,9 SELECT mbudrepdata.bud_code,mbudrepdata.col_amount,mbudrepdata.col_code FROM mbudrepdata WHERE mbudrepdata.rep_code = 'TA'  AND rep_seq_no = '50' AND mbudrepdata.client = '&lt;client&gt;'</t>
  </si>
  <si>
    <t>SQL,10 SELECT mbudrepdata.bud_code,mbudrepdata.col_amount,mbudrepdata.col_code FROM mbudrepdata WHERE mbudrepdata.rep_code = 'TFDIVEIN'  AND rep_seq_no = '110' and mbudrepdata.client = '&lt;client&gt;'</t>
  </si>
  <si>
    <t>SQL,11 SELECT mbudrepdata.bud_code,mbudrepdata.col_amount,mbudrepdata.col_code FROM mbudrepdata WHERE mbudrepdata.rep_code = 'TA'  AND rep_seq_no = '60' AND mbudrepdata.client = '&lt;client&gt;'</t>
  </si>
  <si>
    <t>SQL,12 SELECT mbudrepdata.bud_code,mbudrepdata.col_amount,mbudrepdata.col_code FROM mbudrepdata WHERE mbudrepdata.rep_code = 'TFDIVFIN'  AND rep_seq_no = '120' and mbudrepdata.client = '&lt;client&gt;'</t>
  </si>
  <si>
    <t>SQL,13 SELECT mbudrepdata.bud_code,mbudrepdata.col_amount,mbudrepdata.col_code FROM mbudrepdata WHERE mbudrepdata.rep_code = 'TA'  AND rep_seq_no = '70' AND mbudrepdata.client = '&lt;client&gt;'</t>
  </si>
  <si>
    <t>SQL,14 SELECT mbudrepdata.bud_code,mbudrepdata.col_amount,mbudrepdata.col_code FROM mbudrepdata WHERE mbudrepdata.rep_code = 'TFDIVGIN'  AND rep_seq_no = '80' and mbudrepdata.client = '&lt;client&gt;'</t>
  </si>
  <si>
    <t>SQL,15 SELECT mbudrepdata.bud_code,mbudrepdata.col_amount,mbudrepdata.col_code FROM mbudrepdata WHERE mbudrepdata.rep_code = 'TA'  AND rep_seq_no = '80' AND mbudrepdata.client = '&lt;client&gt;'</t>
  </si>
  <si>
    <t>SQL,16 SELECT mbudrepdata.bud_code,mbudrepdata.col_amount,mbudrepdata.col_code FROM mbudrepdata WHERE mbudrepdata.rep_code = 'TFDIVHIN'  AND rep_seq_no = '90' and mbudrepdata.client = '&lt;client&gt;'</t>
  </si>
  <si>
    <t>Sub-total</t>
  </si>
  <si>
    <t>summary,2</t>
  </si>
  <si>
    <t>summary,6</t>
  </si>
  <si>
    <t>summary,7</t>
  </si>
  <si>
    <t>summary,8</t>
  </si>
  <si>
    <t>summary,9</t>
  </si>
  <si>
    <t>summary,10</t>
  </si>
  <si>
    <t>summary,11</t>
  </si>
  <si>
    <t xml:space="preserve">SQL,12 SELECT mbudrepdata.bud_code,mbudrepdata.col_amount,mbudrepdata.col_code,mbudrepdata.rep_seq_no,mbudrepdata.rep_code FROM mbudrepdata WHERE mbudrepdata.client = '&lt;client&gt;' </t>
  </si>
  <si>
    <t>crosstab,12 rep_code</t>
  </si>
  <si>
    <t>summary,12</t>
  </si>
  <si>
    <t>summary,13</t>
  </si>
  <si>
    <t>summary,14</t>
  </si>
  <si>
    <t>summary,15</t>
  </si>
  <si>
    <t>D01</t>
  </si>
  <si>
    <t>D02</t>
  </si>
  <si>
    <t>D03</t>
  </si>
  <si>
    <t>D04</t>
  </si>
  <si>
    <t>D05</t>
  </si>
  <si>
    <t>D06</t>
  </si>
  <si>
    <t>D07</t>
  </si>
  <si>
    <t>D08</t>
  </si>
  <si>
    <t>D09</t>
  </si>
  <si>
    <t>D10</t>
  </si>
  <si>
    <t>D11</t>
  </si>
  <si>
    <t>D12</t>
  </si>
  <si>
    <t>TFDIVCIN</t>
  </si>
  <si>
    <t>TFDIVDIN</t>
  </si>
  <si>
    <t>TFDIVEIN</t>
  </si>
  <si>
    <t>TFDIVFIN</t>
  </si>
  <si>
    <t>TFDIVGIN</t>
  </si>
  <si>
    <t>TFDIVHIN</t>
  </si>
  <si>
    <t>SQL,1 SELECT mbudrepdata.col_amount,mbudrepdata.col_code,mbudrepdata.rep_seq_no FROM mbudrepdata WHERE mbudrepdata.rep_code = 'TB'  AND mbudrepdata.client = '&lt;client&gt;' AND mbudrepdata.bud_code = '&lt;bud_code&gt;'</t>
  </si>
  <si>
    <t>SQL,2 SELECT mbudrepdata.col_amount,mbudrepdata.col_code,mbudrepdata.rep_seq_no FROM mbudrepdata WHERE mbudrepdata.rep_code = 'TB'  AND mbudrepdata.client = '&lt;client&gt;' AND mbudrepdata.bud_code = '&lt;bud_code&gt;'</t>
  </si>
  <si>
    <t>SQL,3 SELECT mbudrepdata.col_amount,mbudrepdata.col_code,mbudrepdata.rep_seq_no FROM mbudrepdata WHERE mbudrepdata.rep_code = 'TB'  AND mbudrepdata.client = '&lt;client&gt;' AND mbudrepdata.bud_code = '&lt;bud_code&gt;'</t>
  </si>
  <si>
    <t>SQL,4 SELECT mbudrepdata.col_amount,mbudrepdata.col_code,mbudrepdata.rep_seq_no FROM mbudrepdata WHERE mbudrepdata.rep_code = 'TB'  AND mbudrepdata.client = '&lt;client&gt;' AND mbudrepdata.bud_code = '&lt;bud_code&gt;'</t>
  </si>
  <si>
    <t>SQL,5 SELECT mbudrepdata.col_amount,mbudrepdata.col_code,mbudrepdata.rep_seq_no FROM mbudrepdata WHERE mbudrepdata.rep_code = 'TB'  AND mbudrepdata.client = '&lt;client&gt;' AND mbudrepdata.bud_code = '&lt;bud_code&gt;'</t>
  </si>
  <si>
    <t>QUERY,20</t>
  </si>
  <si>
    <t>columns,20</t>
  </si>
  <si>
    <t>crosstab,20 col_code</t>
  </si>
  <si>
    <t>crosstab,20 rep_seq_no</t>
  </si>
  <si>
    <t>columnsign,20</t>
  </si>
  <si>
    <t>SQL,6 SELECT mbudrepdata.col_amount,mbudrepdata.col_code,mbudrepdata.rep_seq_no FROM mbudrepdata WHERE mbudrepdata.rep_code = 'TB'  AND mbudrepdata.client = '&lt;client&gt;' AND mbudrepdata.bud_code = '&lt;bud_code&gt;'</t>
  </si>
  <si>
    <t>SQL,7 SELECT mbudrepdata.col_amount,mbudrepdata.col_code,mbudrepdata.rep_seq_no FROM mbudrepdata WHERE mbudrepdata.rep_code = 'TB'  AND mbudrepdata.client = '&lt;client&gt;' AND mbudrepdata.bud_code = '&lt;bud_code&gt;'</t>
  </si>
  <si>
    <t>SQL,8 SELECT mbudrepdata.col_amount,mbudrepdata.col_code,mbudrepdata.rep_seq_no FROM mbudrepdata WHERE mbudrepdata.rep_code = 'TB'  AND mbudrepdata.client = '&lt;client&gt;' AND mbudrepdata.bud_code = '&lt;bud_code&gt;'</t>
  </si>
  <si>
    <t>SQL,9 SELECT mbudrepdata.col_amount,mbudrepdata.col_code,mbudrepdata.rep_seq_no FROM mbudrepdata WHERE mbudrepdata.rep_code = 'TB'  AND mbudrepdata.client = '&lt;client&gt;' AND mbudrepdata.bud_code = '&lt;bud_code&gt;'</t>
  </si>
  <si>
    <t>SQL,10 SELECT mbudrepdata.col_amount,mbudrepdata.col_code,mbudrepdata.rep_seq_no FROM mbudrepdata WHERE mbudrepdata.rep_code = 'TB'  AND mbudrepdata.client = '&lt;client&gt;' AND mbudrepdata.bud_code = '&lt;bud_code&gt;'</t>
  </si>
  <si>
    <t>SQL,11 SELECT mbudrepdata.col_amount,mbudrepdata.col_code,mbudrepdata.rep_seq_no FROM mbudrepdata WHERE mbudrepdata.rep_code = 'TB'  AND mbudrepdata.client = '&lt;client&gt;' AND mbudrepdata.bud_code = '&lt;bud_code&gt;'</t>
  </si>
  <si>
    <t>SQL,13 SELECT mbudrepdata.col_amount,mbudrepdata.col_code,mbudrepdata.rep_seq_no FROM mbudrepdata WHERE mbudrepdata.rep_code = 'TB'  AND mbudrepdata.client = '&lt;client&gt;' AND mbudrepdata.bud_code = '&lt;bud_code&gt;'</t>
  </si>
  <si>
    <t>SQL,14 SELECT mbudrepdata.col_amount,mbudrepdata.col_code,mbudrepdata.rep_seq_no FROM mbudrepdata WHERE mbudrepdata.rep_code = 'TB'  AND mbudrepdata.client = '&lt;client&gt;' AND mbudrepdata.bud_code = '&lt;bud_code&gt;'</t>
  </si>
  <si>
    <t>SQL,12 SELECT mbudrepdata.col_amount,mbudrepdata.col_code,mbudrepdata.rep_seq_no FROM mbudrepdata WHERE mbudrepdata.rep_code = 'TB'  AND mbudrepdata.client = '&lt;client&gt;' AND mbudrepdata.bud_code = '&lt;bud_code&gt;'</t>
  </si>
  <si>
    <t xml:space="preserve">SQL,15 SELECT mbudrepdata.bud_code,mbudrepdata.col_amount,mbudrepdata.col_code,mbudrepdata.rep_seq_no,mbudrepdata.rep_code FROM mbudrepdata WHERE mbudrepdata.client = '&lt;client&gt;' </t>
  </si>
  <si>
    <t>crosstab,15 rep_code</t>
  </si>
  <si>
    <t xml:space="preserve">SQL,13 SELECT mbudrepdata.bud_code,mbudrepdata.col_amount,mbudrepdata.col_code,mbudrepdata.rep_seq_no,mbudrepdata.rep_code FROM mbudrepdata WHERE mbudrepdata.client = '&lt;client&gt;' </t>
  </si>
  <si>
    <t>crosstab,13 rep_code</t>
  </si>
  <si>
    <t>Sub-total All Service Divisions</t>
  </si>
  <si>
    <t>Grand Total</t>
  </si>
  <si>
    <t>Provision of Goods and Services</t>
  </si>
  <si>
    <t>Contributions by Other Authorities</t>
  </si>
  <si>
    <t>Estimated Dr/Cr Balances</t>
  </si>
  <si>
    <t>Commercial Rates to be levied</t>
  </si>
  <si>
    <t>Annual Rate on valuation</t>
  </si>
  <si>
    <t>Government Grants/
Subsidies</t>
  </si>
  <si>
    <t>10;20;30;40;50;60;70;80</t>
  </si>
  <si>
    <t>crosstab,1 rep_code</t>
  </si>
  <si>
    <t>TA</t>
  </si>
  <si>
    <t>TE</t>
  </si>
  <si>
    <t>TD</t>
  </si>
  <si>
    <t>crosstab,2 rep_code</t>
  </si>
  <si>
    <t>crosstab,14 bud_code</t>
  </si>
  <si>
    <t xml:space="preserve">SQL,1 SELECT mbudrepdata.bud_code,mbudrepdata.authority, mbudrepdata.col_amount, mbudrepdata.col_code, aglrelvalue.rel_value FROM mbudrepdata, aglrelvalue, agldimvalue WHERE agldimvalue.dim_value=mbudrepdata.authority AND agldimvalue.attribute_id=aglrelvalue.attribute_id AND agldimvalue.dim_value=aglrelvalue.att_value  AND (agldimvalue.attribute_id Like 'QZ') AND (aglrelvalue.attribute_id='QZ') AND (aglrelvalue.rel_attr_id='QY') AND (mbudrepdata.rep_code='TA') AND (mbudrepdata.rep_seq_no In ('10','20','30','40','50','60','70','80')) AND (mbudrepdata.client = '&lt;client&gt;') </t>
  </si>
  <si>
    <t>sheet</t>
  </si>
  <si>
    <t>Exp &amp; Inc by SVCDIV A&amp;B</t>
  </si>
  <si>
    <t>Control</t>
  </si>
  <si>
    <t>Add the name of ALL Sheets so that Excelerator can be run for All Sheets together</t>
  </si>
  <si>
    <t>Move this sheet to run after Exp &amp; Inc by AUTHTYPE</t>
  </si>
  <si>
    <t>Exp &amp; Inc by AUTHTYPE rename the word "outturn" in the heading to "budget"</t>
  </si>
  <si>
    <t xml:space="preserve">Correct the spelling in Pension Related Deductions </t>
  </si>
  <si>
    <t>Insert Marker (4) into last column heading (Budget 2009)</t>
  </si>
  <si>
    <t>Insert the formula in the Total 2010 Budget column</t>
  </si>
  <si>
    <t>Amend Print Area selection</t>
  </si>
  <si>
    <t>Centre the Print Area</t>
  </si>
  <si>
    <t>Change the Pension Related Deductions Bar Chart colour and added a border</t>
  </si>
  <si>
    <t>Change the Pension Related Deductions Pie Chart colour</t>
  </si>
  <si>
    <t>Insert the formula for Pension Related Deductions in the Total columns</t>
  </si>
  <si>
    <t>Amend City Councils so there are no Spaces</t>
  </si>
  <si>
    <t>Regional Road – Maintenance and Improvement</t>
  </si>
  <si>
    <t>Amend heading to Regional Road - Maintenance and Improvement</t>
  </si>
  <si>
    <t>Insert Dividing lines between individual Services Headings and Totals</t>
  </si>
  <si>
    <t>Amend Totals for Town Councils - Error showing in column</t>
  </si>
  <si>
    <t>SQL,4 SELECT mbudrepdata.bud_code,mbudrepdata.authority, mbudrepdata.col_amount, mbudrepdata.col_code, aglrelvalue.rel_value FROM mbudrepdata, aglrelvalue, agldimvalue WHERE agldimvalue.dim_value=mbudrepdata.authority AND agldimvalue.attribute_id=aglrelvalue.attribute_id AND agldimvalue.dim_value=aglrelvalue.att_value  AND (agldimvalue.attribute_id Like 'QZ') AND (aglrelvalue.attribute_id='QZ') AND (aglrelvalue.rel_attr_id='QY') AND (mbudrepdata.rep_code ='TA') AND (mbudrepdata.rep_seq_no = '110') AND (mbudrepdata.client = '&lt;client&gt;')</t>
  </si>
  <si>
    <t xml:space="preserve">    Total For Service Division</t>
  </si>
  <si>
    <t xml:space="preserve">   Total For Service Division</t>
  </si>
  <si>
    <t>SQL,5 SELECT mbudrepdata.authority,mbudrepdata.col_amount,mbudrepdata.col_code,mbudrepdata.rep_code,mbudrepdata.rep_seq_no,aglrelvalue.rel_value,agldimvalue.description FROM mbudrepdata,aglrelvalue, agldimvalue WHERE agldimvalue.dim_value=mbudrepdata.authority AND agldimvalue.attribute_id=aglrelvalue.attribute_id AND agldimvalue.dim_value=aglrelvalue.att_value  AND ((agldimvalue.attribute_id Like 'QZ') AND (aglrelvalue.attribute_id='QZ') AND (aglrelvalue.rel_attr_id='QY') AND (aglrelvalue.rel_value = 'NR')) AND mbudrepdata.client = '&lt;client&gt;' and mbudrepdata.bud_code = '&lt;bud_code&gt;' and mbudrepdata.rep_code = 'TB'</t>
  </si>
  <si>
    <t>As Per Tables</t>
  </si>
  <si>
    <t>Difference</t>
  </si>
  <si>
    <t xml:space="preserve"> EXPENDITURE</t>
  </si>
  <si>
    <t xml:space="preserve">             €</t>
  </si>
  <si>
    <t>Exp &amp; Inc by Authority Type</t>
  </si>
  <si>
    <t>Summary I&amp;E by Div</t>
  </si>
  <si>
    <t>Exp &amp; Inc by SVCDIV G&amp;H</t>
  </si>
  <si>
    <t xml:space="preserve"> </t>
  </si>
  <si>
    <t>INCOME</t>
  </si>
  <si>
    <t>10;20;30;40;50;60;100;70;80;90;110</t>
  </si>
  <si>
    <t xml:space="preserve">summary,5 </t>
  </si>
  <si>
    <t>Divisional Total</t>
  </si>
  <si>
    <t>Less Inter Local Authority Contributions</t>
  </si>
  <si>
    <t>SQL,15 SELECT mbudrepdata.bud_code,mbudrepdata.col_amount,mbudrepdata.col_code,mbudrepdata.rep_seq_no,mbudrepdata.rep_code FROM mbudrepdata WHERE mbudrepdata.client = '&lt;client&gt;' and mbudrepdata.bud_code = '&lt;bud_code&gt;' and mbudrepdata.rep_code = 'TFDIVAIN'</t>
  </si>
  <si>
    <t xml:space="preserve">summary,15 </t>
  </si>
  <si>
    <t>120;130;140;150;160;170;180;190;200;210;220</t>
  </si>
  <si>
    <t>SQL,15 SELECT mbudrepdata.bud_code,mbudrepdata.col_amount,mbudrepdata.col_code,mbudrepdata.rep_seq_no,mbudrepdata.rep_code FROM mbudrepdata WHERE mbudrepdata.client = '&lt;client&gt;' and mbudrepdata.bud_code = '&lt;bud_code&gt;' and mbudrepdata.rep_code = 'TFDIVBIN'</t>
  </si>
  <si>
    <t>230;240;250;260;270;280;290</t>
  </si>
  <si>
    <t>SQL,10 SELECT mbudrepdata.bud_code,mbudrepdata.col_amount,mbudrepdata.col_code,mbudrepdata.rep_seq_no,mbudrepdata.rep_code FROM mbudrepdata WHERE mbudrepdata.client = '&lt;client&gt;' and mbudrepdata.bud_code = '&lt;bud_code&gt;' and mbudrepdata.rep_code = 'TFDIVCIN'</t>
  </si>
  <si>
    <t>300;310;320;330;340;350;360;370;380;390;400;410</t>
  </si>
  <si>
    <t>SQL,15 SELECT mbudrepdata.bud_code,mbudrepdata.col_amount,mbudrepdata.col_code,mbudrepdata.rep_seq_no,mbudrepdata.rep_code FROM mbudrepdata WHERE mbudrepdata.client = '&lt;client&gt;' and mbudrepdata.bud_code = '&lt;bud_code&gt;' and mbudrepdata.rep_code = 'TFDIVDIN'</t>
  </si>
  <si>
    <t>420;430;440;450;460;470;480;490;500;510;520;530;540;550</t>
  </si>
  <si>
    <t>summary,20</t>
  </si>
  <si>
    <t>SQL,20 SELECT mbudrepdata.bud_code,mbudrepdata.col_amount,mbudrepdata.col_code,mbudrepdata.rep_seq_no,mbudrepdata.rep_code FROM mbudrepdata WHERE mbudrepdata.client = '&lt;client&gt;' and mbudrepdata.bud_code = '&lt;bud_code&gt;' and mbudrepdata.rep_code = 'TFDIVEIN'</t>
  </si>
  <si>
    <t>560;570;580;590;600;610</t>
  </si>
  <si>
    <t>SQL,10 SELECT mbudrepdata.bud_code,mbudrepdata.col_amount,mbudrepdata.col_code,mbudrepdata.rep_seq_no,mbudrepdata.rep_code FROM mbudrepdata WHERE mbudrepdata.client = '&lt;client&gt;' and mbudrepdata.bud_code = '&lt;bud_code&gt;' and mbudrepdata.rep_code = 'TFDIVFIN'</t>
  </si>
  <si>
    <t>620;630;640;650;660;670</t>
  </si>
  <si>
    <t>SQL,10 SELECT mbudrepdata.bud_code,mbudrepdata.col_amount,mbudrepdata.col_code,mbudrepdata.rep_seq_no,mbudrepdata.rep_code FROM mbudrepdata WHERE mbudrepdata.client = '&lt;client&gt;' and mbudrepdata.bud_code = '&lt;bud_code&gt;' and mbudrepdata.rep_code = 'TFDIVGIN'</t>
  </si>
  <si>
    <t>680;690;700;710;720;730;740;750;760;770;780</t>
  </si>
  <si>
    <t>SQL,15 SELECT mbudrepdata.bud_code,mbudrepdata.col_amount,mbudrepdata.col_code,mbudrepdata.rep_seq_no,mbudrepdata.rep_code FROM mbudrepdata WHERE mbudrepdata.client = '&lt;client&gt;' and mbudrepdata.bud_code = '&lt;bud_code&gt;' and mbudrepdata.rep_code = 'TFDIVHIN'</t>
  </si>
  <si>
    <t>Rev Inc &amp; Exp &amp; ARV</t>
  </si>
  <si>
    <t>ESTBAL</t>
  </si>
  <si>
    <t>RATEVAL</t>
  </si>
  <si>
    <t>crosstab,9 rel_value</t>
  </si>
  <si>
    <t xml:space="preserve">SQL,9 SELECT mbudrepdata.bud_code,mbudrepdata.authority, mbudrepdata.col_amount, mbudrepdata.col_code, aglrelvalue.rel_value FROM mbudrepdata, aglrelvalue, agldimvalue WHERE agldimvalue.dim_value=mbudrepdata.authority AND agldimvalue.attribute_id=aglrelvalue.attribute_id AND agldimvalue.dim_value=aglrelvalue.att_value  AND (agldimvalue.attribute_id Like 'QZ') AND (aglrelvalue.attribute_id='QZ') AND (aglrelvalue.rel_attr_id='QY') AND (mbudrepdata.rep_code ='ESTBAL') AND (mbudrepdata.rep_seq_no = '10') AND (mbudrepdata.client = '&lt;client&gt;') </t>
  </si>
  <si>
    <t>Version Control</t>
  </si>
  <si>
    <t>Version</t>
  </si>
  <si>
    <t>Sheet</t>
  </si>
  <si>
    <t>Report/File</t>
  </si>
  <si>
    <t>Change made</t>
  </si>
  <si>
    <t>Date</t>
  </si>
  <si>
    <t>Person</t>
  </si>
  <si>
    <t>Maureen Simpson</t>
  </si>
  <si>
    <t>Excelerator Report</t>
  </si>
  <si>
    <t>Register of changes made to Budget Publication 2010</t>
  </si>
  <si>
    <t>V1.37</t>
  </si>
  <si>
    <t>Checks Sheet</t>
  </si>
  <si>
    <t>New Checks Sheet added for Expenditure and Income reconciliation</t>
  </si>
  <si>
    <t>Exp by Div Bar Chart</t>
  </si>
  <si>
    <t>Euro sign added to Expenditure by Division Bar Chart</t>
  </si>
  <si>
    <t>Revenue Exp &amp; Inc &amp; ARV</t>
  </si>
  <si>
    <t>Insert a new Overall Total Income Formulae at end of page</t>
  </si>
  <si>
    <t>Insert new formulae for the calculation of Commercial Rates to be levied</t>
  </si>
  <si>
    <t>Revenue I&amp;E SVCDIV A</t>
  </si>
  <si>
    <t>Revenue I&amp;E SVCDIV B</t>
  </si>
  <si>
    <t>Revenue I&amp;E SVCDIV C</t>
  </si>
  <si>
    <t>Revenue I&amp;E SVCDIV D</t>
  </si>
  <si>
    <t>Revenue I&amp;E SVCDIV E</t>
  </si>
  <si>
    <t>Revenue I&amp;E SVCDIV F</t>
  </si>
  <si>
    <t>Revenue I&amp;E SVCDIV G</t>
  </si>
  <si>
    <t>Revenue I&amp;E SVCDIV H</t>
  </si>
  <si>
    <t>Change Miscellaneous Bodies to be shown as a Total figure only for Expenditure &amp; Income</t>
  </si>
  <si>
    <t>Summarise Miscellaneous Bodies into one line</t>
  </si>
  <si>
    <t>Debit/Credit Balances are now extracted from Agresso</t>
  </si>
  <si>
    <t>Net Effective Valuations are now extracted from Agresso</t>
  </si>
  <si>
    <t>Exp &amp; Inc By AUTHTYPE</t>
  </si>
  <si>
    <t>Amend the formulae on the Annual Rate on Valuation column re the DIV/0 being shown - should be 0</t>
  </si>
  <si>
    <t>Manual Entries</t>
  </si>
  <si>
    <t>Manual Entries Sheet deleted.  Provision for Dr/Cr Balances and Net Effective Valuation now extracted from Agresso</t>
  </si>
  <si>
    <t>Provision for Debit/Credit Balances are now extracted from Agresso.  Insert new sequel 9</t>
  </si>
  <si>
    <t>Pension Related Deductions</t>
  </si>
  <si>
    <t>crosstab,10 rel_value</t>
  </si>
  <si>
    <t>SQL,10 SELECT mbudrepdata.bud_code,mbudrepdata.authority, mbudrepdata.col_amount, mbudrepdata.col_code, aglrelvalue.rel_value FROM mbudrepdata, aglrelvalue, agldimvalue WHERE agldimvalue.dim_value=mbudrepdata.authority AND agldimvalue.attribute_id=aglrelvalue.attribute_id AND agldimvalue.dim_value=aglrelvalue.att_value  AND (agldimvalue.attribute_id Like 'QZ') AND (aglrelvalue.attribute_id='QZ') AND (aglrelvalue.rel_attr_id='QY') AND (mbudrepdata.rep_code ='TA') AND (mbudrepdata.rep_seq_no = '120') AND (mbudrepdata.client = '&lt;client&gt;')</t>
  </si>
  <si>
    <t>Pension Related Deductions added.  Insert new sequel 10</t>
  </si>
  <si>
    <t>Sources of Income Bar Chart</t>
  </si>
  <si>
    <t>Amend Chart Legend to include Pension Related Deductions</t>
  </si>
  <si>
    <t>Sources of Income Pie Chart</t>
  </si>
  <si>
    <t>Pension Related Deductions added</t>
  </si>
  <si>
    <t>Pension Related Deductions Column added</t>
  </si>
  <si>
    <t>Register of changes made to Budget Publication 2009</t>
  </si>
  <si>
    <t>V1.36</t>
  </si>
  <si>
    <t>Exp &amp; Inc by AUTHTYPE</t>
  </si>
  <si>
    <t>Amend the last Column heading.  Change descriptin from "Outturn" to "Budget"</t>
  </si>
  <si>
    <t>Amend Note 3.  This reads "See Appendix 2 Paragraph 10".  This should refer to Paragraph 11</t>
  </si>
  <si>
    <t>Exp &amp; Inc by SVCDIV C&amp;D</t>
  </si>
  <si>
    <t>Format Cells D105 and E105 to No Decimal Places</t>
  </si>
  <si>
    <t>Exp &amp; Inc by SVCDIV E&amp;F</t>
  </si>
  <si>
    <t>Format Cells D119 - D127 and E119 - E127 to No Decimal Places</t>
  </si>
  <si>
    <t>Format Column B Width to 21.00</t>
  </si>
  <si>
    <t>Revenue I&amp;E SVCDIV A - H</t>
  </si>
  <si>
    <t>All sheets A - H Increase Column width to 12.29</t>
  </si>
  <si>
    <t>Change the formula in each row from SUM 85:88 to be the SubTotal in Row 89 which is the SUM of 85 to 88 anyway</t>
  </si>
  <si>
    <t>Change the formula in the TOTAL Column to use Exp &amp; Inc by AUTHTYPE SubTotal Row 89 instead of using the Total Income in Row 92 i.e excluding the Dr/Cr Balances and the County Demand.</t>
  </si>
  <si>
    <t>Change the formula in the % Column to use Exp &amp; Inc by AUTHTYPE SubTotal Row 89 instead of using the Total Income in Row 92 i.e excluding the Dr/Cr Balances and the County Demand.</t>
  </si>
  <si>
    <t>Include a Note stating that "Calculation is based on total income excluding County Demand and Debit/Credit Balances"</t>
  </si>
  <si>
    <t>V1.38</t>
  </si>
  <si>
    <t>SQL,6 SELECT mbudrepdata.bud_code,mbudrepdata.authority, mbudrepdata.col_amount, mbudrepdata.col_code, aglrelvalue.rel_value FROM mbudrepdata, aglrelvalue, agldimvalue WHERE agldimvalue.dim_value=mbudrepdata.authority AND agldimvalue.attribute_id=aglrelvalue.attribute_id AND agldimvalue.dim_value=aglrelvalue.att_value  AND (agldimvalue.attribute_id Like 'QZ') AND (aglrelvalue.attribute_id='QZ') AND (aglrelvalue.rel_attr_id='QY') AND (mbudrepdata.rep_code ='TA') AND (mbudrepdata.rep_seq_no In ('10','20','30','40','50','60','70','80','90','100','110','120')) AND (mbudrepdata.client = '&lt;client&gt;')</t>
  </si>
  <si>
    <t>V1.39</t>
  </si>
  <si>
    <t>Amended Total Income formula to be Sub-Total minus Provision for Dr/Cr Balances plus County Demand</t>
  </si>
  <si>
    <t>Added Pension Related Deductions into Commercial Rates figure rep seq no 120</t>
  </si>
  <si>
    <t>Added NPPR into Goods &amp; Services figure rep seq no 190</t>
  </si>
  <si>
    <t>Added NPPR into Goods &amp; Services figure SQL 1,2,3,4,5 rep seq no 190</t>
  </si>
  <si>
    <t>Amended Commercial Rates to be levied formula.  (CO C-I-J+K+L; CI C-I+J; TC/BC/NR C-I+J+K+L)</t>
  </si>
  <si>
    <t>Added Pension Related Deductions into Bottom of sheet</t>
  </si>
  <si>
    <t>SQL,2 SELECT mbudrepdata.bud_code,mbudrepdata.authority, mbudrepdata.col_amount, mbudrepdata.col_code, aglrelvalue.rel_value FROM mbudrepdata, aglrelvalue, agldimvalue WHERE agldimvalue.dim_value=mbudrepdata.authority AND agldimvalue.attribute_id=aglrelvalue.attribute_id AND agldimvalue.dim_value=aglrelvalue.att_value  AND (agldimvalue.attribute_id Like 'QZ') AND (aglrelvalue.attribute_id='QZ') AND (aglrelvalue.rel_attr_id='QY') AND (mbudrepdata.rep_code ='TD') AND (mbudrepdata.rep_seq_no = '160') AND (mbudrepdata.client = '&lt;client&gt;')</t>
  </si>
  <si>
    <t>crosstab,8 bud_code</t>
  </si>
  <si>
    <t>crosstab,7 bud_code</t>
  </si>
  <si>
    <t>crosstab,6 bud_code</t>
  </si>
  <si>
    <t>crosstab,5 bud_code</t>
  </si>
  <si>
    <t>crosstab,4 bud_code</t>
  </si>
  <si>
    <t>crosstab,3 bud_code</t>
  </si>
  <si>
    <t>crosstab,2 bud_code</t>
  </si>
  <si>
    <t>%</t>
  </si>
  <si>
    <t>Government Grants/Subsidies</t>
  </si>
  <si>
    <t>TOTAL</t>
  </si>
  <si>
    <t>crosstab,4 rel_value</t>
  </si>
  <si>
    <t>crosstab,5 rel_value</t>
  </si>
  <si>
    <t>crosstab,6 rel_value</t>
  </si>
  <si>
    <t>Total Income</t>
  </si>
  <si>
    <t>Provision for Debit/Credit Balances</t>
  </si>
  <si>
    <t>crosstab,5 rep_seq_no</t>
  </si>
  <si>
    <t>crosstab,6 rep_seq_no</t>
  </si>
  <si>
    <t>crosstab,7 rep_seq_no</t>
  </si>
  <si>
    <t>crosstab,8 rep_seq_no</t>
  </si>
  <si>
    <t>Total</t>
  </si>
  <si>
    <t>col_amount</t>
  </si>
  <si>
    <t>crosstab,1 col_code</t>
  </si>
  <si>
    <t>crosstab,2 col_code</t>
  </si>
  <si>
    <t>crosstab,3 col_code</t>
  </si>
  <si>
    <t>crosstab,4 col_code</t>
  </si>
  <si>
    <t>crosstab,5 col_code</t>
  </si>
  <si>
    <t>crosstab,6 col_code</t>
  </si>
  <si>
    <t>QUERY,2</t>
  </si>
  <si>
    <t>QUERY,3</t>
  </si>
  <si>
    <t>QUERY,4</t>
  </si>
  <si>
    <t>QUERY,5</t>
  </si>
  <si>
    <t>QUERY,6</t>
  </si>
  <si>
    <t>QUERY,1</t>
  </si>
  <si>
    <t>QUERY,7</t>
  </si>
  <si>
    <t>columns,7</t>
  </si>
  <si>
    <t>crosstab,7 col_code</t>
  </si>
  <si>
    <t>QUERY,8</t>
  </si>
  <si>
    <t>columns,8</t>
  </si>
  <si>
    <t>crosstab,8 col_code</t>
  </si>
  <si>
    <t>columns,1</t>
  </si>
  <si>
    <t>columns,2</t>
  </si>
  <si>
    <t>columns,3</t>
  </si>
  <si>
    <t>columns,4</t>
  </si>
  <si>
    <t>columns,5</t>
  </si>
  <si>
    <t>columns,6</t>
  </si>
  <si>
    <t>Expenditure</t>
  </si>
  <si>
    <t>Income</t>
  </si>
  <si>
    <t>€</t>
  </si>
  <si>
    <t>crosstab,1 rep_seq_no</t>
  </si>
  <si>
    <t>crosstab,2 rep_seq_no</t>
  </si>
  <si>
    <t>crosstab,3 rep_seq_no</t>
  </si>
  <si>
    <t>crosstab,4 rep_seq_no</t>
  </si>
  <si>
    <t>REVENUE EXPENDITURE AND INCOME</t>
  </si>
  <si>
    <t>* This sheet is manipulated by the 'Options...' dialog and should not be changed by hand</t>
  </si>
  <si>
    <t>description</t>
  </si>
  <si>
    <t>group,1 description</t>
  </si>
  <si>
    <t>Client</t>
  </si>
  <si>
    <t>Budget Publication</t>
  </si>
  <si>
    <t>Budget Year</t>
  </si>
  <si>
    <t>*</t>
  </si>
  <si>
    <t>Control Worksheet (NB any row with a '*' as the first character in column A is ignored)</t>
  </si>
  <si>
    <t>Global Parameters</t>
  </si>
  <si>
    <t>Parameter</t>
  </si>
  <si>
    <t>Value</t>
  </si>
  <si>
    <t>set</t>
  </si>
  <si>
    <t>client</t>
  </si>
  <si>
    <t>period00</t>
  </si>
  <si>
    <t>period13</t>
  </si>
  <si>
    <t>setnum allows use of arithmetic expressions on parameters</t>
  </si>
  <si>
    <t>*setnum</t>
  </si>
  <si>
    <t>year</t>
  </si>
  <si>
    <t>&lt;period&gt; \ 100</t>
  </si>
  <si>
    <t>pyear</t>
  </si>
  <si>
    <t>&lt;year&gt; - 1</t>
  </si>
  <si>
    <t>Maintenance/Improvement of LA Housing Units</t>
  </si>
  <si>
    <t>Housing Assessment, Allocation and Transfer</t>
  </si>
  <si>
    <t>Housing Rent and Tenant Purchase Administration</t>
  </si>
  <si>
    <t>Housing Community Development Support</t>
  </si>
  <si>
    <t>Administration of Homeless Service</t>
  </si>
  <si>
    <t>Support to Housing Capital Prog.</t>
  </si>
  <si>
    <t>RAS Programme</t>
  </si>
  <si>
    <t xml:space="preserve">Housing Loans </t>
  </si>
  <si>
    <t>Housing Grants</t>
  </si>
  <si>
    <t>Agency &amp; Recoupable Services</t>
  </si>
  <si>
    <t>Total For Service Division</t>
  </si>
  <si>
    <t>National Primary Road – Maintenance and Improvement</t>
  </si>
  <si>
    <t>National Secondary Road – Maintenance and Improvement</t>
  </si>
  <si>
    <t>Local Road - Maintenance and Improvement</t>
  </si>
  <si>
    <t>Public Lighting</t>
  </si>
  <si>
    <t>Traffic Management Improvement</t>
  </si>
  <si>
    <t>Road Safety Engineering Improvements</t>
  </si>
  <si>
    <t>Road Safety Promotion/Education</t>
  </si>
  <si>
    <t>Car Parking</t>
  </si>
  <si>
    <t>Support to Roads Capital Programme</t>
  </si>
  <si>
    <t>Water Supply</t>
  </si>
  <si>
    <t>Waste Water Treatment</t>
  </si>
  <si>
    <t>Collection of Water and Waste Water Charges</t>
  </si>
  <si>
    <t>Public Conveniences</t>
  </si>
  <si>
    <t>Admin of Group and Private Installations</t>
  </si>
  <si>
    <t>Support to Water Capital Programme</t>
  </si>
  <si>
    <t>Forward Planning</t>
  </si>
  <si>
    <t>Development Management</t>
  </si>
  <si>
    <t>Enforcement</t>
  </si>
  <si>
    <t>Industrial and Commercial Facilities</t>
  </si>
  <si>
    <t>Tourism Development and Promotion</t>
  </si>
  <si>
    <t>Community and Enterprise Function</t>
  </si>
  <si>
    <t>Unfinished Housing Estates</t>
  </si>
  <si>
    <t>Building Control</t>
  </si>
  <si>
    <t>Economic Development and Promotion</t>
  </si>
  <si>
    <t>Property Management</t>
  </si>
  <si>
    <t>Heritage and Conservation Services</t>
  </si>
  <si>
    <t>Landfill Operation and Aftercare</t>
  </si>
  <si>
    <t>Recovery &amp; Recycling Facilities Operations</t>
  </si>
  <si>
    <t>Waste to Energy Facilities Operations</t>
  </si>
  <si>
    <t>Provision of Waste to Collection Services</t>
  </si>
  <si>
    <t>Litter Management</t>
  </si>
  <si>
    <t>Street Cleaning</t>
  </si>
  <si>
    <t>Waste Regulations, Monitoring and Enforcement</t>
  </si>
  <si>
    <t>Waste Management Planning</t>
  </si>
  <si>
    <t>Maintenance and Upkeep of Burial Grounds</t>
  </si>
  <si>
    <t>Safety of Structures and Places</t>
  </si>
  <si>
    <t>Operation of Fire Service</t>
  </si>
  <si>
    <t>Fire Prevention</t>
  </si>
  <si>
    <t>Water Quality, Air and Noise Pollution</t>
  </si>
  <si>
    <t>Leisure Facilities Operations</t>
  </si>
  <si>
    <t>Operation of Library and Archival Service</t>
  </si>
  <si>
    <t>Outdoor Leisure Areas Operations</t>
  </si>
  <si>
    <t>Community Sport and Recreational Development</t>
  </si>
  <si>
    <t>Operation of Arts Programme</t>
  </si>
  <si>
    <t>Land Drainage Costs</t>
  </si>
  <si>
    <t>Operation and Maintenance of Piers and Harbours</t>
  </si>
  <si>
    <t>Coastal Protection</t>
  </si>
  <si>
    <t>Veterinary Service</t>
  </si>
  <si>
    <t>Educational Support Services</t>
  </si>
  <si>
    <t>Profit/Loss Machinery Account</t>
  </si>
  <si>
    <t>Profit/Loss Stores Account</t>
  </si>
  <si>
    <t>Administration of Rates</t>
  </si>
  <si>
    <t>Franchise Costs</t>
  </si>
  <si>
    <t>Operation and Morgue and Coroner Expenses</t>
  </si>
  <si>
    <t>Weighbridges</t>
  </si>
  <si>
    <t>Operation of  Markets and Casual Trading</t>
  </si>
  <si>
    <t>Malicious Damage</t>
  </si>
  <si>
    <t>Local Representation/Civic Leadership</t>
  </si>
  <si>
    <t>Motor  Taxation</t>
  </si>
  <si>
    <t>budyear</t>
  </si>
  <si>
    <t>bud_code</t>
  </si>
  <si>
    <t>*set</t>
  </si>
  <si>
    <t>columnsign,1</t>
  </si>
  <si>
    <t>n</t>
  </si>
  <si>
    <t>y</t>
  </si>
  <si>
    <t>columnsign,2</t>
  </si>
  <si>
    <t>columnsign,3</t>
  </si>
  <si>
    <t>columnsign,4</t>
  </si>
  <si>
    <t>group,6 description</t>
  </si>
  <si>
    <t>group,11 description</t>
  </si>
  <si>
    <t>columnsign,5</t>
  </si>
  <si>
    <t>QUERY,9</t>
  </si>
  <si>
    <t>columns,9</t>
  </si>
  <si>
    <t>crosstab,9 col_code</t>
  </si>
  <si>
    <t>crosstab,9 rep_seq_no</t>
  </si>
  <si>
    <t>columnsign,9</t>
  </si>
  <si>
    <t>60;100</t>
  </si>
  <si>
    <t>columnsign,6</t>
  </si>
  <si>
    <t>columnsign,7</t>
  </si>
  <si>
    <t>columnsign,8</t>
  </si>
  <si>
    <t>QUERY,10</t>
  </si>
  <si>
    <t>columns,10</t>
  </si>
  <si>
    <t>crosstab,10 col_code</t>
  </si>
  <si>
    <t>crosstab,10 rep_seq_no</t>
  </si>
  <si>
    <t>columnsign,10</t>
  </si>
  <si>
    <t>QUERY,11</t>
  </si>
  <si>
    <t>columns,11</t>
  </si>
  <si>
    <t>crosstab,11 col_code</t>
  </si>
  <si>
    <t>crosstab,11 rep_seq_no</t>
  </si>
  <si>
    <t>columnsign,11</t>
  </si>
  <si>
    <t>QUERY,12</t>
  </si>
  <si>
    <t>columns,12</t>
  </si>
  <si>
    <t>crosstab,12 col_code</t>
  </si>
  <si>
    <t>crosstab,12 rep_seq_no</t>
  </si>
  <si>
    <t>columnsign,12</t>
  </si>
  <si>
    <t>group,16 description</t>
  </si>
  <si>
    <t>QUERY,13</t>
  </si>
  <si>
    <t>columns,13</t>
  </si>
  <si>
    <t>crosstab,13 col_code</t>
  </si>
  <si>
    <t>crosstab,13 rep_seq_no</t>
  </si>
  <si>
    <t>columnsign,13</t>
  </si>
  <si>
    <t>QUERY,14</t>
  </si>
  <si>
    <t>columns,14</t>
  </si>
  <si>
    <t>crosstab,14 col_code</t>
  </si>
  <si>
    <t>crosstab,14 rep_seq_no</t>
  </si>
  <si>
    <t>columnsign,14</t>
  </si>
  <si>
    <t>QUERY,15</t>
  </si>
  <si>
    <t>columns,15</t>
  </si>
  <si>
    <t>crosstab,15 col_code</t>
  </si>
  <si>
    <t>crosstab,15 rep_seq_no</t>
  </si>
  <si>
    <t>columnsign,15</t>
  </si>
  <si>
    <t>QUERY,16</t>
  </si>
  <si>
    <t>columns,16</t>
  </si>
  <si>
    <t>crosstab,16 col_code</t>
  </si>
  <si>
    <t>crosstab,16 rep_seq_no</t>
  </si>
  <si>
    <t>columnsign,16</t>
  </si>
  <si>
    <t>Expenditure and Income</t>
  </si>
  <si>
    <t>summary,3</t>
  </si>
  <si>
    <t>summary,4</t>
  </si>
  <si>
    <t>summary,5</t>
  </si>
  <si>
    <t>Goods/Services</t>
  </si>
  <si>
    <t>Commercial Rates</t>
  </si>
  <si>
    <t>Total Expenditure</t>
  </si>
  <si>
    <t xml:space="preserve"> Government Grants/Subsidies</t>
  </si>
  <si>
    <t>Expenditure Financed by</t>
  </si>
  <si>
    <t>crosstab,1 rel_value</t>
  </si>
  <si>
    <t>NR</t>
  </si>
  <si>
    <t>summary,1, hidden</t>
  </si>
  <si>
    <t>summary,2, hidden</t>
  </si>
  <si>
    <t>Less: Contributions from Other Local Authorities</t>
  </si>
  <si>
    <t>crosstab,2 rel_value</t>
  </si>
  <si>
    <t>crosstab,3 rel_value</t>
  </si>
  <si>
    <t>10;20</t>
  </si>
  <si>
    <t>summary,1,hidden</t>
  </si>
  <si>
    <t>summary,2,hidden</t>
  </si>
  <si>
    <t>Less:  Contributions from Other Local Authorities</t>
  </si>
  <si>
    <t>summary,3,hidden</t>
  </si>
  <si>
    <t>summary,4,hidden</t>
  </si>
  <si>
    <t>summary,5,hidden</t>
  </si>
  <si>
    <t>summary,6,hidden</t>
  </si>
  <si>
    <t>summary,7,hidden</t>
  </si>
  <si>
    <t>summary,8,hidden</t>
  </si>
  <si>
    <t>summary,9,hidden</t>
  </si>
  <si>
    <t>summary,10,hidden</t>
  </si>
  <si>
    <t>summary,11,hidden</t>
  </si>
  <si>
    <t>summary,12,hidden</t>
  </si>
  <si>
    <t>summary,13,hidden</t>
  </si>
  <si>
    <t>summary,14,hidden</t>
  </si>
  <si>
    <t>summary,15,hidden</t>
  </si>
  <si>
    <t>summary,16,hidden</t>
  </si>
  <si>
    <t>Division</t>
  </si>
  <si>
    <t>General Purpose Grants</t>
  </si>
  <si>
    <t>crosstab,1 bud_code</t>
  </si>
  <si>
    <t>crosstab,9 bud_code</t>
  </si>
  <si>
    <t>crosstab,10 bud_code</t>
  </si>
  <si>
    <t>crosstab,11 bud_code</t>
  </si>
  <si>
    <t>crosstab,12 bud_code</t>
  </si>
  <si>
    <t>crosstab,13 bud_code</t>
  </si>
  <si>
    <t>crosstab,15 bud_code</t>
  </si>
  <si>
    <t>crosstab,16 bud_code</t>
  </si>
  <si>
    <t xml:space="preserve">Division A - Housing and Building </t>
  </si>
  <si>
    <t xml:space="preserve">Division B - Road Transportation &amp; Safety </t>
  </si>
  <si>
    <t>Division C - Water Services</t>
  </si>
  <si>
    <t>Division D - Development Management</t>
  </si>
  <si>
    <t>Division E - Environmental Services</t>
  </si>
  <si>
    <t>Division F - Recreation and Amenity</t>
  </si>
  <si>
    <t>Division G - Agriculture, Education, Health &amp; Welfare</t>
  </si>
  <si>
    <t>Division H - Miscellaneous Services</t>
  </si>
  <si>
    <t>summary,6, hidden</t>
  </si>
  <si>
    <t>Rates</t>
  </si>
  <si>
    <t>Service Division A</t>
  </si>
  <si>
    <t>Service Division B</t>
  </si>
  <si>
    <t>Service Division C</t>
  </si>
  <si>
    <t>Service Division D</t>
  </si>
  <si>
    <t>Service Division E</t>
  </si>
  <si>
    <t>Service Division F</t>
  </si>
  <si>
    <t>Service Division G</t>
  </si>
  <si>
    <t>Service Division H</t>
  </si>
  <si>
    <t xml:space="preserve"> - Housing and Building </t>
  </si>
  <si>
    <t xml:space="preserve"> - Road Transportation &amp; Safety </t>
  </si>
  <si>
    <t xml:space="preserve"> - Water Services</t>
  </si>
  <si>
    <t xml:space="preserve"> - Development Management</t>
  </si>
  <si>
    <t xml:space="preserve"> - Environmental Services</t>
  </si>
  <si>
    <t xml:space="preserve"> - Recreation and Amenity</t>
  </si>
  <si>
    <t xml:space="preserve"> - Agriculture, Education, Health &amp; Welfare</t>
  </si>
  <si>
    <t xml:space="preserve"> - Miscellaneous Services</t>
  </si>
  <si>
    <t>Sub-Total</t>
  </si>
  <si>
    <t>summary,1</t>
  </si>
  <si>
    <t>Less:</t>
  </si>
  <si>
    <t>Inter-Authority Contributions</t>
  </si>
  <si>
    <t>RECREATION AND AMENITY</t>
  </si>
  <si>
    <t>MISCELLANEOUS SERVICES</t>
  </si>
  <si>
    <t>ALL AUTHORITIES INCOME AND EXPENDITURE CLASSIFIED BY SERVICE DIVISION</t>
  </si>
  <si>
    <t>Service Division and Services</t>
  </si>
  <si>
    <t>WATER SERVICES</t>
  </si>
  <si>
    <t>DEVELOPMENT MANAGEMENT</t>
  </si>
  <si>
    <t>ENVIRONMENTAL SERVICES</t>
  </si>
  <si>
    <t>AGRICULTURE, EDUCATION, HEALTH &amp; WELFARE</t>
  </si>
  <si>
    <t>C</t>
  </si>
  <si>
    <t>D</t>
  </si>
  <si>
    <t>F</t>
  </si>
  <si>
    <t>E</t>
  </si>
  <si>
    <t>G</t>
  </si>
  <si>
    <t>H</t>
  </si>
  <si>
    <t>L1</t>
  </si>
  <si>
    <t>Less: Inter Local Authority Contributions</t>
  </si>
  <si>
    <t>Overall Total</t>
  </si>
  <si>
    <t>LA Contributions</t>
  </si>
  <si>
    <t>Exp &amp; Inc by SVCDIV A&amp;B - G&amp;H</t>
  </si>
  <si>
    <t>Revenue I&amp;E SVC A-H</t>
  </si>
  <si>
    <t>v2.2</t>
  </si>
  <si>
    <t>Amended the sub-totals in "Revenue I &amp; E SCVDIV A" to "Revenue I &amp; E SCVDIV H".</t>
  </si>
  <si>
    <t>v2.4</t>
  </si>
  <si>
    <t>Checks</t>
  </si>
  <si>
    <t>Added Check re. LA Contributions</t>
  </si>
  <si>
    <t>v2.3</t>
  </si>
  <si>
    <t>Amended formulae in Checks tab</t>
  </si>
  <si>
    <t>v2.5</t>
  </si>
  <si>
    <t>S. Fitzgerald</t>
  </si>
  <si>
    <t>INCOME
- Goods &amp; Svcs + Grants &amp; Subs ONLY</t>
  </si>
  <si>
    <t>SQL,16 SELECT mbudrepdata.authority,mbudrepdata.col_amount,mbudrepdata.col_code,mbudrepdata.rep_code,mbudrepdata.rep_seq_no,aglrelvalue.rel_value,agldimvalue.description FROM mbudrepdata,aglrelvalue, agldimvalue WHERE agldimvalue.dim_value=mbudrepdata.authority AND agldimvalue.attribute_id=aglrelvalue.attribute_id AND agldimvalue.dim_value=aglrelvalue.att_value  AND ((agldimvalue.attribute_id Like 'QZ') AND (aglrelvalue.attribute_id='QZ') AND (aglrelvalue.rel_attr_id='QY') AND (aglrelvalue.rel_value = 'TC')) AND mbudrepdata.client = '&lt;client&gt;' and mbudrepdata.bud_code = '&lt;bud_code&gt;' and mbudrepdata.rep_code = 'TB' AND mbudrepdata.authority in ('71','72','73','74','75','76','77','78','79','80','81','82','83','84','85','86','87','88') ORDER BY description</t>
  </si>
  <si>
    <t>v2.6</t>
  </si>
  <si>
    <t>Revenue I&amp;E SVCDIV B-H</t>
  </si>
  <si>
    <t>Correction of duplication of first Town council in listing using ORDER BY description</t>
  </si>
  <si>
    <t>v1.1</t>
  </si>
  <si>
    <t>v1.2</t>
  </si>
  <si>
    <t>Correction in cell J73</t>
  </si>
  <si>
    <t>Correction in cell J44, J51, J97, J103, J106, J107</t>
  </si>
  <si>
    <t>(1)</t>
  </si>
  <si>
    <t>(2)</t>
  </si>
  <si>
    <t>(3)</t>
  </si>
  <si>
    <t>Debit Balances are shown as plus values and credit balances are shown as minus values</t>
  </si>
  <si>
    <t>Correction of year in cell C112</t>
  </si>
  <si>
    <t>SQL,5 SELECT mbudrepdata.bud_code,mbudrepdata.authority, mbudrepdata.col_amount, mbudrepdata.col_code, aglrelvalue.rel_value FROM mbudrepdata, aglrelvalue, agldimvalue WHERE agldimvalue.dim_value=mbudrepdata.authority AND agldimvalue.attribute_id=aglrelvalue.attribute_id AND agldimvalue.dim_value=aglrelvalue.att_value  AND (agldimvalue.attribute_id Like 'QZ') AND (aglrelvalue.attribute_id='QZ') AND (aglrelvalue.rel_attr_id='QY') AND (mbudrepdata.rep_code ='TD') AND (mbudrepdata.rep_seq_no In ('10','20','30','40','50','60','70','80','90','100','110','120','130','140','150','170','180','190','200')) AND (mbudrepdata.client = '&lt;client&gt;')</t>
  </si>
  <si>
    <t>10;20;30;40;50;60;70;80;90;100;110;120;130;140;150;170;180;190;200</t>
  </si>
  <si>
    <t>Update to SQL, 3 and SQL,5 for new rows added to TD and TE</t>
  </si>
  <si>
    <t>Update to columns D&amp;E for new rows added to TE and TE</t>
  </si>
  <si>
    <t>v1.0</t>
  </si>
  <si>
    <t>City &amp; County Councils</t>
  </si>
  <si>
    <t>Regional Assemblies</t>
  </si>
  <si>
    <r>
      <t>General Purpose Grant/Local Property Tax Allocations</t>
    </r>
    <r>
      <rPr>
        <vertAlign val="superscript"/>
        <sz val="10"/>
        <rFont val="Times New Roman"/>
        <family val="1"/>
      </rPr>
      <t>(1)</t>
    </r>
  </si>
  <si>
    <r>
      <t xml:space="preserve">Provision for Debit/ Credit Balances </t>
    </r>
    <r>
      <rPr>
        <vertAlign val="superscript"/>
        <sz val="10"/>
        <rFont val="Times New Roman"/>
        <family val="1"/>
      </rPr>
      <t>(3)</t>
    </r>
  </si>
  <si>
    <t>CO;CI</t>
  </si>
  <si>
    <t>Local Property Tax</t>
  </si>
  <si>
    <t>HAP Programme</t>
  </si>
  <si>
    <t>C08</t>
  </si>
  <si>
    <t>Local Authority Water &amp; Sanitary Services</t>
  </si>
  <si>
    <t>SQL,1 SELECT mbudrepdata.authority,mbudrepdata.col_amount,mbudrepdata.col_code,mbudrepdata.rep_code,mbudrepdata.rep_seq_no,aglrelvalue.rel_value,agldimvalue.description FROM mbudrepdata,aglrelvalue, agldimvalue WHERE agldimvalue.dim_value=mbudrepdata.authority AND agldimvalue.attribute_id=aglrelvalue.attribute_id AND agldimvalue.dim_value=aglrelvalue.att_value  AND ((agldimvalue.attribute_id Like 'QZ') AND (aglrelvalue.attribute_id='QZ') AND (aglrelvalue.rel_attr_id='QY') AND (aglrelvalue.rel_value in ('CO','CI'))) AND mbudrepdata.client = '&lt;client&gt;' and mbudrepdata.bud_code = '&lt;bud_code&gt;' ORDER BY agldimvalue.description</t>
  </si>
  <si>
    <t>SQL,2 SELECT mbudrepdata.authority,mbudrepdata.col_amount,mbudrepdata.col_code,mbudrepdata.rep_code,mbudrepdata.rep_seq_no,aglrelvalue.rel_value,agldimvalue.description FROM mbudrepdata,aglrelvalue, agldimvalue WHERE agldimvalue.dim_value=mbudrepdata.authority AND agldimvalue.attribute_id=aglrelvalue.attribute_id AND agldimvalue.dim_value=aglrelvalue.att_value  AND ((agldimvalue.attribute_id Like 'QZ') AND (aglrelvalue.attribute_id='QZ') AND (aglrelvalue.rel_attr_id='QY') AND (aglrelvalue.rel_value = 'NR')) AND mbudrepdata.client = '&lt;client&gt;' and mbudrepdata.bud_code = '&lt;bud_code&gt;' ORDER BY agldimvalue.description</t>
  </si>
  <si>
    <t>Merged City &amp; County Councils and deleted columns for City, Town &amp; Borough Councils</t>
  </si>
  <si>
    <t>Add SVC A12 HAP Programme</t>
  </si>
  <si>
    <t>Add SVC C08 Local Authority Water &amp; Sanitary Services</t>
  </si>
  <si>
    <t>Remove "Net amounts chargeable to Borough/Town Councils" column</t>
  </si>
  <si>
    <t>Remove "Net amounts chargeable as separate charges" column</t>
  </si>
  <si>
    <t>Merged City &amp; County Councils and deleted rows for City, Town &amp; Borough Councils</t>
  </si>
  <si>
    <t>Add SVC HAP Programme</t>
  </si>
  <si>
    <t>Add SVC Local Authority Water &amp; Sanitary Services</t>
  </si>
  <si>
    <t>Revenue I&amp;E SVCDIV B,D,E,F,G,H</t>
  </si>
  <si>
    <t>Calculation is based on total income excluding Debit/Credit Balances</t>
  </si>
  <si>
    <t>Miscellaneous Bodies</t>
  </si>
  <si>
    <t>v0.1</t>
  </si>
  <si>
    <t>CO;CI;NR</t>
  </si>
  <si>
    <t>Amend prior year comparative columns to remove BC and TC authority types</t>
  </si>
  <si>
    <t>Delete rows relating to County Demand</t>
  </si>
  <si>
    <t>Correct AUTHTYPE values in cell G52</t>
  </si>
  <si>
    <t>Correct formulae in cells K53 &amp; L53</t>
  </si>
  <si>
    <t>Remove incorrect line of SQL in row 23</t>
  </si>
  <si>
    <t>Added columnsign values in cells I20 &amp; J20</t>
  </si>
  <si>
    <t>Remove this tab completely</t>
  </si>
  <si>
    <t>Replace ‘General Purpose’ text in cell B43 to ‘Local Property Tax’</t>
  </si>
  <si>
    <t>Delete ‘County Demand’ text in cell B47</t>
  </si>
  <si>
    <t>Amend  formula used to calculate the ARV to include BYA</t>
  </si>
  <si>
    <t>Insert column for BYA</t>
  </si>
  <si>
    <t>Corrected formula for Goods &amp; Services in cell C41</t>
  </si>
  <si>
    <t>Amend SQL to include LPT Funding in Government Grants/Subsidies</t>
  </si>
  <si>
    <t>Amend SQL to remove 'BC';'TC'</t>
  </si>
  <si>
    <t>See Introduction for detailed explanation</t>
  </si>
  <si>
    <t>Remove Pension Related Deductions from Pie chart &amp; legend</t>
  </si>
  <si>
    <t>See Introduction for detailed explanation - amended text from 'Appendix' to 'Introduction'</t>
  </si>
  <si>
    <t>Climate Change and Flooding</t>
  </si>
  <si>
    <t>E15</t>
  </si>
  <si>
    <t>summary,16</t>
  </si>
  <si>
    <t>SQL,16 SELECT mbudrepdata.col_amount,mbudrepdata.col_code,mbudrepdata.rep_seq_no FROM mbudrepdata WHERE mbudrepdata.rep_code = 'TB'  AND mbudrepdata.client = '&lt;client&gt;' AND mbudrepdata.bud_code = '&lt;bud_code&gt;'</t>
  </si>
  <si>
    <t>Add SVC E15 Climate Change and Flooding</t>
  </si>
  <si>
    <t>TFDIVAIN</t>
  </si>
  <si>
    <t>TFDIVBIN</t>
  </si>
  <si>
    <t>A</t>
  </si>
  <si>
    <t>HOUSING AND BUILDING</t>
  </si>
  <si>
    <t>B</t>
  </si>
  <si>
    <t>ROAD TRANSPORTATION &amp; SAFETY</t>
  </si>
  <si>
    <t>A01</t>
  </si>
  <si>
    <t>B01</t>
  </si>
  <si>
    <t>NP Road - Maintenance and Improvement</t>
  </si>
  <si>
    <t>A02</t>
  </si>
  <si>
    <t>B02</t>
  </si>
  <si>
    <t>NS Road - Maintenance and Improvement</t>
  </si>
  <si>
    <t>A03</t>
  </si>
  <si>
    <t>B03</t>
  </si>
  <si>
    <t>Regional Road - Maintenance and Improvement</t>
  </si>
  <si>
    <t>A04</t>
  </si>
  <si>
    <t>B04</t>
  </si>
  <si>
    <t>A05</t>
  </si>
  <si>
    <t>B05</t>
  </si>
  <si>
    <t xml:space="preserve">Public Lighting </t>
  </si>
  <si>
    <t>A06</t>
  </si>
  <si>
    <t>B06</t>
  </si>
  <si>
    <t>A07</t>
  </si>
  <si>
    <t>B07</t>
  </si>
  <si>
    <t>Road Safety Engineering Improvement</t>
  </si>
  <si>
    <t>A08</t>
  </si>
  <si>
    <t>Housing Loans</t>
  </si>
  <si>
    <t>B08</t>
  </si>
  <si>
    <t>A09</t>
  </si>
  <si>
    <t>B09</t>
  </si>
  <si>
    <t>A11</t>
  </si>
  <si>
    <t>B10</t>
  </si>
  <si>
    <t>Support to Roads Capital Prog.</t>
  </si>
  <si>
    <t>A12</t>
  </si>
  <si>
    <t>B11</t>
  </si>
  <si>
    <t>v1.3</t>
  </si>
  <si>
    <t>Corrected 'Sub-total All Service Divisions' row 107 (caused by deleting and re-instating Exp &amp; Inc by SVCDIV A&amp;B)</t>
  </si>
  <si>
    <t>Deleted and re-instated 'Exp &amp; Inc by SVCDIV A&amp;B' as it was causing an error loading the data via Excelerator</t>
  </si>
  <si>
    <t>v1.4</t>
  </si>
  <si>
    <t>Corrected TOTAL after the addition of row for 'Climate Change and Flooding'</t>
  </si>
  <si>
    <t>No Changes</t>
  </si>
  <si>
    <t>NOTES</t>
  </si>
  <si>
    <t>Changed Budget year to 2020</t>
  </si>
  <si>
    <t>LA Contributions section - Amended formula in Column C for Exp &amp; Inc by SVCDIV A&amp;B - G&amp;H.  Formula was missing Exp &amp; Inc by SVCDIV A&amp;B</t>
  </si>
  <si>
    <t>INSERTED GROUP</t>
  </si>
  <si>
    <t>Carlow County Council</t>
  </si>
  <si>
    <t>Cavan County Council</t>
  </si>
  <si>
    <t>Clare County Council</t>
  </si>
  <si>
    <t>Cork City Council</t>
  </si>
  <si>
    <t>Cork County Council</t>
  </si>
  <si>
    <t>Donegal County Council</t>
  </si>
  <si>
    <t>Dublin City Council</t>
  </si>
  <si>
    <t>Dun Laoghaire Rathdown County Council</t>
  </si>
  <si>
    <t>Fingal County Council</t>
  </si>
  <si>
    <t>Galway City Council</t>
  </si>
  <si>
    <t>Galway County Council</t>
  </si>
  <si>
    <t>Kerry County Council</t>
  </si>
  <si>
    <t>Kildare County Council</t>
  </si>
  <si>
    <t>Kilkenny County Council</t>
  </si>
  <si>
    <t>Laois County Council</t>
  </si>
  <si>
    <t>Leitrim County Council</t>
  </si>
  <si>
    <t>Limerick City and County Council</t>
  </si>
  <si>
    <t>Longford County Council</t>
  </si>
  <si>
    <t>Louth County Council</t>
  </si>
  <si>
    <t>Mayo County Council</t>
  </si>
  <si>
    <t>Meath County Council</t>
  </si>
  <si>
    <t>Monaghan County Council</t>
  </si>
  <si>
    <t>Offaly County Council</t>
  </si>
  <si>
    <t>Roscommon County Council</t>
  </si>
  <si>
    <t>Sligo County Council</t>
  </si>
  <si>
    <t>South Dublin County Council</t>
  </si>
  <si>
    <t>Tipperary County Council</t>
  </si>
  <si>
    <t>Waterford City and County Council</t>
  </si>
  <si>
    <t>Westmeath County Council</t>
  </si>
  <si>
    <t>Wexford County Council</t>
  </si>
  <si>
    <t>Wicklow County Council</t>
  </si>
  <si>
    <t>SQL,1 SELECT mbudrepdata.authority,mbudrepdata.col_amount,mbudrepdata.col_code,mbudrepdata.rep_code,mbudrepdata.rep_seq_no,aglrelvalue.rel_value,agldimvalue.description FROM mbudrepdata,aglrelvalue, agldimvalue WHERE agldimvalue.dim_value=mbudrepdata.authority AND agldimvalue.attribute_id=aglrelvalue.attribute_id AND agldimvalue.dim_value=aglrelvalue.att_value  AND ((agldimvalue.attribute_id Like 'QZ') AND (aglrelvalue.attribute_id='QZ') AND (aglrelvalue.rel_attr_id='QY') AND (aglrelvalue.rel_value in ('CO','CI'))) AND mbudrepdata.client = '&lt;client&gt;' and mbudrepdata.bud_code = '&lt;bud_code&gt;' and mbudrepdata.rep_code = 'TB' ORDER BY agldimvalue.description</t>
  </si>
  <si>
    <t>SQL,6 SELECT mbudrepdata.authority,mbudrepdata.col_amount,mbudrepdata.col_code,mbudrepdata.rep_code,mbudrepdata.rep_seq_no,aglrelvalue.rel_value,agldimvalue.description FROM mbudrepdata,aglrelvalue, agldimvalue WHERE agldimvalue.dim_value=mbudrepdata.authority AND agldimvalue.attribute_id=aglrelvalue.attribute_id AND agldimvalue.dim_value=aglrelvalue.att_value  AND ((agldimvalue.attribute_id Like 'QZ') AND (aglrelvalue.attribute_id='QZ') AND (aglrelvalue.rel_attr_id='QY') AND (aglrelvalue.rel_value in ('CO','CI'))) AND mbudrepdata.client = '&lt;client&gt;' and mbudrepdata.bud_code = '&lt;bud_code&gt;' and mbudrepdata.rep_code = 'TB' ORDER BY agldimvalue.description</t>
  </si>
  <si>
    <t>SQL,11 SELECT mbudrepdata.authority,mbudrepdata.col_amount,mbudrepdata.col_code,mbudrepdata.rep_code,mbudrepdata.rep_seq_no,aglrelvalue.rel_value,agldimvalue.description FROM mbudrepdata,aglrelvalue, agldimvalue WHERE agldimvalue.dim_value=mbudrepdata.authority AND agldimvalue.attribute_id=aglrelvalue.attribute_id AND agldimvalue.dim_value=aglrelvalue.att_value  AND ((agldimvalue.attribute_id Like 'QZ') AND (aglrelvalue.attribute_id='QZ') AND (aglrelvalue.rel_attr_id='QY') AND (aglrelvalue.rel_value in ('CO','CI'))) AND mbudrepdata.client = '&lt;client&gt;' and mbudrepdata.bud_code = '&lt;bud_code&gt;' and mbudrepdata.rep_code = 'TB' ORDER BY agldimvalue.description</t>
  </si>
  <si>
    <t>SQL,16 SELECT mbudrepdata.authority,mbudrepdata.col_amount,mbudrepdata.col_code,mbudrepdata.rep_code,mbudrepdata.rep_seq_no,aglrelvalue.rel_value,agldimvalue.description FROM mbudrepdata,aglrelvalue, agldimvalue WHERE agldimvalue.dim_value=mbudrepdata.authority AND agldimvalue.attribute_id=aglrelvalue.attribute_id AND agldimvalue.dim_value=aglrelvalue.att_value  AND ((agldimvalue.attribute_id Like 'QZ') AND (aglrelvalue.attribute_id='QZ') AND (aglrelvalue.rel_attr_id='QY') AND (aglrelvalue.rel_value in ('CO','CI'))) AND mbudrepdata.client = '&lt;client&gt;' and mbudrepdata.bud_code = '&lt;bud_code&gt;' and mbudrepdata.rep_code = 'TB' ORDER BY agldimvalue.description</t>
  </si>
  <si>
    <t>Amended SQL Statements 1,6,11 to include ORDER BY agldimvalue.description as rows were duplicating</t>
  </si>
  <si>
    <t>Amended SQL Statements 1,6 to include ORDER BY agldimvalue.description as rows were duplicating</t>
  </si>
  <si>
    <t>Amended SQL Statements 1,6,11,16 to include ORDER BY agldimvalue.description as rows were duplicating</t>
  </si>
  <si>
    <t>SQL,3 SELECT mbudrepdata.bud_code,mbudrepdata.authority, mbudrepdata.col_amount, mbudrepdata.col_code, aglrelvalue.rel_value FROM mbudrepdata, aglrelvalue, agldimvalue WHERE agldimvalue.dim_value=mbudrepdata.authority AND agldimvalue.attribute_id=aglrelvalue.attribute_id AND agldimvalue.dim_value=aglrelvalue.att_value  AND (agldimvalue.attribute_id Like 'QZ') AND (aglrelvalue.attribute_id='QZ') AND (aglrelvalue.rel_attr_id='QY') AND (mbudrepdata.rep_code ='TE') AND (mbudrepdata.rep_seq_no In ('10','20','30','40','50','60','70','80','90','100','110','120','130','140','150','160','170','180','190','200','210','220','230','240','250')) AND (mbudrepdata.client = '&lt;client&gt;')</t>
  </si>
  <si>
    <t>10;20;30;40;50;60;70;80;90;100;110;120;130;140;150;160;170;180;190;200;210;220;230;240;250</t>
  </si>
  <si>
    <t>Amended SQL Statement 3 to add in repseqno 240;250</t>
  </si>
  <si>
    <t>Amended SQL Statements 1 and 2 to add in repseqno 230;240;250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</si>
</sst>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3" formatCode="_-* #,##0.00_-;\-* #,##0.00_-;_-* &quot;-&quot;??_-;_-@_-"/>
    <numFmt numFmtId="164" formatCode="_(* #,##0_);_(* \(#,##0\);_(* &quot;-&quot;_);_(@_)"/>
    <numFmt numFmtId="165" formatCode="0.0%"/>
    <numFmt numFmtId="166" formatCode="0.0"/>
    <numFmt numFmtId="167" formatCode="_-* #,##0_-;\-* #,##0_-;_-* &quot;-&quot;??_-;_-@_-"/>
    <numFmt numFmtId="168" formatCode="&quot;€&quot;#,##0"/>
    <numFmt numFmtId="169" formatCode="#,##0_ ;\-#,##0\ "/>
  </numFmts>
  <fonts count="19" x14ac:knownFonts="1">
    <font>
      <sz val="10"/>
      <name val="Arial"/>
    </font>
    <font>
      <sz val="10"/>
      <name val="Arial"/>
    </font>
    <font>
      <sz val="10"/>
      <name val="Times New Roman"/>
      <family val="1"/>
    </font>
    <font>
      <b/>
      <sz val="14"/>
      <name val="Times New Roman"/>
      <family val="1"/>
    </font>
    <font>
      <b/>
      <sz val="10"/>
      <name val="Times New Roman"/>
      <family val="1"/>
    </font>
    <font>
      <sz val="18"/>
      <name val="Arial"/>
      <family val="2"/>
    </font>
    <font>
      <sz val="12"/>
      <name val="Times New Roman"/>
      <family val="1"/>
    </font>
    <font>
      <b/>
      <sz val="12"/>
      <name val="Times New Roman"/>
      <family val="1"/>
    </font>
    <font>
      <b/>
      <i/>
      <sz val="10"/>
      <name val="Times New Roman"/>
      <family val="1"/>
    </font>
    <font>
      <vertAlign val="superscript"/>
      <sz val="10"/>
      <name val="Times New Roman"/>
      <family val="1"/>
    </font>
    <font>
      <b/>
      <sz val="20"/>
      <name val="Times New Roman"/>
      <family val="1"/>
    </font>
    <font>
      <sz val="10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9"/>
      <name val="Times New Roman"/>
      <family val="1"/>
    </font>
    <font>
      <u/>
      <sz val="10"/>
      <name val="Times New Roman"/>
      <family val="1"/>
    </font>
    <font>
      <sz val="10"/>
      <name val="Arial"/>
      <family val="2"/>
    </font>
    <font>
      <sz val="10"/>
      <color rgb="FF00000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9"/>
        <bgColor indexed="64"/>
      </patternFill>
    </fill>
  </fills>
  <borders count="4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3">
    <xf numFmtId="0" fontId="0" fillId="0" borderId="0" applyBorder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</cellStyleXfs>
  <cellXfs count="244">
    <xf numFmtId="0" fontId="0" fillId="0" borderId="0" xfId="0"/>
    <xf numFmtId="0" fontId="2" fillId="0" borderId="0" xfId="0" applyFont="1"/>
    <xf numFmtId="0" fontId="2" fillId="0" borderId="0" xfId="0" quotePrefix="1" applyFont="1"/>
    <xf numFmtId="0" fontId="2" fillId="0" borderId="0" xfId="0" quotePrefix="1" applyFont="1" applyAlignment="1">
      <alignment horizontal="right" vertical="top"/>
    </xf>
    <xf numFmtId="3" fontId="2" fillId="0" borderId="0" xfId="0" applyNumberFormat="1" applyFont="1" applyBorder="1"/>
    <xf numFmtId="0" fontId="2" fillId="0" borderId="1" xfId="0" applyFont="1" applyBorder="1"/>
    <xf numFmtId="0" fontId="2" fillId="0" borderId="0" xfId="0" applyFont="1" applyBorder="1"/>
    <xf numFmtId="0" fontId="2" fillId="0" borderId="0" xfId="0" applyFont="1" applyAlignment="1">
      <alignment horizontal="right"/>
    </xf>
    <xf numFmtId="0" fontId="4" fillId="0" borderId="0" xfId="0" applyFont="1"/>
    <xf numFmtId="0" fontId="4" fillId="0" borderId="0" xfId="0" applyFont="1" applyAlignment="1">
      <alignment horizontal="center"/>
    </xf>
    <xf numFmtId="3" fontId="2" fillId="0" borderId="0" xfId="0" applyNumberFormat="1" applyFont="1"/>
    <xf numFmtId="3" fontId="2" fillId="0" borderId="1" xfId="0" applyNumberFormat="1" applyFont="1" applyBorder="1"/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vertical="top"/>
    </xf>
    <xf numFmtId="0" fontId="4" fillId="0" borderId="0" xfId="0" applyFont="1" applyBorder="1" applyAlignment="1">
      <alignment vertical="center"/>
    </xf>
    <xf numFmtId="3" fontId="4" fillId="0" borderId="0" xfId="0" applyNumberFormat="1" applyFont="1" applyBorder="1"/>
    <xf numFmtId="0" fontId="0" fillId="2" borderId="0" xfId="0" applyFill="1"/>
    <xf numFmtId="0" fontId="5" fillId="2" borderId="0" xfId="0" applyFont="1" applyFill="1"/>
    <xf numFmtId="0" fontId="5" fillId="3" borderId="2" xfId="0" applyFont="1" applyFill="1" applyBorder="1"/>
    <xf numFmtId="0" fontId="5" fillId="3" borderId="2" xfId="0" applyFont="1" applyFill="1" applyBorder="1" applyAlignment="1">
      <alignment horizontal="right"/>
    </xf>
    <xf numFmtId="0" fontId="0" fillId="0" borderId="0" xfId="0" applyAlignment="1">
      <alignment horizontal="right"/>
    </xf>
    <xf numFmtId="0" fontId="0" fillId="0" borderId="0" xfId="0" applyBorder="1"/>
    <xf numFmtId="0" fontId="6" fillId="0" borderId="0" xfId="0" applyFont="1"/>
    <xf numFmtId="0" fontId="6" fillId="0" borderId="0" xfId="0" applyFont="1" applyAlignment="1">
      <alignment horizontal="right" vertical="top"/>
    </xf>
    <xf numFmtId="3" fontId="4" fillId="0" borderId="1" xfId="0" applyNumberFormat="1" applyFont="1" applyBorder="1" applyAlignment="1">
      <alignment vertical="top"/>
    </xf>
    <xf numFmtId="3" fontId="4" fillId="0" borderId="0" xfId="0" applyNumberFormat="1" applyFont="1" applyBorder="1" applyAlignment="1">
      <alignment vertical="center"/>
    </xf>
    <xf numFmtId="3" fontId="4" fillId="0" borderId="0" xfId="0" applyNumberFormat="1" applyFont="1"/>
    <xf numFmtId="3" fontId="4" fillId="0" borderId="0" xfId="0" applyNumberFormat="1" applyFont="1" applyAlignment="1">
      <alignment horizontal="center"/>
    </xf>
    <xf numFmtId="3" fontId="4" fillId="0" borderId="0" xfId="0" applyNumberFormat="1" applyFont="1" applyBorder="1" applyAlignment="1">
      <alignment horizontal="center"/>
    </xf>
    <xf numFmtId="3" fontId="0" fillId="0" borderId="0" xfId="0" applyNumberFormat="1"/>
    <xf numFmtId="3" fontId="0" fillId="0" borderId="0" xfId="0" applyNumberFormat="1" applyBorder="1"/>
    <xf numFmtId="0" fontId="2" fillId="0" borderId="0" xfId="0" applyFont="1" applyFill="1"/>
    <xf numFmtId="0" fontId="2" fillId="0" borderId="0" xfId="0" quotePrefix="1" applyFont="1" applyFill="1"/>
    <xf numFmtId="164" fontId="4" fillId="0" borderId="0" xfId="0" applyNumberFormat="1" applyFont="1" applyBorder="1" applyAlignment="1">
      <alignment horizontal="right"/>
    </xf>
    <xf numFmtId="0" fontId="4" fillId="0" borderId="0" xfId="0" applyFont="1" applyBorder="1" applyAlignment="1">
      <alignment horizontal="left"/>
    </xf>
    <xf numFmtId="0" fontId="2" fillId="0" borderId="3" xfId="0" applyFont="1" applyBorder="1"/>
    <xf numFmtId="0" fontId="2" fillId="0" borderId="4" xfId="0" applyFont="1" applyBorder="1"/>
    <xf numFmtId="0" fontId="0" fillId="0" borderId="0" xfId="0" applyFill="1"/>
    <xf numFmtId="4" fontId="2" fillId="0" borderId="5" xfId="0" applyNumberFormat="1" applyFont="1" applyBorder="1"/>
    <xf numFmtId="0" fontId="4" fillId="0" borderId="6" xfId="0" applyFont="1" applyBorder="1"/>
    <xf numFmtId="4" fontId="2" fillId="0" borderId="0" xfId="0" applyNumberFormat="1" applyFont="1"/>
    <xf numFmtId="0" fontId="7" fillId="0" borderId="0" xfId="0" applyFont="1" applyBorder="1" applyAlignment="1">
      <alignment horizontal="left"/>
    </xf>
    <xf numFmtId="0" fontId="2" fillId="0" borderId="0" xfId="0" applyFont="1" applyAlignment="1">
      <alignment horizontal="right" vertical="top"/>
    </xf>
    <xf numFmtId="0" fontId="2" fillId="0" borderId="0" xfId="0" quotePrefix="1" applyFont="1" applyFill="1" applyAlignment="1">
      <alignment horizontal="right" vertical="top"/>
    </xf>
    <xf numFmtId="0" fontId="2" fillId="4" borderId="0" xfId="0" applyFont="1" applyFill="1"/>
    <xf numFmtId="0" fontId="2" fillId="4" borderId="7" xfId="0" applyFont="1" applyFill="1" applyBorder="1"/>
    <xf numFmtId="4" fontId="2" fillId="4" borderId="8" xfId="0" applyNumberFormat="1" applyFont="1" applyFill="1" applyBorder="1"/>
    <xf numFmtId="4" fontId="2" fillId="4" borderId="9" xfId="0" applyNumberFormat="1" applyFont="1" applyFill="1" applyBorder="1"/>
    <xf numFmtId="4" fontId="2" fillId="0" borderId="10" xfId="0" applyNumberFormat="1" applyFont="1" applyBorder="1"/>
    <xf numFmtId="0" fontId="2" fillId="4" borderId="11" xfId="0" applyFont="1" applyFill="1" applyBorder="1"/>
    <xf numFmtId="4" fontId="2" fillId="4" borderId="12" xfId="0" applyNumberFormat="1" applyFont="1" applyFill="1" applyBorder="1"/>
    <xf numFmtId="3" fontId="2" fillId="0" borderId="6" xfId="0" applyNumberFormat="1" applyFont="1" applyBorder="1"/>
    <xf numFmtId="3" fontId="2" fillId="0" borderId="5" xfId="0" applyNumberFormat="1" applyFont="1" applyBorder="1"/>
    <xf numFmtId="3" fontId="2" fillId="0" borderId="3" xfId="0" applyNumberFormat="1" applyFont="1" applyBorder="1"/>
    <xf numFmtId="3" fontId="2" fillId="0" borderId="4" xfId="0" applyNumberFormat="1" applyFont="1" applyBorder="1"/>
    <xf numFmtId="0" fontId="0" fillId="0" borderId="0" xfId="0" applyFill="1" applyBorder="1"/>
    <xf numFmtId="0" fontId="2" fillId="0" borderId="0" xfId="0" applyFont="1" applyFill="1" applyBorder="1"/>
    <xf numFmtId="4" fontId="2" fillId="0" borderId="0" xfId="0" applyNumberFormat="1" applyFont="1" applyFill="1" applyBorder="1"/>
    <xf numFmtId="0" fontId="3" fillId="0" borderId="0" xfId="0" applyFont="1" applyFill="1" applyAlignment="1">
      <alignment horizontal="center"/>
    </xf>
    <xf numFmtId="0" fontId="2" fillId="5" borderId="0" xfId="0" applyFont="1" applyFill="1"/>
    <xf numFmtId="165" fontId="2" fillId="0" borderId="4" xfId="0" applyNumberFormat="1" applyFont="1" applyBorder="1" applyAlignment="1">
      <alignment horizontal="right"/>
    </xf>
    <xf numFmtId="0" fontId="2" fillId="0" borderId="13" xfId="0" applyFont="1" applyBorder="1"/>
    <xf numFmtId="164" fontId="2" fillId="0" borderId="0" xfId="0" applyNumberFormat="1" applyFont="1" applyAlignment="1">
      <alignment horizontal="centerContinuous"/>
    </xf>
    <xf numFmtId="0" fontId="2" fillId="0" borderId="0" xfId="0" applyFont="1" applyAlignment="1">
      <alignment horizontal="left"/>
    </xf>
    <xf numFmtId="0" fontId="2" fillId="0" borderId="0" xfId="0" applyFont="1" applyFill="1" applyAlignment="1">
      <alignment horizontal="right"/>
    </xf>
    <xf numFmtId="0" fontId="2" fillId="0" borderId="0" xfId="0" applyFont="1" applyFill="1" applyAlignment="1">
      <alignment horizontal="left"/>
    </xf>
    <xf numFmtId="0" fontId="2" fillId="4" borderId="0" xfId="0" applyFont="1" applyFill="1" applyBorder="1"/>
    <xf numFmtId="4" fontId="2" fillId="4" borderId="14" xfId="0" applyNumberFormat="1" applyFont="1" applyFill="1" applyBorder="1"/>
    <xf numFmtId="0" fontId="2" fillId="4" borderId="3" xfId="0" applyFont="1" applyFill="1" applyBorder="1"/>
    <xf numFmtId="4" fontId="2" fillId="4" borderId="3" xfId="0" applyNumberFormat="1" applyFont="1" applyFill="1" applyBorder="1"/>
    <xf numFmtId="4" fontId="2" fillId="4" borderId="4" xfId="0" applyNumberFormat="1" applyFont="1" applyFill="1" applyBorder="1"/>
    <xf numFmtId="0" fontId="2" fillId="4" borderId="15" xfId="0" applyFont="1" applyFill="1" applyBorder="1"/>
    <xf numFmtId="4" fontId="2" fillId="4" borderId="15" xfId="0" applyNumberFormat="1" applyFont="1" applyFill="1" applyBorder="1"/>
    <xf numFmtId="4" fontId="2" fillId="4" borderId="13" xfId="0" applyNumberFormat="1" applyFont="1" applyFill="1" applyBorder="1"/>
    <xf numFmtId="0" fontId="4" fillId="0" borderId="5" xfId="0" applyFont="1" applyBorder="1" applyAlignment="1">
      <alignment horizontal="center" wrapText="1"/>
    </xf>
    <xf numFmtId="0" fontId="8" fillId="0" borderId="6" xfId="0" applyFont="1" applyBorder="1"/>
    <xf numFmtId="0" fontId="0" fillId="0" borderId="15" xfId="0" applyBorder="1"/>
    <xf numFmtId="165" fontId="4" fillId="0" borderId="13" xfId="0" applyNumberFormat="1" applyFont="1" applyBorder="1"/>
    <xf numFmtId="0" fontId="2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165" fontId="2" fillId="0" borderId="0" xfId="0" applyNumberFormat="1" applyFont="1" applyFill="1" applyBorder="1" applyAlignment="1">
      <alignment horizontal="right"/>
    </xf>
    <xf numFmtId="165" fontId="4" fillId="0" borderId="0" xfId="0" applyNumberFormat="1" applyFont="1" applyBorder="1"/>
    <xf numFmtId="0" fontId="3" fillId="0" borderId="0" xfId="0" applyFont="1" applyFill="1" applyAlignment="1"/>
    <xf numFmtId="4" fontId="2" fillId="0" borderId="16" xfId="0" applyNumberFormat="1" applyFont="1" applyBorder="1"/>
    <xf numFmtId="0" fontId="3" fillId="5" borderId="0" xfId="0" applyFont="1" applyFill="1" applyAlignment="1">
      <alignment horizontal="center"/>
    </xf>
    <xf numFmtId="0" fontId="3" fillId="5" borderId="0" xfId="0" applyFont="1" applyFill="1" applyAlignment="1"/>
    <xf numFmtId="0" fontId="2" fillId="4" borderId="17" xfId="0" applyFont="1" applyFill="1" applyBorder="1"/>
    <xf numFmtId="4" fontId="2" fillId="4" borderId="18" xfId="0" applyNumberFormat="1" applyFont="1" applyFill="1" applyBorder="1"/>
    <xf numFmtId="0" fontId="2" fillId="0" borderId="15" xfId="0" applyFont="1" applyBorder="1"/>
    <xf numFmtId="0" fontId="2" fillId="0" borderId="19" xfId="0" applyFont="1" applyBorder="1"/>
    <xf numFmtId="0" fontId="2" fillId="0" borderId="20" xfId="0" applyFont="1" applyBorder="1"/>
    <xf numFmtId="3" fontId="2" fillId="0" borderId="21" xfId="0" applyNumberFormat="1" applyFont="1" applyBorder="1"/>
    <xf numFmtId="0" fontId="8" fillId="0" borderId="20" xfId="0" applyFont="1" applyBorder="1"/>
    <xf numFmtId="0" fontId="2" fillId="0" borderId="22" xfId="0" applyFont="1" applyBorder="1"/>
    <xf numFmtId="3" fontId="2" fillId="0" borderId="23" xfId="0" applyNumberFormat="1" applyFont="1" applyBorder="1"/>
    <xf numFmtId="0" fontId="2" fillId="0" borderId="24" xfId="0" applyFont="1" applyBorder="1"/>
    <xf numFmtId="0" fontId="2" fillId="0" borderId="17" xfId="0" applyFont="1" applyBorder="1"/>
    <xf numFmtId="3" fontId="2" fillId="0" borderId="15" xfId="0" applyNumberFormat="1" applyFont="1" applyBorder="1"/>
    <xf numFmtId="0" fontId="2" fillId="0" borderId="2" xfId="0" applyFont="1" applyBorder="1"/>
    <xf numFmtId="0" fontId="4" fillId="0" borderId="2" xfId="0" applyFont="1" applyBorder="1" applyAlignment="1">
      <alignment horizontal="center" wrapText="1"/>
    </xf>
    <xf numFmtId="0" fontId="2" fillId="0" borderId="25" xfId="0" applyFont="1" applyBorder="1"/>
    <xf numFmtId="0" fontId="2" fillId="0" borderId="25" xfId="0" applyFont="1" applyBorder="1" applyAlignment="1">
      <alignment horizontal="center"/>
    </xf>
    <xf numFmtId="0" fontId="8" fillId="0" borderId="10" xfId="0" applyFont="1" applyBorder="1"/>
    <xf numFmtId="0" fontId="0" fillId="0" borderId="26" xfId="0" applyBorder="1"/>
    <xf numFmtId="0" fontId="2" fillId="0" borderId="27" xfId="0" applyFont="1" applyBorder="1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164" fontId="2" fillId="0" borderId="0" xfId="0" applyNumberFormat="1" applyFont="1" applyBorder="1"/>
    <xf numFmtId="3" fontId="4" fillId="0" borderId="1" xfId="0" applyNumberFormat="1" applyFont="1" applyBorder="1"/>
    <xf numFmtId="0" fontId="4" fillId="0" borderId="0" xfId="0" applyFont="1" applyAlignment="1">
      <alignment wrapText="1"/>
    </xf>
    <xf numFmtId="0" fontId="7" fillId="0" borderId="1" xfId="0" applyFont="1" applyBorder="1"/>
    <xf numFmtId="168" fontId="2" fillId="0" borderId="0" xfId="0" applyNumberFormat="1" applyFont="1" applyBorder="1"/>
    <xf numFmtId="0" fontId="0" fillId="0" borderId="28" xfId="0" applyBorder="1"/>
    <xf numFmtId="3" fontId="4" fillId="0" borderId="29" xfId="0" applyNumberFormat="1" applyFont="1" applyBorder="1" applyAlignment="1">
      <alignment vertical="top"/>
    </xf>
    <xf numFmtId="3" fontId="4" fillId="0" borderId="29" xfId="0" applyNumberFormat="1" applyFont="1" applyBorder="1" applyAlignment="1">
      <alignment horizontal="center" wrapText="1"/>
    </xf>
    <xf numFmtId="3" fontId="4" fillId="0" borderId="30" xfId="0" applyNumberFormat="1" applyFont="1" applyBorder="1" applyAlignment="1">
      <alignment horizontal="center" wrapText="1"/>
    </xf>
    <xf numFmtId="0" fontId="0" fillId="0" borderId="31" xfId="0" applyBorder="1"/>
    <xf numFmtId="3" fontId="2" fillId="0" borderId="32" xfId="0" applyNumberFormat="1" applyFont="1" applyBorder="1"/>
    <xf numFmtId="3" fontId="2" fillId="0" borderId="31" xfId="0" applyNumberFormat="1" applyFont="1" applyBorder="1"/>
    <xf numFmtId="0" fontId="4" fillId="0" borderId="10" xfId="0" applyFont="1" applyBorder="1"/>
    <xf numFmtId="0" fontId="12" fillId="0" borderId="0" xfId="0" applyFont="1"/>
    <xf numFmtId="0" fontId="4" fillId="0" borderId="24" xfId="0" applyFont="1" applyBorder="1"/>
    <xf numFmtId="3" fontId="4" fillId="0" borderId="6" xfId="0" applyNumberFormat="1" applyFont="1" applyBorder="1"/>
    <xf numFmtId="3" fontId="4" fillId="0" borderId="5" xfId="0" applyNumberFormat="1" applyFont="1" applyBorder="1"/>
    <xf numFmtId="3" fontId="4" fillId="0" borderId="3" xfId="0" applyNumberFormat="1" applyFont="1" applyBorder="1"/>
    <xf numFmtId="3" fontId="4" fillId="0" borderId="21" xfId="0" applyNumberFormat="1" applyFont="1" applyBorder="1"/>
    <xf numFmtId="0" fontId="13" fillId="0" borderId="0" xfId="0" applyFont="1" applyFill="1"/>
    <xf numFmtId="0" fontId="6" fillId="0" borderId="0" xfId="0" applyFont="1" applyFill="1"/>
    <xf numFmtId="0" fontId="7" fillId="0" borderId="33" xfId="0" applyFont="1" applyBorder="1"/>
    <xf numFmtId="3" fontId="7" fillId="0" borderId="15" xfId="0" applyNumberFormat="1" applyFont="1" applyBorder="1"/>
    <xf numFmtId="0" fontId="13" fillId="0" borderId="0" xfId="0" applyFont="1"/>
    <xf numFmtId="0" fontId="7" fillId="0" borderId="0" xfId="0" applyFont="1"/>
    <xf numFmtId="0" fontId="7" fillId="0" borderId="34" xfId="0" applyFont="1" applyBorder="1"/>
    <xf numFmtId="3" fontId="7" fillId="0" borderId="12" xfId="0" applyNumberFormat="1" applyFont="1" applyBorder="1"/>
    <xf numFmtId="3" fontId="7" fillId="0" borderId="35" xfId="0" applyNumberFormat="1" applyFont="1" applyBorder="1"/>
    <xf numFmtId="0" fontId="14" fillId="0" borderId="0" xfId="0" applyFont="1"/>
    <xf numFmtId="3" fontId="2" fillId="0" borderId="13" xfId="0" applyNumberFormat="1" applyFont="1" applyBorder="1"/>
    <xf numFmtId="0" fontId="4" fillId="0" borderId="0" xfId="0" applyFont="1" applyBorder="1"/>
    <xf numFmtId="3" fontId="2" fillId="0" borderId="14" xfId="0" applyNumberFormat="1" applyFont="1" applyBorder="1"/>
    <xf numFmtId="0" fontId="4" fillId="0" borderId="3" xfId="0" applyFont="1" applyBorder="1"/>
    <xf numFmtId="0" fontId="1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5" xfId="0" applyBorder="1"/>
    <xf numFmtId="3" fontId="0" fillId="0" borderId="5" xfId="0" applyNumberFormat="1" applyBorder="1"/>
    <xf numFmtId="0" fontId="0" fillId="0" borderId="5" xfId="0" applyBorder="1" applyAlignment="1">
      <alignment horizontal="center"/>
    </xf>
    <xf numFmtId="3" fontId="0" fillId="0" borderId="5" xfId="0" applyNumberFormat="1" applyBorder="1" applyAlignment="1">
      <alignment horizontal="center"/>
    </xf>
    <xf numFmtId="3" fontId="2" fillId="0" borderId="19" xfId="0" applyNumberFormat="1" applyFont="1" applyBorder="1"/>
    <xf numFmtId="3" fontId="2" fillId="0" borderId="36" xfId="0" applyNumberFormat="1" applyFont="1" applyBorder="1"/>
    <xf numFmtId="3" fontId="2" fillId="0" borderId="37" xfId="0" applyNumberFormat="1" applyFont="1" applyBorder="1"/>
    <xf numFmtId="3" fontId="4" fillId="0" borderId="36" xfId="0" applyNumberFormat="1" applyFont="1" applyBorder="1"/>
    <xf numFmtId="3" fontId="4" fillId="0" borderId="37" xfId="0" applyNumberFormat="1" applyFont="1" applyBorder="1"/>
    <xf numFmtId="0" fontId="11" fillId="0" borderId="5" xfId="0" applyFont="1" applyBorder="1"/>
    <xf numFmtId="3" fontId="0" fillId="0" borderId="5" xfId="1" applyNumberFormat="1" applyFont="1" applyBorder="1"/>
    <xf numFmtId="4" fontId="2" fillId="0" borderId="0" xfId="0" applyNumberFormat="1" applyFont="1" applyAlignment="1">
      <alignment horizontal="center"/>
    </xf>
    <xf numFmtId="2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wrapText="1"/>
    </xf>
    <xf numFmtId="14" fontId="2" fillId="0" borderId="0" xfId="0" applyNumberFormat="1" applyFont="1" applyAlignment="1">
      <alignment vertical="center"/>
    </xf>
    <xf numFmtId="2" fontId="2" fillId="0" borderId="0" xfId="0" applyNumberFormat="1" applyFont="1"/>
    <xf numFmtId="14" fontId="2" fillId="0" borderId="0" xfId="0" applyNumberFormat="1" applyFont="1"/>
    <xf numFmtId="0" fontId="11" fillId="0" borderId="0" xfId="0" applyFont="1" applyAlignment="1">
      <alignment vertical="top"/>
    </xf>
    <xf numFmtId="3" fontId="2" fillId="0" borderId="10" xfId="0" applyNumberFormat="1" applyFont="1" applyBorder="1"/>
    <xf numFmtId="3" fontId="4" fillId="0" borderId="19" xfId="0" applyNumberFormat="1" applyFont="1" applyBorder="1" applyAlignment="1">
      <alignment horizontal="center"/>
    </xf>
    <xf numFmtId="3" fontId="4" fillId="0" borderId="6" xfId="0" applyNumberFormat="1" applyFont="1" applyBorder="1" applyAlignment="1">
      <alignment vertical="center"/>
    </xf>
    <xf numFmtId="169" fontId="2" fillId="0" borderId="38" xfId="1" applyNumberFormat="1" applyFont="1" applyFill="1" applyBorder="1"/>
    <xf numFmtId="169" fontId="2" fillId="0" borderId="27" xfId="1" applyNumberFormat="1" applyFont="1" applyFill="1" applyBorder="1"/>
    <xf numFmtId="169" fontId="2" fillId="0" borderId="0" xfId="1" applyNumberFormat="1" applyFont="1" applyFill="1" applyBorder="1"/>
    <xf numFmtId="169" fontId="2" fillId="0" borderId="19" xfId="1" applyNumberFormat="1" applyFont="1" applyFill="1" applyBorder="1"/>
    <xf numFmtId="0" fontId="4" fillId="0" borderId="6" xfId="0" applyFont="1" applyBorder="1" applyAlignment="1">
      <alignment vertical="center"/>
    </xf>
    <xf numFmtId="0" fontId="2" fillId="0" borderId="10" xfId="0" applyFont="1" applyBorder="1"/>
    <xf numFmtId="3" fontId="4" fillId="0" borderId="38" xfId="0" applyNumberFormat="1" applyFont="1" applyBorder="1" applyAlignment="1">
      <alignment horizontal="center"/>
    </xf>
    <xf numFmtId="3" fontId="0" fillId="0" borderId="25" xfId="0" applyNumberFormat="1" applyBorder="1"/>
    <xf numFmtId="3" fontId="4" fillId="0" borderId="3" xfId="0" applyNumberFormat="1" applyFont="1" applyBorder="1" applyAlignment="1">
      <alignment vertical="center"/>
    </xf>
    <xf numFmtId="3" fontId="2" fillId="0" borderId="0" xfId="0" applyNumberFormat="1" applyFont="1" applyFill="1"/>
    <xf numFmtId="3" fontId="2" fillId="0" borderId="0" xfId="0" applyNumberFormat="1" applyFont="1" applyFill="1" applyAlignment="1">
      <alignment horizontal="left"/>
    </xf>
    <xf numFmtId="166" fontId="2" fillId="0" borderId="0" xfId="0" applyNumberFormat="1" applyFont="1" applyBorder="1"/>
    <xf numFmtId="166" fontId="0" fillId="0" borderId="0" xfId="0" applyNumberFormat="1" applyBorder="1"/>
    <xf numFmtId="167" fontId="4" fillId="0" borderId="0" xfId="1" applyNumberFormat="1" applyFont="1"/>
    <xf numFmtId="3" fontId="4" fillId="0" borderId="39" xfId="0" applyNumberFormat="1" applyFont="1" applyBorder="1" applyAlignment="1"/>
    <xf numFmtId="0" fontId="2" fillId="0" borderId="39" xfId="0" applyFont="1" applyBorder="1"/>
    <xf numFmtId="0" fontId="0" fillId="0" borderId="38" xfId="0" applyBorder="1"/>
    <xf numFmtId="167" fontId="6" fillId="0" borderId="0" xfId="1" applyNumberFormat="1" applyFont="1"/>
    <xf numFmtId="0" fontId="0" fillId="0" borderId="0" xfId="0" applyAlignment="1"/>
    <xf numFmtId="0" fontId="2" fillId="0" borderId="0" xfId="0" applyFont="1" applyBorder="1" applyAlignment="1"/>
    <xf numFmtId="3" fontId="4" fillId="0" borderId="0" xfId="0" applyNumberFormat="1" applyFont="1" applyBorder="1" applyAlignment="1">
      <alignment horizontal="center" vertical="center" wrapText="1"/>
    </xf>
    <xf numFmtId="3" fontId="4" fillId="0" borderId="39" xfId="0" applyNumberFormat="1" applyFont="1" applyBorder="1"/>
    <xf numFmtId="3" fontId="4" fillId="0" borderId="40" xfId="0" applyNumberFormat="1" applyFont="1" applyBorder="1" applyAlignment="1">
      <alignment vertical="center"/>
    </xf>
    <xf numFmtId="3" fontId="2" fillId="0" borderId="41" xfId="0" applyNumberFormat="1" applyFont="1" applyBorder="1"/>
    <xf numFmtId="0" fontId="11" fillId="0" borderId="5" xfId="0" applyFont="1" applyBorder="1" applyAlignment="1">
      <alignment wrapText="1"/>
    </xf>
    <xf numFmtId="0" fontId="18" fillId="0" borderId="0" xfId="0" applyFont="1"/>
    <xf numFmtId="3" fontId="0" fillId="0" borderId="0" xfId="1" applyNumberFormat="1" applyFont="1" applyBorder="1"/>
    <xf numFmtId="3" fontId="0" fillId="0" borderId="0" xfId="0" applyNumberFormat="1" applyBorder="1" applyAlignment="1">
      <alignment horizontal="center"/>
    </xf>
    <xf numFmtId="0" fontId="12" fillId="0" borderId="0" xfId="0" applyFont="1" applyAlignment="1">
      <alignment wrapText="1"/>
    </xf>
    <xf numFmtId="0" fontId="16" fillId="0" borderId="0" xfId="0" applyFont="1"/>
    <xf numFmtId="3" fontId="7" fillId="0" borderId="9" xfId="0" applyNumberFormat="1" applyFont="1" applyBorder="1"/>
    <xf numFmtId="49" fontId="9" fillId="0" borderId="0" xfId="0" quotePrefix="1" applyNumberFormat="1" applyFont="1" applyAlignment="1">
      <alignment horizontal="right"/>
    </xf>
    <xf numFmtId="0" fontId="7" fillId="0" borderId="42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2" fillId="0" borderId="0" xfId="0" applyFont="1" applyFill="1" applyBorder="1" applyAlignment="1"/>
    <xf numFmtId="3" fontId="4" fillId="0" borderId="32" xfId="0" applyNumberFormat="1" applyFont="1" applyBorder="1"/>
    <xf numFmtId="3" fontId="4" fillId="0" borderId="0" xfId="0" applyNumberFormat="1" applyFont="1" applyFill="1"/>
    <xf numFmtId="167" fontId="15" fillId="0" borderId="1" xfId="2" applyNumberFormat="1" applyFont="1" applyBorder="1"/>
    <xf numFmtId="169" fontId="15" fillId="0" borderId="1" xfId="2" applyNumberFormat="1" applyFont="1" applyBorder="1"/>
    <xf numFmtId="0" fontId="4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14" fontId="2" fillId="0" borderId="0" xfId="0" applyNumberFormat="1" applyFont="1" applyAlignment="1">
      <alignment vertical="top"/>
    </xf>
    <xf numFmtId="0" fontId="2" fillId="0" borderId="0" xfId="0" applyFont="1" applyAlignment="1">
      <alignment horizontal="center"/>
    </xf>
    <xf numFmtId="0" fontId="5" fillId="6" borderId="17" xfId="0" applyFont="1" applyFill="1" applyBorder="1" applyAlignment="1">
      <alignment horizontal="center"/>
    </xf>
    <xf numFmtId="0" fontId="5" fillId="6" borderId="42" xfId="0" applyFont="1" applyFill="1" applyBorder="1" applyAlignment="1">
      <alignment horizontal="center"/>
    </xf>
    <xf numFmtId="0" fontId="5" fillId="6" borderId="16" xfId="0" applyFont="1" applyFill="1" applyBorder="1" applyAlignment="1">
      <alignment horizontal="center"/>
    </xf>
    <xf numFmtId="0" fontId="10" fillId="0" borderId="0" xfId="0" applyFont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5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3" fontId="4" fillId="0" borderId="43" xfId="0" applyNumberFormat="1" applyFont="1" applyBorder="1" applyAlignment="1">
      <alignment horizontal="center" vertical="center" wrapText="1"/>
    </xf>
    <xf numFmtId="3" fontId="4" fillId="0" borderId="44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5" xfId="0" applyFont="1" applyBorder="1" applyAlignment="1">
      <alignment horizontal="center"/>
    </xf>
    <xf numFmtId="3" fontId="3" fillId="0" borderId="0" xfId="0" applyNumberFormat="1" applyFont="1" applyAlignment="1">
      <alignment horizontal="center"/>
    </xf>
    <xf numFmtId="3" fontId="4" fillId="0" borderId="6" xfId="0" applyNumberFormat="1" applyFont="1" applyBorder="1" applyAlignment="1">
      <alignment horizontal="center" vertical="center" wrapText="1"/>
    </xf>
    <xf numFmtId="3" fontId="4" fillId="0" borderId="10" xfId="0" applyNumberFormat="1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3" fontId="4" fillId="0" borderId="10" xfId="0" applyNumberFormat="1" applyFont="1" applyBorder="1" applyAlignment="1">
      <alignment horizontal="center" vertical="center"/>
    </xf>
    <xf numFmtId="3" fontId="4" fillId="0" borderId="0" xfId="0" applyNumberFormat="1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center" vertical="center"/>
    </xf>
    <xf numFmtId="0" fontId="2" fillId="0" borderId="0" xfId="0" applyFont="1" applyBorder="1" applyAlignment="1"/>
    <xf numFmtId="3" fontId="4" fillId="0" borderId="36" xfId="0" applyNumberFormat="1" applyFont="1" applyBorder="1" applyAlignment="1"/>
    <xf numFmtId="0" fontId="2" fillId="0" borderId="0" xfId="0" applyFont="1" applyFill="1" applyBorder="1" applyAlignment="1"/>
    <xf numFmtId="3" fontId="4" fillId="0" borderId="19" xfId="0" applyNumberFormat="1" applyFont="1" applyBorder="1" applyAlignment="1">
      <alignment horizontal="center" vertical="center" wrapText="1"/>
    </xf>
    <xf numFmtId="3" fontId="4" fillId="0" borderId="3" xfId="0" applyNumberFormat="1" applyFont="1" applyBorder="1" applyAlignment="1">
      <alignment horizontal="center" vertical="center" wrapText="1"/>
    </xf>
    <xf numFmtId="164" fontId="4" fillId="0" borderId="6" xfId="0" applyNumberFormat="1" applyFont="1" applyBorder="1" applyAlignment="1">
      <alignment horizontal="center" vertical="center" wrapText="1"/>
    </xf>
    <xf numFmtId="164" fontId="4" fillId="0" borderId="10" xfId="0" applyNumberFormat="1" applyFont="1" applyBorder="1" applyAlignment="1">
      <alignment horizontal="center" vertical="center" wrapText="1"/>
    </xf>
    <xf numFmtId="0" fontId="2" fillId="0" borderId="38" xfId="0" applyFont="1" applyFill="1" applyBorder="1" applyAlignment="1"/>
    <xf numFmtId="0" fontId="0" fillId="0" borderId="10" xfId="0" applyBorder="1" applyAlignment="1">
      <alignment horizontal="center" vertical="center" wrapText="1"/>
    </xf>
    <xf numFmtId="3" fontId="3" fillId="0" borderId="0" xfId="0" applyNumberFormat="1" applyFont="1" applyBorder="1" applyAlignment="1">
      <alignment horizontal="center"/>
    </xf>
    <xf numFmtId="3" fontId="3" fillId="0" borderId="25" xfId="0" applyNumberFormat="1" applyFont="1" applyBorder="1" applyAlignment="1">
      <alignment horizontal="center"/>
    </xf>
  </cellXfs>
  <cellStyles count="3">
    <cellStyle name="Comma" xfId="1" builtinId="3"/>
    <cellStyle name="Comma 2" xfId="2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32" Type="http://schemas.openxmlformats.org/officeDocument/2006/relationships/customXml" Target="../customXml/item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1.5447991761071062E-2"/>
          <c:y val="3.3707902154913705E-2"/>
          <c:w val="0.81153450051493303"/>
          <c:h val="0.93483248642960681"/>
        </c:manualLayout>
      </c:layout>
      <c:barChart>
        <c:barDir val="col"/>
        <c:grouping val="percentStacked"/>
        <c:varyColors val="0"/>
        <c:ser>
          <c:idx val="0"/>
          <c:order val="0"/>
          <c:tx>
            <c:v>Grants</c:v>
          </c:tx>
          <c:spPr>
            <a:solidFill>
              <a:srgbClr val="808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4"/>
              <c:pt idx="0">
                <c:v>%
County Councils</c:v>
              </c:pt>
              <c:pt idx="1">
                <c:v>%
City Councils</c:v>
              </c:pt>
              <c:pt idx="2">
                <c:v>%
Borough Councils and Town Councils</c:v>
              </c:pt>
              <c:pt idx="3">
                <c:v>%
Miscellaneous Bodies</c:v>
              </c:pt>
            </c:strLit>
          </c:cat>
          <c:val>
            <c:numLit>
              <c:formatCode>General</c:formatCode>
              <c:ptCount val="4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E37E-4BEC-8F16-2A032D056D52}"/>
            </c:ext>
          </c:extLst>
        </c:ser>
        <c:ser>
          <c:idx val="1"/>
          <c:order val="1"/>
          <c:tx>
            <c:v>General Fund</c:v>
          </c:tx>
          <c:spPr>
            <a:solidFill>
              <a:srgbClr val="80206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4"/>
              <c:pt idx="0">
                <c:v>%
County Councils</c:v>
              </c:pt>
              <c:pt idx="1">
                <c:v>%
City Councils</c:v>
              </c:pt>
              <c:pt idx="2">
                <c:v>%
Borough Councils and Town Councils</c:v>
              </c:pt>
              <c:pt idx="3">
                <c:v>%
Miscellaneous Bodies</c:v>
              </c:pt>
            </c:strLit>
          </c:cat>
          <c:val>
            <c:numLit>
              <c:formatCode>General</c:formatCode>
              <c:ptCount val="4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E37E-4BEC-8F16-2A032D056D52}"/>
            </c:ext>
          </c:extLst>
        </c:ser>
        <c:ser>
          <c:idx val="2"/>
          <c:order val="2"/>
          <c:tx>
            <c:v>Goods/Services</c:v>
          </c:tx>
          <c:spPr>
            <a:solidFill>
              <a:srgbClr val="FFFFC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4"/>
              <c:pt idx="0">
                <c:v>%
County Councils</c:v>
              </c:pt>
              <c:pt idx="1">
                <c:v>%
City Councils</c:v>
              </c:pt>
              <c:pt idx="2">
                <c:v>%
Borough Councils and Town Councils</c:v>
              </c:pt>
              <c:pt idx="3">
                <c:v>%
Miscellaneous Bodies</c:v>
              </c:pt>
            </c:strLit>
          </c:cat>
          <c:val>
            <c:numLit>
              <c:formatCode>General</c:formatCode>
              <c:ptCount val="4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E37E-4BEC-8F16-2A032D056D52}"/>
            </c:ext>
          </c:extLst>
        </c:ser>
        <c:ser>
          <c:idx val="3"/>
          <c:order val="3"/>
          <c:tx>
            <c:v>Rates</c:v>
          </c:tx>
          <c:spPr>
            <a:solidFill>
              <a:srgbClr val="A0E0E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4"/>
              <c:pt idx="0">
                <c:v>%
County Councils</c:v>
              </c:pt>
              <c:pt idx="1">
                <c:v>%
City Councils</c:v>
              </c:pt>
              <c:pt idx="2">
                <c:v>%
Borough Councils and Town Councils</c:v>
              </c:pt>
              <c:pt idx="3">
                <c:v>%
Miscellaneous Bodies</c:v>
              </c:pt>
            </c:strLit>
          </c:cat>
          <c:val>
            <c:numLit>
              <c:formatCode>General</c:formatCode>
              <c:ptCount val="4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3-E37E-4BEC-8F16-2A032D056D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26043648"/>
        <c:axId val="126045184"/>
      </c:barChart>
      <c:catAx>
        <c:axId val="126043648"/>
        <c:scaling>
          <c:orientation val="minMax"/>
        </c:scaling>
        <c:delete val="1"/>
        <c:axPos val="b"/>
        <c:numFmt formatCode="General" sourceLinked="0"/>
        <c:majorTickMark val="out"/>
        <c:minorTickMark val="none"/>
        <c:tickLblPos val="nextTo"/>
        <c:crossAx val="126045184"/>
        <c:crosses val="autoZero"/>
        <c:auto val="1"/>
        <c:lblAlgn val="ctr"/>
        <c:lblOffset val="100"/>
        <c:noMultiLvlLbl val="0"/>
      </c:catAx>
      <c:valAx>
        <c:axId val="126045184"/>
        <c:scaling>
          <c:orientation val="minMax"/>
        </c:scaling>
        <c:delete val="1"/>
        <c:axPos val="l"/>
        <c:numFmt formatCode="0%" sourceLinked="1"/>
        <c:majorTickMark val="out"/>
        <c:minorTickMark val="none"/>
        <c:tickLblPos val="nextTo"/>
        <c:crossAx val="126043648"/>
        <c:crosses val="autoZero"/>
        <c:crossBetween val="between"/>
        <c:majorUnit val="0.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 w="25400">
          <a:noFill/>
        </a:ln>
      </c:spPr>
      <c:txPr>
        <a:bodyPr/>
        <a:lstStyle/>
        <a:p>
          <a:pPr>
            <a:defRPr sz="138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8744348011083476"/>
          <c:y val="0.17959795314457774"/>
          <c:w val="0.54614261221058602"/>
          <c:h val="0.51867888868154055"/>
        </c:manualLayout>
      </c:layout>
      <c:pieChart>
        <c:varyColors val="1"/>
        <c:ser>
          <c:idx val="0"/>
          <c:order val="0"/>
          <c:tx>
            <c:strRef>
              <c:f>'Sources of Income Pie Chart'!$C$36:$C$36</c:f>
              <c:strCache>
                <c:ptCount val="1"/>
              </c:strCache>
            </c:strRef>
          </c:tx>
          <c:spPr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8080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6050-4CB3-97C4-72ACB116B6C6}"/>
              </c:ext>
            </c:extLst>
          </c:dPt>
          <c:dPt>
            <c:idx val="1"/>
            <c:bubble3D val="0"/>
            <c:spPr>
              <a:solidFill>
                <a:srgbClr val="80206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6050-4CB3-97C4-72ACB116B6C6}"/>
              </c:ext>
            </c:extLst>
          </c:dPt>
          <c:dPt>
            <c:idx val="2"/>
            <c:bubble3D val="0"/>
            <c:spPr>
              <a:solidFill>
                <a:srgbClr val="FFFF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6050-4CB3-97C4-72ACB116B6C6}"/>
              </c:ext>
            </c:extLst>
          </c:dPt>
          <c:dPt>
            <c:idx val="3"/>
            <c:bubble3D val="0"/>
            <c:spPr>
              <a:solidFill>
                <a:srgbClr val="A0E0E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6050-4CB3-97C4-72ACB116B6C6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1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'Sources of Income Pie Chart'!$B$40:$B$43</c:f>
              <c:strCache>
                <c:ptCount val="4"/>
                <c:pt idx="0">
                  <c:v>Government Grants/Subsidies</c:v>
                </c:pt>
                <c:pt idx="1">
                  <c:v>Goods/Services</c:v>
                </c:pt>
                <c:pt idx="2">
                  <c:v>Commercial Rates</c:v>
                </c:pt>
                <c:pt idx="3">
                  <c:v>Local Property Tax</c:v>
                </c:pt>
              </c:strCache>
            </c:strRef>
          </c:cat>
          <c:val>
            <c:numRef>
              <c:f>'Sources of Income Pie Chart'!$C$40:$C$43</c:f>
              <c:numCache>
                <c:formatCode>0.0%</c:formatCode>
                <c:ptCount val="4"/>
                <c:pt idx="0">
                  <c:v>0.36065888741585522</c:v>
                </c:pt>
                <c:pt idx="1">
                  <c:v>0.26445614204547035</c:v>
                </c:pt>
                <c:pt idx="2">
                  <c:v>0.30065327854855184</c:v>
                </c:pt>
                <c:pt idx="3">
                  <c:v>7.4231691990122459E-2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050-4CB3-97C4-72ACB116B6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20877474279406449"/>
          <c:y val="0.91954158747397952"/>
          <c:w val="0.65658141446388796"/>
          <c:h val="7.0402449693788283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1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6706384767935391E-2"/>
          <c:y val="3.4768240027615402E-2"/>
          <c:w val="0.92956439263663415"/>
          <c:h val="0.8360933911402750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'Summary I&amp;E by Div'!$E$134</c:f>
              <c:strCache>
                <c:ptCount val="1"/>
                <c:pt idx="0">
                  <c:v>Expenditure</c:v>
                </c:pt>
              </c:strCache>
            </c:strRef>
          </c:tx>
          <c:spPr>
            <a:solidFill>
              <a:srgbClr val="808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'Summary I&amp;E by Div'!$C$136:$C$143</c:f>
              <c:strCache>
                <c:ptCount val="8"/>
                <c:pt idx="0">
                  <c:v>Service Division A</c:v>
                </c:pt>
                <c:pt idx="1">
                  <c:v>Service Division B</c:v>
                </c:pt>
                <c:pt idx="2">
                  <c:v>Service Division C</c:v>
                </c:pt>
                <c:pt idx="3">
                  <c:v>Service Division D</c:v>
                </c:pt>
                <c:pt idx="4">
                  <c:v>Service Division E</c:v>
                </c:pt>
                <c:pt idx="5">
                  <c:v>Service Division F</c:v>
                </c:pt>
                <c:pt idx="6">
                  <c:v>Service Division G</c:v>
                </c:pt>
                <c:pt idx="7">
                  <c:v>Service Division H</c:v>
                </c:pt>
              </c:strCache>
            </c:strRef>
          </c:cat>
          <c:val>
            <c:numRef>
              <c:f>'Summary I&amp;E by Div'!$E$136:$E$143</c:f>
              <c:numCache>
                <c:formatCode>#,##0</c:formatCode>
                <c:ptCount val="8"/>
                <c:pt idx="0">
                  <c:v>1927226150.9099998</c:v>
                </c:pt>
                <c:pt idx="1">
                  <c:v>1091596454.0700002</c:v>
                </c:pt>
                <c:pt idx="2">
                  <c:v>389410107.72000003</c:v>
                </c:pt>
                <c:pt idx="3">
                  <c:v>477249205.48000002</c:v>
                </c:pt>
                <c:pt idx="4">
                  <c:v>673573770.64999986</c:v>
                </c:pt>
                <c:pt idx="5">
                  <c:v>502655403.14000005</c:v>
                </c:pt>
                <c:pt idx="6">
                  <c:v>45824421.189999998</c:v>
                </c:pt>
                <c:pt idx="7">
                  <c:v>445176556.01000011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3EB-411B-98E4-9E1BCDE368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128449536"/>
        <c:axId val="128647936"/>
      </c:barChart>
      <c:catAx>
        <c:axId val="1284495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2864793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2864793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\€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28449536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5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152400</xdr:colOff>
      <xdr:row>6</xdr:row>
      <xdr:rowOff>0</xdr:rowOff>
    </xdr:from>
    <xdr:to>
      <xdr:col>7</xdr:col>
      <xdr:colOff>981075</xdr:colOff>
      <xdr:row>32</xdr:row>
      <xdr:rowOff>28575</xdr:rowOff>
    </xdr:to>
    <xdr:graphicFrame macro="">
      <xdr:nvGraphicFramePr>
        <xdr:cNvPr id="3911" name="Chart 1">
          <a:extLst>
            <a:ext uri="{FF2B5EF4-FFF2-40B4-BE49-F238E27FC236}">
              <a16:creationId xmlns:a16="http://schemas.microsoft.com/office/drawing/2014/main" id="{00000000-0008-0000-0800-0000470F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9525</xdr:colOff>
      <xdr:row>0</xdr:row>
      <xdr:rowOff>342900</xdr:rowOff>
    </xdr:from>
    <xdr:to>
      <xdr:col>5</xdr:col>
      <xdr:colOff>571500</xdr:colOff>
      <xdr:row>35</xdr:row>
      <xdr:rowOff>104775</xdr:rowOff>
    </xdr:to>
    <xdr:graphicFrame macro="">
      <xdr:nvGraphicFramePr>
        <xdr:cNvPr id="3912" name="Chart 2">
          <a:extLst>
            <a:ext uri="{FF2B5EF4-FFF2-40B4-BE49-F238E27FC236}">
              <a16:creationId xmlns:a16="http://schemas.microsoft.com/office/drawing/2014/main" id="{00000000-0008-0000-0800-0000480F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16</xdr:col>
      <xdr:colOff>457200</xdr:colOff>
      <xdr:row>38</xdr:row>
      <xdr:rowOff>85725</xdr:rowOff>
    </xdr:to>
    <xdr:graphicFrame macro="">
      <xdr:nvGraphicFramePr>
        <xdr:cNvPr id="5540" name="Chart 1">
          <a:extLst>
            <a:ext uri="{FF2B5EF4-FFF2-40B4-BE49-F238E27FC236}">
              <a16:creationId xmlns:a16="http://schemas.microsoft.com/office/drawing/2014/main" id="{00000000-0008-0000-0900-0000A415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5"/>
  <sheetViews>
    <sheetView workbookViewId="0"/>
  </sheetViews>
  <sheetFormatPr defaultRowHeight="12.5" x14ac:dyDescent="0.25"/>
  <sheetData>
    <row r="1" spans="1:1" x14ac:dyDescent="0.25">
      <c r="A1" t="s">
        <v>323</v>
      </c>
    </row>
    <row r="2" spans="1:1" x14ac:dyDescent="0.25">
      <c r="A2" t="b">
        <v>0</v>
      </c>
    </row>
    <row r="3" spans="1:1" x14ac:dyDescent="0.25">
      <c r="A3" t="b">
        <v>0</v>
      </c>
    </row>
    <row r="5" spans="1:1" x14ac:dyDescent="0.25">
      <c r="A5" t="b">
        <v>0</v>
      </c>
    </row>
    <row r="6" spans="1:1" x14ac:dyDescent="0.25">
      <c r="A6">
        <v>500000</v>
      </c>
    </row>
    <row r="7" spans="1:1" x14ac:dyDescent="0.25">
      <c r="A7">
        <v>60</v>
      </c>
    </row>
    <row r="9" spans="1:1" x14ac:dyDescent="0.25">
      <c r="A9" t="b">
        <v>0</v>
      </c>
    </row>
    <row r="10" spans="1:1" x14ac:dyDescent="0.25">
      <c r="A10">
        <v>1000000</v>
      </c>
    </row>
    <row r="11" spans="1:1" x14ac:dyDescent="0.25">
      <c r="A11" t="b">
        <v>0</v>
      </c>
    </row>
    <row r="12" spans="1:1" x14ac:dyDescent="0.25">
      <c r="A12" t="b">
        <v>0</v>
      </c>
    </row>
    <row r="13" spans="1:1" x14ac:dyDescent="0.25">
      <c r="A13" t="b">
        <v>0</v>
      </c>
    </row>
    <row r="15" spans="1:1" x14ac:dyDescent="0.25">
      <c r="A15" t="b">
        <v>0</v>
      </c>
    </row>
  </sheetData>
  <phoneticPr fontId="0" type="noConversion"/>
  <pageMargins left="0.75" right="0.75" top="1" bottom="1" header="0.5" footer="0.5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Q2"/>
  <sheetViews>
    <sheetView topLeftCell="B1" workbookViewId="0">
      <selection activeCell="B2" sqref="B2:Q2"/>
    </sheetView>
  </sheetViews>
  <sheetFormatPr defaultRowHeight="12.5" x14ac:dyDescent="0.25"/>
  <cols>
    <col min="1" max="1" width="0" hidden="1" customWidth="1"/>
  </cols>
  <sheetData>
    <row r="2" spans="2:17" ht="17.5" x14ac:dyDescent="0.35">
      <c r="B2" s="219" t="str">
        <f>CONCATENATE("Expenditure by Division ",NOTES!$D$4)</f>
        <v>Expenditure by Division 2020</v>
      </c>
      <c r="C2" s="219"/>
      <c r="D2" s="219"/>
      <c r="E2" s="219"/>
      <c r="F2" s="219"/>
      <c r="G2" s="219"/>
      <c r="H2" s="219"/>
      <c r="I2" s="219"/>
      <c r="J2" s="219"/>
      <c r="K2" s="219"/>
      <c r="L2" s="219"/>
      <c r="M2" s="219"/>
      <c r="N2" s="219"/>
      <c r="O2" s="219"/>
      <c r="P2" s="219"/>
      <c r="Q2" s="219"/>
    </row>
  </sheetData>
  <mergeCells count="1">
    <mergeCell ref="B2:Q2"/>
  </mergeCells>
  <phoneticPr fontId="0" type="noConversion"/>
  <pageMargins left="0.75" right="0.75" top="1" bottom="1" header="0.5" footer="0.5"/>
  <pageSetup paperSize="9" scale="89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6"/>
  <sheetViews>
    <sheetView topLeftCell="B7" workbookViewId="0">
      <selection activeCell="B7" sqref="B7"/>
    </sheetView>
  </sheetViews>
  <sheetFormatPr defaultRowHeight="12.5" x14ac:dyDescent="0.25"/>
  <cols>
    <col min="1" max="1" width="0" hidden="1" customWidth="1"/>
    <col min="3" max="3" width="39.453125" customWidth="1"/>
    <col min="4" max="4" width="11.26953125" bestFit="1" customWidth="1"/>
    <col min="5" max="5" width="12.81640625" customWidth="1"/>
    <col min="8" max="8" width="39.453125" customWidth="1"/>
    <col min="9" max="9" width="14.26953125" customWidth="1"/>
    <col min="10" max="10" width="12.7265625" customWidth="1"/>
  </cols>
  <sheetData>
    <row r="1" spans="1:10" ht="13" hidden="1" x14ac:dyDescent="0.3">
      <c r="A1" s="1" t="s">
        <v>103</v>
      </c>
    </row>
    <row r="2" spans="1:10" s="1" customFormat="1" ht="13" hidden="1" x14ac:dyDescent="0.3">
      <c r="A2" s="1" t="s">
        <v>302</v>
      </c>
    </row>
    <row r="3" spans="1:10" s="1" customFormat="1" ht="13" hidden="1" x14ac:dyDescent="0.3">
      <c r="A3" s="1" t="s">
        <v>309</v>
      </c>
      <c r="D3" s="1" t="s">
        <v>290</v>
      </c>
      <c r="E3" s="1" t="s">
        <v>290</v>
      </c>
      <c r="I3" s="1" t="s">
        <v>290</v>
      </c>
      <c r="J3" s="1" t="s">
        <v>290</v>
      </c>
    </row>
    <row r="4" spans="1:10" s="1" customFormat="1" ht="13" hidden="1" x14ac:dyDescent="0.3">
      <c r="A4" s="1" t="s">
        <v>291</v>
      </c>
      <c r="D4" s="7">
        <v>10</v>
      </c>
      <c r="E4" s="1">
        <v>30</v>
      </c>
      <c r="I4" s="7">
        <v>10</v>
      </c>
      <c r="J4" s="1">
        <v>30</v>
      </c>
    </row>
    <row r="5" spans="1:10" s="1" customFormat="1" ht="13" hidden="1" x14ac:dyDescent="0.3">
      <c r="A5" s="1" t="s">
        <v>318</v>
      </c>
      <c r="D5" s="7">
        <v>10</v>
      </c>
      <c r="E5" s="1">
        <v>10</v>
      </c>
      <c r="I5" s="7">
        <v>120</v>
      </c>
      <c r="J5" s="7">
        <v>120</v>
      </c>
    </row>
    <row r="6" spans="1:10" s="1" customFormat="1" ht="13" hidden="1" x14ac:dyDescent="0.3">
      <c r="A6" s="1" t="s">
        <v>417</v>
      </c>
      <c r="D6" s="7" t="s">
        <v>418</v>
      </c>
      <c r="E6" s="1" t="s">
        <v>419</v>
      </c>
      <c r="I6" s="7" t="s">
        <v>418</v>
      </c>
      <c r="J6" s="1" t="s">
        <v>419</v>
      </c>
    </row>
    <row r="8" spans="1:10" ht="13" hidden="1" x14ac:dyDescent="0.3">
      <c r="A8" s="1" t="s">
        <v>104</v>
      </c>
    </row>
    <row r="9" spans="1:10" s="1" customFormat="1" ht="13" hidden="1" x14ac:dyDescent="0.3">
      <c r="A9" s="1" t="s">
        <v>297</v>
      </c>
    </row>
    <row r="10" spans="1:10" s="1" customFormat="1" ht="13" hidden="1" x14ac:dyDescent="0.3">
      <c r="A10" s="1" t="s">
        <v>310</v>
      </c>
      <c r="D10" s="1" t="s">
        <v>290</v>
      </c>
      <c r="E10" s="1" t="s">
        <v>290</v>
      </c>
      <c r="I10" s="1" t="s">
        <v>290</v>
      </c>
      <c r="J10" s="1" t="s">
        <v>290</v>
      </c>
    </row>
    <row r="11" spans="1:10" s="1" customFormat="1" ht="13" hidden="1" x14ac:dyDescent="0.3">
      <c r="A11" s="1" t="s">
        <v>292</v>
      </c>
      <c r="D11" s="7">
        <v>10</v>
      </c>
      <c r="E11" s="1">
        <v>30</v>
      </c>
      <c r="I11" s="7">
        <v>10</v>
      </c>
      <c r="J11" s="1">
        <v>30</v>
      </c>
    </row>
    <row r="12" spans="1:10" s="1" customFormat="1" ht="13" hidden="1" x14ac:dyDescent="0.3">
      <c r="A12" s="1" t="s">
        <v>319</v>
      </c>
      <c r="D12" s="7">
        <v>20</v>
      </c>
      <c r="E12" s="7">
        <v>20</v>
      </c>
      <c r="I12" s="7">
        <v>130</v>
      </c>
      <c r="J12" s="7">
        <v>130</v>
      </c>
    </row>
    <row r="13" spans="1:10" s="1" customFormat="1" ht="13" hidden="1" x14ac:dyDescent="0.3">
      <c r="A13" s="1" t="s">
        <v>420</v>
      </c>
      <c r="D13" s="7" t="s">
        <v>418</v>
      </c>
      <c r="E13" s="1" t="s">
        <v>419</v>
      </c>
      <c r="I13" s="7" t="s">
        <v>418</v>
      </c>
      <c r="J13" s="1" t="s">
        <v>419</v>
      </c>
    </row>
    <row r="15" spans="1:10" ht="13" hidden="1" x14ac:dyDescent="0.3">
      <c r="A15" s="1" t="s">
        <v>105</v>
      </c>
    </row>
    <row r="16" spans="1:10" s="1" customFormat="1" ht="13" hidden="1" x14ac:dyDescent="0.3">
      <c r="A16" s="1" t="s">
        <v>298</v>
      </c>
    </row>
    <row r="17" spans="1:10" s="1" customFormat="1" ht="13" hidden="1" x14ac:dyDescent="0.3">
      <c r="A17" s="1" t="s">
        <v>311</v>
      </c>
      <c r="D17" s="1" t="s">
        <v>290</v>
      </c>
      <c r="E17" s="1" t="s">
        <v>290</v>
      </c>
      <c r="I17" s="1" t="s">
        <v>290</v>
      </c>
      <c r="J17" s="1" t="s">
        <v>290</v>
      </c>
    </row>
    <row r="18" spans="1:10" s="1" customFormat="1" ht="13" hidden="1" x14ac:dyDescent="0.3">
      <c r="A18" s="1" t="s">
        <v>293</v>
      </c>
      <c r="D18" s="7">
        <v>10</v>
      </c>
      <c r="E18" s="1">
        <v>30</v>
      </c>
      <c r="I18" s="7">
        <v>10</v>
      </c>
      <c r="J18" s="1">
        <v>30</v>
      </c>
    </row>
    <row r="19" spans="1:10" s="1" customFormat="1" ht="13" hidden="1" x14ac:dyDescent="0.3">
      <c r="A19" s="1" t="s">
        <v>320</v>
      </c>
      <c r="D19" s="7">
        <v>30</v>
      </c>
      <c r="E19" s="1">
        <v>30</v>
      </c>
      <c r="I19" s="7">
        <v>140</v>
      </c>
      <c r="J19" s="7">
        <v>140</v>
      </c>
    </row>
    <row r="20" spans="1:10" s="1" customFormat="1" ht="13" hidden="1" x14ac:dyDescent="0.3">
      <c r="A20" s="1" t="s">
        <v>421</v>
      </c>
      <c r="D20" s="7" t="s">
        <v>418</v>
      </c>
      <c r="E20" s="1" t="s">
        <v>419</v>
      </c>
      <c r="I20" s="7" t="s">
        <v>418</v>
      </c>
      <c r="J20" s="1" t="s">
        <v>419</v>
      </c>
    </row>
    <row r="22" spans="1:10" ht="13" hidden="1" x14ac:dyDescent="0.3">
      <c r="A22" s="1" t="s">
        <v>106</v>
      </c>
    </row>
    <row r="23" spans="1:10" s="1" customFormat="1" ht="13" hidden="1" x14ac:dyDescent="0.3">
      <c r="A23" s="1" t="s">
        <v>299</v>
      </c>
    </row>
    <row r="24" spans="1:10" s="1" customFormat="1" ht="13" hidden="1" x14ac:dyDescent="0.3">
      <c r="A24" s="1" t="s">
        <v>312</v>
      </c>
      <c r="D24" s="1" t="s">
        <v>290</v>
      </c>
      <c r="E24" s="1" t="s">
        <v>290</v>
      </c>
      <c r="I24" s="1" t="s">
        <v>290</v>
      </c>
      <c r="J24" s="1" t="s">
        <v>290</v>
      </c>
    </row>
    <row r="25" spans="1:10" s="1" customFormat="1" ht="13" hidden="1" x14ac:dyDescent="0.3">
      <c r="A25" s="1" t="s">
        <v>294</v>
      </c>
      <c r="D25" s="7">
        <v>10</v>
      </c>
      <c r="E25" s="1">
        <v>30</v>
      </c>
      <c r="I25" s="7">
        <v>10</v>
      </c>
      <c r="J25" s="1">
        <v>30</v>
      </c>
    </row>
    <row r="26" spans="1:10" s="1" customFormat="1" ht="13" hidden="1" x14ac:dyDescent="0.3">
      <c r="A26" s="1" t="s">
        <v>321</v>
      </c>
      <c r="D26" s="7">
        <v>40</v>
      </c>
      <c r="E26" s="1">
        <v>40</v>
      </c>
      <c r="I26" s="7">
        <v>150</v>
      </c>
      <c r="J26" s="7">
        <v>150</v>
      </c>
    </row>
    <row r="27" spans="1:10" s="1" customFormat="1" ht="13" hidden="1" x14ac:dyDescent="0.3">
      <c r="A27" s="1" t="s">
        <v>422</v>
      </c>
      <c r="D27" s="7" t="s">
        <v>418</v>
      </c>
      <c r="E27" s="1" t="s">
        <v>419</v>
      </c>
      <c r="I27" s="7" t="s">
        <v>418</v>
      </c>
      <c r="J27" s="1" t="s">
        <v>419</v>
      </c>
    </row>
    <row r="29" spans="1:10" ht="13" hidden="1" x14ac:dyDescent="0.3">
      <c r="A29" s="1" t="s">
        <v>107</v>
      </c>
    </row>
    <row r="30" spans="1:10" s="1" customFormat="1" ht="13" hidden="1" x14ac:dyDescent="0.3">
      <c r="A30" s="1" t="s">
        <v>300</v>
      </c>
    </row>
    <row r="31" spans="1:10" s="1" customFormat="1" ht="13" hidden="1" x14ac:dyDescent="0.3">
      <c r="A31" s="1" t="s">
        <v>313</v>
      </c>
      <c r="D31" s="1" t="s">
        <v>290</v>
      </c>
      <c r="E31" s="1" t="s">
        <v>290</v>
      </c>
      <c r="I31" s="1" t="s">
        <v>290</v>
      </c>
      <c r="J31" s="1" t="s">
        <v>290</v>
      </c>
    </row>
    <row r="32" spans="1:10" s="1" customFormat="1" ht="13" hidden="1" x14ac:dyDescent="0.3">
      <c r="A32" s="1" t="s">
        <v>295</v>
      </c>
      <c r="D32" s="7">
        <v>10</v>
      </c>
      <c r="E32" s="1">
        <v>30</v>
      </c>
      <c r="I32" s="7">
        <v>10</v>
      </c>
      <c r="J32" s="1">
        <v>30</v>
      </c>
    </row>
    <row r="33" spans="1:10" s="1" customFormat="1" ht="13" hidden="1" x14ac:dyDescent="0.3">
      <c r="A33" s="1" t="s">
        <v>285</v>
      </c>
      <c r="D33" s="7">
        <v>50</v>
      </c>
      <c r="E33" s="1">
        <v>50</v>
      </c>
      <c r="I33" s="7">
        <v>160</v>
      </c>
      <c r="J33" s="7">
        <v>160</v>
      </c>
    </row>
    <row r="34" spans="1:10" s="1" customFormat="1" ht="13" hidden="1" x14ac:dyDescent="0.3">
      <c r="A34" s="1" t="s">
        <v>425</v>
      </c>
      <c r="D34" s="7" t="s">
        <v>418</v>
      </c>
      <c r="E34" s="1" t="s">
        <v>419</v>
      </c>
      <c r="I34" s="7" t="s">
        <v>418</v>
      </c>
      <c r="J34" s="1" t="s">
        <v>419</v>
      </c>
    </row>
    <row r="36" spans="1:10" ht="13" hidden="1" x14ac:dyDescent="0.3">
      <c r="A36" s="1" t="s">
        <v>113</v>
      </c>
    </row>
    <row r="37" spans="1:10" s="1" customFormat="1" ht="13" hidden="1" x14ac:dyDescent="0.3">
      <c r="A37" s="1" t="s">
        <v>301</v>
      </c>
    </row>
    <row r="38" spans="1:10" s="1" customFormat="1" ht="13" hidden="1" x14ac:dyDescent="0.3">
      <c r="A38" s="1" t="s">
        <v>314</v>
      </c>
      <c r="D38" s="1" t="s">
        <v>290</v>
      </c>
      <c r="E38" s="1" t="s">
        <v>290</v>
      </c>
      <c r="I38" s="1" t="s">
        <v>290</v>
      </c>
      <c r="J38" s="1" t="s">
        <v>290</v>
      </c>
    </row>
    <row r="39" spans="1:10" s="1" customFormat="1" ht="13" hidden="1" x14ac:dyDescent="0.3">
      <c r="A39" s="1" t="s">
        <v>296</v>
      </c>
      <c r="D39" s="7">
        <v>10</v>
      </c>
      <c r="E39" s="1">
        <v>30</v>
      </c>
      <c r="I39" s="7">
        <v>10</v>
      </c>
      <c r="J39" s="1">
        <v>30</v>
      </c>
    </row>
    <row r="40" spans="1:10" s="1" customFormat="1" ht="13" hidden="1" x14ac:dyDescent="0.3">
      <c r="A40" s="1" t="s">
        <v>286</v>
      </c>
      <c r="D40" s="7">
        <v>60</v>
      </c>
      <c r="E40" s="1">
        <v>60</v>
      </c>
      <c r="I40" s="7">
        <v>170</v>
      </c>
      <c r="J40" s="7">
        <v>170</v>
      </c>
    </row>
    <row r="41" spans="1:10" s="1" customFormat="1" ht="13" hidden="1" x14ac:dyDescent="0.3">
      <c r="A41" s="1" t="s">
        <v>432</v>
      </c>
      <c r="D41" s="7" t="s">
        <v>418</v>
      </c>
      <c r="E41" s="1" t="s">
        <v>419</v>
      </c>
      <c r="I41" s="7" t="s">
        <v>418</v>
      </c>
      <c r="J41" s="1" t="s">
        <v>419</v>
      </c>
    </row>
    <row r="43" spans="1:10" ht="13" hidden="1" x14ac:dyDescent="0.3">
      <c r="A43" s="1" t="s">
        <v>114</v>
      </c>
    </row>
    <row r="44" spans="1:10" s="1" customFormat="1" ht="13" hidden="1" x14ac:dyDescent="0.3">
      <c r="A44" s="1" t="s">
        <v>303</v>
      </c>
    </row>
    <row r="45" spans="1:10" s="1" customFormat="1" ht="13" hidden="1" x14ac:dyDescent="0.3">
      <c r="A45" s="1" t="s">
        <v>304</v>
      </c>
      <c r="D45" s="1" t="s">
        <v>290</v>
      </c>
      <c r="E45" s="1" t="s">
        <v>290</v>
      </c>
      <c r="I45" s="1" t="s">
        <v>290</v>
      </c>
      <c r="J45" s="1" t="s">
        <v>290</v>
      </c>
    </row>
    <row r="46" spans="1:10" s="1" customFormat="1" ht="13" hidden="1" x14ac:dyDescent="0.3">
      <c r="A46" s="1" t="s">
        <v>305</v>
      </c>
      <c r="D46" s="7">
        <v>10</v>
      </c>
      <c r="E46" s="1">
        <v>30</v>
      </c>
      <c r="I46" s="7">
        <v>10</v>
      </c>
      <c r="J46" s="1">
        <v>30</v>
      </c>
    </row>
    <row r="47" spans="1:10" s="1" customFormat="1" ht="13" hidden="1" x14ac:dyDescent="0.3">
      <c r="A47" s="1" t="s">
        <v>287</v>
      </c>
      <c r="D47" s="7">
        <v>70</v>
      </c>
      <c r="E47" s="1">
        <v>70</v>
      </c>
      <c r="I47" s="7">
        <v>180</v>
      </c>
      <c r="J47" s="7">
        <v>180</v>
      </c>
    </row>
    <row r="48" spans="1:10" s="1" customFormat="1" ht="13" hidden="1" x14ac:dyDescent="0.3">
      <c r="A48" s="1" t="s">
        <v>433</v>
      </c>
      <c r="D48" s="7" t="s">
        <v>418</v>
      </c>
      <c r="E48" s="1" t="s">
        <v>419</v>
      </c>
      <c r="I48" s="7" t="s">
        <v>418</v>
      </c>
      <c r="J48" s="1" t="s">
        <v>419</v>
      </c>
    </row>
    <row r="50" spans="1:10" ht="13" hidden="1" x14ac:dyDescent="0.3">
      <c r="A50" s="1" t="s">
        <v>115</v>
      </c>
    </row>
    <row r="51" spans="1:10" s="1" customFormat="1" ht="13" hidden="1" x14ac:dyDescent="0.3">
      <c r="A51" s="1" t="s">
        <v>306</v>
      </c>
    </row>
    <row r="52" spans="1:10" s="1" customFormat="1" ht="13" hidden="1" x14ac:dyDescent="0.3">
      <c r="A52" s="1" t="s">
        <v>307</v>
      </c>
      <c r="D52" s="1" t="s">
        <v>290</v>
      </c>
      <c r="E52" s="1" t="s">
        <v>290</v>
      </c>
      <c r="I52" s="1" t="s">
        <v>290</v>
      </c>
      <c r="J52" s="1" t="s">
        <v>290</v>
      </c>
    </row>
    <row r="53" spans="1:10" s="1" customFormat="1" ht="13" hidden="1" x14ac:dyDescent="0.3">
      <c r="A53" s="1" t="s">
        <v>308</v>
      </c>
      <c r="D53" s="7">
        <v>10</v>
      </c>
      <c r="E53" s="1">
        <v>30</v>
      </c>
      <c r="I53" s="7">
        <v>10</v>
      </c>
      <c r="J53" s="1">
        <v>30</v>
      </c>
    </row>
    <row r="54" spans="1:10" s="1" customFormat="1" ht="13" hidden="1" x14ac:dyDescent="0.3">
      <c r="A54" s="1" t="s">
        <v>288</v>
      </c>
      <c r="D54" s="7">
        <v>80</v>
      </c>
      <c r="E54" s="1">
        <v>80</v>
      </c>
      <c r="I54" s="7">
        <v>190</v>
      </c>
      <c r="J54" s="7">
        <v>190</v>
      </c>
    </row>
    <row r="55" spans="1:10" s="1" customFormat="1" ht="13" hidden="1" x14ac:dyDescent="0.3">
      <c r="A55" s="1" t="s">
        <v>434</v>
      </c>
      <c r="D55" s="7" t="s">
        <v>418</v>
      </c>
      <c r="E55" s="1" t="s">
        <v>419</v>
      </c>
      <c r="I55" s="7" t="s">
        <v>418</v>
      </c>
      <c r="J55" s="1" t="s">
        <v>419</v>
      </c>
    </row>
    <row r="57" spans="1:10" ht="13" hidden="1" x14ac:dyDescent="0.3">
      <c r="A57" s="1" t="s">
        <v>116</v>
      </c>
    </row>
    <row r="58" spans="1:10" s="1" customFormat="1" ht="13" hidden="1" x14ac:dyDescent="0.3">
      <c r="A58" s="1" t="s">
        <v>426</v>
      </c>
    </row>
    <row r="59" spans="1:10" s="1" customFormat="1" ht="13" hidden="1" x14ac:dyDescent="0.3">
      <c r="A59" s="1" t="s">
        <v>427</v>
      </c>
      <c r="D59" s="1" t="s">
        <v>290</v>
      </c>
      <c r="E59" s="1" t="s">
        <v>290</v>
      </c>
      <c r="I59" s="1" t="s">
        <v>290</v>
      </c>
      <c r="J59" s="1" t="s">
        <v>290</v>
      </c>
    </row>
    <row r="60" spans="1:10" s="1" customFormat="1" ht="13" hidden="1" x14ac:dyDescent="0.3">
      <c r="A60" s="1" t="s">
        <v>428</v>
      </c>
      <c r="D60" s="7">
        <v>10</v>
      </c>
      <c r="E60" s="1">
        <v>30</v>
      </c>
      <c r="I60" s="7">
        <v>10</v>
      </c>
      <c r="J60" s="1">
        <v>30</v>
      </c>
    </row>
    <row r="61" spans="1:10" s="1" customFormat="1" ht="13" hidden="1" x14ac:dyDescent="0.3">
      <c r="A61" s="1" t="s">
        <v>429</v>
      </c>
      <c r="D61" s="7">
        <v>90</v>
      </c>
      <c r="E61" s="1">
        <v>90</v>
      </c>
      <c r="I61" s="7">
        <v>200</v>
      </c>
      <c r="J61" s="7">
        <v>200</v>
      </c>
    </row>
    <row r="62" spans="1:10" s="1" customFormat="1" ht="13" hidden="1" x14ac:dyDescent="0.3">
      <c r="A62" s="1" t="s">
        <v>430</v>
      </c>
      <c r="D62" s="7" t="s">
        <v>418</v>
      </c>
      <c r="E62" s="1" t="s">
        <v>419</v>
      </c>
      <c r="I62" s="7" t="s">
        <v>418</v>
      </c>
      <c r="J62" s="1" t="s">
        <v>419</v>
      </c>
    </row>
    <row r="64" spans="1:10" ht="13" hidden="1" x14ac:dyDescent="0.3">
      <c r="A64" s="1" t="s">
        <v>117</v>
      </c>
    </row>
    <row r="65" spans="1:10" s="1" customFormat="1" ht="13" hidden="1" x14ac:dyDescent="0.3">
      <c r="A65" s="1" t="s">
        <v>435</v>
      </c>
    </row>
    <row r="66" spans="1:10" s="1" customFormat="1" ht="13" hidden="1" x14ac:dyDescent="0.3">
      <c r="A66" s="1" t="s">
        <v>436</v>
      </c>
      <c r="D66" s="1" t="s">
        <v>290</v>
      </c>
      <c r="E66" s="1" t="s">
        <v>290</v>
      </c>
      <c r="I66" s="1" t="s">
        <v>290</v>
      </c>
      <c r="J66" s="1" t="s">
        <v>290</v>
      </c>
    </row>
    <row r="67" spans="1:10" s="1" customFormat="1" ht="13" hidden="1" x14ac:dyDescent="0.3">
      <c r="A67" s="1" t="s">
        <v>437</v>
      </c>
      <c r="D67" s="7">
        <v>10</v>
      </c>
      <c r="E67" s="1">
        <v>30</v>
      </c>
      <c r="I67" s="7">
        <v>10</v>
      </c>
      <c r="J67" s="1">
        <v>30</v>
      </c>
    </row>
    <row r="68" spans="1:10" s="1" customFormat="1" ht="13" hidden="1" x14ac:dyDescent="0.3">
      <c r="A68" s="1" t="s">
        <v>438</v>
      </c>
      <c r="D68" s="7">
        <v>110</v>
      </c>
      <c r="E68" s="1">
        <v>110</v>
      </c>
      <c r="I68" s="7">
        <v>210</v>
      </c>
      <c r="J68" s="7">
        <v>210</v>
      </c>
    </row>
    <row r="69" spans="1:10" s="1" customFormat="1" ht="13" hidden="1" x14ac:dyDescent="0.3">
      <c r="A69" s="1" t="s">
        <v>439</v>
      </c>
      <c r="D69" s="7" t="s">
        <v>418</v>
      </c>
      <c r="E69" s="1" t="s">
        <v>419</v>
      </c>
      <c r="I69" s="7" t="s">
        <v>418</v>
      </c>
      <c r="J69" s="1" t="s">
        <v>419</v>
      </c>
    </row>
    <row r="71" spans="1:10" ht="13" hidden="1" x14ac:dyDescent="0.3">
      <c r="A71" s="1" t="s">
        <v>118</v>
      </c>
    </row>
    <row r="72" spans="1:10" s="1" customFormat="1" ht="13" hidden="1" x14ac:dyDescent="0.3">
      <c r="A72" s="1" t="s">
        <v>440</v>
      </c>
    </row>
    <row r="73" spans="1:10" s="1" customFormat="1" ht="13" hidden="1" x14ac:dyDescent="0.3">
      <c r="A73" s="1" t="s">
        <v>441</v>
      </c>
      <c r="D73" s="1" t="s">
        <v>290</v>
      </c>
      <c r="E73" s="1" t="s">
        <v>290</v>
      </c>
      <c r="I73" s="1" t="s">
        <v>290</v>
      </c>
      <c r="J73" s="1" t="s">
        <v>290</v>
      </c>
    </row>
    <row r="74" spans="1:10" s="1" customFormat="1" ht="13" hidden="1" x14ac:dyDescent="0.3">
      <c r="A74" s="1" t="s">
        <v>442</v>
      </c>
      <c r="D74" s="7">
        <v>10</v>
      </c>
      <c r="E74" s="1">
        <v>30</v>
      </c>
      <c r="I74" s="7">
        <v>10</v>
      </c>
      <c r="J74" s="1">
        <v>30</v>
      </c>
    </row>
    <row r="75" spans="1:10" s="1" customFormat="1" ht="13" hidden="1" x14ac:dyDescent="0.3">
      <c r="A75" s="1" t="s">
        <v>443</v>
      </c>
      <c r="D75" s="7">
        <v>790</v>
      </c>
      <c r="E75" s="1">
        <v>790</v>
      </c>
      <c r="I75" s="7">
        <v>220</v>
      </c>
      <c r="J75" s="7">
        <v>220</v>
      </c>
    </row>
    <row r="76" spans="1:10" s="1" customFormat="1" ht="13" hidden="1" x14ac:dyDescent="0.3">
      <c r="A76" s="1" t="s">
        <v>444</v>
      </c>
      <c r="D76" s="7" t="s">
        <v>418</v>
      </c>
      <c r="E76" s="1" t="s">
        <v>419</v>
      </c>
      <c r="I76" s="7" t="s">
        <v>418</v>
      </c>
      <c r="J76" s="1" t="s">
        <v>419</v>
      </c>
    </row>
    <row r="78" spans="1:10" ht="13" hidden="1" x14ac:dyDescent="0.3">
      <c r="A78" s="1" t="s">
        <v>79</v>
      </c>
    </row>
    <row r="79" spans="1:10" ht="13" hidden="1" x14ac:dyDescent="0.3">
      <c r="A79" s="1" t="s">
        <v>445</v>
      </c>
      <c r="B79" s="1"/>
      <c r="C79" s="1"/>
      <c r="D79" s="1"/>
      <c r="E79" s="1"/>
      <c r="F79" s="1"/>
      <c r="G79" s="1"/>
      <c r="H79" s="1"/>
      <c r="I79" s="1"/>
      <c r="J79" s="1"/>
    </row>
    <row r="80" spans="1:10" ht="13" hidden="1" x14ac:dyDescent="0.3">
      <c r="A80" s="1" t="s">
        <v>446</v>
      </c>
      <c r="B80" s="1"/>
      <c r="C80" s="1"/>
      <c r="D80" s="1" t="s">
        <v>290</v>
      </c>
      <c r="E80" s="1" t="s">
        <v>290</v>
      </c>
      <c r="F80" s="1"/>
      <c r="G80" s="1"/>
      <c r="H80" s="1"/>
      <c r="I80" s="1" t="s">
        <v>290</v>
      </c>
      <c r="J80" s="1" t="s">
        <v>290</v>
      </c>
    </row>
    <row r="81" spans="1:10" ht="13" hidden="1" x14ac:dyDescent="0.3">
      <c r="A81" s="1" t="s">
        <v>511</v>
      </c>
      <c r="B81" s="1"/>
      <c r="C81" s="1"/>
      <c r="D81" s="42" t="str">
        <f>CONCATENATE("BUD",NOTES!$D$4)</f>
        <v>BUD2020</v>
      </c>
      <c r="E81" s="42" t="str">
        <f>CONCATENATE("BUD",NOTES!$D$4)</f>
        <v>BUD2020</v>
      </c>
      <c r="F81" s="42"/>
      <c r="G81" s="42"/>
      <c r="H81" s="42"/>
      <c r="I81" s="42" t="str">
        <f>CONCATENATE("BUD",NOTES!$D$4)</f>
        <v>BUD2020</v>
      </c>
      <c r="J81" s="42" t="str">
        <f>CONCATENATE("BUD",NOTES!$D$4)</f>
        <v>BUD2020</v>
      </c>
    </row>
    <row r="82" spans="1:10" ht="13" hidden="1" x14ac:dyDescent="0.3">
      <c r="A82" s="1" t="s">
        <v>447</v>
      </c>
      <c r="B82" s="1"/>
      <c r="C82" s="1"/>
      <c r="D82" s="7">
        <v>10</v>
      </c>
      <c r="E82" s="1">
        <v>10</v>
      </c>
      <c r="F82" s="1"/>
      <c r="G82" s="1"/>
      <c r="H82" s="1"/>
      <c r="I82" s="7">
        <v>10</v>
      </c>
      <c r="J82" s="1">
        <v>10</v>
      </c>
    </row>
    <row r="83" spans="1:10" ht="13" hidden="1" x14ac:dyDescent="0.3">
      <c r="A83" s="1" t="s">
        <v>448</v>
      </c>
      <c r="B83" s="1"/>
      <c r="C83" s="1"/>
      <c r="D83" s="7">
        <v>70</v>
      </c>
      <c r="E83" s="1">
        <v>70</v>
      </c>
      <c r="F83" s="1"/>
      <c r="G83" s="1"/>
      <c r="H83" s="1"/>
      <c r="I83" s="7">
        <v>90</v>
      </c>
      <c r="J83" s="7">
        <v>90</v>
      </c>
    </row>
    <row r="84" spans="1:10" ht="13" hidden="1" x14ac:dyDescent="0.3">
      <c r="A84" s="1" t="s">
        <v>80</v>
      </c>
      <c r="B84" s="1"/>
      <c r="C84" s="1"/>
      <c r="D84" s="7" t="s">
        <v>639</v>
      </c>
      <c r="E84" s="7" t="s">
        <v>639</v>
      </c>
      <c r="F84" s="1"/>
      <c r="G84" s="1"/>
      <c r="H84" s="1"/>
      <c r="I84" s="7" t="s">
        <v>640</v>
      </c>
      <c r="J84" s="7" t="s">
        <v>640</v>
      </c>
    </row>
    <row r="85" spans="1:10" ht="13" hidden="1" x14ac:dyDescent="0.3">
      <c r="A85" s="1" t="s">
        <v>449</v>
      </c>
      <c r="B85" s="1"/>
      <c r="C85" s="1"/>
      <c r="D85" s="7" t="s">
        <v>419</v>
      </c>
      <c r="E85" s="1" t="s">
        <v>419</v>
      </c>
      <c r="F85" s="1"/>
      <c r="G85" s="1"/>
      <c r="H85" s="1"/>
      <c r="I85" s="7" t="s">
        <v>419</v>
      </c>
      <c r="J85" s="1" t="s">
        <v>419</v>
      </c>
    </row>
    <row r="87" spans="1:10" s="1" customFormat="1" ht="17.5" x14ac:dyDescent="0.35">
      <c r="A87" s="209"/>
      <c r="B87" s="219" t="s">
        <v>547</v>
      </c>
      <c r="C87" s="219"/>
      <c r="D87" s="219"/>
      <c r="E87" s="219"/>
      <c r="F87" s="219"/>
      <c r="G87" s="219"/>
      <c r="H87" s="219"/>
      <c r="I87" s="219"/>
      <c r="J87" s="219"/>
    </row>
    <row r="89" spans="1:10" ht="21.75" customHeight="1" x14ac:dyDescent="0.3">
      <c r="B89" s="105" t="s">
        <v>548</v>
      </c>
      <c r="C89" s="5"/>
      <c r="D89" s="106" t="s">
        <v>315</v>
      </c>
      <c r="E89" s="106" t="s">
        <v>316</v>
      </c>
      <c r="F89" s="5"/>
      <c r="G89" s="105" t="s">
        <v>548</v>
      </c>
      <c r="H89" s="5"/>
      <c r="I89" s="106" t="s">
        <v>315</v>
      </c>
      <c r="J89" s="106" t="s">
        <v>316</v>
      </c>
    </row>
    <row r="90" spans="1:10" ht="13" x14ac:dyDescent="0.3">
      <c r="B90" s="1"/>
      <c r="C90" s="1"/>
      <c r="D90" s="1"/>
      <c r="E90" s="1"/>
      <c r="F90" s="1"/>
      <c r="G90" s="1"/>
      <c r="H90" s="1"/>
      <c r="I90" s="1"/>
      <c r="J90" s="1"/>
    </row>
    <row r="91" spans="1:10" ht="13" x14ac:dyDescent="0.3">
      <c r="B91" s="107" t="s">
        <v>641</v>
      </c>
      <c r="C91" s="8" t="s">
        <v>642</v>
      </c>
      <c r="D91" s="9" t="s">
        <v>317</v>
      </c>
      <c r="E91" s="9" t="s">
        <v>317</v>
      </c>
      <c r="F91" s="1"/>
      <c r="G91" s="107" t="s">
        <v>643</v>
      </c>
      <c r="H91" s="8" t="s">
        <v>644</v>
      </c>
      <c r="I91" s="9" t="s">
        <v>317</v>
      </c>
      <c r="J91" s="9" t="s">
        <v>317</v>
      </c>
    </row>
    <row r="93" spans="1:10" ht="24" customHeight="1" x14ac:dyDescent="0.3">
      <c r="A93" s="1" t="s">
        <v>542</v>
      </c>
      <c r="B93" s="108" t="s">
        <v>645</v>
      </c>
      <c r="C93" s="56" t="s">
        <v>344</v>
      </c>
      <c r="D93" s="10">
        <v>274793890.44</v>
      </c>
      <c r="E93" s="10">
        <v>280804584.72000003</v>
      </c>
      <c r="F93" s="1"/>
      <c r="G93" s="56" t="s">
        <v>646</v>
      </c>
      <c r="H93" s="56" t="s">
        <v>647</v>
      </c>
      <c r="I93" s="10">
        <v>35589138.410000004</v>
      </c>
      <c r="J93" s="10">
        <v>27058061.720000003</v>
      </c>
    </row>
    <row r="94" spans="1:10" ht="24" customHeight="1" x14ac:dyDescent="0.3">
      <c r="A94" s="1" t="s">
        <v>72</v>
      </c>
      <c r="B94" s="56" t="s">
        <v>648</v>
      </c>
      <c r="C94" s="56" t="s">
        <v>345</v>
      </c>
      <c r="D94" s="10">
        <v>31776891.5</v>
      </c>
      <c r="E94" s="10">
        <v>2728296.32</v>
      </c>
      <c r="F94" s="1"/>
      <c r="G94" s="56" t="s">
        <v>649</v>
      </c>
      <c r="H94" s="56" t="s">
        <v>650</v>
      </c>
      <c r="I94" s="10">
        <v>35557127.579999998</v>
      </c>
      <c r="J94" s="10">
        <v>27698540.899999995</v>
      </c>
    </row>
    <row r="95" spans="1:10" ht="24" customHeight="1" x14ac:dyDescent="0.3">
      <c r="A95" s="1" t="s">
        <v>472</v>
      </c>
      <c r="B95" s="56" t="s">
        <v>651</v>
      </c>
      <c r="C95" s="56" t="s">
        <v>346</v>
      </c>
      <c r="D95" s="10">
        <v>36818232.07</v>
      </c>
      <c r="E95" s="10">
        <v>153984635.34</v>
      </c>
      <c r="F95" s="1"/>
      <c r="G95" s="56" t="s">
        <v>652</v>
      </c>
      <c r="H95" s="56" t="s">
        <v>653</v>
      </c>
      <c r="I95" s="10">
        <v>218509903.81999999</v>
      </c>
      <c r="J95" s="10">
        <v>139827938.16</v>
      </c>
    </row>
    <row r="96" spans="1:10" ht="24" customHeight="1" x14ac:dyDescent="0.3">
      <c r="A96" s="1" t="s">
        <v>473</v>
      </c>
      <c r="B96" s="56" t="s">
        <v>654</v>
      </c>
      <c r="C96" s="56" t="s">
        <v>347</v>
      </c>
      <c r="D96" s="10">
        <v>51002548.149999999</v>
      </c>
      <c r="E96" s="10">
        <v>1569714.5899999999</v>
      </c>
      <c r="F96" s="1"/>
      <c r="G96" s="56" t="s">
        <v>655</v>
      </c>
      <c r="H96" s="56" t="s">
        <v>357</v>
      </c>
      <c r="I96" s="10">
        <v>514878277.17999995</v>
      </c>
      <c r="J96" s="10">
        <v>308464294.49999994</v>
      </c>
    </row>
    <row r="97" spans="1:10" ht="24" customHeight="1" x14ac:dyDescent="0.3">
      <c r="A97" s="1" t="s">
        <v>474</v>
      </c>
      <c r="B97" s="56" t="s">
        <v>656</v>
      </c>
      <c r="C97" s="56" t="s">
        <v>348</v>
      </c>
      <c r="D97" s="10">
        <v>273355692.30000001</v>
      </c>
      <c r="E97" s="10">
        <v>235114104.78</v>
      </c>
      <c r="F97" s="1"/>
      <c r="G97" s="56" t="s">
        <v>657</v>
      </c>
      <c r="H97" s="56" t="s">
        <v>658</v>
      </c>
      <c r="I97" s="10">
        <v>76006189.050000012</v>
      </c>
      <c r="J97" s="10">
        <v>5401608.0300000012</v>
      </c>
    </row>
    <row r="98" spans="1:10" ht="24" customHeight="1" x14ac:dyDescent="0.3">
      <c r="A98" s="1" t="s">
        <v>73</v>
      </c>
      <c r="B98" s="56" t="s">
        <v>659</v>
      </c>
      <c r="C98" s="6" t="s">
        <v>349</v>
      </c>
      <c r="D98" s="10">
        <v>118463991.73</v>
      </c>
      <c r="E98" s="10">
        <v>60084168.420000002</v>
      </c>
      <c r="F98" s="1"/>
      <c r="G98" s="56" t="s">
        <v>660</v>
      </c>
      <c r="H98" s="56" t="s">
        <v>359</v>
      </c>
      <c r="I98" s="10">
        <v>59523999.43</v>
      </c>
      <c r="J98" s="10">
        <v>15691168.18</v>
      </c>
    </row>
    <row r="99" spans="1:10" ht="24" customHeight="1" x14ac:dyDescent="0.3">
      <c r="A99" s="1" t="s">
        <v>74</v>
      </c>
      <c r="B99" s="56" t="s">
        <v>661</v>
      </c>
      <c r="C99" s="56" t="s">
        <v>350</v>
      </c>
      <c r="D99" s="10">
        <v>348435991.01000005</v>
      </c>
      <c r="E99" s="10">
        <v>350480483.07999998</v>
      </c>
      <c r="F99" s="1"/>
      <c r="G99" s="56" t="s">
        <v>662</v>
      </c>
      <c r="H99" s="56" t="s">
        <v>663</v>
      </c>
      <c r="I99" s="10">
        <v>17170217.25</v>
      </c>
      <c r="J99" s="10">
        <v>11483643.290000001</v>
      </c>
    </row>
    <row r="100" spans="1:10" ht="24" customHeight="1" x14ac:dyDescent="0.3">
      <c r="A100" s="1" t="s">
        <v>75</v>
      </c>
      <c r="B100" s="56" t="s">
        <v>664</v>
      </c>
      <c r="C100" s="56" t="s">
        <v>665</v>
      </c>
      <c r="D100" s="10">
        <v>57837970.549999997</v>
      </c>
      <c r="E100" s="10">
        <v>37781061.369999997</v>
      </c>
      <c r="F100" s="1"/>
      <c r="G100" s="56" t="s">
        <v>666</v>
      </c>
      <c r="H100" s="56" t="s">
        <v>361</v>
      </c>
      <c r="I100" s="10">
        <v>17005813.629999999</v>
      </c>
      <c r="J100" s="10">
        <v>662794.92000000004</v>
      </c>
    </row>
    <row r="101" spans="1:10" ht="24" customHeight="1" x14ac:dyDescent="0.3">
      <c r="A101" s="1" t="s">
        <v>76</v>
      </c>
      <c r="B101" s="56" t="s">
        <v>667</v>
      </c>
      <c r="C101" s="56" t="s">
        <v>352</v>
      </c>
      <c r="D101" s="10">
        <v>73065356.500000015</v>
      </c>
      <c r="E101" s="10">
        <v>47267817.499999993</v>
      </c>
      <c r="F101" s="1"/>
      <c r="G101" s="56" t="s">
        <v>668</v>
      </c>
      <c r="H101" s="56" t="s">
        <v>362</v>
      </c>
      <c r="I101" s="10">
        <v>52600381.710000001</v>
      </c>
      <c r="J101" s="10">
        <v>102038430.40000001</v>
      </c>
    </row>
    <row r="102" spans="1:10" ht="24" customHeight="1" x14ac:dyDescent="0.3">
      <c r="A102" s="1" t="s">
        <v>77</v>
      </c>
      <c r="B102" s="56" t="s">
        <v>669</v>
      </c>
      <c r="C102" s="56" t="s">
        <v>353</v>
      </c>
      <c r="D102" s="10">
        <v>6723209.1900000013</v>
      </c>
      <c r="E102" s="10">
        <v>6887916.0200000005</v>
      </c>
      <c r="F102" s="1"/>
      <c r="G102" s="56" t="s">
        <v>670</v>
      </c>
      <c r="H102" s="56" t="s">
        <v>671</v>
      </c>
      <c r="I102" s="10">
        <v>39529653.899999999</v>
      </c>
      <c r="J102" s="10">
        <v>3833319.02</v>
      </c>
    </row>
    <row r="103" spans="1:10" ht="24" customHeight="1" x14ac:dyDescent="0.3">
      <c r="A103" s="1" t="s">
        <v>78</v>
      </c>
      <c r="B103" s="108" t="s">
        <v>672</v>
      </c>
      <c r="C103" s="56" t="s">
        <v>599</v>
      </c>
      <c r="D103" s="10">
        <v>667409374.47000003</v>
      </c>
      <c r="E103" s="10">
        <v>661037962.70000005</v>
      </c>
      <c r="F103" s="1"/>
      <c r="G103" s="56" t="s">
        <v>673</v>
      </c>
      <c r="H103" s="56" t="s">
        <v>353</v>
      </c>
      <c r="I103" s="10">
        <v>26508016.43</v>
      </c>
      <c r="J103" s="10">
        <v>20910862.699999999</v>
      </c>
    </row>
    <row r="104" spans="1:10" ht="24" customHeight="1" x14ac:dyDescent="0.3">
      <c r="A104" s="1" t="s">
        <v>81</v>
      </c>
      <c r="B104" s="1" t="s">
        <v>543</v>
      </c>
      <c r="C104" s="1" t="s">
        <v>544</v>
      </c>
      <c r="D104" s="10">
        <v>12456997</v>
      </c>
      <c r="E104" s="10">
        <v>12456997</v>
      </c>
      <c r="F104" s="1"/>
      <c r="G104" s="1" t="s">
        <v>543</v>
      </c>
      <c r="H104" s="1" t="s">
        <v>544</v>
      </c>
      <c r="I104" s="10">
        <v>1282263.32</v>
      </c>
      <c r="J104" s="10">
        <v>1282263.32</v>
      </c>
    </row>
    <row r="105" spans="1:10" ht="24" customHeight="1" x14ac:dyDescent="0.3">
      <c r="A105" s="1"/>
      <c r="B105" s="1"/>
      <c r="C105" s="1"/>
      <c r="D105" s="10"/>
      <c r="E105" s="10"/>
      <c r="F105" s="1"/>
      <c r="G105" s="1"/>
      <c r="H105" s="1"/>
      <c r="I105" s="10"/>
      <c r="J105" s="10"/>
    </row>
    <row r="106" spans="1:10" ht="24" customHeight="1" x14ac:dyDescent="0.3">
      <c r="A106" s="1"/>
      <c r="B106" s="105" t="s">
        <v>279</v>
      </c>
      <c r="C106" s="5"/>
      <c r="D106" s="110">
        <f>SUM(D93:D103)-D104</f>
        <v>1927226150.9100001</v>
      </c>
      <c r="E106" s="110">
        <f>SUM(E93:E103)-E104</f>
        <v>1825283747.8399999</v>
      </c>
      <c r="F106" s="5"/>
      <c r="G106" s="105" t="s">
        <v>279</v>
      </c>
      <c r="H106" s="5"/>
      <c r="I106" s="110">
        <f>SUM(I93:I103)-I104</f>
        <v>1091596455.0699999</v>
      </c>
      <c r="J106" s="110">
        <f>SUM(J93:J103)-J104</f>
        <v>661788398.5</v>
      </c>
    </row>
  </sheetData>
  <mergeCells count="1">
    <mergeCell ref="B87:J8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4"/>
  <sheetViews>
    <sheetView topLeftCell="B7" workbookViewId="0">
      <selection activeCell="B7" sqref="B7"/>
    </sheetView>
  </sheetViews>
  <sheetFormatPr defaultRowHeight="12.5" x14ac:dyDescent="0.25"/>
  <cols>
    <col min="1" max="1" width="9.1796875" hidden="1" customWidth="1"/>
    <col min="3" max="3" width="37.26953125" bestFit="1" customWidth="1"/>
    <col min="4" max="4" width="10.81640625" bestFit="1" customWidth="1"/>
    <col min="5" max="5" width="13.1796875" customWidth="1"/>
    <col min="6" max="6" width="7" customWidth="1"/>
    <col min="8" max="8" width="31.26953125" bestFit="1" customWidth="1"/>
    <col min="9" max="9" width="12.26953125" customWidth="1"/>
    <col min="10" max="10" width="10" bestFit="1" customWidth="1"/>
  </cols>
  <sheetData>
    <row r="1" spans="1:10" ht="13" hidden="1" x14ac:dyDescent="0.3">
      <c r="A1" s="1" t="s">
        <v>103</v>
      </c>
    </row>
    <row r="2" spans="1:10" s="1" customFormat="1" ht="13" hidden="1" x14ac:dyDescent="0.3">
      <c r="A2" s="1" t="s">
        <v>302</v>
      </c>
    </row>
    <row r="3" spans="1:10" s="1" customFormat="1" ht="13" hidden="1" x14ac:dyDescent="0.3">
      <c r="A3" s="1" t="s">
        <v>309</v>
      </c>
      <c r="D3" s="1" t="s">
        <v>290</v>
      </c>
      <c r="E3" s="1" t="s">
        <v>290</v>
      </c>
      <c r="I3" s="1" t="s">
        <v>290</v>
      </c>
      <c r="J3" s="1" t="s">
        <v>290</v>
      </c>
    </row>
    <row r="4" spans="1:10" s="1" customFormat="1" ht="13" hidden="1" x14ac:dyDescent="0.3">
      <c r="A4" s="1" t="s">
        <v>291</v>
      </c>
      <c r="D4" s="7">
        <v>10</v>
      </c>
      <c r="E4" s="1">
        <v>30</v>
      </c>
      <c r="I4" s="7">
        <v>10</v>
      </c>
      <c r="J4" s="1">
        <v>30</v>
      </c>
    </row>
    <row r="5" spans="1:10" s="1" customFormat="1" ht="13" hidden="1" x14ac:dyDescent="0.3">
      <c r="A5" s="1" t="s">
        <v>318</v>
      </c>
      <c r="D5" s="7">
        <v>230</v>
      </c>
      <c r="E5" s="1">
        <v>230</v>
      </c>
      <c r="I5" s="7">
        <v>300</v>
      </c>
      <c r="J5" s="7">
        <v>300</v>
      </c>
    </row>
    <row r="6" spans="1:10" s="1" customFormat="1" ht="13" hidden="1" x14ac:dyDescent="0.3">
      <c r="A6" s="1" t="s">
        <v>417</v>
      </c>
      <c r="D6" s="7" t="s">
        <v>418</v>
      </c>
      <c r="E6" s="1" t="s">
        <v>419</v>
      </c>
      <c r="I6" s="7" t="s">
        <v>418</v>
      </c>
      <c r="J6" s="1" t="s">
        <v>419</v>
      </c>
    </row>
    <row r="8" spans="1:10" ht="13" hidden="1" x14ac:dyDescent="0.3">
      <c r="A8" s="1" t="s">
        <v>104</v>
      </c>
    </row>
    <row r="9" spans="1:10" s="1" customFormat="1" ht="13" hidden="1" x14ac:dyDescent="0.3">
      <c r="A9" s="1" t="s">
        <v>297</v>
      </c>
    </row>
    <row r="10" spans="1:10" s="1" customFormat="1" ht="13" hidden="1" x14ac:dyDescent="0.3">
      <c r="A10" s="1" t="s">
        <v>310</v>
      </c>
      <c r="D10" s="1" t="s">
        <v>290</v>
      </c>
      <c r="E10" s="1" t="s">
        <v>290</v>
      </c>
      <c r="I10" s="1" t="s">
        <v>290</v>
      </c>
      <c r="J10" s="1" t="s">
        <v>290</v>
      </c>
    </row>
    <row r="11" spans="1:10" s="1" customFormat="1" ht="13" hidden="1" x14ac:dyDescent="0.3">
      <c r="A11" s="1" t="s">
        <v>292</v>
      </c>
      <c r="D11" s="7">
        <v>10</v>
      </c>
      <c r="E11" s="1">
        <v>30</v>
      </c>
      <c r="I11" s="7">
        <v>10</v>
      </c>
      <c r="J11" s="1">
        <v>30</v>
      </c>
    </row>
    <row r="12" spans="1:10" s="1" customFormat="1" ht="13" hidden="1" x14ac:dyDescent="0.3">
      <c r="A12" s="1" t="s">
        <v>319</v>
      </c>
      <c r="D12" s="7">
        <v>240</v>
      </c>
      <c r="E12" s="7">
        <v>240</v>
      </c>
      <c r="I12" s="7">
        <v>310</v>
      </c>
      <c r="J12" s="7">
        <v>310</v>
      </c>
    </row>
    <row r="13" spans="1:10" s="1" customFormat="1" ht="13" hidden="1" x14ac:dyDescent="0.3">
      <c r="A13" s="1" t="s">
        <v>420</v>
      </c>
      <c r="D13" s="7" t="s">
        <v>418</v>
      </c>
      <c r="E13" s="1" t="s">
        <v>419</v>
      </c>
      <c r="I13" s="7" t="s">
        <v>418</v>
      </c>
      <c r="J13" s="1" t="s">
        <v>419</v>
      </c>
    </row>
    <row r="15" spans="1:10" ht="13" hidden="1" x14ac:dyDescent="0.3">
      <c r="A15" s="1" t="s">
        <v>105</v>
      </c>
    </row>
    <row r="16" spans="1:10" s="1" customFormat="1" ht="13" hidden="1" x14ac:dyDescent="0.3">
      <c r="A16" s="1" t="s">
        <v>298</v>
      </c>
    </row>
    <row r="17" spans="1:10" s="1" customFormat="1" ht="13" hidden="1" x14ac:dyDescent="0.3">
      <c r="A17" s="1" t="s">
        <v>311</v>
      </c>
      <c r="D17" s="1" t="s">
        <v>290</v>
      </c>
      <c r="E17" s="1" t="s">
        <v>290</v>
      </c>
      <c r="I17" s="1" t="s">
        <v>290</v>
      </c>
      <c r="J17" s="1" t="s">
        <v>290</v>
      </c>
    </row>
    <row r="18" spans="1:10" s="1" customFormat="1" ht="13" hidden="1" x14ac:dyDescent="0.3">
      <c r="A18" s="1" t="s">
        <v>293</v>
      </c>
      <c r="D18" s="7">
        <v>10</v>
      </c>
      <c r="E18" s="1">
        <v>30</v>
      </c>
      <c r="I18" s="7">
        <v>10</v>
      </c>
      <c r="J18" s="1">
        <v>30</v>
      </c>
    </row>
    <row r="19" spans="1:10" s="1" customFormat="1" ht="13" hidden="1" x14ac:dyDescent="0.3">
      <c r="A19" s="1" t="s">
        <v>320</v>
      </c>
      <c r="D19" s="7">
        <v>250</v>
      </c>
      <c r="E19" s="1">
        <v>250</v>
      </c>
      <c r="I19" s="7">
        <v>320</v>
      </c>
      <c r="J19" s="7">
        <v>320</v>
      </c>
    </row>
    <row r="20" spans="1:10" s="1" customFormat="1" ht="13" hidden="1" x14ac:dyDescent="0.3">
      <c r="A20" s="1" t="s">
        <v>421</v>
      </c>
      <c r="D20" s="7" t="s">
        <v>418</v>
      </c>
      <c r="E20" s="1" t="s">
        <v>419</v>
      </c>
      <c r="I20" s="7" t="s">
        <v>418</v>
      </c>
      <c r="J20" s="1" t="s">
        <v>419</v>
      </c>
    </row>
    <row r="22" spans="1:10" ht="13" hidden="1" x14ac:dyDescent="0.3">
      <c r="A22" s="1" t="s">
        <v>106</v>
      </c>
    </row>
    <row r="23" spans="1:10" s="1" customFormat="1" ht="13" hidden="1" x14ac:dyDescent="0.3">
      <c r="A23" s="1" t="s">
        <v>299</v>
      </c>
    </row>
    <row r="24" spans="1:10" s="1" customFormat="1" ht="13" hidden="1" x14ac:dyDescent="0.3">
      <c r="A24" s="1" t="s">
        <v>312</v>
      </c>
      <c r="D24" s="1" t="s">
        <v>290</v>
      </c>
      <c r="E24" s="1" t="s">
        <v>290</v>
      </c>
      <c r="I24" s="1" t="s">
        <v>290</v>
      </c>
      <c r="J24" s="1" t="s">
        <v>290</v>
      </c>
    </row>
    <row r="25" spans="1:10" s="1" customFormat="1" ht="13" hidden="1" x14ac:dyDescent="0.3">
      <c r="A25" s="1" t="s">
        <v>294</v>
      </c>
      <c r="D25" s="7">
        <v>10</v>
      </c>
      <c r="E25" s="1">
        <v>30</v>
      </c>
      <c r="I25" s="7">
        <v>10</v>
      </c>
      <c r="J25" s="1">
        <v>30</v>
      </c>
    </row>
    <row r="26" spans="1:10" s="1" customFormat="1" ht="13" hidden="1" x14ac:dyDescent="0.3">
      <c r="A26" s="1" t="s">
        <v>321</v>
      </c>
      <c r="D26" s="7">
        <v>260</v>
      </c>
      <c r="E26" s="7">
        <v>260</v>
      </c>
      <c r="I26" s="7">
        <v>330</v>
      </c>
      <c r="J26" s="7">
        <v>330</v>
      </c>
    </row>
    <row r="27" spans="1:10" s="1" customFormat="1" ht="13" hidden="1" x14ac:dyDescent="0.3">
      <c r="A27" s="1" t="s">
        <v>422</v>
      </c>
      <c r="D27" s="7" t="s">
        <v>418</v>
      </c>
      <c r="E27" s="1" t="s">
        <v>419</v>
      </c>
      <c r="I27" s="7" t="s">
        <v>418</v>
      </c>
      <c r="J27" s="1" t="s">
        <v>419</v>
      </c>
    </row>
    <row r="29" spans="1:10" ht="13" hidden="1" x14ac:dyDescent="0.3">
      <c r="A29" s="1" t="s">
        <v>107</v>
      </c>
    </row>
    <row r="30" spans="1:10" s="1" customFormat="1" ht="13" hidden="1" x14ac:dyDescent="0.3">
      <c r="A30" s="1" t="s">
        <v>300</v>
      </c>
    </row>
    <row r="31" spans="1:10" s="1" customFormat="1" ht="13" hidden="1" x14ac:dyDescent="0.3">
      <c r="A31" s="1" t="s">
        <v>313</v>
      </c>
      <c r="D31" s="1" t="s">
        <v>290</v>
      </c>
      <c r="E31" s="1" t="s">
        <v>290</v>
      </c>
      <c r="I31" s="1" t="s">
        <v>290</v>
      </c>
      <c r="J31" s="1" t="s">
        <v>290</v>
      </c>
    </row>
    <row r="32" spans="1:10" s="1" customFormat="1" ht="13" hidden="1" x14ac:dyDescent="0.3">
      <c r="A32" s="1" t="s">
        <v>295</v>
      </c>
      <c r="D32" s="7">
        <v>10</v>
      </c>
      <c r="E32" s="1">
        <v>30</v>
      </c>
      <c r="I32" s="7">
        <v>10</v>
      </c>
      <c r="J32" s="1">
        <v>30</v>
      </c>
    </row>
    <row r="33" spans="1:10" s="1" customFormat="1" ht="13" hidden="1" x14ac:dyDescent="0.3">
      <c r="A33" s="1" t="s">
        <v>285</v>
      </c>
      <c r="D33" s="7">
        <v>270</v>
      </c>
      <c r="E33" s="1">
        <v>270</v>
      </c>
      <c r="I33" s="7">
        <v>340</v>
      </c>
      <c r="J33" s="7">
        <v>340</v>
      </c>
    </row>
    <row r="34" spans="1:10" s="1" customFormat="1" ht="13" hidden="1" x14ac:dyDescent="0.3">
      <c r="A34" s="1" t="s">
        <v>425</v>
      </c>
      <c r="D34" s="7" t="s">
        <v>418</v>
      </c>
      <c r="E34" s="1" t="s">
        <v>419</v>
      </c>
      <c r="I34" s="7" t="s">
        <v>418</v>
      </c>
      <c r="J34" s="1" t="s">
        <v>419</v>
      </c>
    </row>
    <row r="36" spans="1:10" ht="13" hidden="1" x14ac:dyDescent="0.3">
      <c r="A36" s="1" t="s">
        <v>113</v>
      </c>
    </row>
    <row r="37" spans="1:10" s="1" customFormat="1" ht="13" hidden="1" x14ac:dyDescent="0.3">
      <c r="A37" s="1" t="s">
        <v>301</v>
      </c>
    </row>
    <row r="38" spans="1:10" s="1" customFormat="1" ht="13" hidden="1" x14ac:dyDescent="0.3">
      <c r="A38" s="1" t="s">
        <v>314</v>
      </c>
      <c r="D38" s="1" t="s">
        <v>290</v>
      </c>
      <c r="E38" s="1" t="s">
        <v>290</v>
      </c>
      <c r="I38" s="1" t="s">
        <v>290</v>
      </c>
      <c r="J38" s="1" t="s">
        <v>290</v>
      </c>
    </row>
    <row r="39" spans="1:10" s="1" customFormat="1" ht="13" hidden="1" x14ac:dyDescent="0.3">
      <c r="A39" s="1" t="s">
        <v>296</v>
      </c>
      <c r="D39" s="7">
        <v>10</v>
      </c>
      <c r="E39" s="1">
        <v>30</v>
      </c>
      <c r="I39" s="7">
        <v>10</v>
      </c>
      <c r="J39" s="1">
        <v>30</v>
      </c>
    </row>
    <row r="40" spans="1:10" s="1" customFormat="1" ht="13" hidden="1" x14ac:dyDescent="0.3">
      <c r="A40" s="1" t="s">
        <v>286</v>
      </c>
      <c r="D40" s="7">
        <v>280</v>
      </c>
      <c r="E40" s="1">
        <v>280</v>
      </c>
      <c r="I40" s="7">
        <v>350</v>
      </c>
      <c r="J40" s="7">
        <v>350</v>
      </c>
    </row>
    <row r="41" spans="1:10" s="1" customFormat="1" ht="13" hidden="1" x14ac:dyDescent="0.3">
      <c r="A41" s="1" t="s">
        <v>432</v>
      </c>
      <c r="D41" s="7" t="s">
        <v>418</v>
      </c>
      <c r="E41" s="1" t="s">
        <v>419</v>
      </c>
      <c r="I41" s="7" t="s">
        <v>418</v>
      </c>
      <c r="J41" s="1" t="s">
        <v>419</v>
      </c>
    </row>
    <row r="43" spans="1:10" ht="13" hidden="1" x14ac:dyDescent="0.3">
      <c r="A43" s="1" t="s">
        <v>114</v>
      </c>
    </row>
    <row r="44" spans="1:10" s="1" customFormat="1" ht="13" hidden="1" x14ac:dyDescent="0.3">
      <c r="A44" s="1" t="s">
        <v>303</v>
      </c>
    </row>
    <row r="45" spans="1:10" s="1" customFormat="1" ht="13" hidden="1" x14ac:dyDescent="0.3">
      <c r="A45" s="1" t="s">
        <v>304</v>
      </c>
      <c r="D45" s="1" t="s">
        <v>290</v>
      </c>
      <c r="E45" s="1" t="s">
        <v>290</v>
      </c>
      <c r="I45" s="1" t="s">
        <v>290</v>
      </c>
      <c r="J45" s="1" t="s">
        <v>290</v>
      </c>
    </row>
    <row r="46" spans="1:10" s="1" customFormat="1" ht="13" hidden="1" x14ac:dyDescent="0.3">
      <c r="A46" s="1" t="s">
        <v>305</v>
      </c>
      <c r="D46" s="7">
        <v>10</v>
      </c>
      <c r="E46" s="1">
        <v>30</v>
      </c>
      <c r="I46" s="7">
        <v>10</v>
      </c>
      <c r="J46" s="1">
        <v>30</v>
      </c>
    </row>
    <row r="47" spans="1:10" s="1" customFormat="1" ht="13" hidden="1" x14ac:dyDescent="0.3">
      <c r="A47" s="1" t="s">
        <v>287</v>
      </c>
      <c r="D47" s="7">
        <v>290</v>
      </c>
      <c r="E47" s="1">
        <v>290</v>
      </c>
      <c r="I47" s="7">
        <v>360</v>
      </c>
      <c r="J47" s="7">
        <v>360</v>
      </c>
    </row>
    <row r="48" spans="1:10" s="1" customFormat="1" ht="13" hidden="1" x14ac:dyDescent="0.3">
      <c r="A48" s="1" t="s">
        <v>433</v>
      </c>
      <c r="D48" s="7" t="s">
        <v>418</v>
      </c>
      <c r="E48" s="1" t="s">
        <v>419</v>
      </c>
      <c r="I48" s="7" t="s">
        <v>418</v>
      </c>
      <c r="J48" s="1" t="s">
        <v>419</v>
      </c>
    </row>
    <row r="50" spans="1:10" ht="13" hidden="1" x14ac:dyDescent="0.3">
      <c r="A50" s="1" t="s">
        <v>115</v>
      </c>
    </row>
    <row r="51" spans="1:10" s="1" customFormat="1" ht="13" hidden="1" x14ac:dyDescent="0.3">
      <c r="A51" s="1" t="s">
        <v>306</v>
      </c>
    </row>
    <row r="52" spans="1:10" s="1" customFormat="1" ht="13" hidden="1" x14ac:dyDescent="0.3">
      <c r="A52" s="1" t="s">
        <v>307</v>
      </c>
      <c r="D52" s="1" t="s">
        <v>290</v>
      </c>
      <c r="E52" s="1" t="s">
        <v>290</v>
      </c>
      <c r="I52" s="1" t="s">
        <v>290</v>
      </c>
      <c r="J52" s="1" t="s">
        <v>290</v>
      </c>
    </row>
    <row r="53" spans="1:10" s="1" customFormat="1" ht="13" hidden="1" x14ac:dyDescent="0.3">
      <c r="A53" s="1" t="s">
        <v>308</v>
      </c>
      <c r="D53" s="7">
        <v>10</v>
      </c>
      <c r="E53" s="1">
        <v>30</v>
      </c>
      <c r="I53" s="7">
        <v>10</v>
      </c>
      <c r="J53" s="1">
        <v>30</v>
      </c>
    </row>
    <row r="54" spans="1:10" s="1" customFormat="1" ht="13" hidden="1" x14ac:dyDescent="0.3">
      <c r="A54" s="1" t="s">
        <v>288</v>
      </c>
      <c r="D54" s="7">
        <v>800</v>
      </c>
      <c r="E54" s="1">
        <v>800</v>
      </c>
      <c r="I54" s="7">
        <v>370</v>
      </c>
      <c r="J54" s="7">
        <v>370</v>
      </c>
    </row>
    <row r="55" spans="1:10" s="1" customFormat="1" ht="13" hidden="1" x14ac:dyDescent="0.3">
      <c r="A55" s="1" t="s">
        <v>434</v>
      </c>
      <c r="D55" s="7" t="s">
        <v>418</v>
      </c>
      <c r="E55" s="1" t="s">
        <v>419</v>
      </c>
      <c r="I55" s="7" t="s">
        <v>418</v>
      </c>
      <c r="J55" s="1" t="s">
        <v>419</v>
      </c>
    </row>
    <row r="57" spans="1:10" ht="13" hidden="1" x14ac:dyDescent="0.3">
      <c r="A57" s="1" t="s">
        <v>116</v>
      </c>
    </row>
    <row r="58" spans="1:10" s="1" customFormat="1" ht="13" hidden="1" x14ac:dyDescent="0.3">
      <c r="A58" s="1" t="s">
        <v>426</v>
      </c>
    </row>
    <row r="59" spans="1:10" s="1" customFormat="1" ht="13" hidden="1" x14ac:dyDescent="0.3">
      <c r="A59" s="1" t="s">
        <v>427</v>
      </c>
      <c r="I59" s="1" t="s">
        <v>290</v>
      </c>
      <c r="J59" s="1" t="s">
        <v>290</v>
      </c>
    </row>
    <row r="60" spans="1:10" s="1" customFormat="1" ht="13" hidden="1" x14ac:dyDescent="0.3">
      <c r="A60" s="1" t="s">
        <v>428</v>
      </c>
      <c r="D60" s="7"/>
      <c r="I60" s="7">
        <v>10</v>
      </c>
      <c r="J60" s="1">
        <v>30</v>
      </c>
    </row>
    <row r="61" spans="1:10" s="1" customFormat="1" ht="13" hidden="1" x14ac:dyDescent="0.3">
      <c r="A61" s="1" t="s">
        <v>429</v>
      </c>
      <c r="D61" s="7"/>
      <c r="I61" s="7">
        <v>380</v>
      </c>
      <c r="J61" s="7">
        <v>380</v>
      </c>
    </row>
    <row r="62" spans="1:10" s="1" customFormat="1" ht="13" hidden="1" x14ac:dyDescent="0.3">
      <c r="A62" s="1" t="s">
        <v>430</v>
      </c>
      <c r="D62" s="7"/>
      <c r="I62" s="7" t="s">
        <v>418</v>
      </c>
      <c r="J62" s="1" t="s">
        <v>419</v>
      </c>
    </row>
    <row r="64" spans="1:10" ht="13" hidden="1" x14ac:dyDescent="0.3">
      <c r="A64" s="1" t="s">
        <v>117</v>
      </c>
    </row>
    <row r="65" spans="1:10" s="1" customFormat="1" ht="13" hidden="1" x14ac:dyDescent="0.3">
      <c r="A65" s="1" t="s">
        <v>435</v>
      </c>
    </row>
    <row r="66" spans="1:10" s="1" customFormat="1" ht="13" hidden="1" x14ac:dyDescent="0.3">
      <c r="A66" s="1" t="s">
        <v>436</v>
      </c>
      <c r="I66" s="1" t="s">
        <v>290</v>
      </c>
      <c r="J66" s="1" t="s">
        <v>290</v>
      </c>
    </row>
    <row r="67" spans="1:10" s="1" customFormat="1" ht="13" hidden="1" x14ac:dyDescent="0.3">
      <c r="A67" s="1" t="s">
        <v>437</v>
      </c>
      <c r="D67" s="7"/>
      <c r="I67" s="7">
        <v>10</v>
      </c>
      <c r="J67" s="1">
        <v>30</v>
      </c>
    </row>
    <row r="68" spans="1:10" s="1" customFormat="1" ht="13" hidden="1" x14ac:dyDescent="0.3">
      <c r="A68" s="1" t="s">
        <v>438</v>
      </c>
      <c r="D68" s="7"/>
      <c r="I68" s="7">
        <v>390</v>
      </c>
      <c r="J68" s="7">
        <v>390</v>
      </c>
    </row>
    <row r="69" spans="1:10" s="1" customFormat="1" ht="13" hidden="1" x14ac:dyDescent="0.3">
      <c r="A69" s="1" t="s">
        <v>439</v>
      </c>
      <c r="D69" s="7"/>
      <c r="I69" s="7" t="s">
        <v>418</v>
      </c>
      <c r="J69" s="1" t="s">
        <v>419</v>
      </c>
    </row>
    <row r="71" spans="1:10" ht="13" hidden="1" x14ac:dyDescent="0.3">
      <c r="A71" s="1" t="s">
        <v>118</v>
      </c>
    </row>
    <row r="72" spans="1:10" s="1" customFormat="1" ht="13" hidden="1" x14ac:dyDescent="0.3">
      <c r="A72" s="1" t="s">
        <v>440</v>
      </c>
    </row>
    <row r="73" spans="1:10" s="1" customFormat="1" ht="13" hidden="1" x14ac:dyDescent="0.3">
      <c r="A73" s="1" t="s">
        <v>441</v>
      </c>
      <c r="I73" s="1" t="s">
        <v>290</v>
      </c>
      <c r="J73" s="1" t="s">
        <v>290</v>
      </c>
    </row>
    <row r="74" spans="1:10" s="1" customFormat="1" ht="13" hidden="1" x14ac:dyDescent="0.3">
      <c r="A74" s="1" t="s">
        <v>442</v>
      </c>
      <c r="D74" s="7"/>
      <c r="I74" s="7">
        <v>10</v>
      </c>
      <c r="J74" s="1">
        <v>30</v>
      </c>
    </row>
    <row r="75" spans="1:10" s="1" customFormat="1" ht="13" hidden="1" x14ac:dyDescent="0.3">
      <c r="A75" s="1" t="s">
        <v>443</v>
      </c>
      <c r="D75" s="7"/>
      <c r="I75" s="7">
        <v>400</v>
      </c>
      <c r="J75" s="7">
        <v>400</v>
      </c>
    </row>
    <row r="76" spans="1:10" s="1" customFormat="1" ht="13" hidden="1" x14ac:dyDescent="0.3">
      <c r="A76" s="1" t="s">
        <v>444</v>
      </c>
      <c r="D76" s="7"/>
      <c r="I76" s="7" t="s">
        <v>418</v>
      </c>
      <c r="J76" s="1" t="s">
        <v>419</v>
      </c>
    </row>
    <row r="78" spans="1:10" ht="13" hidden="1" x14ac:dyDescent="0.3">
      <c r="A78" s="1" t="s">
        <v>121</v>
      </c>
    </row>
    <row r="79" spans="1:10" s="1" customFormat="1" ht="13" hidden="1" x14ac:dyDescent="0.3">
      <c r="A79" s="1" t="s">
        <v>445</v>
      </c>
    </row>
    <row r="80" spans="1:10" s="1" customFormat="1" ht="13" hidden="1" x14ac:dyDescent="0.3">
      <c r="A80" s="1" t="s">
        <v>446</v>
      </c>
      <c r="I80" s="1" t="s">
        <v>290</v>
      </c>
      <c r="J80" s="1" t="s">
        <v>290</v>
      </c>
    </row>
    <row r="81" spans="1:10" s="1" customFormat="1" ht="13" hidden="1" x14ac:dyDescent="0.3">
      <c r="A81" s="1" t="s">
        <v>447</v>
      </c>
      <c r="D81" s="7"/>
      <c r="I81" s="7">
        <v>10</v>
      </c>
      <c r="J81" s="1">
        <v>30</v>
      </c>
    </row>
    <row r="82" spans="1:10" s="1" customFormat="1" ht="13" hidden="1" x14ac:dyDescent="0.3">
      <c r="A82" s="1" t="s">
        <v>448</v>
      </c>
      <c r="D82" s="7"/>
      <c r="I82" s="7">
        <v>410</v>
      </c>
      <c r="J82" s="7">
        <v>410</v>
      </c>
    </row>
    <row r="83" spans="1:10" s="1" customFormat="1" ht="13" hidden="1" x14ac:dyDescent="0.3">
      <c r="A83" s="1" t="s">
        <v>449</v>
      </c>
      <c r="D83" s="7"/>
      <c r="I83" s="7" t="s">
        <v>418</v>
      </c>
      <c r="J83" s="1" t="s">
        <v>419</v>
      </c>
    </row>
    <row r="85" spans="1:10" ht="13" hidden="1" x14ac:dyDescent="0.3">
      <c r="A85" s="1" t="s">
        <v>124</v>
      </c>
    </row>
    <row r="86" spans="1:10" ht="13" hidden="1" x14ac:dyDescent="0.3">
      <c r="A86" s="1" t="s">
        <v>451</v>
      </c>
      <c r="B86" s="1"/>
      <c r="C86" s="1"/>
      <c r="D86" s="1"/>
      <c r="E86" s="1"/>
      <c r="F86" s="1"/>
      <c r="G86" s="1"/>
      <c r="H86" s="1"/>
      <c r="I86" s="1"/>
      <c r="J86" s="1"/>
    </row>
    <row r="87" spans="1:10" ht="13" hidden="1" x14ac:dyDescent="0.3">
      <c r="A87" s="1" t="s">
        <v>452</v>
      </c>
      <c r="B87" s="1"/>
      <c r="C87" s="1"/>
      <c r="D87" s="1" t="s">
        <v>290</v>
      </c>
      <c r="E87" s="1" t="s">
        <v>290</v>
      </c>
      <c r="F87" s="1"/>
      <c r="G87" s="1"/>
      <c r="H87" s="1"/>
      <c r="I87" s="1" t="s">
        <v>290</v>
      </c>
      <c r="J87" s="1" t="s">
        <v>290</v>
      </c>
    </row>
    <row r="88" spans="1:10" ht="13" hidden="1" x14ac:dyDescent="0.3">
      <c r="A88" s="1" t="s">
        <v>512</v>
      </c>
      <c r="B88" s="1"/>
      <c r="C88" s="1"/>
      <c r="D88" s="42" t="str">
        <f>CONCATENATE("BUD",NOTES!$D$4)</f>
        <v>BUD2020</v>
      </c>
      <c r="E88" s="42" t="str">
        <f>CONCATENATE("BUD",NOTES!$D$4)</f>
        <v>BUD2020</v>
      </c>
      <c r="F88" s="42"/>
      <c r="G88" s="42"/>
      <c r="H88" s="42"/>
      <c r="I88" s="42" t="str">
        <f>CONCATENATE("BUD",NOTES!$D$4)</f>
        <v>BUD2020</v>
      </c>
      <c r="J88" s="42" t="str">
        <f>CONCATENATE("BUD",NOTES!$D$4)</f>
        <v>BUD2020</v>
      </c>
    </row>
    <row r="89" spans="1:10" ht="13" hidden="1" x14ac:dyDescent="0.3">
      <c r="A89" s="1" t="s">
        <v>453</v>
      </c>
      <c r="B89" s="1"/>
      <c r="C89" s="1"/>
      <c r="D89" s="7">
        <v>10</v>
      </c>
      <c r="E89" s="1">
        <v>10</v>
      </c>
      <c r="F89" s="1"/>
      <c r="G89" s="1"/>
      <c r="H89" s="1"/>
      <c r="I89" s="7">
        <v>10</v>
      </c>
      <c r="J89" s="1">
        <v>10</v>
      </c>
    </row>
    <row r="90" spans="1:10" ht="13" hidden="1" x14ac:dyDescent="0.3">
      <c r="A90" s="1" t="s">
        <v>454</v>
      </c>
      <c r="B90" s="1"/>
      <c r="C90" s="1"/>
      <c r="D90" s="7">
        <v>80</v>
      </c>
      <c r="E90" s="1">
        <v>80</v>
      </c>
      <c r="F90" s="1"/>
      <c r="G90" s="1"/>
      <c r="H90" s="1"/>
      <c r="I90" s="7">
        <v>80</v>
      </c>
      <c r="J90" s="1">
        <v>80</v>
      </c>
    </row>
    <row r="91" spans="1:10" ht="13" hidden="1" x14ac:dyDescent="0.3">
      <c r="A91" s="1" t="s">
        <v>125</v>
      </c>
      <c r="B91" s="1"/>
      <c r="C91" s="1"/>
      <c r="D91" s="7" t="s">
        <v>97</v>
      </c>
      <c r="E91" s="7" t="s">
        <v>97</v>
      </c>
      <c r="F91" s="1"/>
      <c r="G91" s="1"/>
      <c r="H91" s="1"/>
      <c r="I91" s="7" t="s">
        <v>98</v>
      </c>
      <c r="J91" s="7" t="s">
        <v>98</v>
      </c>
    </row>
    <row r="92" spans="1:10" ht="13" hidden="1" x14ac:dyDescent="0.3">
      <c r="A92" s="1" t="s">
        <v>455</v>
      </c>
      <c r="B92" s="1"/>
      <c r="C92" s="1"/>
      <c r="D92" s="7" t="s">
        <v>419</v>
      </c>
      <c r="E92" s="1" t="s">
        <v>419</v>
      </c>
      <c r="F92" s="1"/>
      <c r="G92" s="1"/>
      <c r="H92" s="1"/>
      <c r="I92" s="7" t="s">
        <v>419</v>
      </c>
      <c r="J92" s="1" t="s">
        <v>419</v>
      </c>
    </row>
    <row r="94" spans="1:10" s="1" customFormat="1" ht="17.5" x14ac:dyDescent="0.35">
      <c r="B94" s="219" t="s">
        <v>547</v>
      </c>
      <c r="C94" s="219"/>
      <c r="D94" s="219"/>
      <c r="E94" s="219"/>
      <c r="F94" s="219"/>
      <c r="G94" s="219"/>
      <c r="H94" s="219"/>
      <c r="I94" s="219"/>
      <c r="J94" s="219"/>
    </row>
    <row r="95" spans="1:10" s="1" customFormat="1" ht="13" x14ac:dyDescent="0.3"/>
    <row r="96" spans="1:10" s="1" customFormat="1" ht="21.75" customHeight="1" x14ac:dyDescent="0.3">
      <c r="B96" s="105" t="s">
        <v>548</v>
      </c>
      <c r="C96" s="5"/>
      <c r="D96" s="106" t="s">
        <v>315</v>
      </c>
      <c r="E96" s="106" t="s">
        <v>316</v>
      </c>
      <c r="F96" s="5"/>
      <c r="G96" s="105" t="s">
        <v>548</v>
      </c>
      <c r="H96" s="5"/>
      <c r="I96" s="106" t="s">
        <v>315</v>
      </c>
      <c r="J96" s="106" t="s">
        <v>316</v>
      </c>
    </row>
    <row r="97" spans="1:10" s="1" customFormat="1" ht="13" x14ac:dyDescent="0.3"/>
    <row r="98" spans="1:10" s="1" customFormat="1" ht="13" x14ac:dyDescent="0.3">
      <c r="B98" s="107" t="s">
        <v>553</v>
      </c>
      <c r="C98" s="8" t="s">
        <v>549</v>
      </c>
      <c r="D98" s="9" t="s">
        <v>317</v>
      </c>
      <c r="E98" s="9" t="s">
        <v>317</v>
      </c>
      <c r="G98" s="107" t="s">
        <v>554</v>
      </c>
      <c r="H98" s="8" t="s">
        <v>550</v>
      </c>
      <c r="I98" s="9" t="s">
        <v>317</v>
      </c>
      <c r="J98" s="9" t="s">
        <v>317</v>
      </c>
    </row>
    <row r="99" spans="1:10" s="1" customFormat="1" ht="13" x14ac:dyDescent="0.3"/>
    <row r="100" spans="1:10" s="1" customFormat="1" ht="18" customHeight="1" x14ac:dyDescent="0.3">
      <c r="A100" s="1" t="s">
        <v>542</v>
      </c>
      <c r="B100" s="56" t="s">
        <v>4</v>
      </c>
      <c r="C100" s="56" t="s">
        <v>364</v>
      </c>
      <c r="D100" s="10">
        <v>194668154.87000003</v>
      </c>
      <c r="E100" s="10">
        <v>158411896.38</v>
      </c>
      <c r="G100" s="56" t="s">
        <v>85</v>
      </c>
      <c r="H100" s="56" t="s">
        <v>370</v>
      </c>
      <c r="I100" s="10">
        <v>41355841.5</v>
      </c>
      <c r="J100" s="10">
        <v>2540388.21</v>
      </c>
    </row>
    <row r="101" spans="1:10" s="1" customFormat="1" ht="18" customHeight="1" x14ac:dyDescent="0.3">
      <c r="A101" s="1" t="s">
        <v>72</v>
      </c>
      <c r="B101" s="56" t="s">
        <v>5</v>
      </c>
      <c r="C101" s="56" t="s">
        <v>365</v>
      </c>
      <c r="D101" s="10">
        <v>90015330.469999999</v>
      </c>
      <c r="E101" s="10">
        <v>65302402.899999999</v>
      </c>
      <c r="G101" s="56" t="s">
        <v>86</v>
      </c>
      <c r="H101" s="56" t="s">
        <v>371</v>
      </c>
      <c r="I101" s="10">
        <v>91818565.200000018</v>
      </c>
      <c r="J101" s="10">
        <v>24171651.260000002</v>
      </c>
    </row>
    <row r="102" spans="1:10" s="1" customFormat="1" ht="18" customHeight="1" x14ac:dyDescent="0.3">
      <c r="A102" s="1" t="s">
        <v>472</v>
      </c>
      <c r="B102" s="56" t="s">
        <v>6</v>
      </c>
      <c r="C102" s="56" t="s">
        <v>366</v>
      </c>
      <c r="D102" s="10">
        <v>3719905.87</v>
      </c>
      <c r="E102" s="10">
        <v>2170513.4799999995</v>
      </c>
      <c r="G102" s="56" t="s">
        <v>87</v>
      </c>
      <c r="H102" s="56" t="s">
        <v>372</v>
      </c>
      <c r="I102" s="10">
        <v>24760765.099999998</v>
      </c>
      <c r="J102" s="10">
        <v>3637698.3000000003</v>
      </c>
    </row>
    <row r="103" spans="1:10" s="1" customFormat="1" ht="18" customHeight="1" x14ac:dyDescent="0.3">
      <c r="A103" s="1" t="s">
        <v>473</v>
      </c>
      <c r="B103" s="56" t="s">
        <v>7</v>
      </c>
      <c r="C103" s="56" t="s">
        <v>367</v>
      </c>
      <c r="D103" s="10">
        <v>6911351.2000000002</v>
      </c>
      <c r="E103" s="10">
        <v>263613.17</v>
      </c>
      <c r="G103" s="56" t="s">
        <v>88</v>
      </c>
      <c r="H103" s="6" t="s">
        <v>373</v>
      </c>
      <c r="I103" s="10">
        <v>18108390.359999999</v>
      </c>
      <c r="J103" s="10">
        <v>7867644.0199999996</v>
      </c>
    </row>
    <row r="104" spans="1:10" s="1" customFormat="1" ht="18" customHeight="1" x14ac:dyDescent="0.3">
      <c r="A104" s="1" t="s">
        <v>474</v>
      </c>
      <c r="B104" s="56" t="s">
        <v>8</v>
      </c>
      <c r="C104" s="56" t="s">
        <v>368</v>
      </c>
      <c r="D104" s="10">
        <v>35510750.870000005</v>
      </c>
      <c r="E104" s="10">
        <v>32310381.149999999</v>
      </c>
      <c r="G104" s="56" t="s">
        <v>89</v>
      </c>
      <c r="H104" s="56" t="s">
        <v>374</v>
      </c>
      <c r="I104" s="10">
        <v>32202829.030000001</v>
      </c>
      <c r="J104" s="10">
        <v>11451887.4</v>
      </c>
    </row>
    <row r="105" spans="1:10" s="1" customFormat="1" ht="18" customHeight="1" x14ac:dyDescent="0.3">
      <c r="A105" s="1" t="s">
        <v>73</v>
      </c>
      <c r="B105" s="56" t="s">
        <v>9</v>
      </c>
      <c r="C105" s="56" t="s">
        <v>369</v>
      </c>
      <c r="D105" s="10">
        <v>23219558.640000004</v>
      </c>
      <c r="E105" s="10">
        <v>14586253.75</v>
      </c>
      <c r="G105" s="56" t="s">
        <v>90</v>
      </c>
      <c r="H105" s="56" t="s">
        <v>375</v>
      </c>
      <c r="I105" s="10">
        <v>99156258.310000017</v>
      </c>
      <c r="J105" s="10">
        <v>58787476.039999984</v>
      </c>
    </row>
    <row r="106" spans="1:10" s="1" customFormat="1" ht="18" customHeight="1" x14ac:dyDescent="0.3">
      <c r="A106" s="1" t="s">
        <v>74</v>
      </c>
      <c r="B106" s="56" t="s">
        <v>10</v>
      </c>
      <c r="C106" s="56" t="s">
        <v>353</v>
      </c>
      <c r="D106" s="10">
        <v>7467844.0700000003</v>
      </c>
      <c r="E106" s="10">
        <v>57356053.890000001</v>
      </c>
      <c r="G106" s="56" t="s">
        <v>91</v>
      </c>
      <c r="H106" s="56" t="s">
        <v>376</v>
      </c>
      <c r="I106" s="10">
        <v>5634980.9299999997</v>
      </c>
      <c r="J106" s="10">
        <v>656070.86</v>
      </c>
    </row>
    <row r="107" spans="1:10" s="1" customFormat="1" ht="18" customHeight="1" x14ac:dyDescent="0.3">
      <c r="A107" s="1" t="s">
        <v>75</v>
      </c>
      <c r="B107" s="56" t="s">
        <v>600</v>
      </c>
      <c r="C107" s="56" t="s">
        <v>601</v>
      </c>
      <c r="D107" s="10">
        <v>28097212.73</v>
      </c>
      <c r="E107" s="10">
        <v>19994219.18</v>
      </c>
      <c r="G107" s="56" t="s">
        <v>92</v>
      </c>
      <c r="H107" s="56" t="s">
        <v>377</v>
      </c>
      <c r="I107" s="10">
        <v>15918723.949999999</v>
      </c>
      <c r="J107" s="10">
        <v>4464808.5600000005</v>
      </c>
    </row>
    <row r="108" spans="1:10" s="1" customFormat="1" ht="18" customHeight="1" x14ac:dyDescent="0.3">
      <c r="A108" s="1" t="s">
        <v>76</v>
      </c>
      <c r="B108" s="56"/>
      <c r="C108" s="56"/>
      <c r="D108" s="10"/>
      <c r="E108" s="10"/>
      <c r="G108" s="56" t="s">
        <v>93</v>
      </c>
      <c r="H108" s="56" t="s">
        <v>378</v>
      </c>
      <c r="I108" s="10">
        <v>117363797.94999999</v>
      </c>
      <c r="J108" s="10">
        <v>56581248.719999999</v>
      </c>
    </row>
    <row r="109" spans="1:10" s="1" customFormat="1" ht="18" customHeight="1" x14ac:dyDescent="0.3">
      <c r="A109" s="1" t="s">
        <v>77</v>
      </c>
      <c r="B109" s="56"/>
      <c r="C109" s="56"/>
      <c r="D109" s="10"/>
      <c r="E109" s="10"/>
      <c r="G109" s="56" t="s">
        <v>94</v>
      </c>
      <c r="H109" s="56" t="s">
        <v>379</v>
      </c>
      <c r="I109" s="10">
        <v>11456480.92</v>
      </c>
      <c r="J109" s="10">
        <v>5827274.1299999999</v>
      </c>
    </row>
    <row r="110" spans="1:10" s="1" customFormat="1" ht="18" customHeight="1" x14ac:dyDescent="0.3">
      <c r="A110" s="1" t="s">
        <v>78</v>
      </c>
      <c r="B110" s="56"/>
      <c r="C110" s="56"/>
      <c r="D110" s="10"/>
      <c r="E110" s="10"/>
      <c r="G110" s="56" t="s">
        <v>95</v>
      </c>
      <c r="H110" s="56" t="s">
        <v>380</v>
      </c>
      <c r="I110" s="10">
        <v>15124036.309999999</v>
      </c>
      <c r="J110" s="10">
        <v>4482444.1599999992</v>
      </c>
    </row>
    <row r="111" spans="1:10" s="1" customFormat="1" ht="18" customHeight="1" x14ac:dyDescent="0.3">
      <c r="A111" s="1" t="s">
        <v>81</v>
      </c>
      <c r="B111" s="56"/>
      <c r="C111" s="56"/>
      <c r="D111" s="10"/>
      <c r="E111" s="10"/>
      <c r="G111" s="56" t="s">
        <v>96</v>
      </c>
      <c r="H111" s="56" t="s">
        <v>353</v>
      </c>
      <c r="I111" s="10">
        <v>8034307.8700000001</v>
      </c>
      <c r="J111" s="10">
        <v>6828456.3899999997</v>
      </c>
    </row>
    <row r="112" spans="1:10" s="1" customFormat="1" ht="18" customHeight="1" x14ac:dyDescent="0.3">
      <c r="A112" s="1" t="s">
        <v>82</v>
      </c>
      <c r="B112" s="1" t="s">
        <v>543</v>
      </c>
      <c r="C112" s="1" t="s">
        <v>544</v>
      </c>
      <c r="D112" s="10">
        <v>200000</v>
      </c>
      <c r="E112" s="10">
        <v>200000</v>
      </c>
      <c r="G112" s="1" t="s">
        <v>543</v>
      </c>
      <c r="H112" s="1" t="s">
        <v>544</v>
      </c>
      <c r="I112" s="10">
        <v>3685770.95</v>
      </c>
      <c r="J112" s="10">
        <v>3685770.95</v>
      </c>
    </row>
    <row r="113" spans="2:10" s="1" customFormat="1" ht="13" x14ac:dyDescent="0.3">
      <c r="D113" s="10"/>
      <c r="E113" s="10"/>
      <c r="I113" s="10"/>
      <c r="J113" s="10"/>
    </row>
    <row r="114" spans="2:10" s="1" customFormat="1" ht="20.25" customHeight="1" x14ac:dyDescent="0.3">
      <c r="B114" s="105" t="s">
        <v>279</v>
      </c>
      <c r="C114" s="5"/>
      <c r="D114" s="110">
        <f>SUM(D100:D111)-D112</f>
        <v>389410108.72000003</v>
      </c>
      <c r="E114" s="110">
        <f>SUM(E100:E111)-E112</f>
        <v>350195333.89999998</v>
      </c>
      <c r="F114" s="5"/>
      <c r="G114" s="105" t="s">
        <v>279</v>
      </c>
      <c r="H114" s="5"/>
      <c r="I114" s="110">
        <f>SUM(I100:I111)-I112</f>
        <v>477249206.48000008</v>
      </c>
      <c r="J114" s="110">
        <f>SUM(J100:J111)-J112</f>
        <v>183611277.09999999</v>
      </c>
    </row>
  </sheetData>
  <mergeCells count="1">
    <mergeCell ref="B94:J94"/>
  </mergeCells>
  <phoneticPr fontId="0" type="noConversion"/>
  <pageMargins left="0.75" right="0.75" top="1" bottom="1" header="0.5" footer="0.5"/>
  <pageSetup paperSize="9" scale="93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7"/>
  <sheetViews>
    <sheetView topLeftCell="B7" workbookViewId="0">
      <selection activeCell="B7" sqref="B7"/>
    </sheetView>
  </sheetViews>
  <sheetFormatPr defaultRowHeight="12.5" x14ac:dyDescent="0.25"/>
  <cols>
    <col min="1" max="1" width="9.1796875" hidden="1" customWidth="1"/>
    <col min="3" max="3" width="37.26953125" bestFit="1" customWidth="1"/>
    <col min="4" max="5" width="10.81640625" bestFit="1" customWidth="1"/>
    <col min="6" max="6" width="6.81640625" customWidth="1"/>
    <col min="8" max="8" width="41.81640625" customWidth="1"/>
    <col min="9" max="9" width="10.81640625" bestFit="1" customWidth="1"/>
    <col min="10" max="10" width="10" bestFit="1" customWidth="1"/>
  </cols>
  <sheetData>
    <row r="1" spans="1:10" ht="13" hidden="1" x14ac:dyDescent="0.3">
      <c r="A1" s="1" t="s">
        <v>103</v>
      </c>
    </row>
    <row r="2" spans="1:10" s="1" customFormat="1" ht="13" hidden="1" x14ac:dyDescent="0.3">
      <c r="A2" s="1" t="s">
        <v>302</v>
      </c>
    </row>
    <row r="3" spans="1:10" s="1" customFormat="1" ht="13" hidden="1" x14ac:dyDescent="0.3">
      <c r="A3" s="1" t="s">
        <v>309</v>
      </c>
      <c r="D3" s="1" t="s">
        <v>290</v>
      </c>
      <c r="E3" s="1" t="s">
        <v>290</v>
      </c>
      <c r="I3" s="1" t="s">
        <v>290</v>
      </c>
      <c r="J3" s="1" t="s">
        <v>290</v>
      </c>
    </row>
    <row r="4" spans="1:10" s="1" customFormat="1" ht="13" hidden="1" x14ac:dyDescent="0.3">
      <c r="A4" s="1" t="s">
        <v>291</v>
      </c>
      <c r="D4" s="7">
        <v>10</v>
      </c>
      <c r="E4" s="1">
        <v>30</v>
      </c>
      <c r="I4" s="7">
        <v>10</v>
      </c>
      <c r="J4" s="1">
        <v>30</v>
      </c>
    </row>
    <row r="5" spans="1:10" s="1" customFormat="1" ht="13" hidden="1" x14ac:dyDescent="0.3">
      <c r="A5" s="1" t="s">
        <v>318</v>
      </c>
      <c r="D5" s="7">
        <v>420</v>
      </c>
      <c r="E5" s="7">
        <v>420</v>
      </c>
      <c r="I5" s="7">
        <v>560</v>
      </c>
      <c r="J5" s="7">
        <v>560</v>
      </c>
    </row>
    <row r="6" spans="1:10" s="1" customFormat="1" ht="13" hidden="1" x14ac:dyDescent="0.3">
      <c r="A6" s="1" t="s">
        <v>417</v>
      </c>
      <c r="D6" s="7" t="s">
        <v>418</v>
      </c>
      <c r="E6" s="1" t="s">
        <v>419</v>
      </c>
      <c r="I6" s="7" t="s">
        <v>418</v>
      </c>
      <c r="J6" s="1" t="s">
        <v>419</v>
      </c>
    </row>
    <row r="7" spans="1:10" ht="13" x14ac:dyDescent="0.3">
      <c r="A7" s="1"/>
      <c r="B7" s="1"/>
      <c r="C7" s="1"/>
      <c r="D7" s="7"/>
      <c r="E7" s="1"/>
      <c r="F7" s="1"/>
      <c r="G7" s="1"/>
      <c r="H7" s="1"/>
      <c r="I7" s="7"/>
      <c r="J7" s="1"/>
    </row>
    <row r="8" spans="1:10" ht="13" hidden="1" x14ac:dyDescent="0.3">
      <c r="A8" s="1" t="s">
        <v>104</v>
      </c>
    </row>
    <row r="9" spans="1:10" s="1" customFormat="1" ht="13" hidden="1" x14ac:dyDescent="0.3">
      <c r="A9" s="1" t="s">
        <v>297</v>
      </c>
    </row>
    <row r="10" spans="1:10" s="1" customFormat="1" ht="13" hidden="1" x14ac:dyDescent="0.3">
      <c r="A10" s="1" t="s">
        <v>310</v>
      </c>
      <c r="D10" s="1" t="s">
        <v>290</v>
      </c>
      <c r="E10" s="1" t="s">
        <v>290</v>
      </c>
      <c r="I10" s="1" t="s">
        <v>290</v>
      </c>
      <c r="J10" s="1" t="s">
        <v>290</v>
      </c>
    </row>
    <row r="11" spans="1:10" s="1" customFormat="1" ht="13" hidden="1" x14ac:dyDescent="0.3">
      <c r="A11" s="1" t="s">
        <v>292</v>
      </c>
      <c r="D11" s="7">
        <v>10</v>
      </c>
      <c r="E11" s="1">
        <v>30</v>
      </c>
      <c r="I11" s="7">
        <v>10</v>
      </c>
      <c r="J11" s="1">
        <v>30</v>
      </c>
    </row>
    <row r="12" spans="1:10" s="1" customFormat="1" ht="13" hidden="1" x14ac:dyDescent="0.3">
      <c r="A12" s="1" t="s">
        <v>319</v>
      </c>
      <c r="D12" s="7">
        <v>430</v>
      </c>
      <c r="E12" s="1">
        <v>430</v>
      </c>
      <c r="I12" s="7">
        <v>570</v>
      </c>
      <c r="J12" s="7">
        <v>570</v>
      </c>
    </row>
    <row r="13" spans="1:10" s="1" customFormat="1" ht="13" hidden="1" x14ac:dyDescent="0.3">
      <c r="A13" s="1" t="s">
        <v>420</v>
      </c>
      <c r="D13" s="7" t="s">
        <v>418</v>
      </c>
      <c r="E13" s="1" t="s">
        <v>419</v>
      </c>
      <c r="I13" s="7" t="s">
        <v>418</v>
      </c>
      <c r="J13" s="1" t="s">
        <v>419</v>
      </c>
    </row>
    <row r="14" spans="1:10" ht="13" x14ac:dyDescent="0.3">
      <c r="A14" s="1"/>
      <c r="B14" s="1"/>
      <c r="C14" s="1"/>
      <c r="D14" s="7"/>
      <c r="E14" s="1"/>
      <c r="F14" s="1"/>
      <c r="G14" s="1"/>
      <c r="H14" s="1"/>
      <c r="I14" s="7"/>
      <c r="J14" s="1"/>
    </row>
    <row r="15" spans="1:10" ht="13" hidden="1" x14ac:dyDescent="0.3">
      <c r="A15" s="1" t="s">
        <v>105</v>
      </c>
    </row>
    <row r="16" spans="1:10" s="1" customFormat="1" ht="13" hidden="1" x14ac:dyDescent="0.3">
      <c r="A16" s="1" t="s">
        <v>298</v>
      </c>
    </row>
    <row r="17" spans="1:10" s="1" customFormat="1" ht="13" hidden="1" x14ac:dyDescent="0.3">
      <c r="A17" s="1" t="s">
        <v>311</v>
      </c>
      <c r="D17" s="1" t="s">
        <v>290</v>
      </c>
      <c r="E17" s="1" t="s">
        <v>290</v>
      </c>
      <c r="I17" s="1" t="s">
        <v>290</v>
      </c>
      <c r="J17" s="1" t="s">
        <v>290</v>
      </c>
    </row>
    <row r="18" spans="1:10" s="1" customFormat="1" ht="13" hidden="1" x14ac:dyDescent="0.3">
      <c r="A18" s="1" t="s">
        <v>293</v>
      </c>
      <c r="D18" s="7">
        <v>10</v>
      </c>
      <c r="E18" s="1">
        <v>30</v>
      </c>
      <c r="I18" s="7">
        <v>10</v>
      </c>
      <c r="J18" s="1">
        <v>30</v>
      </c>
    </row>
    <row r="19" spans="1:10" s="1" customFormat="1" ht="13" hidden="1" x14ac:dyDescent="0.3">
      <c r="A19" s="1" t="s">
        <v>320</v>
      </c>
      <c r="D19" s="7">
        <v>440</v>
      </c>
      <c r="E19" s="1">
        <v>440</v>
      </c>
      <c r="I19" s="7">
        <v>580</v>
      </c>
      <c r="J19" s="7">
        <v>580</v>
      </c>
    </row>
    <row r="20" spans="1:10" s="1" customFormat="1" ht="13" hidden="1" x14ac:dyDescent="0.3">
      <c r="A20" s="1" t="s">
        <v>421</v>
      </c>
      <c r="D20" s="7" t="s">
        <v>418</v>
      </c>
      <c r="E20" s="1" t="s">
        <v>419</v>
      </c>
      <c r="I20" s="7" t="s">
        <v>418</v>
      </c>
      <c r="J20" s="1" t="s">
        <v>419</v>
      </c>
    </row>
    <row r="21" spans="1:10" ht="13" x14ac:dyDescent="0.3">
      <c r="A21" s="1"/>
      <c r="B21" s="1"/>
      <c r="C21" s="1"/>
      <c r="D21" s="7"/>
      <c r="E21" s="1"/>
      <c r="F21" s="1"/>
      <c r="G21" s="1"/>
      <c r="H21" s="1"/>
      <c r="I21" s="7"/>
      <c r="J21" s="1"/>
    </row>
    <row r="22" spans="1:10" ht="13" hidden="1" x14ac:dyDescent="0.3">
      <c r="A22" s="1" t="s">
        <v>106</v>
      </c>
    </row>
    <row r="23" spans="1:10" s="1" customFormat="1" ht="13" hidden="1" x14ac:dyDescent="0.3">
      <c r="A23" s="1" t="s">
        <v>299</v>
      </c>
    </row>
    <row r="24" spans="1:10" s="1" customFormat="1" ht="13" hidden="1" x14ac:dyDescent="0.3">
      <c r="A24" s="1" t="s">
        <v>312</v>
      </c>
      <c r="D24" s="1" t="s">
        <v>290</v>
      </c>
      <c r="E24" s="1" t="s">
        <v>290</v>
      </c>
      <c r="I24" s="1" t="s">
        <v>290</v>
      </c>
      <c r="J24" s="1" t="s">
        <v>290</v>
      </c>
    </row>
    <row r="25" spans="1:10" s="1" customFormat="1" ht="13" hidden="1" x14ac:dyDescent="0.3">
      <c r="A25" s="1" t="s">
        <v>294</v>
      </c>
      <c r="D25" s="7">
        <v>10</v>
      </c>
      <c r="E25" s="1">
        <v>30</v>
      </c>
      <c r="I25" s="7">
        <v>10</v>
      </c>
      <c r="J25" s="1">
        <v>30</v>
      </c>
    </row>
    <row r="26" spans="1:10" s="1" customFormat="1" ht="13" hidden="1" x14ac:dyDescent="0.3">
      <c r="A26" s="1" t="s">
        <v>321</v>
      </c>
      <c r="D26" s="7">
        <v>450</v>
      </c>
      <c r="E26" s="1">
        <v>450</v>
      </c>
      <c r="I26" s="7">
        <v>590</v>
      </c>
      <c r="J26" s="7">
        <v>590</v>
      </c>
    </row>
    <row r="27" spans="1:10" s="1" customFormat="1" ht="13" hidden="1" x14ac:dyDescent="0.3">
      <c r="A27" s="1" t="s">
        <v>422</v>
      </c>
      <c r="D27" s="7" t="s">
        <v>418</v>
      </c>
      <c r="E27" s="1" t="s">
        <v>419</v>
      </c>
      <c r="I27" s="7" t="s">
        <v>418</v>
      </c>
      <c r="J27" s="1" t="s">
        <v>419</v>
      </c>
    </row>
    <row r="28" spans="1:10" ht="13" x14ac:dyDescent="0.3">
      <c r="A28" s="1"/>
      <c r="B28" s="1"/>
      <c r="C28" s="1"/>
      <c r="D28" s="7"/>
      <c r="E28" s="1"/>
      <c r="F28" s="1"/>
      <c r="G28" s="1"/>
      <c r="H28" s="1"/>
      <c r="I28" s="7"/>
      <c r="J28" s="1"/>
    </row>
    <row r="29" spans="1:10" ht="13" hidden="1" x14ac:dyDescent="0.3">
      <c r="A29" s="1" t="s">
        <v>107</v>
      </c>
    </row>
    <row r="30" spans="1:10" s="1" customFormat="1" ht="13" hidden="1" x14ac:dyDescent="0.3">
      <c r="A30" s="1" t="s">
        <v>300</v>
      </c>
    </row>
    <row r="31" spans="1:10" s="1" customFormat="1" ht="13" hidden="1" x14ac:dyDescent="0.3">
      <c r="A31" s="1" t="s">
        <v>313</v>
      </c>
      <c r="D31" s="1" t="s">
        <v>290</v>
      </c>
      <c r="E31" s="1" t="s">
        <v>290</v>
      </c>
      <c r="I31" s="1" t="s">
        <v>290</v>
      </c>
      <c r="J31" s="1" t="s">
        <v>290</v>
      </c>
    </row>
    <row r="32" spans="1:10" s="1" customFormat="1" ht="13" hidden="1" x14ac:dyDescent="0.3">
      <c r="A32" s="1" t="s">
        <v>295</v>
      </c>
      <c r="D32" s="7">
        <v>10</v>
      </c>
      <c r="E32" s="1">
        <v>30</v>
      </c>
      <c r="I32" s="7">
        <v>10</v>
      </c>
      <c r="J32" s="1">
        <v>30</v>
      </c>
    </row>
    <row r="33" spans="1:10" s="1" customFormat="1" ht="13" hidden="1" x14ac:dyDescent="0.3">
      <c r="A33" s="1" t="s">
        <v>285</v>
      </c>
      <c r="D33" s="7">
        <v>460</v>
      </c>
      <c r="E33" s="1">
        <v>460</v>
      </c>
      <c r="I33" s="7">
        <v>600</v>
      </c>
      <c r="J33" s="7">
        <v>600</v>
      </c>
    </row>
    <row r="34" spans="1:10" s="1" customFormat="1" ht="13" hidden="1" x14ac:dyDescent="0.3">
      <c r="A34" s="1" t="s">
        <v>425</v>
      </c>
      <c r="D34" s="7" t="s">
        <v>418</v>
      </c>
      <c r="E34" s="1" t="s">
        <v>419</v>
      </c>
      <c r="I34" s="7" t="s">
        <v>418</v>
      </c>
      <c r="J34" s="1" t="s">
        <v>419</v>
      </c>
    </row>
    <row r="35" spans="1:10" ht="13" x14ac:dyDescent="0.3">
      <c r="A35" s="1"/>
      <c r="B35" s="1"/>
      <c r="C35" s="1"/>
      <c r="D35" s="7"/>
      <c r="E35" s="1"/>
      <c r="F35" s="1"/>
      <c r="G35" s="1"/>
      <c r="H35" s="1"/>
      <c r="I35" s="7"/>
      <c r="J35" s="1"/>
    </row>
    <row r="36" spans="1:10" ht="13" hidden="1" x14ac:dyDescent="0.3">
      <c r="A36" s="1" t="s">
        <v>113</v>
      </c>
    </row>
    <row r="37" spans="1:10" s="1" customFormat="1" ht="13" hidden="1" x14ac:dyDescent="0.3">
      <c r="A37" s="1" t="s">
        <v>301</v>
      </c>
    </row>
    <row r="38" spans="1:10" s="1" customFormat="1" ht="13" hidden="1" x14ac:dyDescent="0.3">
      <c r="A38" s="1" t="s">
        <v>314</v>
      </c>
      <c r="D38" s="1" t="s">
        <v>290</v>
      </c>
      <c r="E38" s="1" t="s">
        <v>290</v>
      </c>
      <c r="I38" s="1" t="s">
        <v>290</v>
      </c>
      <c r="J38" s="1" t="s">
        <v>290</v>
      </c>
    </row>
    <row r="39" spans="1:10" s="1" customFormat="1" ht="13" hidden="1" x14ac:dyDescent="0.3">
      <c r="A39" s="1" t="s">
        <v>296</v>
      </c>
      <c r="D39" s="7">
        <v>10</v>
      </c>
      <c r="E39" s="1">
        <v>30</v>
      </c>
      <c r="I39" s="7">
        <v>10</v>
      </c>
      <c r="J39" s="1">
        <v>30</v>
      </c>
    </row>
    <row r="40" spans="1:10" s="1" customFormat="1" ht="13" hidden="1" x14ac:dyDescent="0.3">
      <c r="A40" s="1" t="s">
        <v>286</v>
      </c>
      <c r="D40" s="7">
        <v>470</v>
      </c>
      <c r="E40" s="1">
        <v>470</v>
      </c>
      <c r="I40" s="7">
        <v>610</v>
      </c>
      <c r="J40" s="7">
        <v>610</v>
      </c>
    </row>
    <row r="41" spans="1:10" s="1" customFormat="1" ht="13" hidden="1" x14ac:dyDescent="0.3">
      <c r="A41" s="1" t="s">
        <v>432</v>
      </c>
      <c r="D41" s="7" t="s">
        <v>418</v>
      </c>
      <c r="E41" s="1" t="s">
        <v>419</v>
      </c>
      <c r="I41" s="7" t="s">
        <v>418</v>
      </c>
      <c r="J41" s="1" t="s">
        <v>419</v>
      </c>
    </row>
    <row r="42" spans="1:10" ht="13" x14ac:dyDescent="0.3">
      <c r="A42" s="1"/>
      <c r="B42" s="1"/>
      <c r="C42" s="1"/>
      <c r="D42" s="7"/>
      <c r="E42" s="1"/>
      <c r="F42" s="1"/>
      <c r="G42" s="1"/>
      <c r="H42" s="1"/>
      <c r="I42" s="7"/>
      <c r="J42" s="1"/>
    </row>
    <row r="43" spans="1:10" ht="13" hidden="1" x14ac:dyDescent="0.3">
      <c r="A43" s="1" t="s">
        <v>114</v>
      </c>
    </row>
    <row r="44" spans="1:10" s="1" customFormat="1" ht="13" hidden="1" x14ac:dyDescent="0.3">
      <c r="A44" s="1" t="s">
        <v>303</v>
      </c>
    </row>
    <row r="45" spans="1:10" s="1" customFormat="1" ht="13" hidden="1" x14ac:dyDescent="0.3">
      <c r="A45" s="1" t="s">
        <v>304</v>
      </c>
      <c r="D45" s="1" t="s">
        <v>290</v>
      </c>
      <c r="E45" s="1" t="s">
        <v>290</v>
      </c>
    </row>
    <row r="46" spans="1:10" s="1" customFormat="1" ht="13" hidden="1" x14ac:dyDescent="0.3">
      <c r="A46" s="1" t="s">
        <v>305</v>
      </c>
      <c r="D46" s="7">
        <v>10</v>
      </c>
      <c r="E46" s="1">
        <v>30</v>
      </c>
      <c r="I46" s="7"/>
    </row>
    <row r="47" spans="1:10" s="1" customFormat="1" ht="13" hidden="1" x14ac:dyDescent="0.3">
      <c r="A47" s="1" t="s">
        <v>287</v>
      </c>
      <c r="D47" s="7">
        <v>480</v>
      </c>
      <c r="E47" s="1">
        <v>480</v>
      </c>
      <c r="I47" s="7"/>
      <c r="J47" s="7"/>
    </row>
    <row r="48" spans="1:10" s="1" customFormat="1" ht="13" hidden="1" x14ac:dyDescent="0.3">
      <c r="A48" s="1" t="s">
        <v>433</v>
      </c>
      <c r="D48" s="7" t="s">
        <v>418</v>
      </c>
      <c r="E48" s="1" t="s">
        <v>419</v>
      </c>
      <c r="I48" s="7"/>
    </row>
    <row r="49" spans="1:10" ht="13" x14ac:dyDescent="0.3">
      <c r="A49" s="1"/>
      <c r="B49" s="1"/>
      <c r="C49" s="1"/>
      <c r="D49" s="7"/>
      <c r="E49" s="1"/>
      <c r="F49" s="1"/>
      <c r="G49" s="1"/>
      <c r="H49" s="1"/>
      <c r="I49" s="7"/>
      <c r="J49" s="1"/>
    </row>
    <row r="50" spans="1:10" ht="13" hidden="1" x14ac:dyDescent="0.3">
      <c r="A50" s="1" t="s">
        <v>115</v>
      </c>
    </row>
    <row r="51" spans="1:10" s="1" customFormat="1" ht="13" hidden="1" x14ac:dyDescent="0.3">
      <c r="A51" s="1" t="s">
        <v>306</v>
      </c>
    </row>
    <row r="52" spans="1:10" s="1" customFormat="1" ht="13" hidden="1" x14ac:dyDescent="0.3">
      <c r="A52" s="1" t="s">
        <v>307</v>
      </c>
      <c r="D52" s="1" t="s">
        <v>290</v>
      </c>
      <c r="E52" s="1" t="s">
        <v>290</v>
      </c>
    </row>
    <row r="53" spans="1:10" s="1" customFormat="1" ht="13" hidden="1" x14ac:dyDescent="0.3">
      <c r="A53" s="1" t="s">
        <v>308</v>
      </c>
      <c r="D53" s="7">
        <v>10</v>
      </c>
      <c r="E53" s="1">
        <v>30</v>
      </c>
      <c r="I53" s="7"/>
    </row>
    <row r="54" spans="1:10" s="1" customFormat="1" ht="13" hidden="1" x14ac:dyDescent="0.3">
      <c r="A54" s="1" t="s">
        <v>288</v>
      </c>
      <c r="D54" s="7">
        <v>490</v>
      </c>
      <c r="E54" s="1">
        <v>490</v>
      </c>
      <c r="I54" s="7"/>
      <c r="J54" s="7"/>
    </row>
    <row r="55" spans="1:10" s="1" customFormat="1" ht="13" hidden="1" x14ac:dyDescent="0.3">
      <c r="A55" s="1" t="s">
        <v>434</v>
      </c>
      <c r="D55" s="7" t="s">
        <v>418</v>
      </c>
      <c r="E55" s="1" t="s">
        <v>419</v>
      </c>
      <c r="I55" s="7"/>
    </row>
    <row r="56" spans="1:10" ht="13" x14ac:dyDescent="0.3">
      <c r="A56" s="1"/>
      <c r="B56" s="1"/>
      <c r="C56" s="1"/>
      <c r="D56" s="7"/>
      <c r="E56" s="1"/>
      <c r="F56" s="1"/>
      <c r="G56" s="1"/>
      <c r="H56" s="1"/>
      <c r="I56" s="7"/>
      <c r="J56" s="1"/>
    </row>
    <row r="57" spans="1:10" ht="13" hidden="1" x14ac:dyDescent="0.3">
      <c r="A57" s="1" t="s">
        <v>116</v>
      </c>
    </row>
    <row r="58" spans="1:10" s="1" customFormat="1" ht="13" hidden="1" x14ac:dyDescent="0.3">
      <c r="A58" s="1" t="s">
        <v>426</v>
      </c>
    </row>
    <row r="59" spans="1:10" s="1" customFormat="1" ht="13" hidden="1" x14ac:dyDescent="0.3">
      <c r="A59" s="1" t="s">
        <v>427</v>
      </c>
      <c r="D59" s="1" t="s">
        <v>290</v>
      </c>
      <c r="E59" s="1" t="s">
        <v>290</v>
      </c>
    </row>
    <row r="60" spans="1:10" s="1" customFormat="1" ht="13" hidden="1" x14ac:dyDescent="0.3">
      <c r="A60" s="1" t="s">
        <v>428</v>
      </c>
      <c r="D60" s="7">
        <v>10</v>
      </c>
      <c r="E60" s="1">
        <v>30</v>
      </c>
      <c r="I60" s="7"/>
    </row>
    <row r="61" spans="1:10" s="1" customFormat="1" ht="13" hidden="1" x14ac:dyDescent="0.3">
      <c r="A61" s="1" t="s">
        <v>429</v>
      </c>
      <c r="D61" s="7">
        <v>500</v>
      </c>
      <c r="E61" s="1">
        <v>500</v>
      </c>
      <c r="I61" s="7"/>
      <c r="J61" s="7"/>
    </row>
    <row r="62" spans="1:10" s="1" customFormat="1" ht="13" hidden="1" x14ac:dyDescent="0.3">
      <c r="A62" s="1" t="s">
        <v>430</v>
      </c>
      <c r="D62" s="7" t="s">
        <v>418</v>
      </c>
      <c r="E62" s="1" t="s">
        <v>419</v>
      </c>
      <c r="I62" s="7"/>
    </row>
    <row r="63" spans="1:10" ht="13" x14ac:dyDescent="0.3">
      <c r="A63" s="1"/>
      <c r="B63" s="1"/>
      <c r="C63" s="1"/>
      <c r="D63" s="7"/>
      <c r="E63" s="1"/>
      <c r="F63" s="1"/>
      <c r="G63" s="1"/>
      <c r="H63" s="1"/>
      <c r="I63" s="7"/>
      <c r="J63" s="1"/>
    </row>
    <row r="64" spans="1:10" ht="13" hidden="1" x14ac:dyDescent="0.3">
      <c r="A64" s="1" t="s">
        <v>117</v>
      </c>
    </row>
    <row r="65" spans="1:10" s="1" customFormat="1" ht="13" hidden="1" x14ac:dyDescent="0.3">
      <c r="A65" s="1" t="s">
        <v>435</v>
      </c>
    </row>
    <row r="66" spans="1:10" s="1" customFormat="1" ht="13" hidden="1" x14ac:dyDescent="0.3">
      <c r="A66" s="1" t="s">
        <v>436</v>
      </c>
      <c r="D66" s="1" t="s">
        <v>290</v>
      </c>
      <c r="E66" s="1" t="s">
        <v>290</v>
      </c>
    </row>
    <row r="67" spans="1:10" s="1" customFormat="1" ht="13" hidden="1" x14ac:dyDescent="0.3">
      <c r="A67" s="1" t="s">
        <v>437</v>
      </c>
      <c r="D67" s="7">
        <v>10</v>
      </c>
      <c r="E67" s="1">
        <v>30</v>
      </c>
      <c r="I67" s="7"/>
    </row>
    <row r="68" spans="1:10" s="1" customFormat="1" ht="13" hidden="1" x14ac:dyDescent="0.3">
      <c r="A68" s="1" t="s">
        <v>438</v>
      </c>
      <c r="D68" s="7">
        <v>510</v>
      </c>
      <c r="E68" s="1">
        <v>510</v>
      </c>
      <c r="I68" s="7"/>
      <c r="J68" s="7"/>
    </row>
    <row r="69" spans="1:10" s="1" customFormat="1" ht="13" hidden="1" x14ac:dyDescent="0.3">
      <c r="A69" s="1" t="s">
        <v>439</v>
      </c>
      <c r="D69" s="7" t="s">
        <v>418</v>
      </c>
      <c r="E69" s="1" t="s">
        <v>419</v>
      </c>
      <c r="I69" s="7"/>
    </row>
    <row r="70" spans="1:10" ht="13" x14ac:dyDescent="0.3">
      <c r="A70" s="1"/>
      <c r="B70" s="1"/>
      <c r="C70" s="1"/>
      <c r="D70" s="7"/>
      <c r="E70" s="1"/>
      <c r="F70" s="1"/>
      <c r="G70" s="1"/>
      <c r="H70" s="1"/>
      <c r="I70" s="7"/>
      <c r="J70" s="1"/>
    </row>
    <row r="71" spans="1:10" ht="13" hidden="1" x14ac:dyDescent="0.3">
      <c r="A71" s="1" t="s">
        <v>118</v>
      </c>
    </row>
    <row r="72" spans="1:10" s="1" customFormat="1" ht="13" hidden="1" x14ac:dyDescent="0.3">
      <c r="A72" s="1" t="s">
        <v>440</v>
      </c>
    </row>
    <row r="73" spans="1:10" s="1" customFormat="1" ht="13" hidden="1" x14ac:dyDescent="0.3">
      <c r="A73" s="1" t="s">
        <v>441</v>
      </c>
      <c r="D73" s="1" t="s">
        <v>290</v>
      </c>
      <c r="E73" s="1" t="s">
        <v>290</v>
      </c>
    </row>
    <row r="74" spans="1:10" s="1" customFormat="1" ht="13" hidden="1" x14ac:dyDescent="0.3">
      <c r="A74" s="1" t="s">
        <v>442</v>
      </c>
      <c r="D74" s="7">
        <v>10</v>
      </c>
      <c r="E74" s="1">
        <v>30</v>
      </c>
      <c r="I74" s="7"/>
    </row>
    <row r="75" spans="1:10" s="1" customFormat="1" ht="13" hidden="1" x14ac:dyDescent="0.3">
      <c r="A75" s="1" t="s">
        <v>443</v>
      </c>
      <c r="D75" s="7">
        <v>520</v>
      </c>
      <c r="E75" s="1">
        <v>520</v>
      </c>
      <c r="I75" s="7"/>
      <c r="J75" s="7"/>
    </row>
    <row r="76" spans="1:10" s="1" customFormat="1" ht="13" hidden="1" x14ac:dyDescent="0.3">
      <c r="A76" s="1" t="s">
        <v>444</v>
      </c>
      <c r="D76" s="7" t="s">
        <v>418</v>
      </c>
      <c r="E76" s="1" t="s">
        <v>419</v>
      </c>
      <c r="I76" s="7"/>
    </row>
    <row r="77" spans="1:10" ht="13" x14ac:dyDescent="0.3">
      <c r="A77" s="1"/>
      <c r="B77" s="1"/>
      <c r="C77" s="1"/>
      <c r="D77" s="7"/>
      <c r="E77" s="1"/>
      <c r="F77" s="1"/>
      <c r="G77" s="1"/>
      <c r="H77" s="1"/>
      <c r="I77" s="7"/>
      <c r="J77" s="1"/>
    </row>
    <row r="78" spans="1:10" ht="13" hidden="1" x14ac:dyDescent="0.3">
      <c r="A78" s="1" t="s">
        <v>121</v>
      </c>
    </row>
    <row r="79" spans="1:10" s="1" customFormat="1" ht="13" hidden="1" x14ac:dyDescent="0.3">
      <c r="A79" s="1" t="s">
        <v>445</v>
      </c>
    </row>
    <row r="80" spans="1:10" s="1" customFormat="1" ht="13" hidden="1" x14ac:dyDescent="0.3">
      <c r="A80" s="1" t="s">
        <v>446</v>
      </c>
      <c r="D80" s="1" t="s">
        <v>290</v>
      </c>
      <c r="E80" s="1" t="s">
        <v>290</v>
      </c>
    </row>
    <row r="81" spans="1:10" s="1" customFormat="1" ht="13" hidden="1" x14ac:dyDescent="0.3">
      <c r="A81" s="1" t="s">
        <v>447</v>
      </c>
      <c r="D81" s="7">
        <v>10</v>
      </c>
      <c r="E81" s="1">
        <v>30</v>
      </c>
      <c r="I81" s="7"/>
    </row>
    <row r="82" spans="1:10" s="1" customFormat="1" ht="13" hidden="1" x14ac:dyDescent="0.3">
      <c r="A82" s="1" t="s">
        <v>448</v>
      </c>
      <c r="D82" s="7">
        <v>530</v>
      </c>
      <c r="E82" s="1">
        <v>530</v>
      </c>
      <c r="I82" s="7"/>
      <c r="J82" s="7"/>
    </row>
    <row r="83" spans="1:10" s="1" customFormat="1" ht="13" hidden="1" x14ac:dyDescent="0.3">
      <c r="A83" s="1" t="s">
        <v>449</v>
      </c>
      <c r="D83" s="7" t="s">
        <v>418</v>
      </c>
      <c r="E83" s="1" t="s">
        <v>419</v>
      </c>
      <c r="I83" s="7"/>
    </row>
    <row r="84" spans="1:10" s="1" customFormat="1" ht="13" x14ac:dyDescent="0.3">
      <c r="D84" s="7"/>
      <c r="I84" s="7"/>
    </row>
    <row r="85" spans="1:10" ht="13" hidden="1" x14ac:dyDescent="0.3">
      <c r="A85" s="1" t="s">
        <v>119</v>
      </c>
    </row>
    <row r="86" spans="1:10" s="1" customFormat="1" ht="13" hidden="1" x14ac:dyDescent="0.3">
      <c r="A86" s="1" t="s">
        <v>451</v>
      </c>
    </row>
    <row r="87" spans="1:10" s="1" customFormat="1" ht="13" hidden="1" x14ac:dyDescent="0.3">
      <c r="A87" s="1" t="s">
        <v>452</v>
      </c>
      <c r="D87" s="1" t="s">
        <v>290</v>
      </c>
      <c r="E87" s="1" t="s">
        <v>290</v>
      </c>
    </row>
    <row r="88" spans="1:10" s="1" customFormat="1" ht="13" hidden="1" x14ac:dyDescent="0.3">
      <c r="A88" s="1" t="s">
        <v>453</v>
      </c>
      <c r="D88" s="7">
        <v>10</v>
      </c>
      <c r="E88" s="1">
        <v>30</v>
      </c>
      <c r="I88" s="7"/>
    </row>
    <row r="89" spans="1:10" s="1" customFormat="1" ht="13" hidden="1" x14ac:dyDescent="0.3">
      <c r="A89" s="1" t="s">
        <v>454</v>
      </c>
      <c r="D89" s="7">
        <v>540</v>
      </c>
      <c r="E89" s="1">
        <v>540</v>
      </c>
      <c r="I89" s="7"/>
      <c r="J89" s="7"/>
    </row>
    <row r="90" spans="1:10" s="1" customFormat="1" ht="13" hidden="1" x14ac:dyDescent="0.3">
      <c r="A90" s="1" t="s">
        <v>455</v>
      </c>
      <c r="D90" s="7" t="s">
        <v>418</v>
      </c>
      <c r="E90" s="1" t="s">
        <v>419</v>
      </c>
      <c r="I90" s="7"/>
    </row>
    <row r="91" spans="1:10" s="1" customFormat="1" ht="13" x14ac:dyDescent="0.3">
      <c r="D91" s="7"/>
      <c r="I91" s="7"/>
    </row>
    <row r="92" spans="1:10" ht="13" hidden="1" x14ac:dyDescent="0.3">
      <c r="A92" s="1" t="s">
        <v>120</v>
      </c>
    </row>
    <row r="93" spans="1:10" s="1" customFormat="1" ht="13" hidden="1" x14ac:dyDescent="0.3">
      <c r="A93" s="1" t="s">
        <v>456</v>
      </c>
    </row>
    <row r="94" spans="1:10" s="1" customFormat="1" ht="13" hidden="1" x14ac:dyDescent="0.3">
      <c r="A94" s="1" t="s">
        <v>457</v>
      </c>
      <c r="D94" s="1" t="s">
        <v>290</v>
      </c>
      <c r="E94" s="1" t="s">
        <v>290</v>
      </c>
    </row>
    <row r="95" spans="1:10" s="1" customFormat="1" ht="13" hidden="1" x14ac:dyDescent="0.3">
      <c r="A95" s="1" t="s">
        <v>458</v>
      </c>
      <c r="D95" s="7">
        <v>10</v>
      </c>
      <c r="E95" s="1">
        <v>30</v>
      </c>
      <c r="I95" s="7"/>
    </row>
    <row r="96" spans="1:10" s="1" customFormat="1" ht="13" hidden="1" x14ac:dyDescent="0.3">
      <c r="A96" s="1" t="s">
        <v>459</v>
      </c>
      <c r="D96" s="7">
        <v>550</v>
      </c>
      <c r="E96" s="1">
        <v>550</v>
      </c>
      <c r="I96" s="7"/>
      <c r="J96" s="7"/>
    </row>
    <row r="97" spans="1:10" s="1" customFormat="1" ht="13" hidden="1" x14ac:dyDescent="0.3">
      <c r="A97" s="1" t="s">
        <v>460</v>
      </c>
      <c r="D97" s="7" t="s">
        <v>418</v>
      </c>
      <c r="E97" s="1" t="s">
        <v>419</v>
      </c>
      <c r="I97" s="7"/>
    </row>
    <row r="98" spans="1:10" s="1" customFormat="1" ht="13" x14ac:dyDescent="0.3">
      <c r="D98" s="7"/>
      <c r="I98" s="7"/>
    </row>
    <row r="99" spans="1:10" ht="13" hidden="1" x14ac:dyDescent="0.3">
      <c r="A99" s="1" t="s">
        <v>122</v>
      </c>
    </row>
    <row r="100" spans="1:10" ht="13" hidden="1" x14ac:dyDescent="0.3">
      <c r="A100" s="1" t="s">
        <v>461</v>
      </c>
      <c r="B100" s="1"/>
      <c r="C100" s="1"/>
      <c r="D100" s="1"/>
      <c r="E100" s="1"/>
      <c r="F100" s="1"/>
      <c r="G100" s="1"/>
      <c r="H100" s="1"/>
      <c r="I100" s="1"/>
      <c r="J100" s="1"/>
    </row>
    <row r="101" spans="1:10" ht="13" hidden="1" x14ac:dyDescent="0.3">
      <c r="A101" s="1" t="s">
        <v>462</v>
      </c>
      <c r="B101" s="1"/>
      <c r="C101" s="1"/>
      <c r="D101" s="1" t="s">
        <v>290</v>
      </c>
      <c r="E101" s="1" t="s">
        <v>290</v>
      </c>
      <c r="F101" s="1"/>
      <c r="G101" s="1"/>
      <c r="H101" s="1"/>
      <c r="I101" s="1" t="s">
        <v>290</v>
      </c>
      <c r="J101" s="1" t="s">
        <v>290</v>
      </c>
    </row>
    <row r="102" spans="1:10" ht="13" hidden="1" x14ac:dyDescent="0.3">
      <c r="A102" s="1" t="s">
        <v>513</v>
      </c>
      <c r="B102" s="1"/>
      <c r="C102" s="1"/>
      <c r="D102" s="42" t="str">
        <f>CONCATENATE("BUD",NOTES!$D$4)</f>
        <v>BUD2020</v>
      </c>
      <c r="E102" s="42" t="str">
        <f>CONCATENATE("BUD",NOTES!$D$4)</f>
        <v>BUD2020</v>
      </c>
      <c r="F102" s="42"/>
      <c r="G102" s="42"/>
      <c r="H102" s="42"/>
      <c r="I102" s="42" t="str">
        <f>CONCATENATE("BUD",NOTES!$D$4)</f>
        <v>BUD2020</v>
      </c>
      <c r="J102" s="42" t="str">
        <f>CONCATENATE("BUD",NOTES!$D$4)</f>
        <v>BUD2020</v>
      </c>
    </row>
    <row r="103" spans="1:10" ht="13" hidden="1" x14ac:dyDescent="0.3">
      <c r="A103" s="1" t="s">
        <v>463</v>
      </c>
      <c r="B103" s="1"/>
      <c r="C103" s="1"/>
      <c r="D103" s="7">
        <v>10</v>
      </c>
      <c r="E103" s="1">
        <v>10</v>
      </c>
      <c r="F103" s="1"/>
      <c r="G103" s="1"/>
      <c r="H103" s="1"/>
      <c r="I103" s="7">
        <v>10</v>
      </c>
      <c r="J103" s="1">
        <v>10</v>
      </c>
    </row>
    <row r="104" spans="1:10" ht="13" hidden="1" x14ac:dyDescent="0.3">
      <c r="A104" s="1" t="s">
        <v>464</v>
      </c>
      <c r="B104" s="1"/>
      <c r="C104" s="1"/>
      <c r="D104" s="7">
        <v>110</v>
      </c>
      <c r="E104" s="1">
        <v>110</v>
      </c>
      <c r="F104" s="1"/>
      <c r="G104" s="1"/>
      <c r="H104" s="1"/>
      <c r="I104" s="7">
        <v>120</v>
      </c>
      <c r="J104" s="1">
        <v>120</v>
      </c>
    </row>
    <row r="105" spans="1:10" ht="13" hidden="1" x14ac:dyDescent="0.3">
      <c r="A105" s="1" t="s">
        <v>123</v>
      </c>
      <c r="B105" s="1"/>
      <c r="C105" s="1"/>
      <c r="D105" s="7" t="s">
        <v>99</v>
      </c>
      <c r="E105" s="7" t="s">
        <v>99</v>
      </c>
      <c r="F105" s="1"/>
      <c r="G105" s="1"/>
      <c r="H105" s="1"/>
      <c r="I105" s="7" t="s">
        <v>100</v>
      </c>
      <c r="J105" s="7" t="s">
        <v>100</v>
      </c>
    </row>
    <row r="106" spans="1:10" ht="13" hidden="1" x14ac:dyDescent="0.3">
      <c r="A106" s="1" t="s">
        <v>465</v>
      </c>
      <c r="B106" s="1"/>
      <c r="C106" s="1"/>
      <c r="D106" s="7" t="s">
        <v>419</v>
      </c>
      <c r="E106" s="1" t="s">
        <v>419</v>
      </c>
      <c r="F106" s="1"/>
      <c r="G106" s="1"/>
      <c r="H106" s="1"/>
      <c r="I106" s="7" t="s">
        <v>419</v>
      </c>
      <c r="J106" s="1" t="s">
        <v>419</v>
      </c>
    </row>
    <row r="108" spans="1:10" ht="13" hidden="1" x14ac:dyDescent="0.3">
      <c r="A108" s="1" t="s">
        <v>637</v>
      </c>
    </row>
    <row r="109" spans="1:10" s="1" customFormat="1" ht="13" hidden="1" x14ac:dyDescent="0.3">
      <c r="A109" s="1" t="s">
        <v>466</v>
      </c>
    </row>
    <row r="110" spans="1:10" s="1" customFormat="1" ht="13" hidden="1" x14ac:dyDescent="0.3">
      <c r="A110" s="1" t="s">
        <v>467</v>
      </c>
      <c r="D110" s="1" t="s">
        <v>290</v>
      </c>
      <c r="E110" s="1" t="s">
        <v>290</v>
      </c>
    </row>
    <row r="111" spans="1:10" s="1" customFormat="1" ht="13" hidden="1" x14ac:dyDescent="0.3">
      <c r="A111" s="1" t="s">
        <v>468</v>
      </c>
      <c r="D111" s="7">
        <v>10</v>
      </c>
      <c r="E111" s="1">
        <v>30</v>
      </c>
      <c r="I111" s="7"/>
    </row>
    <row r="112" spans="1:10" s="1" customFormat="1" ht="13" hidden="1" x14ac:dyDescent="0.3">
      <c r="A112" s="1" t="s">
        <v>469</v>
      </c>
      <c r="D112" s="7">
        <v>810</v>
      </c>
      <c r="E112" s="1">
        <v>810</v>
      </c>
      <c r="I112" s="7"/>
      <c r="J112" s="7"/>
    </row>
    <row r="113" spans="1:10" s="1" customFormat="1" ht="13" hidden="1" x14ac:dyDescent="0.3">
      <c r="A113" s="1" t="s">
        <v>470</v>
      </c>
      <c r="D113" s="7" t="s">
        <v>418</v>
      </c>
      <c r="E113" s="1" t="s">
        <v>419</v>
      </c>
      <c r="I113" s="7"/>
    </row>
    <row r="115" spans="1:10" s="1" customFormat="1" ht="17.5" x14ac:dyDescent="0.35">
      <c r="B115" s="219" t="s">
        <v>547</v>
      </c>
      <c r="C115" s="219"/>
      <c r="D115" s="219"/>
      <c r="E115" s="219"/>
      <c r="F115" s="219"/>
      <c r="G115" s="219"/>
      <c r="H115" s="219"/>
      <c r="I115" s="219"/>
      <c r="J115" s="219"/>
    </row>
    <row r="116" spans="1:10" s="1" customFormat="1" ht="13" x14ac:dyDescent="0.3"/>
    <row r="117" spans="1:10" s="1" customFormat="1" ht="21.75" customHeight="1" x14ac:dyDescent="0.3">
      <c r="B117" s="105" t="s">
        <v>548</v>
      </c>
      <c r="C117" s="5"/>
      <c r="D117" s="106" t="s">
        <v>315</v>
      </c>
      <c r="E117" s="106" t="s">
        <v>316</v>
      </c>
      <c r="F117" s="5"/>
      <c r="G117" s="105" t="s">
        <v>548</v>
      </c>
      <c r="H117" s="5"/>
      <c r="I117" s="106" t="s">
        <v>315</v>
      </c>
      <c r="J117" s="106" t="s">
        <v>316</v>
      </c>
    </row>
    <row r="118" spans="1:10" s="1" customFormat="1" ht="13" x14ac:dyDescent="0.3"/>
    <row r="119" spans="1:10" s="1" customFormat="1" ht="13" x14ac:dyDescent="0.3">
      <c r="B119" s="107" t="s">
        <v>556</v>
      </c>
      <c r="C119" s="8" t="s">
        <v>551</v>
      </c>
      <c r="D119" s="9" t="s">
        <v>317</v>
      </c>
      <c r="E119" s="9" t="s">
        <v>317</v>
      </c>
      <c r="G119" s="107" t="s">
        <v>555</v>
      </c>
      <c r="H119" s="8" t="s">
        <v>545</v>
      </c>
      <c r="I119" s="9" t="s">
        <v>317</v>
      </c>
      <c r="J119" s="9" t="s">
        <v>317</v>
      </c>
    </row>
    <row r="120" spans="1:10" s="1" customFormat="1" ht="13" x14ac:dyDescent="0.3"/>
    <row r="121" spans="1:10" s="1" customFormat="1" ht="18" customHeight="1" x14ac:dyDescent="0.3">
      <c r="A121" s="1" t="s">
        <v>542</v>
      </c>
      <c r="B121" s="56" t="s">
        <v>11</v>
      </c>
      <c r="C121" s="6" t="s">
        <v>381</v>
      </c>
      <c r="D121" s="10">
        <v>35931512.740000002</v>
      </c>
      <c r="E121" s="10">
        <v>8862062.8099999987</v>
      </c>
      <c r="G121" s="56" t="s">
        <v>27</v>
      </c>
      <c r="H121" s="6" t="s">
        <v>394</v>
      </c>
      <c r="I121" s="10">
        <v>38367821.260000005</v>
      </c>
      <c r="J121" s="10">
        <v>13277166.74</v>
      </c>
    </row>
    <row r="122" spans="1:10" s="1" customFormat="1" ht="18" customHeight="1" x14ac:dyDescent="0.3">
      <c r="A122" s="1" t="s">
        <v>72</v>
      </c>
      <c r="B122" s="56" t="s">
        <v>12</v>
      </c>
      <c r="C122" s="6" t="s">
        <v>382</v>
      </c>
      <c r="D122" s="10">
        <v>36140783.519999996</v>
      </c>
      <c r="E122" s="10">
        <v>13296392.75</v>
      </c>
      <c r="G122" s="56" t="s">
        <v>28</v>
      </c>
      <c r="H122" s="56" t="s">
        <v>395</v>
      </c>
      <c r="I122" s="10">
        <v>174574244.03999999</v>
      </c>
      <c r="J122" s="10">
        <v>7977514.9900000002</v>
      </c>
    </row>
    <row r="123" spans="1:10" s="1" customFormat="1" ht="18" customHeight="1" x14ac:dyDescent="0.3">
      <c r="A123" s="1" t="s">
        <v>472</v>
      </c>
      <c r="B123" s="56" t="s">
        <v>13</v>
      </c>
      <c r="C123" s="6" t="s">
        <v>383</v>
      </c>
      <c r="D123" s="10">
        <v>3463096.3499999996</v>
      </c>
      <c r="E123" s="10">
        <v>3642683.02</v>
      </c>
      <c r="G123" s="56" t="s">
        <v>29</v>
      </c>
      <c r="H123" s="6" t="s">
        <v>396</v>
      </c>
      <c r="I123" s="10">
        <v>140021914.83999997</v>
      </c>
      <c r="J123" s="10">
        <v>5612386.5300000003</v>
      </c>
    </row>
    <row r="124" spans="1:10" s="1" customFormat="1" ht="18" customHeight="1" x14ac:dyDescent="0.3">
      <c r="A124" s="1" t="s">
        <v>473</v>
      </c>
      <c r="B124" s="56" t="s">
        <v>14</v>
      </c>
      <c r="C124" s="56" t="s">
        <v>384</v>
      </c>
      <c r="D124" s="10">
        <v>5429799.8999999994</v>
      </c>
      <c r="E124" s="10">
        <v>2862097.38</v>
      </c>
      <c r="G124" s="56" t="s">
        <v>30</v>
      </c>
      <c r="H124" s="56" t="s">
        <v>397</v>
      </c>
      <c r="I124" s="10">
        <v>68320972.570000008</v>
      </c>
      <c r="J124" s="10">
        <v>17813396.789999999</v>
      </c>
    </row>
    <row r="125" spans="1:10" s="1" customFormat="1" ht="18" customHeight="1" x14ac:dyDescent="0.3">
      <c r="A125" s="1" t="s">
        <v>474</v>
      </c>
      <c r="B125" s="56" t="s">
        <v>15</v>
      </c>
      <c r="C125" s="56" t="s">
        <v>385</v>
      </c>
      <c r="D125" s="10">
        <v>31326299.599999998</v>
      </c>
      <c r="E125" s="10">
        <v>3637638.02</v>
      </c>
      <c r="G125" s="56" t="s">
        <v>31</v>
      </c>
      <c r="H125" s="56" t="s">
        <v>398</v>
      </c>
      <c r="I125" s="10">
        <v>77207752.409999996</v>
      </c>
      <c r="J125" s="10">
        <v>15184425.290000001</v>
      </c>
    </row>
    <row r="126" spans="1:10" s="1" customFormat="1" ht="18" customHeight="1" x14ac:dyDescent="0.3">
      <c r="A126" s="1" t="s">
        <v>73</v>
      </c>
      <c r="B126" s="56" t="s">
        <v>16</v>
      </c>
      <c r="C126" s="56" t="s">
        <v>386</v>
      </c>
      <c r="D126" s="10">
        <v>118566526.09</v>
      </c>
      <c r="E126" s="10">
        <v>2185113.9</v>
      </c>
      <c r="G126" s="56" t="s">
        <v>32</v>
      </c>
      <c r="H126" s="56" t="s">
        <v>353</v>
      </c>
      <c r="I126" s="10">
        <v>6258085.0200000005</v>
      </c>
      <c r="J126" s="10">
        <v>7283917.0099999998</v>
      </c>
    </row>
    <row r="127" spans="1:10" s="1" customFormat="1" ht="18" customHeight="1" x14ac:dyDescent="0.3">
      <c r="A127" s="1" t="s">
        <v>74</v>
      </c>
      <c r="B127" s="56" t="s">
        <v>17</v>
      </c>
      <c r="C127" s="56" t="s">
        <v>387</v>
      </c>
      <c r="D127" s="10">
        <v>36887955.489999995</v>
      </c>
      <c r="E127" s="10">
        <v>22756596.150000002</v>
      </c>
      <c r="G127" s="108"/>
      <c r="H127" s="109"/>
      <c r="I127" s="10"/>
      <c r="J127" s="10"/>
    </row>
    <row r="128" spans="1:10" s="1" customFormat="1" ht="18" customHeight="1" x14ac:dyDescent="0.3">
      <c r="A128" s="1" t="s">
        <v>75</v>
      </c>
      <c r="B128" s="56" t="s">
        <v>18</v>
      </c>
      <c r="C128" s="56" t="s">
        <v>388</v>
      </c>
      <c r="D128" s="10">
        <v>6068924.54</v>
      </c>
      <c r="E128" s="10">
        <v>2284290.48</v>
      </c>
      <c r="G128" s="108"/>
      <c r="H128" s="109"/>
      <c r="I128" s="10"/>
      <c r="J128" s="10"/>
    </row>
    <row r="129" spans="1:10" s="1" customFormat="1" ht="18" customHeight="1" x14ac:dyDescent="0.3">
      <c r="A129" s="1" t="s">
        <v>76</v>
      </c>
      <c r="B129" s="56" t="s">
        <v>19</v>
      </c>
      <c r="C129" s="56" t="s">
        <v>20</v>
      </c>
      <c r="D129" s="10">
        <v>23633688.980000004</v>
      </c>
      <c r="E129" s="10">
        <v>9523589.2400000002</v>
      </c>
      <c r="G129" s="108"/>
      <c r="H129" s="109"/>
      <c r="I129" s="10"/>
      <c r="J129" s="10"/>
    </row>
    <row r="130" spans="1:10" s="1" customFormat="1" ht="18" customHeight="1" x14ac:dyDescent="0.3">
      <c r="A130" s="1" t="s">
        <v>77</v>
      </c>
      <c r="B130" s="56" t="s">
        <v>21</v>
      </c>
      <c r="C130" s="56" t="s">
        <v>390</v>
      </c>
      <c r="D130" s="10">
        <v>24957433.569999997</v>
      </c>
      <c r="E130" s="10">
        <v>7950352.9499999993</v>
      </c>
      <c r="G130" s="108"/>
      <c r="H130" s="109"/>
      <c r="I130" s="10"/>
      <c r="J130" s="10"/>
    </row>
    <row r="131" spans="1:10" s="1" customFormat="1" ht="18" customHeight="1" x14ac:dyDescent="0.3">
      <c r="A131" s="1" t="s">
        <v>78</v>
      </c>
      <c r="B131" s="56" t="s">
        <v>22</v>
      </c>
      <c r="C131" s="56" t="s">
        <v>391</v>
      </c>
      <c r="D131" s="10">
        <v>359449148.29000002</v>
      </c>
      <c r="E131" s="10">
        <v>98470093.270000011</v>
      </c>
      <c r="G131" s="108"/>
      <c r="H131" s="109"/>
      <c r="I131" s="10"/>
      <c r="J131" s="10"/>
    </row>
    <row r="132" spans="1:10" s="1" customFormat="1" ht="18" customHeight="1" x14ac:dyDescent="0.3">
      <c r="A132" s="1" t="s">
        <v>81</v>
      </c>
      <c r="B132" s="56" t="s">
        <v>23</v>
      </c>
      <c r="C132" s="56" t="s">
        <v>392</v>
      </c>
      <c r="D132" s="10">
        <v>16004897.940000001</v>
      </c>
      <c r="E132" s="10">
        <v>8426421.0099999998</v>
      </c>
      <c r="G132" s="108"/>
      <c r="H132" s="109"/>
      <c r="I132" s="10"/>
      <c r="J132" s="10"/>
    </row>
    <row r="133" spans="1:10" s="1" customFormat="1" ht="18" customHeight="1" x14ac:dyDescent="0.3">
      <c r="A133" s="1" t="s">
        <v>82</v>
      </c>
      <c r="B133" s="56" t="s">
        <v>24</v>
      </c>
      <c r="C133" s="56" t="s">
        <v>393</v>
      </c>
      <c r="D133" s="10">
        <v>23242546.539999999</v>
      </c>
      <c r="E133" s="10">
        <v>4518840.76</v>
      </c>
      <c r="G133" s="108"/>
      <c r="H133" s="109"/>
      <c r="I133" s="10"/>
      <c r="J133" s="10"/>
    </row>
    <row r="134" spans="1:10" s="1" customFormat="1" ht="18" customHeight="1" x14ac:dyDescent="0.3">
      <c r="A134" s="1" t="s">
        <v>83</v>
      </c>
      <c r="B134" s="56" t="s">
        <v>25</v>
      </c>
      <c r="C134" s="56" t="s">
        <v>26</v>
      </c>
      <c r="D134" s="10">
        <v>17715332.219999999</v>
      </c>
      <c r="E134" s="10">
        <v>15665697.18</v>
      </c>
      <c r="G134" s="108"/>
      <c r="H134" s="109"/>
      <c r="I134" s="10"/>
      <c r="J134" s="10"/>
    </row>
    <row r="135" spans="1:10" s="1" customFormat="1" ht="18" customHeight="1" x14ac:dyDescent="0.3">
      <c r="A135" s="1" t="s">
        <v>636</v>
      </c>
      <c r="B135" s="56" t="s">
        <v>635</v>
      </c>
      <c r="C135" s="56" t="s">
        <v>634</v>
      </c>
      <c r="D135" s="10">
        <v>8931307.8800000008</v>
      </c>
      <c r="E135" s="10">
        <v>3187938.56</v>
      </c>
      <c r="G135" s="108"/>
      <c r="H135" s="109"/>
      <c r="I135" s="10"/>
      <c r="J135" s="10"/>
    </row>
    <row r="136" spans="1:10" s="1" customFormat="1" ht="19.5" customHeight="1" x14ac:dyDescent="0.3">
      <c r="A136" s="1" t="s">
        <v>84</v>
      </c>
      <c r="B136" s="1" t="s">
        <v>543</v>
      </c>
      <c r="C136" s="1" t="s">
        <v>544</v>
      </c>
      <c r="D136" s="10">
        <v>74175480</v>
      </c>
      <c r="E136" s="10">
        <v>74175480</v>
      </c>
      <c r="G136" s="1" t="s">
        <v>543</v>
      </c>
      <c r="H136" s="1" t="s">
        <v>544</v>
      </c>
      <c r="I136" s="10">
        <v>2095387</v>
      </c>
      <c r="J136" s="10">
        <v>2095387</v>
      </c>
    </row>
    <row r="137" spans="1:10" s="1" customFormat="1" ht="20.25" customHeight="1" x14ac:dyDescent="0.3">
      <c r="B137" s="105" t="s">
        <v>279</v>
      </c>
      <c r="C137" s="5"/>
      <c r="D137" s="110">
        <f>SUM(D121:D135)-D136</f>
        <v>673573773.6500001</v>
      </c>
      <c r="E137" s="110">
        <f>SUM(E121:E135)-E136</f>
        <v>133094327.48000002</v>
      </c>
      <c r="F137" s="5"/>
      <c r="G137" s="105" t="s">
        <v>279</v>
      </c>
      <c r="H137" s="5"/>
      <c r="I137" s="110">
        <f>SUM(I121:I135)-I136</f>
        <v>502655403.13999999</v>
      </c>
      <c r="J137" s="110">
        <f>SUM(J121:J135)-J136</f>
        <v>65053420.349999994</v>
      </c>
    </row>
  </sheetData>
  <mergeCells count="1">
    <mergeCell ref="B115:J115"/>
  </mergeCells>
  <phoneticPr fontId="0" type="noConversion"/>
  <pageMargins left="0.75" right="0.75" top="1" bottom="1" header="0.5" footer="0.5"/>
  <pageSetup paperSize="9" scale="83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4"/>
  <sheetViews>
    <sheetView topLeftCell="B87" workbookViewId="0">
      <selection activeCell="B87" sqref="B87:J87"/>
    </sheetView>
  </sheetViews>
  <sheetFormatPr defaultRowHeight="12.5" x14ac:dyDescent="0.25"/>
  <cols>
    <col min="1" max="1" width="9.1796875" hidden="1" customWidth="1"/>
    <col min="3" max="3" width="40.26953125" bestFit="1" customWidth="1"/>
    <col min="4" max="5" width="10.81640625" bestFit="1" customWidth="1"/>
    <col min="6" max="6" width="6.81640625" customWidth="1"/>
    <col min="8" max="8" width="35.453125" bestFit="1" customWidth="1"/>
    <col min="9" max="9" width="12.26953125" bestFit="1" customWidth="1"/>
    <col min="10" max="10" width="13.26953125" customWidth="1"/>
  </cols>
  <sheetData>
    <row r="1" spans="1:10" ht="13" hidden="1" x14ac:dyDescent="0.3">
      <c r="A1" s="1" t="s">
        <v>103</v>
      </c>
    </row>
    <row r="2" spans="1:10" s="1" customFormat="1" ht="13" hidden="1" x14ac:dyDescent="0.3">
      <c r="A2" s="1" t="s">
        <v>302</v>
      </c>
    </row>
    <row r="3" spans="1:10" s="1" customFormat="1" ht="13" hidden="1" x14ac:dyDescent="0.3">
      <c r="A3" s="1" t="s">
        <v>309</v>
      </c>
      <c r="D3" s="1" t="s">
        <v>290</v>
      </c>
      <c r="E3" s="1" t="s">
        <v>290</v>
      </c>
      <c r="I3" s="1" t="s">
        <v>290</v>
      </c>
      <c r="J3" s="1" t="s">
        <v>290</v>
      </c>
    </row>
    <row r="4" spans="1:10" s="1" customFormat="1" ht="13" hidden="1" x14ac:dyDescent="0.3">
      <c r="A4" s="1" t="s">
        <v>291</v>
      </c>
      <c r="D4" s="7">
        <v>10</v>
      </c>
      <c r="E4" s="1">
        <v>30</v>
      </c>
      <c r="I4" s="7">
        <v>10</v>
      </c>
      <c r="J4" s="1">
        <v>30</v>
      </c>
    </row>
    <row r="5" spans="1:10" s="1" customFormat="1" ht="13" hidden="1" x14ac:dyDescent="0.3">
      <c r="A5" s="1" t="s">
        <v>318</v>
      </c>
      <c r="D5" s="7">
        <v>620</v>
      </c>
      <c r="E5" s="1">
        <v>620</v>
      </c>
      <c r="I5" s="7">
        <v>680</v>
      </c>
      <c r="J5" s="7">
        <v>680</v>
      </c>
    </row>
    <row r="6" spans="1:10" s="1" customFormat="1" ht="13" hidden="1" x14ac:dyDescent="0.3">
      <c r="A6" s="1" t="s">
        <v>417</v>
      </c>
      <c r="D6" s="7" t="s">
        <v>418</v>
      </c>
      <c r="E6" s="1" t="s">
        <v>419</v>
      </c>
      <c r="I6" s="7" t="s">
        <v>418</v>
      </c>
      <c r="J6" s="1" t="s">
        <v>419</v>
      </c>
    </row>
    <row r="7" spans="1:10" s="1" customFormat="1" ht="13" hidden="1" x14ac:dyDescent="0.3">
      <c r="D7" s="7"/>
      <c r="I7" s="7"/>
    </row>
    <row r="8" spans="1:10" ht="13" hidden="1" x14ac:dyDescent="0.3">
      <c r="A8" s="1" t="s">
        <v>104</v>
      </c>
    </row>
    <row r="9" spans="1:10" s="1" customFormat="1" ht="13" hidden="1" x14ac:dyDescent="0.3">
      <c r="A9" s="1" t="s">
        <v>297</v>
      </c>
    </row>
    <row r="10" spans="1:10" s="1" customFormat="1" ht="13" hidden="1" x14ac:dyDescent="0.3">
      <c r="A10" s="1" t="s">
        <v>310</v>
      </c>
      <c r="D10" s="1" t="s">
        <v>290</v>
      </c>
      <c r="E10" s="1" t="s">
        <v>290</v>
      </c>
      <c r="I10" s="1" t="s">
        <v>290</v>
      </c>
      <c r="J10" s="1" t="s">
        <v>290</v>
      </c>
    </row>
    <row r="11" spans="1:10" s="1" customFormat="1" ht="13" hidden="1" x14ac:dyDescent="0.3">
      <c r="A11" s="1" t="s">
        <v>292</v>
      </c>
      <c r="D11" s="7">
        <v>10</v>
      </c>
      <c r="E11" s="1">
        <v>30</v>
      </c>
      <c r="I11" s="7">
        <v>10</v>
      </c>
      <c r="J11" s="1">
        <v>30</v>
      </c>
    </row>
    <row r="12" spans="1:10" s="1" customFormat="1" ht="13" hidden="1" x14ac:dyDescent="0.3">
      <c r="A12" s="1" t="s">
        <v>319</v>
      </c>
      <c r="D12" s="7">
        <v>630</v>
      </c>
      <c r="E12" s="1">
        <v>630</v>
      </c>
      <c r="I12" s="7">
        <v>690</v>
      </c>
      <c r="J12" s="7">
        <v>690</v>
      </c>
    </row>
    <row r="13" spans="1:10" s="1" customFormat="1" ht="13" hidden="1" x14ac:dyDescent="0.3">
      <c r="A13" s="1" t="s">
        <v>420</v>
      </c>
      <c r="D13" s="7" t="s">
        <v>418</v>
      </c>
      <c r="E13" s="1" t="s">
        <v>419</v>
      </c>
      <c r="I13" s="7" t="s">
        <v>418</v>
      </c>
      <c r="J13" s="1" t="s">
        <v>419</v>
      </c>
    </row>
    <row r="14" spans="1:10" s="1" customFormat="1" ht="13" hidden="1" x14ac:dyDescent="0.3">
      <c r="D14" s="7"/>
      <c r="I14" s="7"/>
    </row>
    <row r="15" spans="1:10" ht="13" hidden="1" x14ac:dyDescent="0.3">
      <c r="A15" s="1" t="s">
        <v>105</v>
      </c>
    </row>
    <row r="16" spans="1:10" s="1" customFormat="1" ht="13" hidden="1" x14ac:dyDescent="0.3">
      <c r="A16" s="1" t="s">
        <v>298</v>
      </c>
    </row>
    <row r="17" spans="1:10" s="1" customFormat="1" ht="13" hidden="1" x14ac:dyDescent="0.3">
      <c r="A17" s="1" t="s">
        <v>311</v>
      </c>
      <c r="D17" s="1" t="s">
        <v>290</v>
      </c>
      <c r="E17" s="1" t="s">
        <v>290</v>
      </c>
      <c r="I17" s="1" t="s">
        <v>290</v>
      </c>
      <c r="J17" s="1" t="s">
        <v>290</v>
      </c>
    </row>
    <row r="18" spans="1:10" s="1" customFormat="1" ht="13" hidden="1" x14ac:dyDescent="0.3">
      <c r="A18" s="1" t="s">
        <v>293</v>
      </c>
      <c r="D18" s="7">
        <v>10</v>
      </c>
      <c r="E18" s="1">
        <v>30</v>
      </c>
      <c r="I18" s="7">
        <v>10</v>
      </c>
      <c r="J18" s="1">
        <v>30</v>
      </c>
    </row>
    <row r="19" spans="1:10" s="1" customFormat="1" ht="13" hidden="1" x14ac:dyDescent="0.3">
      <c r="A19" s="1" t="s">
        <v>320</v>
      </c>
      <c r="D19" s="7">
        <v>640</v>
      </c>
      <c r="E19" s="1">
        <v>640</v>
      </c>
      <c r="I19" s="7">
        <v>700</v>
      </c>
      <c r="J19" s="7">
        <v>700</v>
      </c>
    </row>
    <row r="20" spans="1:10" s="1" customFormat="1" ht="13" hidden="1" x14ac:dyDescent="0.3">
      <c r="A20" s="1" t="s">
        <v>421</v>
      </c>
      <c r="D20" s="7" t="s">
        <v>418</v>
      </c>
      <c r="E20" s="1" t="s">
        <v>419</v>
      </c>
      <c r="I20" s="7" t="s">
        <v>418</v>
      </c>
      <c r="J20" s="1" t="s">
        <v>419</v>
      </c>
    </row>
    <row r="21" spans="1:10" s="1" customFormat="1" ht="13" hidden="1" x14ac:dyDescent="0.3">
      <c r="D21" s="7"/>
      <c r="I21" s="7"/>
    </row>
    <row r="22" spans="1:10" ht="13" hidden="1" x14ac:dyDescent="0.3">
      <c r="A22" s="1" t="s">
        <v>106</v>
      </c>
    </row>
    <row r="23" spans="1:10" s="1" customFormat="1" ht="13" hidden="1" x14ac:dyDescent="0.3">
      <c r="A23" s="1" t="s">
        <v>299</v>
      </c>
    </row>
    <row r="24" spans="1:10" s="1" customFormat="1" ht="13" hidden="1" x14ac:dyDescent="0.3">
      <c r="A24" s="1" t="s">
        <v>312</v>
      </c>
      <c r="D24" s="1" t="s">
        <v>290</v>
      </c>
      <c r="E24" s="1" t="s">
        <v>290</v>
      </c>
      <c r="I24" s="1" t="s">
        <v>290</v>
      </c>
      <c r="J24" s="1" t="s">
        <v>290</v>
      </c>
    </row>
    <row r="25" spans="1:10" s="1" customFormat="1" ht="13" hidden="1" x14ac:dyDescent="0.3">
      <c r="A25" s="1" t="s">
        <v>294</v>
      </c>
      <c r="D25" s="7">
        <v>10</v>
      </c>
      <c r="E25" s="1">
        <v>30</v>
      </c>
      <c r="I25" s="7">
        <v>10</v>
      </c>
      <c r="J25" s="1">
        <v>30</v>
      </c>
    </row>
    <row r="26" spans="1:10" s="1" customFormat="1" ht="13" hidden="1" x14ac:dyDescent="0.3">
      <c r="A26" s="1" t="s">
        <v>321</v>
      </c>
      <c r="D26" s="7">
        <v>650</v>
      </c>
      <c r="E26" s="1">
        <v>650</v>
      </c>
      <c r="I26" s="7">
        <v>710</v>
      </c>
      <c r="J26" s="7">
        <v>710</v>
      </c>
    </row>
    <row r="27" spans="1:10" s="1" customFormat="1" ht="13" hidden="1" x14ac:dyDescent="0.3">
      <c r="A27" s="1" t="s">
        <v>422</v>
      </c>
      <c r="D27" s="7" t="s">
        <v>418</v>
      </c>
      <c r="E27" s="1" t="s">
        <v>419</v>
      </c>
      <c r="I27" s="7" t="s">
        <v>418</v>
      </c>
      <c r="J27" s="1" t="s">
        <v>419</v>
      </c>
    </row>
    <row r="28" spans="1:10" s="1" customFormat="1" ht="13" hidden="1" x14ac:dyDescent="0.3">
      <c r="D28" s="7"/>
      <c r="I28" s="7"/>
    </row>
    <row r="29" spans="1:10" ht="13" hidden="1" x14ac:dyDescent="0.3">
      <c r="A29" s="1" t="s">
        <v>107</v>
      </c>
    </row>
    <row r="30" spans="1:10" s="1" customFormat="1" ht="13" hidden="1" x14ac:dyDescent="0.3">
      <c r="A30" s="1" t="s">
        <v>300</v>
      </c>
    </row>
    <row r="31" spans="1:10" s="1" customFormat="1" ht="13" hidden="1" x14ac:dyDescent="0.3">
      <c r="A31" s="1" t="s">
        <v>313</v>
      </c>
      <c r="D31" s="1" t="s">
        <v>290</v>
      </c>
      <c r="E31" s="1" t="s">
        <v>290</v>
      </c>
      <c r="I31" s="1" t="s">
        <v>290</v>
      </c>
      <c r="J31" s="1" t="s">
        <v>290</v>
      </c>
    </row>
    <row r="32" spans="1:10" s="1" customFormat="1" ht="13" hidden="1" x14ac:dyDescent="0.3">
      <c r="A32" s="1" t="s">
        <v>295</v>
      </c>
      <c r="D32" s="7">
        <v>10</v>
      </c>
      <c r="E32" s="1">
        <v>30</v>
      </c>
      <c r="I32" s="7">
        <v>10</v>
      </c>
      <c r="J32" s="1">
        <v>30</v>
      </c>
    </row>
    <row r="33" spans="1:10" s="1" customFormat="1" ht="13" hidden="1" x14ac:dyDescent="0.3">
      <c r="A33" s="1" t="s">
        <v>285</v>
      </c>
      <c r="D33" s="7">
        <v>660</v>
      </c>
      <c r="E33" s="1">
        <v>660</v>
      </c>
      <c r="I33" s="7">
        <v>720</v>
      </c>
      <c r="J33" s="7">
        <v>720</v>
      </c>
    </row>
    <row r="34" spans="1:10" s="1" customFormat="1" ht="13" hidden="1" x14ac:dyDescent="0.3">
      <c r="A34" s="1" t="s">
        <v>425</v>
      </c>
      <c r="D34" s="7" t="s">
        <v>418</v>
      </c>
      <c r="E34" s="1" t="s">
        <v>419</v>
      </c>
      <c r="I34" s="7" t="s">
        <v>418</v>
      </c>
      <c r="J34" s="1" t="s">
        <v>419</v>
      </c>
    </row>
    <row r="35" spans="1:10" s="1" customFormat="1" ht="13" hidden="1" x14ac:dyDescent="0.3">
      <c r="D35" s="7"/>
      <c r="I35" s="7"/>
    </row>
    <row r="36" spans="1:10" ht="13" hidden="1" x14ac:dyDescent="0.3">
      <c r="A36" s="1" t="s">
        <v>113</v>
      </c>
    </row>
    <row r="37" spans="1:10" s="1" customFormat="1" ht="13" hidden="1" x14ac:dyDescent="0.3">
      <c r="A37" s="1" t="s">
        <v>301</v>
      </c>
    </row>
    <row r="38" spans="1:10" s="1" customFormat="1" ht="13" hidden="1" x14ac:dyDescent="0.3">
      <c r="A38" s="1" t="s">
        <v>314</v>
      </c>
      <c r="D38" s="1" t="s">
        <v>290</v>
      </c>
      <c r="E38" s="1" t="s">
        <v>290</v>
      </c>
      <c r="I38" s="1" t="s">
        <v>290</v>
      </c>
      <c r="J38" s="1" t="s">
        <v>290</v>
      </c>
    </row>
    <row r="39" spans="1:10" s="1" customFormat="1" ht="13" hidden="1" x14ac:dyDescent="0.3">
      <c r="A39" s="1" t="s">
        <v>296</v>
      </c>
      <c r="D39" s="7">
        <v>10</v>
      </c>
      <c r="E39" s="1">
        <v>30</v>
      </c>
      <c r="I39" s="7">
        <v>10</v>
      </c>
      <c r="J39" s="1">
        <v>30</v>
      </c>
    </row>
    <row r="40" spans="1:10" s="1" customFormat="1" ht="13" hidden="1" x14ac:dyDescent="0.3">
      <c r="A40" s="1" t="s">
        <v>286</v>
      </c>
      <c r="D40" s="7">
        <v>670</v>
      </c>
      <c r="E40" s="1">
        <v>670</v>
      </c>
      <c r="I40" s="7">
        <v>730</v>
      </c>
      <c r="J40" s="7">
        <v>730</v>
      </c>
    </row>
    <row r="41" spans="1:10" s="1" customFormat="1" ht="13" hidden="1" x14ac:dyDescent="0.3">
      <c r="A41" s="1" t="s">
        <v>432</v>
      </c>
      <c r="D41" s="7" t="s">
        <v>418</v>
      </c>
      <c r="E41" s="1" t="s">
        <v>419</v>
      </c>
      <c r="I41" s="7" t="s">
        <v>418</v>
      </c>
      <c r="J41" s="1" t="s">
        <v>419</v>
      </c>
    </row>
    <row r="42" spans="1:10" s="1" customFormat="1" ht="13" hidden="1" x14ac:dyDescent="0.3">
      <c r="D42" s="7"/>
      <c r="I42" s="7"/>
    </row>
    <row r="43" spans="1:10" ht="13" hidden="1" x14ac:dyDescent="0.3">
      <c r="A43" s="1" t="s">
        <v>114</v>
      </c>
    </row>
    <row r="44" spans="1:10" s="1" customFormat="1" ht="13" hidden="1" x14ac:dyDescent="0.3">
      <c r="A44" s="1" t="s">
        <v>303</v>
      </c>
    </row>
    <row r="45" spans="1:10" s="1" customFormat="1" ht="13" hidden="1" x14ac:dyDescent="0.3">
      <c r="A45" s="1" t="s">
        <v>304</v>
      </c>
      <c r="I45" s="1" t="s">
        <v>290</v>
      </c>
      <c r="J45" s="1" t="s">
        <v>290</v>
      </c>
    </row>
    <row r="46" spans="1:10" s="1" customFormat="1" ht="13" hidden="1" x14ac:dyDescent="0.3">
      <c r="A46" s="1" t="s">
        <v>305</v>
      </c>
      <c r="D46" s="7"/>
      <c r="I46" s="7">
        <v>10</v>
      </c>
      <c r="J46" s="1">
        <v>30</v>
      </c>
    </row>
    <row r="47" spans="1:10" s="1" customFormat="1" ht="13" hidden="1" x14ac:dyDescent="0.3">
      <c r="A47" s="1" t="s">
        <v>287</v>
      </c>
      <c r="D47" s="7"/>
      <c r="I47" s="7">
        <v>740</v>
      </c>
      <c r="J47" s="7">
        <v>740</v>
      </c>
    </row>
    <row r="48" spans="1:10" s="1" customFormat="1" ht="13" hidden="1" x14ac:dyDescent="0.3">
      <c r="A48" s="1" t="s">
        <v>433</v>
      </c>
      <c r="D48" s="7"/>
      <c r="I48" s="7" t="s">
        <v>418</v>
      </c>
      <c r="J48" s="1" t="s">
        <v>419</v>
      </c>
    </row>
    <row r="49" spans="1:10" s="1" customFormat="1" ht="13" hidden="1" x14ac:dyDescent="0.3">
      <c r="D49" s="7"/>
      <c r="I49" s="7"/>
    </row>
    <row r="50" spans="1:10" ht="13" hidden="1" x14ac:dyDescent="0.3">
      <c r="A50" s="1" t="s">
        <v>115</v>
      </c>
    </row>
    <row r="51" spans="1:10" s="1" customFormat="1" ht="13" hidden="1" x14ac:dyDescent="0.3">
      <c r="A51" s="1" t="s">
        <v>306</v>
      </c>
    </row>
    <row r="52" spans="1:10" s="1" customFormat="1" ht="13" hidden="1" x14ac:dyDescent="0.3">
      <c r="A52" s="1" t="s">
        <v>307</v>
      </c>
      <c r="I52" s="1" t="s">
        <v>290</v>
      </c>
      <c r="J52" s="1" t="s">
        <v>290</v>
      </c>
    </row>
    <row r="53" spans="1:10" s="1" customFormat="1" ht="13" hidden="1" x14ac:dyDescent="0.3">
      <c r="A53" s="1" t="s">
        <v>308</v>
      </c>
      <c r="D53" s="7"/>
      <c r="I53" s="7">
        <v>10</v>
      </c>
      <c r="J53" s="1">
        <v>30</v>
      </c>
    </row>
    <row r="54" spans="1:10" s="1" customFormat="1" ht="13" hidden="1" x14ac:dyDescent="0.3">
      <c r="A54" s="1" t="s">
        <v>288</v>
      </c>
      <c r="D54" s="7"/>
      <c r="I54" s="7">
        <v>750</v>
      </c>
      <c r="J54" s="7">
        <v>750</v>
      </c>
    </row>
    <row r="55" spans="1:10" s="1" customFormat="1" ht="13" hidden="1" x14ac:dyDescent="0.3">
      <c r="A55" s="1" t="s">
        <v>434</v>
      </c>
      <c r="D55" s="7"/>
      <c r="I55" s="7" t="s">
        <v>418</v>
      </c>
      <c r="J55" s="1" t="s">
        <v>419</v>
      </c>
    </row>
    <row r="56" spans="1:10" s="1" customFormat="1" ht="13" hidden="1" x14ac:dyDescent="0.3">
      <c r="D56" s="7"/>
      <c r="I56" s="7"/>
    </row>
    <row r="57" spans="1:10" ht="13" hidden="1" x14ac:dyDescent="0.3">
      <c r="A57" s="1" t="s">
        <v>116</v>
      </c>
    </row>
    <row r="58" spans="1:10" s="1" customFormat="1" ht="13" hidden="1" x14ac:dyDescent="0.3">
      <c r="A58" s="1" t="s">
        <v>426</v>
      </c>
    </row>
    <row r="59" spans="1:10" s="1" customFormat="1" ht="13" hidden="1" x14ac:dyDescent="0.3">
      <c r="A59" s="1" t="s">
        <v>427</v>
      </c>
      <c r="I59" s="1" t="s">
        <v>290</v>
      </c>
      <c r="J59" s="1" t="s">
        <v>290</v>
      </c>
    </row>
    <row r="60" spans="1:10" s="1" customFormat="1" ht="13" hidden="1" x14ac:dyDescent="0.3">
      <c r="A60" s="1" t="s">
        <v>428</v>
      </c>
      <c r="D60" s="7"/>
      <c r="I60" s="7">
        <v>10</v>
      </c>
      <c r="J60" s="1">
        <v>30</v>
      </c>
    </row>
    <row r="61" spans="1:10" s="1" customFormat="1" ht="13" hidden="1" x14ac:dyDescent="0.3">
      <c r="A61" s="1" t="s">
        <v>429</v>
      </c>
      <c r="D61" s="7"/>
      <c r="I61" s="7">
        <v>760</v>
      </c>
      <c r="J61" s="7">
        <v>760</v>
      </c>
    </row>
    <row r="62" spans="1:10" s="1" customFormat="1" ht="13" hidden="1" x14ac:dyDescent="0.3">
      <c r="A62" s="1" t="s">
        <v>430</v>
      </c>
      <c r="D62" s="7"/>
      <c r="I62" s="7" t="s">
        <v>418</v>
      </c>
      <c r="J62" s="1" t="s">
        <v>419</v>
      </c>
    </row>
    <row r="63" spans="1:10" s="1" customFormat="1" ht="13" hidden="1" x14ac:dyDescent="0.3">
      <c r="D63" s="7"/>
      <c r="I63" s="7"/>
    </row>
    <row r="64" spans="1:10" ht="13" hidden="1" x14ac:dyDescent="0.3">
      <c r="A64" s="1" t="s">
        <v>117</v>
      </c>
    </row>
    <row r="65" spans="1:10" s="1" customFormat="1" ht="13" hidden="1" x14ac:dyDescent="0.3">
      <c r="A65" s="1" t="s">
        <v>435</v>
      </c>
    </row>
    <row r="66" spans="1:10" s="1" customFormat="1" ht="13" hidden="1" x14ac:dyDescent="0.3">
      <c r="A66" s="1" t="s">
        <v>436</v>
      </c>
      <c r="I66" s="1" t="s">
        <v>290</v>
      </c>
      <c r="J66" s="1" t="s">
        <v>290</v>
      </c>
    </row>
    <row r="67" spans="1:10" s="1" customFormat="1" ht="13" hidden="1" x14ac:dyDescent="0.3">
      <c r="A67" s="1" t="s">
        <v>437</v>
      </c>
      <c r="D67" s="7"/>
      <c r="I67" s="7">
        <v>10</v>
      </c>
      <c r="J67" s="1">
        <v>30</v>
      </c>
    </row>
    <row r="68" spans="1:10" s="1" customFormat="1" ht="13" hidden="1" x14ac:dyDescent="0.3">
      <c r="A68" s="1" t="s">
        <v>438</v>
      </c>
      <c r="D68" s="7"/>
      <c r="I68" s="7">
        <v>770</v>
      </c>
      <c r="J68" s="7">
        <v>770</v>
      </c>
    </row>
    <row r="69" spans="1:10" s="1" customFormat="1" ht="13" hidden="1" x14ac:dyDescent="0.3">
      <c r="A69" s="1" t="s">
        <v>439</v>
      </c>
      <c r="D69" s="7"/>
      <c r="I69" s="7" t="s">
        <v>418</v>
      </c>
      <c r="J69" s="1" t="s">
        <v>419</v>
      </c>
    </row>
    <row r="70" spans="1:10" s="1" customFormat="1" ht="13" hidden="1" x14ac:dyDescent="0.3">
      <c r="D70" s="7"/>
      <c r="I70" s="7"/>
    </row>
    <row r="71" spans="1:10" ht="13" hidden="1" x14ac:dyDescent="0.3">
      <c r="A71" s="1" t="s">
        <v>118</v>
      </c>
    </row>
    <row r="72" spans="1:10" s="1" customFormat="1" ht="13" hidden="1" x14ac:dyDescent="0.3">
      <c r="A72" s="1" t="s">
        <v>440</v>
      </c>
    </row>
    <row r="73" spans="1:10" s="1" customFormat="1" ht="13" hidden="1" x14ac:dyDescent="0.3">
      <c r="A73" s="1" t="s">
        <v>441</v>
      </c>
      <c r="I73" s="1" t="s">
        <v>290</v>
      </c>
      <c r="J73" s="1" t="s">
        <v>290</v>
      </c>
    </row>
    <row r="74" spans="1:10" s="1" customFormat="1" ht="13" hidden="1" x14ac:dyDescent="0.3">
      <c r="A74" s="1" t="s">
        <v>442</v>
      </c>
      <c r="D74" s="7"/>
      <c r="I74" s="7">
        <v>10</v>
      </c>
      <c r="J74" s="1">
        <v>30</v>
      </c>
    </row>
    <row r="75" spans="1:10" s="1" customFormat="1" ht="13" hidden="1" x14ac:dyDescent="0.3">
      <c r="A75" s="1" t="s">
        <v>443</v>
      </c>
      <c r="D75" s="7"/>
      <c r="I75" s="7">
        <v>780</v>
      </c>
      <c r="J75" s="7">
        <v>780</v>
      </c>
    </row>
    <row r="76" spans="1:10" s="1" customFormat="1" ht="13" hidden="1" x14ac:dyDescent="0.3">
      <c r="A76" s="1" t="s">
        <v>444</v>
      </c>
      <c r="D76" s="7"/>
      <c r="I76" s="7" t="s">
        <v>418</v>
      </c>
      <c r="J76" s="1" t="s">
        <v>419</v>
      </c>
    </row>
    <row r="77" spans="1:10" s="1" customFormat="1" ht="13" hidden="1" x14ac:dyDescent="0.3">
      <c r="D77" s="7"/>
      <c r="I77" s="7"/>
    </row>
    <row r="78" spans="1:10" ht="13" hidden="1" x14ac:dyDescent="0.3">
      <c r="A78" s="1" t="s">
        <v>79</v>
      </c>
    </row>
    <row r="79" spans="1:10" ht="13" hidden="1" x14ac:dyDescent="0.3">
      <c r="A79" s="1" t="s">
        <v>445</v>
      </c>
      <c r="B79" s="1"/>
      <c r="C79" s="1"/>
      <c r="D79" s="1"/>
      <c r="E79" s="1"/>
      <c r="F79" s="1"/>
      <c r="G79" s="1"/>
      <c r="H79" s="1"/>
      <c r="I79" s="1"/>
      <c r="J79" s="1"/>
    </row>
    <row r="80" spans="1:10" ht="13" hidden="1" x14ac:dyDescent="0.3">
      <c r="A80" s="1" t="s">
        <v>446</v>
      </c>
      <c r="B80" s="1"/>
      <c r="C80" s="1"/>
      <c r="D80" s="1" t="s">
        <v>290</v>
      </c>
      <c r="E80" s="1" t="s">
        <v>290</v>
      </c>
      <c r="F80" s="1"/>
      <c r="G80" s="1"/>
      <c r="H80" s="1"/>
      <c r="I80" s="1" t="s">
        <v>290</v>
      </c>
      <c r="J80" s="1" t="s">
        <v>290</v>
      </c>
    </row>
    <row r="81" spans="1:10" ht="13" hidden="1" x14ac:dyDescent="0.3">
      <c r="A81" s="1" t="s">
        <v>511</v>
      </c>
      <c r="B81" s="1"/>
      <c r="C81" s="1"/>
      <c r="D81" s="42" t="str">
        <f>CONCATENATE("BUD",NOTES!$D$4)</f>
        <v>BUD2020</v>
      </c>
      <c r="E81" s="42" t="str">
        <f>CONCATENATE("BUD",NOTES!$D$4)</f>
        <v>BUD2020</v>
      </c>
      <c r="F81" s="42"/>
      <c r="G81" s="42"/>
      <c r="H81" s="42"/>
      <c r="I81" s="42" t="str">
        <f>CONCATENATE("BUD",NOTES!$D$4)</f>
        <v>BUD2020</v>
      </c>
      <c r="J81" s="42" t="str">
        <f>CONCATENATE("BUD",NOTES!$D$4)</f>
        <v>BUD2020</v>
      </c>
    </row>
    <row r="82" spans="1:10" ht="13" hidden="1" x14ac:dyDescent="0.3">
      <c r="A82" s="1" t="s">
        <v>447</v>
      </c>
      <c r="B82" s="1"/>
      <c r="C82" s="1"/>
      <c r="D82" s="7">
        <v>10</v>
      </c>
      <c r="E82" s="1">
        <v>10</v>
      </c>
      <c r="F82" s="1"/>
      <c r="G82" s="1"/>
      <c r="H82" s="1"/>
      <c r="I82" s="7">
        <v>10</v>
      </c>
      <c r="J82" s="1">
        <v>10</v>
      </c>
    </row>
    <row r="83" spans="1:10" ht="13" hidden="1" x14ac:dyDescent="0.3">
      <c r="A83" s="1" t="s">
        <v>448</v>
      </c>
      <c r="B83" s="1"/>
      <c r="C83" s="1"/>
      <c r="D83" s="7">
        <v>80</v>
      </c>
      <c r="E83" s="7">
        <v>80</v>
      </c>
      <c r="F83" s="1"/>
      <c r="G83" s="1"/>
      <c r="H83" s="1"/>
      <c r="I83" s="7">
        <v>90</v>
      </c>
      <c r="J83" s="1">
        <v>90</v>
      </c>
    </row>
    <row r="84" spans="1:10" ht="13" hidden="1" x14ac:dyDescent="0.3">
      <c r="A84" s="1" t="s">
        <v>80</v>
      </c>
      <c r="B84" s="1"/>
      <c r="C84" s="1"/>
      <c r="D84" s="7" t="s">
        <v>101</v>
      </c>
      <c r="E84" s="7" t="s">
        <v>101</v>
      </c>
      <c r="F84" s="1"/>
      <c r="G84" s="1"/>
      <c r="H84" s="1"/>
      <c r="I84" s="7" t="s">
        <v>102</v>
      </c>
      <c r="J84" s="7" t="s">
        <v>102</v>
      </c>
    </row>
    <row r="85" spans="1:10" ht="13" hidden="1" x14ac:dyDescent="0.3">
      <c r="A85" s="1" t="s">
        <v>449</v>
      </c>
      <c r="B85" s="1"/>
      <c r="C85" s="1"/>
      <c r="D85" s="7" t="s">
        <v>419</v>
      </c>
      <c r="E85" s="1" t="s">
        <v>419</v>
      </c>
      <c r="F85" s="1"/>
      <c r="G85" s="1"/>
      <c r="H85" s="1"/>
      <c r="I85" s="7" t="s">
        <v>419</v>
      </c>
      <c r="J85" s="1" t="s">
        <v>419</v>
      </c>
    </row>
    <row r="86" spans="1:10" ht="13" hidden="1" x14ac:dyDescent="0.3">
      <c r="A86" s="1"/>
      <c r="B86" s="1"/>
      <c r="C86" s="1"/>
      <c r="D86" s="7"/>
      <c r="E86" s="1"/>
      <c r="F86" s="1"/>
      <c r="G86" s="1"/>
      <c r="H86" s="1"/>
      <c r="I86" s="7"/>
      <c r="J86" s="1"/>
    </row>
    <row r="87" spans="1:10" s="1" customFormat="1" ht="17.5" x14ac:dyDescent="0.35">
      <c r="B87" s="219" t="s">
        <v>547</v>
      </c>
      <c r="C87" s="219"/>
      <c r="D87" s="219"/>
      <c r="E87" s="219"/>
      <c r="F87" s="219"/>
      <c r="G87" s="219"/>
      <c r="H87" s="219"/>
      <c r="I87" s="219"/>
      <c r="J87" s="219"/>
    </row>
    <row r="88" spans="1:10" s="1" customFormat="1" ht="13" x14ac:dyDescent="0.3"/>
    <row r="89" spans="1:10" s="1" customFormat="1" ht="21.75" customHeight="1" x14ac:dyDescent="0.3">
      <c r="B89" s="105" t="s">
        <v>548</v>
      </c>
      <c r="C89" s="5"/>
      <c r="D89" s="106" t="s">
        <v>315</v>
      </c>
      <c r="E89" s="106" t="s">
        <v>316</v>
      </c>
      <c r="F89" s="5"/>
      <c r="G89" s="105" t="s">
        <v>548</v>
      </c>
      <c r="H89" s="5"/>
      <c r="I89" s="106" t="s">
        <v>315</v>
      </c>
      <c r="J89" s="106" t="s">
        <v>316</v>
      </c>
    </row>
    <row r="90" spans="1:10" s="1" customFormat="1" ht="13" x14ac:dyDescent="0.3"/>
    <row r="91" spans="1:10" s="1" customFormat="1" ht="26" x14ac:dyDescent="0.3">
      <c r="B91" s="107" t="s">
        <v>557</v>
      </c>
      <c r="C91" s="111" t="s">
        <v>552</v>
      </c>
      <c r="D91" s="9" t="s">
        <v>317</v>
      </c>
      <c r="E91" s="9" t="s">
        <v>317</v>
      </c>
      <c r="G91" s="107" t="s">
        <v>558</v>
      </c>
      <c r="H91" s="8" t="s">
        <v>546</v>
      </c>
      <c r="I91" s="9" t="s">
        <v>317</v>
      </c>
      <c r="J91" s="9" t="s">
        <v>317</v>
      </c>
    </row>
    <row r="92" spans="1:10" s="1" customFormat="1" ht="13" x14ac:dyDescent="0.3"/>
    <row r="93" spans="1:10" s="1" customFormat="1" ht="18" customHeight="1" x14ac:dyDescent="0.3">
      <c r="A93" s="1" t="s">
        <v>542</v>
      </c>
      <c r="B93" s="56" t="s">
        <v>33</v>
      </c>
      <c r="C93" s="56" t="s">
        <v>399</v>
      </c>
      <c r="D93" s="10">
        <v>2989323.59</v>
      </c>
      <c r="E93" s="10">
        <v>268805.53999999998</v>
      </c>
      <c r="G93" s="56" t="s">
        <v>39</v>
      </c>
      <c r="H93" s="56" t="s">
        <v>404</v>
      </c>
      <c r="I93" s="10">
        <v>36735001.919999994</v>
      </c>
      <c r="J93" s="10">
        <v>32006006.009999998</v>
      </c>
    </row>
    <row r="94" spans="1:10" s="1" customFormat="1" ht="18" customHeight="1" x14ac:dyDescent="0.3">
      <c r="A94" s="1" t="s">
        <v>72</v>
      </c>
      <c r="B94" s="56" t="s">
        <v>34</v>
      </c>
      <c r="C94" s="56" t="s">
        <v>400</v>
      </c>
      <c r="D94" s="10">
        <v>14851606.129999999</v>
      </c>
      <c r="E94" s="10">
        <v>6834823.4299999988</v>
      </c>
      <c r="G94" s="56" t="s">
        <v>40</v>
      </c>
      <c r="H94" s="56" t="s">
        <v>405</v>
      </c>
      <c r="I94" s="10">
        <v>2299130.06</v>
      </c>
      <c r="J94" s="10">
        <v>945777.83</v>
      </c>
    </row>
    <row r="95" spans="1:10" s="1" customFormat="1" ht="18" customHeight="1" x14ac:dyDescent="0.3">
      <c r="A95" s="1" t="s">
        <v>472</v>
      </c>
      <c r="B95" s="56" t="s">
        <v>35</v>
      </c>
      <c r="C95" s="56" t="s">
        <v>401</v>
      </c>
      <c r="D95" s="10">
        <v>1629927.7799999998</v>
      </c>
      <c r="E95" s="10">
        <v>242048.00999999998</v>
      </c>
      <c r="G95" s="56" t="s">
        <v>41</v>
      </c>
      <c r="H95" s="56" t="s">
        <v>42</v>
      </c>
      <c r="I95" s="10">
        <v>222164472.10999995</v>
      </c>
      <c r="J95" s="10">
        <v>12137205.42</v>
      </c>
    </row>
    <row r="96" spans="1:10" s="1" customFormat="1" ht="18" customHeight="1" x14ac:dyDescent="0.3">
      <c r="A96" s="1" t="s">
        <v>473</v>
      </c>
      <c r="B96" s="56" t="s">
        <v>36</v>
      </c>
      <c r="C96" s="56" t="s">
        <v>402</v>
      </c>
      <c r="D96" s="10">
        <v>22185829.739999998</v>
      </c>
      <c r="E96" s="10">
        <v>12459849.589999998</v>
      </c>
      <c r="G96" s="56" t="s">
        <v>43</v>
      </c>
      <c r="H96" s="56" t="s">
        <v>407</v>
      </c>
      <c r="I96" s="10">
        <v>8819434.0799999982</v>
      </c>
      <c r="J96" s="10">
        <v>291022.19</v>
      </c>
    </row>
    <row r="97" spans="1:10" s="1" customFormat="1" ht="18" customHeight="1" x14ac:dyDescent="0.3">
      <c r="A97" s="1" t="s">
        <v>474</v>
      </c>
      <c r="B97" s="56" t="s">
        <v>37</v>
      </c>
      <c r="C97" s="56" t="s">
        <v>403</v>
      </c>
      <c r="D97" s="10">
        <v>3137644.65</v>
      </c>
      <c r="E97" s="10">
        <v>925144.48</v>
      </c>
      <c r="G97" s="56" t="s">
        <v>44</v>
      </c>
      <c r="H97" s="56" t="s">
        <v>45</v>
      </c>
      <c r="I97" s="10">
        <v>7226978.1800000016</v>
      </c>
      <c r="J97" s="10">
        <v>233005.99</v>
      </c>
    </row>
    <row r="98" spans="1:10" s="1" customFormat="1" ht="18" customHeight="1" x14ac:dyDescent="0.3">
      <c r="A98" s="1" t="s">
        <v>73</v>
      </c>
      <c r="B98" s="56" t="s">
        <v>38</v>
      </c>
      <c r="C98" s="56" t="s">
        <v>353</v>
      </c>
      <c r="D98" s="10">
        <v>1030089.3</v>
      </c>
      <c r="E98" s="10">
        <v>814460.31</v>
      </c>
      <c r="G98" s="56" t="s">
        <v>46</v>
      </c>
      <c r="H98" s="56" t="s">
        <v>409</v>
      </c>
      <c r="I98" s="10">
        <v>245454.96</v>
      </c>
      <c r="J98" s="10">
        <v>70819.28</v>
      </c>
    </row>
    <row r="99" spans="1:10" s="1" customFormat="1" ht="18" customHeight="1" x14ac:dyDescent="0.3">
      <c r="A99" s="1" t="s">
        <v>74</v>
      </c>
      <c r="G99" s="56" t="s">
        <v>47</v>
      </c>
      <c r="H99" s="56" t="s">
        <v>48</v>
      </c>
      <c r="I99" s="10">
        <v>2694173.52</v>
      </c>
      <c r="J99" s="10">
        <v>1804502.9900000002</v>
      </c>
    </row>
    <row r="100" spans="1:10" s="1" customFormat="1" ht="18" customHeight="1" x14ac:dyDescent="0.3">
      <c r="A100" s="1" t="s">
        <v>75</v>
      </c>
      <c r="D100" s="10"/>
      <c r="E100" s="10"/>
      <c r="G100" s="56" t="s">
        <v>49</v>
      </c>
      <c r="H100" s="56" t="s">
        <v>411</v>
      </c>
      <c r="I100" s="10">
        <v>306917.12</v>
      </c>
      <c r="J100" s="10">
        <v>199487</v>
      </c>
    </row>
    <row r="101" spans="1:10" s="1" customFormat="1" ht="18" customHeight="1" x14ac:dyDescent="0.3">
      <c r="A101" s="1" t="s">
        <v>76</v>
      </c>
      <c r="G101" s="56" t="s">
        <v>50</v>
      </c>
      <c r="H101" s="56" t="s">
        <v>412</v>
      </c>
      <c r="I101" s="10">
        <v>68364576.469999999</v>
      </c>
      <c r="J101" s="10">
        <v>313140.42</v>
      </c>
    </row>
    <row r="102" spans="1:10" s="1" customFormat="1" ht="18" customHeight="1" x14ac:dyDescent="0.3">
      <c r="A102" s="1" t="s">
        <v>77</v>
      </c>
      <c r="B102" s="108"/>
      <c r="C102" s="109"/>
      <c r="D102" s="10"/>
      <c r="E102" s="10"/>
      <c r="G102" s="56" t="s">
        <v>51</v>
      </c>
      <c r="H102" s="56" t="s">
        <v>52</v>
      </c>
      <c r="I102" s="10">
        <v>30853611.349999998</v>
      </c>
      <c r="J102" s="10">
        <v>1301066.0599999998</v>
      </c>
    </row>
    <row r="103" spans="1:10" s="1" customFormat="1" ht="18" customHeight="1" x14ac:dyDescent="0.3">
      <c r="A103" s="1" t="s">
        <v>78</v>
      </c>
      <c r="B103" s="108"/>
      <c r="C103" s="109"/>
      <c r="G103" s="56" t="s">
        <v>53</v>
      </c>
      <c r="H103" s="56" t="s">
        <v>353</v>
      </c>
      <c r="I103" s="10">
        <v>80331198.519999981</v>
      </c>
      <c r="J103" s="10">
        <v>186189207.28</v>
      </c>
    </row>
    <row r="104" spans="1:10" s="1" customFormat="1" ht="19.5" customHeight="1" x14ac:dyDescent="0.3">
      <c r="A104" s="1" t="s">
        <v>81</v>
      </c>
      <c r="B104" s="1" t="s">
        <v>543</v>
      </c>
      <c r="C104" s="1" t="s">
        <v>544</v>
      </c>
      <c r="D104" s="10">
        <v>0</v>
      </c>
      <c r="E104" s="10">
        <v>0</v>
      </c>
      <c r="G104" s="1" t="s">
        <v>543</v>
      </c>
      <c r="H104" s="1" t="s">
        <v>544</v>
      </c>
      <c r="I104" s="10">
        <v>14864391.280000001</v>
      </c>
      <c r="J104" s="10">
        <v>14864391.280000001</v>
      </c>
    </row>
    <row r="105" spans="1:10" s="1" customFormat="1" ht="13" x14ac:dyDescent="0.3">
      <c r="D105" s="10"/>
      <c r="E105" s="10"/>
      <c r="I105" s="10"/>
      <c r="J105" s="10"/>
    </row>
    <row r="106" spans="1:10" s="1" customFormat="1" ht="20.25" customHeight="1" x14ac:dyDescent="0.3">
      <c r="B106" s="105" t="s">
        <v>279</v>
      </c>
      <c r="C106" s="5"/>
      <c r="D106" s="110">
        <f>SUM(D93:D103)-D104</f>
        <v>45824421.18999999</v>
      </c>
      <c r="E106" s="110">
        <f>SUM(E93:E103)-E104</f>
        <v>21545131.359999996</v>
      </c>
      <c r="F106" s="5"/>
      <c r="G106" s="105" t="s">
        <v>279</v>
      </c>
      <c r="H106" s="5"/>
      <c r="I106" s="110">
        <f>SUM(I93:I103)-I104</f>
        <v>445176557.00999999</v>
      </c>
      <c r="J106" s="110">
        <f>SUM(J93:J103)-J104</f>
        <v>220626849.19</v>
      </c>
    </row>
    <row r="107" spans="1:10" s="1" customFormat="1" ht="15" x14ac:dyDescent="0.3">
      <c r="B107" s="112"/>
      <c r="C107" s="112"/>
      <c r="D107" s="5"/>
      <c r="E107" s="5"/>
      <c r="F107" s="5"/>
      <c r="G107" s="105" t="s">
        <v>126</v>
      </c>
      <c r="H107" s="5"/>
      <c r="I107" s="110">
        <f>'Exp &amp; Inc by SVCDIV A&amp;B'!D106+'Exp &amp; Inc by SVCDIV A&amp;B'!I106+'Exp &amp; Inc by SVCDIV C&amp;D'!D114+'Exp &amp; Inc by SVCDIV C&amp;D'!I114+'Exp &amp; Inc by SVCDIV E&amp;F'!D137+'Exp &amp; Inc by SVCDIV E&amp;F'!I137+'Exp &amp; Inc by SVCDIV G&amp;H'!D106+'Exp &amp; Inc by SVCDIV G&amp;H'!I106</f>
        <v>5552712076.1700001</v>
      </c>
      <c r="J107" s="110">
        <f>'Exp &amp; Inc by SVCDIV A&amp;B'!E106+'Exp &amp; Inc by SVCDIV A&amp;B'!J106+'Exp &amp; Inc by SVCDIV C&amp;D'!E114+'Exp &amp; Inc by SVCDIV C&amp;D'!J114+'Exp &amp; Inc by SVCDIV E&amp;F'!E137+'Exp &amp; Inc by SVCDIV E&amp;F'!J137+'Exp &amp; Inc by SVCDIV G&amp;H'!E106+'Exp &amp; Inc by SVCDIV G&amp;H'!J106</f>
        <v>3461198485.7200003</v>
      </c>
    </row>
    <row r="108" spans="1:10" s="1" customFormat="1" ht="13" x14ac:dyDescent="0.3"/>
    <row r="109" spans="1:10" s="1" customFormat="1" ht="13" x14ac:dyDescent="0.3">
      <c r="F109" s="6"/>
      <c r="G109" s="6" t="s">
        <v>476</v>
      </c>
      <c r="H109" s="6"/>
      <c r="I109" s="113"/>
      <c r="J109" s="113">
        <f>'Exp &amp; Inc by AUTHTYPE'!$F$85</f>
        <v>1660798623.4599996</v>
      </c>
    </row>
    <row r="110" spans="1:10" s="1" customFormat="1" ht="13" x14ac:dyDescent="0.3">
      <c r="F110" s="6"/>
      <c r="G110" s="6" t="s">
        <v>506</v>
      </c>
      <c r="H110" s="6"/>
      <c r="I110" s="113"/>
      <c r="J110" s="113">
        <f>'Exp &amp; Inc by AUTHTYPE'!$F$82</f>
        <v>410053376</v>
      </c>
    </row>
    <row r="111" spans="1:10" s="1" customFormat="1" ht="13" x14ac:dyDescent="0.3">
      <c r="F111" s="6"/>
      <c r="G111" s="56" t="s">
        <v>235</v>
      </c>
      <c r="H111" s="6"/>
      <c r="I111" s="113"/>
      <c r="J111" s="113">
        <f>'Exp &amp; Inc by AUTHTYPE'!F83</f>
        <v>0</v>
      </c>
    </row>
    <row r="112" spans="1:10" s="1" customFormat="1" ht="13" x14ac:dyDescent="0.3">
      <c r="F112" s="6"/>
      <c r="G112" s="6" t="s">
        <v>284</v>
      </c>
      <c r="H112" s="6"/>
      <c r="I112" s="113"/>
      <c r="J112" s="113">
        <f>'Exp &amp; Inc by AUTHTYPE'!$F$87</f>
        <v>-20661577.989999998</v>
      </c>
    </row>
    <row r="113" spans="6:10" s="1" customFormat="1" ht="13" x14ac:dyDescent="0.3">
      <c r="F113" s="6"/>
      <c r="G113" s="6"/>
      <c r="I113" s="4"/>
      <c r="J113" s="6"/>
    </row>
    <row r="114" spans="6:10" s="1" customFormat="1" ht="13" x14ac:dyDescent="0.3">
      <c r="F114" s="6"/>
      <c r="G114" s="105" t="s">
        <v>127</v>
      </c>
      <c r="H114" s="5"/>
      <c r="I114" s="110">
        <f>SUM(I107:I113)</f>
        <v>5552712076.1700001</v>
      </c>
      <c r="J114" s="110">
        <f>J107+J109+J111-J112+J110</f>
        <v>5552712063.1700001</v>
      </c>
    </row>
  </sheetData>
  <mergeCells count="1">
    <mergeCell ref="B87:J87"/>
  </mergeCells>
  <phoneticPr fontId="0" type="noConversion"/>
  <pageMargins left="0.75" right="0.75" top="1" bottom="1" header="0.5" footer="0.5"/>
  <pageSetup paperSize="9" scale="83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5"/>
  <sheetViews>
    <sheetView zoomScaleNormal="100" workbookViewId="0">
      <selection activeCell="C9" sqref="C9"/>
    </sheetView>
  </sheetViews>
  <sheetFormatPr defaultRowHeight="12.5" x14ac:dyDescent="0.25"/>
  <cols>
    <col min="1" max="1" width="11.81640625" customWidth="1"/>
    <col min="2" max="2" width="21.7265625" customWidth="1"/>
    <col min="3" max="3" width="12.81640625" customWidth="1"/>
    <col min="4" max="4" width="11.7265625" customWidth="1"/>
    <col min="5" max="6" width="12.453125" customWidth="1"/>
    <col min="7" max="7" width="11.1796875" customWidth="1"/>
    <col min="8" max="8" width="14.7265625" customWidth="1"/>
    <col min="9" max="9" width="13.26953125" customWidth="1"/>
    <col min="10" max="10" width="13.54296875" customWidth="1"/>
    <col min="11" max="11" width="12.1796875" customWidth="1"/>
    <col min="12" max="12" width="11.81640625" customWidth="1"/>
    <col min="14" max="14" width="15.81640625" customWidth="1"/>
    <col min="15" max="15" width="16" customWidth="1"/>
    <col min="16" max="16" width="13.7265625" customWidth="1"/>
    <col min="17" max="17" width="12.26953125" customWidth="1"/>
    <col min="18" max="18" width="15.54296875" customWidth="1"/>
    <col min="19" max="19" width="12" bestFit="1" customWidth="1"/>
  </cols>
  <sheetData>
    <row r="1" spans="1:23" s="1" customFormat="1" ht="13" x14ac:dyDescent="0.3">
      <c r="A1" s="1" t="s">
        <v>602</v>
      </c>
      <c r="N1"/>
      <c r="O1"/>
      <c r="P1"/>
      <c r="Q1"/>
      <c r="R1"/>
      <c r="S1"/>
      <c r="T1"/>
      <c r="U1"/>
      <c r="V1"/>
      <c r="W1"/>
    </row>
    <row r="2" spans="1:23" s="1" customFormat="1" ht="13" x14ac:dyDescent="0.3">
      <c r="A2" s="1" t="s">
        <v>302</v>
      </c>
      <c r="N2"/>
      <c r="O2"/>
      <c r="P2"/>
      <c r="Q2"/>
      <c r="R2"/>
      <c r="S2"/>
      <c r="T2"/>
      <c r="U2"/>
      <c r="V2"/>
      <c r="W2"/>
    </row>
    <row r="3" spans="1:23" s="1" customFormat="1" ht="13" x14ac:dyDescent="0.3">
      <c r="A3" s="1" t="s">
        <v>309</v>
      </c>
      <c r="B3" s="8" t="s">
        <v>324</v>
      </c>
      <c r="C3" s="1" t="s">
        <v>290</v>
      </c>
      <c r="D3" s="1" t="s">
        <v>290</v>
      </c>
      <c r="E3" s="1" t="s">
        <v>290</v>
      </c>
      <c r="F3" s="1" t="s">
        <v>290</v>
      </c>
      <c r="G3" s="1" t="s">
        <v>290</v>
      </c>
      <c r="I3" s="1" t="s">
        <v>290</v>
      </c>
      <c r="K3" s="1" t="s">
        <v>290</v>
      </c>
      <c r="N3"/>
      <c r="O3"/>
      <c r="P3"/>
      <c r="Q3"/>
      <c r="R3"/>
      <c r="S3"/>
      <c r="T3"/>
      <c r="U3"/>
      <c r="V3"/>
      <c r="W3"/>
    </row>
    <row r="4" spans="1:23" s="1" customFormat="1" ht="13" x14ac:dyDescent="0.3">
      <c r="A4" s="1" t="s">
        <v>291</v>
      </c>
      <c r="C4" s="7">
        <v>10</v>
      </c>
      <c r="D4" s="1">
        <v>10</v>
      </c>
      <c r="E4" s="1">
        <v>10</v>
      </c>
      <c r="F4" s="1">
        <v>10</v>
      </c>
      <c r="G4" s="1">
        <v>20</v>
      </c>
      <c r="I4" s="1">
        <v>10</v>
      </c>
      <c r="J4" s="7"/>
      <c r="K4" s="1">
        <v>10</v>
      </c>
      <c r="N4"/>
      <c r="O4"/>
      <c r="P4"/>
      <c r="Q4"/>
      <c r="R4"/>
      <c r="S4"/>
      <c r="T4"/>
      <c r="U4"/>
      <c r="V4"/>
      <c r="W4"/>
    </row>
    <row r="5" spans="1:23" s="1" customFormat="1" ht="13" x14ac:dyDescent="0.3">
      <c r="A5" s="1" t="s">
        <v>135</v>
      </c>
      <c r="C5" s="7" t="s">
        <v>136</v>
      </c>
      <c r="D5" s="1" t="s">
        <v>137</v>
      </c>
      <c r="E5" s="1" t="s">
        <v>138</v>
      </c>
      <c r="F5" s="1" t="s">
        <v>138</v>
      </c>
      <c r="G5" s="1" t="s">
        <v>136</v>
      </c>
      <c r="I5" s="1" t="s">
        <v>196</v>
      </c>
      <c r="J5" s="7"/>
      <c r="K5" s="1" t="s">
        <v>197</v>
      </c>
      <c r="N5"/>
      <c r="O5"/>
      <c r="P5"/>
      <c r="Q5"/>
      <c r="R5"/>
      <c r="S5"/>
      <c r="T5"/>
      <c r="U5"/>
      <c r="V5"/>
      <c r="W5"/>
    </row>
    <row r="6" spans="1:23" s="1" customFormat="1" ht="13" x14ac:dyDescent="0.3">
      <c r="A6" s="1" t="s">
        <v>318</v>
      </c>
      <c r="C6" s="1" t="s">
        <v>134</v>
      </c>
      <c r="D6" s="1" t="s">
        <v>723</v>
      </c>
      <c r="E6" s="1" t="s">
        <v>589</v>
      </c>
      <c r="F6" s="1">
        <v>160</v>
      </c>
      <c r="G6" s="1">
        <v>110</v>
      </c>
      <c r="I6" s="1">
        <v>10</v>
      </c>
      <c r="K6" s="1">
        <v>10</v>
      </c>
      <c r="N6"/>
      <c r="O6"/>
      <c r="P6"/>
      <c r="Q6"/>
      <c r="R6"/>
      <c r="S6"/>
      <c r="T6"/>
      <c r="U6"/>
      <c r="V6"/>
      <c r="W6"/>
    </row>
    <row r="7" spans="1:23" s="22" customFormat="1" ht="12.75" customHeight="1" x14ac:dyDescent="0.35">
      <c r="A7" s="1" t="s">
        <v>417</v>
      </c>
      <c r="C7" s="1" t="s">
        <v>418</v>
      </c>
      <c r="D7" s="1" t="s">
        <v>419</v>
      </c>
      <c r="E7" s="1" t="s">
        <v>419</v>
      </c>
      <c r="F7" s="1" t="s">
        <v>419</v>
      </c>
      <c r="G7" s="1" t="s">
        <v>419</v>
      </c>
      <c r="H7" s="1"/>
      <c r="I7" s="1" t="s">
        <v>418</v>
      </c>
      <c r="J7" s="1"/>
      <c r="K7" s="1" t="s">
        <v>418</v>
      </c>
      <c r="N7"/>
      <c r="O7"/>
      <c r="P7"/>
      <c r="Q7"/>
      <c r="R7"/>
      <c r="S7"/>
      <c r="T7"/>
      <c r="U7"/>
      <c r="V7"/>
      <c r="W7"/>
    </row>
    <row r="11" spans="1:23" s="1" customFormat="1" ht="13" x14ac:dyDescent="0.3">
      <c r="A11" s="1" t="s">
        <v>603</v>
      </c>
      <c r="N11"/>
      <c r="O11"/>
      <c r="P11"/>
      <c r="Q11"/>
      <c r="R11"/>
      <c r="S11"/>
      <c r="T11"/>
      <c r="U11"/>
      <c r="V11"/>
      <c r="W11"/>
    </row>
    <row r="12" spans="1:23" s="1" customFormat="1" ht="13" x14ac:dyDescent="0.3">
      <c r="A12" s="1" t="s">
        <v>297</v>
      </c>
      <c r="N12"/>
      <c r="O12"/>
      <c r="P12"/>
      <c r="Q12"/>
      <c r="R12"/>
      <c r="S12"/>
      <c r="T12"/>
      <c r="U12"/>
      <c r="V12"/>
      <c r="W12"/>
    </row>
    <row r="13" spans="1:23" s="1" customFormat="1" ht="13" x14ac:dyDescent="0.3">
      <c r="A13" s="1" t="s">
        <v>310</v>
      </c>
      <c r="B13" s="8"/>
      <c r="C13" s="1" t="s">
        <v>290</v>
      </c>
      <c r="D13" s="1" t="s">
        <v>290</v>
      </c>
      <c r="E13" s="1" t="s">
        <v>290</v>
      </c>
      <c r="F13" s="1" t="s">
        <v>290</v>
      </c>
      <c r="G13" s="1" t="s">
        <v>290</v>
      </c>
      <c r="I13" s="1" t="s">
        <v>290</v>
      </c>
      <c r="K13" s="1" t="s">
        <v>290</v>
      </c>
      <c r="N13"/>
      <c r="O13"/>
      <c r="P13"/>
      <c r="Q13"/>
      <c r="R13"/>
      <c r="S13"/>
      <c r="T13"/>
      <c r="U13"/>
      <c r="V13"/>
      <c r="W13"/>
    </row>
    <row r="14" spans="1:23" s="1" customFormat="1" ht="13" x14ac:dyDescent="0.3">
      <c r="A14" s="1" t="s">
        <v>292</v>
      </c>
      <c r="C14" s="7">
        <v>10</v>
      </c>
      <c r="D14" s="1">
        <v>10</v>
      </c>
      <c r="E14" s="1">
        <v>10</v>
      </c>
      <c r="F14" s="1">
        <v>10</v>
      </c>
      <c r="G14" s="1">
        <v>20</v>
      </c>
      <c r="I14" s="1">
        <v>10</v>
      </c>
      <c r="J14" s="7"/>
      <c r="K14" s="1">
        <v>10</v>
      </c>
      <c r="N14"/>
      <c r="O14"/>
      <c r="P14"/>
      <c r="Q14"/>
      <c r="R14"/>
      <c r="S14"/>
      <c r="T14"/>
      <c r="U14"/>
      <c r="V14"/>
      <c r="W14"/>
    </row>
    <row r="15" spans="1:23" s="1" customFormat="1" ht="13" x14ac:dyDescent="0.3">
      <c r="A15" s="1" t="s">
        <v>139</v>
      </c>
      <c r="C15" s="7" t="s">
        <v>136</v>
      </c>
      <c r="D15" s="1" t="s">
        <v>137</v>
      </c>
      <c r="E15" s="1" t="s">
        <v>138</v>
      </c>
      <c r="F15" s="1" t="s">
        <v>138</v>
      </c>
      <c r="G15" s="1" t="s">
        <v>136</v>
      </c>
      <c r="I15" s="1" t="s">
        <v>196</v>
      </c>
      <c r="J15" s="7"/>
      <c r="K15" s="1" t="s">
        <v>197</v>
      </c>
      <c r="N15"/>
      <c r="O15"/>
      <c r="P15"/>
      <c r="Q15"/>
      <c r="R15"/>
      <c r="S15"/>
      <c r="T15"/>
      <c r="U15"/>
      <c r="V15"/>
      <c r="W15"/>
    </row>
    <row r="16" spans="1:23" s="1" customFormat="1" ht="13" x14ac:dyDescent="0.3">
      <c r="A16" s="1" t="s">
        <v>319</v>
      </c>
      <c r="C16" s="1" t="s">
        <v>134</v>
      </c>
      <c r="D16" s="1" t="s">
        <v>723</v>
      </c>
      <c r="E16" s="1" t="s">
        <v>589</v>
      </c>
      <c r="F16" s="1">
        <v>160</v>
      </c>
      <c r="G16" s="1">
        <v>110</v>
      </c>
      <c r="I16" s="1">
        <v>10</v>
      </c>
      <c r="K16" s="1">
        <v>10</v>
      </c>
      <c r="N16"/>
      <c r="O16"/>
      <c r="P16"/>
      <c r="Q16"/>
      <c r="R16"/>
      <c r="S16"/>
      <c r="T16"/>
      <c r="U16"/>
      <c r="V16"/>
      <c r="W16"/>
    </row>
    <row r="17" spans="1:23" s="22" customFormat="1" ht="12.75" customHeight="1" x14ac:dyDescent="0.35">
      <c r="A17" s="1" t="s">
        <v>420</v>
      </c>
      <c r="C17" s="1" t="s">
        <v>418</v>
      </c>
      <c r="D17" s="1" t="s">
        <v>419</v>
      </c>
      <c r="E17" s="1" t="s">
        <v>419</v>
      </c>
      <c r="F17" s="1" t="s">
        <v>419</v>
      </c>
      <c r="G17" s="1" t="s">
        <v>419</v>
      </c>
      <c r="H17" s="1"/>
      <c r="I17" s="1" t="s">
        <v>418</v>
      </c>
      <c r="J17" s="1"/>
      <c r="K17" s="1" t="s">
        <v>418</v>
      </c>
      <c r="N17"/>
      <c r="O17"/>
      <c r="P17"/>
      <c r="Q17"/>
      <c r="R17"/>
      <c r="S17"/>
      <c r="T17"/>
      <c r="U17"/>
      <c r="V17"/>
      <c r="W17"/>
    </row>
    <row r="19" spans="1:23" ht="15" x14ac:dyDescent="0.3">
      <c r="B19" s="222" t="str">
        <f>"REVENUE EXPENDITURE AND INCOME AND ANNUAL RATE ON VALUATION FOR GENERAL CHARGES FOR "&amp;NOTES!$D$4</f>
        <v>REVENUE EXPENDITURE AND INCOME AND ANNUAL RATE ON VALUATION FOR GENERAL CHARGES FOR 2020</v>
      </c>
      <c r="C19" s="222"/>
      <c r="D19" s="222"/>
      <c r="E19" s="222"/>
      <c r="F19" s="222"/>
      <c r="G19" s="222"/>
      <c r="H19" s="222"/>
      <c r="I19" s="222"/>
      <c r="J19" s="222"/>
      <c r="K19" s="222"/>
      <c r="L19" s="222"/>
    </row>
    <row r="20" spans="1:23" ht="13" thickBot="1" x14ac:dyDescent="0.3">
      <c r="B20" s="114"/>
      <c r="C20" s="114"/>
      <c r="D20" s="114"/>
      <c r="E20" s="114"/>
      <c r="F20" s="114"/>
      <c r="G20" s="114"/>
      <c r="H20" s="114"/>
      <c r="I20" s="114"/>
      <c r="J20" s="114"/>
      <c r="K20" s="114"/>
      <c r="L20" s="114"/>
    </row>
    <row r="21" spans="1:23" ht="13" x14ac:dyDescent="0.3">
      <c r="B21" s="63" t="s">
        <v>172</v>
      </c>
      <c r="C21" s="220" t="s">
        <v>2</v>
      </c>
      <c r="D21" s="223" t="s">
        <v>316</v>
      </c>
      <c r="E21" s="224"/>
      <c r="F21" s="224"/>
      <c r="G21" s="224"/>
      <c r="H21" s="224"/>
      <c r="I21" s="224"/>
      <c r="J21" s="224"/>
      <c r="K21" s="224"/>
      <c r="L21" s="224"/>
    </row>
    <row r="22" spans="1:23" ht="51" customHeight="1" thickBot="1" x14ac:dyDescent="0.35">
      <c r="B22" s="115" t="s">
        <v>593</v>
      </c>
      <c r="C22" s="221"/>
      <c r="D22" s="116" t="s">
        <v>133</v>
      </c>
      <c r="E22" s="116" t="s">
        <v>128</v>
      </c>
      <c r="F22" s="116" t="s">
        <v>129</v>
      </c>
      <c r="G22" s="116" t="s">
        <v>598</v>
      </c>
      <c r="H22" s="117" t="s">
        <v>289</v>
      </c>
      <c r="I22" s="116" t="s">
        <v>130</v>
      </c>
      <c r="J22" s="116" t="s">
        <v>131</v>
      </c>
      <c r="K22" s="116" t="s">
        <v>55</v>
      </c>
      <c r="L22" s="116" t="s">
        <v>132</v>
      </c>
    </row>
    <row r="23" spans="1:23" x14ac:dyDescent="0.25">
      <c r="C23" s="143" t="s">
        <v>317</v>
      </c>
      <c r="D23" s="143" t="s">
        <v>317</v>
      </c>
      <c r="E23" s="143" t="s">
        <v>317</v>
      </c>
      <c r="F23" s="143" t="s">
        <v>317</v>
      </c>
      <c r="G23" s="143" t="s">
        <v>317</v>
      </c>
      <c r="H23" s="143" t="s">
        <v>317</v>
      </c>
      <c r="I23" s="143" t="s">
        <v>317</v>
      </c>
      <c r="J23" s="143" t="s">
        <v>317</v>
      </c>
      <c r="K23" s="143" t="s">
        <v>317</v>
      </c>
      <c r="L23" s="143" t="s">
        <v>317</v>
      </c>
    </row>
    <row r="24" spans="1:23" ht="13" x14ac:dyDescent="0.3">
      <c r="A24" s="1" t="s">
        <v>683</v>
      </c>
      <c r="B24" s="26" t="s">
        <v>684</v>
      </c>
      <c r="C24" s="10">
        <v>55448900.07</v>
      </c>
      <c r="D24" s="10">
        <v>18268100</v>
      </c>
      <c r="E24" s="10">
        <v>15422600</v>
      </c>
      <c r="F24" s="10">
        <v>140000</v>
      </c>
      <c r="G24" s="10">
        <v>6338200</v>
      </c>
      <c r="H24" s="120">
        <f t="shared" ref="H24:H52" si="0">SUM(D24:G24)</f>
        <v>40168900</v>
      </c>
      <c r="I24" s="4">
        <v>0.01</v>
      </c>
      <c r="J24" s="10">
        <f t="shared" ref="J24:J52" si="1">C24-H24+I24</f>
        <v>15280000.08</v>
      </c>
      <c r="K24" s="4">
        <v>59432130</v>
      </c>
      <c r="L24" s="155">
        <f t="shared" ref="L24:L52" si="2">IF(K24=0,"0",(J24/K24))</f>
        <v>0.25709999086352786</v>
      </c>
    </row>
    <row r="25" spans="1:23" ht="13" x14ac:dyDescent="0.3">
      <c r="A25" s="1" t="s">
        <v>683</v>
      </c>
      <c r="B25" s="26" t="s">
        <v>685</v>
      </c>
      <c r="C25" s="10">
        <v>72490060.570000008</v>
      </c>
      <c r="D25" s="10">
        <v>27449291</v>
      </c>
      <c r="E25" s="10">
        <v>15097989.57</v>
      </c>
      <c r="F25" s="10">
        <v>181626</v>
      </c>
      <c r="G25" s="10">
        <v>9480501</v>
      </c>
      <c r="H25" s="120">
        <f t="shared" si="0"/>
        <v>52209407.57</v>
      </c>
      <c r="I25" s="4">
        <v>0</v>
      </c>
      <c r="J25" s="10">
        <f t="shared" si="1"/>
        <v>20280653.000000007</v>
      </c>
      <c r="K25" s="4">
        <v>82540772</v>
      </c>
      <c r="L25" s="155">
        <f t="shared" si="2"/>
        <v>0.24570466823353684</v>
      </c>
    </row>
    <row r="26" spans="1:23" ht="13" x14ac:dyDescent="0.3">
      <c r="A26" s="1" t="s">
        <v>683</v>
      </c>
      <c r="B26" s="26" t="s">
        <v>686</v>
      </c>
      <c r="C26" s="10">
        <v>128030207.27000001</v>
      </c>
      <c r="D26" s="10">
        <v>38343682</v>
      </c>
      <c r="E26" s="10">
        <v>35891692.969999999</v>
      </c>
      <c r="F26" s="10">
        <v>84000</v>
      </c>
      <c r="G26" s="10">
        <v>7973215</v>
      </c>
      <c r="H26" s="120">
        <f t="shared" si="0"/>
        <v>82292589.969999999</v>
      </c>
      <c r="I26" s="4">
        <v>0</v>
      </c>
      <c r="J26" s="10">
        <f t="shared" si="1"/>
        <v>45737617.300000012</v>
      </c>
      <c r="K26" s="4">
        <v>612624</v>
      </c>
      <c r="L26" s="155">
        <f t="shared" si="2"/>
        <v>74.658546351432548</v>
      </c>
    </row>
    <row r="27" spans="1:23" ht="13" x14ac:dyDescent="0.3">
      <c r="A27" s="1" t="s">
        <v>683</v>
      </c>
      <c r="B27" s="26" t="s">
        <v>687</v>
      </c>
      <c r="C27" s="10">
        <v>222341000</v>
      </c>
      <c r="D27" s="10">
        <v>42819800</v>
      </c>
      <c r="E27" s="10">
        <v>69187700</v>
      </c>
      <c r="F27" s="10">
        <v>598100</v>
      </c>
      <c r="G27" s="10">
        <v>13965600</v>
      </c>
      <c r="H27" s="120">
        <f t="shared" si="0"/>
        <v>126571200</v>
      </c>
      <c r="I27" s="4">
        <v>-768300</v>
      </c>
      <c r="J27" s="10">
        <f t="shared" si="1"/>
        <v>95001500</v>
      </c>
      <c r="K27" s="4">
        <v>1270922</v>
      </c>
      <c r="L27" s="155">
        <f t="shared" si="2"/>
        <v>74.750063339843038</v>
      </c>
    </row>
    <row r="28" spans="1:23" ht="13" x14ac:dyDescent="0.3">
      <c r="A28" s="1" t="s">
        <v>683</v>
      </c>
      <c r="B28" s="26" t="s">
        <v>688</v>
      </c>
      <c r="C28" s="10">
        <v>338377935</v>
      </c>
      <c r="D28" s="10">
        <v>103037431</v>
      </c>
      <c r="E28" s="10">
        <v>105679250</v>
      </c>
      <c r="F28" s="10">
        <v>664471</v>
      </c>
      <c r="G28" s="10">
        <v>16115798</v>
      </c>
      <c r="H28" s="120">
        <f t="shared" si="0"/>
        <v>225496950</v>
      </c>
      <c r="I28" s="4">
        <v>-2262152</v>
      </c>
      <c r="J28" s="10">
        <f t="shared" si="1"/>
        <v>110618833</v>
      </c>
      <c r="K28" s="4">
        <v>1479851</v>
      </c>
      <c r="L28" s="155">
        <f t="shared" si="2"/>
        <v>74.749980234496576</v>
      </c>
    </row>
    <row r="29" spans="1:23" ht="13" x14ac:dyDescent="0.3">
      <c r="A29" s="1" t="s">
        <v>683</v>
      </c>
      <c r="B29" s="26" t="s">
        <v>689</v>
      </c>
      <c r="C29" s="10">
        <v>154410628.56999999</v>
      </c>
      <c r="D29" s="10">
        <v>40097631</v>
      </c>
      <c r="E29" s="10">
        <v>51305974.57</v>
      </c>
      <c r="F29" s="10">
        <v>100000</v>
      </c>
      <c r="G29" s="10">
        <v>26775478</v>
      </c>
      <c r="H29" s="120">
        <f t="shared" si="0"/>
        <v>118279083.56999999</v>
      </c>
      <c r="I29" s="4">
        <v>0</v>
      </c>
      <c r="J29" s="10">
        <f t="shared" si="1"/>
        <v>36131545</v>
      </c>
      <c r="K29" s="4">
        <v>502970</v>
      </c>
      <c r="L29" s="155">
        <f t="shared" si="2"/>
        <v>71.836381891564116</v>
      </c>
    </row>
    <row r="30" spans="1:23" ht="13" x14ac:dyDescent="0.3">
      <c r="A30" s="1" t="s">
        <v>683</v>
      </c>
      <c r="B30" s="26" t="s">
        <v>690</v>
      </c>
      <c r="C30" s="10">
        <v>1028303783</v>
      </c>
      <c r="D30" s="10">
        <v>290271127</v>
      </c>
      <c r="E30" s="10">
        <v>258536451</v>
      </c>
      <c r="F30" s="10">
        <v>71978789</v>
      </c>
      <c r="G30" s="10">
        <v>23110516</v>
      </c>
      <c r="H30" s="120">
        <f t="shared" si="0"/>
        <v>643896883</v>
      </c>
      <c r="I30" s="4">
        <v>-17402635</v>
      </c>
      <c r="J30" s="10">
        <f t="shared" si="1"/>
        <v>367004265</v>
      </c>
      <c r="K30" s="4">
        <v>1333763785</v>
      </c>
      <c r="L30" s="155">
        <f t="shared" si="2"/>
        <v>0.27516436503034908</v>
      </c>
    </row>
    <row r="31" spans="1:23" ht="13" x14ac:dyDescent="0.3">
      <c r="A31" s="1" t="s">
        <v>683</v>
      </c>
      <c r="B31" s="26" t="s">
        <v>691</v>
      </c>
      <c r="C31" s="10">
        <v>192495700</v>
      </c>
      <c r="D31" s="10">
        <v>38589600</v>
      </c>
      <c r="E31" s="10">
        <v>51099500</v>
      </c>
      <c r="F31" s="10">
        <v>1079300</v>
      </c>
      <c r="G31" s="10">
        <v>10869500</v>
      </c>
      <c r="H31" s="120">
        <f t="shared" si="0"/>
        <v>101637900</v>
      </c>
      <c r="I31" s="4">
        <v>0</v>
      </c>
      <c r="J31" s="10">
        <f t="shared" si="1"/>
        <v>90857800</v>
      </c>
      <c r="K31" s="4">
        <v>517160800</v>
      </c>
      <c r="L31" s="155">
        <f t="shared" si="2"/>
        <v>0.17568578283582206</v>
      </c>
    </row>
    <row r="32" spans="1:23" ht="13" x14ac:dyDescent="0.3">
      <c r="A32" s="1" t="s">
        <v>683</v>
      </c>
      <c r="B32" s="26" t="s">
        <v>692</v>
      </c>
      <c r="C32" s="10">
        <v>269970100.16000003</v>
      </c>
      <c r="D32" s="10">
        <v>53939800</v>
      </c>
      <c r="E32" s="10">
        <v>58493800.010000005</v>
      </c>
      <c r="F32" s="10">
        <v>664800</v>
      </c>
      <c r="G32" s="10">
        <v>7528500</v>
      </c>
      <c r="H32" s="120">
        <f t="shared" si="0"/>
        <v>120626900.01000001</v>
      </c>
      <c r="I32" s="4">
        <v>0</v>
      </c>
      <c r="J32" s="10">
        <f t="shared" si="1"/>
        <v>149343200.15000004</v>
      </c>
      <c r="K32" s="4">
        <v>828785300</v>
      </c>
      <c r="L32" s="155">
        <f t="shared" si="2"/>
        <v>0.18019528115423866</v>
      </c>
    </row>
    <row r="33" spans="1:12" ht="13" x14ac:dyDescent="0.3">
      <c r="A33" s="1" t="s">
        <v>683</v>
      </c>
      <c r="B33" s="26" t="s">
        <v>693</v>
      </c>
      <c r="C33" s="10">
        <v>99696970.439999998</v>
      </c>
      <c r="D33" s="10">
        <v>30867241</v>
      </c>
      <c r="E33" s="10">
        <v>26444861.440000001</v>
      </c>
      <c r="F33" s="10">
        <v>370380</v>
      </c>
      <c r="G33" s="10">
        <v>4242652</v>
      </c>
      <c r="H33" s="120">
        <f t="shared" si="0"/>
        <v>61925134.439999998</v>
      </c>
      <c r="I33" s="4">
        <v>0</v>
      </c>
      <c r="J33" s="10">
        <f t="shared" si="1"/>
        <v>37771836</v>
      </c>
      <c r="K33" s="4">
        <v>560413</v>
      </c>
      <c r="L33" s="155">
        <f t="shared" si="2"/>
        <v>67.399999643120339</v>
      </c>
    </row>
    <row r="34" spans="1:12" ht="13" x14ac:dyDescent="0.3">
      <c r="A34" s="1" t="s">
        <v>683</v>
      </c>
      <c r="B34" s="26" t="s">
        <v>694</v>
      </c>
      <c r="C34" s="10">
        <v>128124932.11999999</v>
      </c>
      <c r="D34" s="10">
        <v>48500620</v>
      </c>
      <c r="E34" s="10">
        <v>27478502.120000001</v>
      </c>
      <c r="F34" s="10">
        <v>8004030</v>
      </c>
      <c r="G34" s="10">
        <v>14517890</v>
      </c>
      <c r="H34" s="120">
        <f t="shared" si="0"/>
        <v>98501042.120000005</v>
      </c>
      <c r="I34" s="4">
        <v>0</v>
      </c>
      <c r="J34" s="10">
        <f t="shared" si="1"/>
        <v>29623889.999999985</v>
      </c>
      <c r="K34" s="4">
        <v>444870</v>
      </c>
      <c r="L34" s="155">
        <f t="shared" si="2"/>
        <v>66.58999258210261</v>
      </c>
    </row>
    <row r="35" spans="1:12" ht="13" x14ac:dyDescent="0.3">
      <c r="A35" s="1" t="s">
        <v>683</v>
      </c>
      <c r="B35" s="26" t="s">
        <v>695</v>
      </c>
      <c r="C35" s="10">
        <v>158278891.81000003</v>
      </c>
      <c r="D35" s="10">
        <v>43986442.280000001</v>
      </c>
      <c r="E35" s="10">
        <v>45171083.590000004</v>
      </c>
      <c r="F35" s="10">
        <v>4971781</v>
      </c>
      <c r="G35" s="10">
        <v>15189516</v>
      </c>
      <c r="H35" s="120">
        <f t="shared" si="0"/>
        <v>109318822.87</v>
      </c>
      <c r="I35" s="4">
        <v>0</v>
      </c>
      <c r="J35" s="10">
        <f t="shared" si="1"/>
        <v>48960068.940000027</v>
      </c>
      <c r="K35" s="4">
        <v>544564</v>
      </c>
      <c r="L35" s="155">
        <f t="shared" si="2"/>
        <v>89.906914412263802</v>
      </c>
    </row>
    <row r="36" spans="1:12" ht="13" x14ac:dyDescent="0.3">
      <c r="A36" s="1" t="s">
        <v>683</v>
      </c>
      <c r="B36" s="26" t="s">
        <v>696</v>
      </c>
      <c r="C36" s="10">
        <v>164093559.46000001</v>
      </c>
      <c r="D36" s="10">
        <v>48388446</v>
      </c>
      <c r="E36" s="10">
        <v>36310475.460000001</v>
      </c>
      <c r="F36" s="10">
        <v>0</v>
      </c>
      <c r="G36" s="10">
        <v>17731577</v>
      </c>
      <c r="H36" s="120">
        <f t="shared" si="0"/>
        <v>102430498.46000001</v>
      </c>
      <c r="I36" s="4">
        <v>0</v>
      </c>
      <c r="J36" s="10">
        <f t="shared" si="1"/>
        <v>61663061</v>
      </c>
      <c r="K36" s="4">
        <v>274546129</v>
      </c>
      <c r="L36" s="155">
        <f t="shared" si="2"/>
        <v>0.22460000155383725</v>
      </c>
    </row>
    <row r="37" spans="1:12" ht="13" x14ac:dyDescent="0.3">
      <c r="A37" s="1" t="s">
        <v>683</v>
      </c>
      <c r="B37" s="26" t="s">
        <v>697</v>
      </c>
      <c r="C37" s="10">
        <v>83562600.370000005</v>
      </c>
      <c r="D37" s="10">
        <v>27418300</v>
      </c>
      <c r="E37" s="10">
        <v>23250500.369999997</v>
      </c>
      <c r="F37" s="10">
        <v>40000</v>
      </c>
      <c r="G37" s="10">
        <v>11799800</v>
      </c>
      <c r="H37" s="120">
        <f t="shared" si="0"/>
        <v>62508600.369999997</v>
      </c>
      <c r="I37" s="4">
        <v>0</v>
      </c>
      <c r="J37" s="10">
        <f t="shared" si="1"/>
        <v>21054000.000000007</v>
      </c>
      <c r="K37" s="4">
        <v>105270000</v>
      </c>
      <c r="L37" s="155">
        <f t="shared" si="2"/>
        <v>0.20000000000000007</v>
      </c>
    </row>
    <row r="38" spans="1:12" ht="13" x14ac:dyDescent="0.3">
      <c r="A38" s="1" t="s">
        <v>683</v>
      </c>
      <c r="B38" s="26" t="s">
        <v>698</v>
      </c>
      <c r="C38" s="10">
        <v>78382000.079999998</v>
      </c>
      <c r="D38" s="10">
        <v>31526200</v>
      </c>
      <c r="E38" s="10">
        <v>17485400.079999998</v>
      </c>
      <c r="F38" s="10">
        <v>3665400</v>
      </c>
      <c r="G38" s="10">
        <v>9054133</v>
      </c>
      <c r="H38" s="120">
        <f t="shared" si="0"/>
        <v>61731133.079999998</v>
      </c>
      <c r="I38" s="4">
        <v>-778491</v>
      </c>
      <c r="J38" s="10">
        <f t="shared" si="1"/>
        <v>15872376</v>
      </c>
      <c r="K38" s="4">
        <v>63578602</v>
      </c>
      <c r="L38" s="155">
        <f t="shared" si="2"/>
        <v>0.24964965413992588</v>
      </c>
    </row>
    <row r="39" spans="1:12" ht="13" x14ac:dyDescent="0.3">
      <c r="A39" s="1" t="s">
        <v>683</v>
      </c>
      <c r="B39" s="26" t="s">
        <v>699</v>
      </c>
      <c r="C39" s="10">
        <v>39634349.379999995</v>
      </c>
      <c r="D39" s="10">
        <v>14934021</v>
      </c>
      <c r="E39" s="10">
        <v>8971969.379999999</v>
      </c>
      <c r="F39" s="10">
        <v>40500</v>
      </c>
      <c r="G39" s="10">
        <v>9277230</v>
      </c>
      <c r="H39" s="120">
        <f t="shared" si="0"/>
        <v>33223720.379999999</v>
      </c>
      <c r="I39" s="4">
        <v>0</v>
      </c>
      <c r="J39" s="10">
        <f t="shared" si="1"/>
        <v>6410628.9999999963</v>
      </c>
      <c r="K39" s="4">
        <v>29031853</v>
      </c>
      <c r="L39" s="155">
        <f t="shared" si="2"/>
        <v>0.22081363528535353</v>
      </c>
    </row>
    <row r="40" spans="1:12" ht="13" x14ac:dyDescent="0.3">
      <c r="A40" s="1" t="s">
        <v>683</v>
      </c>
      <c r="B40" s="26" t="s">
        <v>700</v>
      </c>
      <c r="C40" s="10">
        <v>825408263.76999998</v>
      </c>
      <c r="D40" s="10">
        <v>540580854.49000001</v>
      </c>
      <c r="E40" s="10">
        <v>203040703.95999998</v>
      </c>
      <c r="F40" s="10">
        <v>3304652</v>
      </c>
      <c r="G40" s="10">
        <v>19914250</v>
      </c>
      <c r="H40" s="120">
        <f t="shared" si="0"/>
        <v>766840460.45000005</v>
      </c>
      <c r="I40" s="4">
        <v>0</v>
      </c>
      <c r="J40" s="10">
        <f t="shared" si="1"/>
        <v>58567803.319999933</v>
      </c>
      <c r="K40" s="4">
        <v>218781500</v>
      </c>
      <c r="L40" s="155">
        <f t="shared" si="2"/>
        <v>0.26769998066564099</v>
      </c>
    </row>
    <row r="41" spans="1:12" ht="13" x14ac:dyDescent="0.3">
      <c r="A41" s="1" t="s">
        <v>683</v>
      </c>
      <c r="B41" s="26" t="s">
        <v>701</v>
      </c>
      <c r="C41" s="10">
        <v>48038620.559999995</v>
      </c>
      <c r="D41" s="10">
        <v>10798294</v>
      </c>
      <c r="E41" s="10">
        <v>14791868.560000001</v>
      </c>
      <c r="F41" s="10">
        <v>315350</v>
      </c>
      <c r="G41" s="10">
        <v>9224711</v>
      </c>
      <c r="H41" s="120">
        <f t="shared" si="0"/>
        <v>35130223.560000002</v>
      </c>
      <c r="I41" s="4">
        <v>0</v>
      </c>
      <c r="J41" s="10">
        <f t="shared" si="1"/>
        <v>12908396.999999993</v>
      </c>
      <c r="K41" s="4">
        <v>38717637</v>
      </c>
      <c r="L41" s="155">
        <f t="shared" si="2"/>
        <v>0.33339836829401526</v>
      </c>
    </row>
    <row r="42" spans="1:12" ht="13" x14ac:dyDescent="0.3">
      <c r="A42" s="1" t="s">
        <v>683</v>
      </c>
      <c r="B42" s="26" t="s">
        <v>702</v>
      </c>
      <c r="C42" s="10">
        <v>117329593</v>
      </c>
      <c r="D42" s="10">
        <v>38475150</v>
      </c>
      <c r="E42" s="10">
        <v>33273243</v>
      </c>
      <c r="F42" s="10">
        <v>127752</v>
      </c>
      <c r="G42" s="10">
        <v>9866198</v>
      </c>
      <c r="H42" s="120">
        <f t="shared" si="0"/>
        <v>81742343</v>
      </c>
      <c r="I42" s="4">
        <v>0</v>
      </c>
      <c r="J42" s="10">
        <f t="shared" si="1"/>
        <v>35587250</v>
      </c>
      <c r="K42" s="4">
        <v>161631264</v>
      </c>
      <c r="L42" s="155">
        <f t="shared" si="2"/>
        <v>0.22017553485197022</v>
      </c>
    </row>
    <row r="43" spans="1:12" ht="13" x14ac:dyDescent="0.3">
      <c r="A43" s="1" t="s">
        <v>683</v>
      </c>
      <c r="B43" s="26" t="s">
        <v>703</v>
      </c>
      <c r="C43" s="10">
        <v>148061200</v>
      </c>
      <c r="D43" s="10">
        <v>51214927</v>
      </c>
      <c r="E43" s="10">
        <v>37554544</v>
      </c>
      <c r="F43" s="10">
        <v>712185</v>
      </c>
      <c r="G43" s="10">
        <v>19812344</v>
      </c>
      <c r="H43" s="120">
        <f t="shared" si="0"/>
        <v>109294000</v>
      </c>
      <c r="I43" s="4">
        <v>0</v>
      </c>
      <c r="J43" s="10">
        <f t="shared" si="1"/>
        <v>38767200</v>
      </c>
      <c r="K43" s="4">
        <v>456204</v>
      </c>
      <c r="L43" s="155">
        <f t="shared" si="2"/>
        <v>84.977773101507225</v>
      </c>
    </row>
    <row r="44" spans="1:12" ht="13" x14ac:dyDescent="0.3">
      <c r="A44" s="1" t="s">
        <v>683</v>
      </c>
      <c r="B44" s="26" t="s">
        <v>704</v>
      </c>
      <c r="C44" s="10">
        <v>139092904</v>
      </c>
      <c r="D44" s="10">
        <v>40557263</v>
      </c>
      <c r="E44" s="10">
        <v>37979720</v>
      </c>
      <c r="F44" s="10">
        <v>2000400</v>
      </c>
      <c r="G44" s="10">
        <v>14054138</v>
      </c>
      <c r="H44" s="120">
        <f t="shared" si="0"/>
        <v>94591521</v>
      </c>
      <c r="I44" s="4">
        <v>0</v>
      </c>
      <c r="J44" s="10">
        <f t="shared" si="1"/>
        <v>44501383</v>
      </c>
      <c r="K44" s="4">
        <v>227006113</v>
      </c>
      <c r="L44" s="155">
        <f t="shared" si="2"/>
        <v>0.19603605564577903</v>
      </c>
    </row>
    <row r="45" spans="1:12" ht="13" x14ac:dyDescent="0.3">
      <c r="A45" s="1" t="s">
        <v>683</v>
      </c>
      <c r="B45" s="26" t="s">
        <v>705</v>
      </c>
      <c r="C45" s="10">
        <v>65779023</v>
      </c>
      <c r="D45" s="10">
        <v>26835966</v>
      </c>
      <c r="E45" s="10">
        <v>12458281</v>
      </c>
      <c r="F45" s="10">
        <v>319712</v>
      </c>
      <c r="G45" s="10">
        <v>11813213</v>
      </c>
      <c r="H45" s="120">
        <f t="shared" si="0"/>
        <v>51427172</v>
      </c>
      <c r="I45" s="4">
        <v>0</v>
      </c>
      <c r="J45" s="10">
        <f t="shared" si="1"/>
        <v>14351851</v>
      </c>
      <c r="K45" s="4">
        <v>62852542</v>
      </c>
      <c r="L45" s="155">
        <f t="shared" si="2"/>
        <v>0.22834161584109042</v>
      </c>
    </row>
    <row r="46" spans="1:12" ht="13" x14ac:dyDescent="0.3">
      <c r="A46" s="1" t="s">
        <v>683</v>
      </c>
      <c r="B46" s="26" t="s">
        <v>706</v>
      </c>
      <c r="C46" s="10">
        <v>68361527.719999999</v>
      </c>
      <c r="D46" s="10">
        <v>26265012.709999997</v>
      </c>
      <c r="E46" s="10">
        <v>15221723.689999999</v>
      </c>
      <c r="F46" s="10">
        <v>676839</v>
      </c>
      <c r="G46" s="10">
        <v>8398666</v>
      </c>
      <c r="H46" s="120">
        <f t="shared" si="0"/>
        <v>50562241.399999999</v>
      </c>
      <c r="I46" s="4">
        <v>400000</v>
      </c>
      <c r="J46" s="10">
        <f t="shared" si="1"/>
        <v>18199286.32</v>
      </c>
      <c r="K46" s="4">
        <v>81544860</v>
      </c>
      <c r="L46" s="155">
        <f t="shared" si="2"/>
        <v>0.22318128107645288</v>
      </c>
    </row>
    <row r="47" spans="1:12" ht="13" x14ac:dyDescent="0.3">
      <c r="A47" s="1" t="s">
        <v>683</v>
      </c>
      <c r="B47" s="26" t="s">
        <v>707</v>
      </c>
      <c r="C47" s="10">
        <v>61287300.68</v>
      </c>
      <c r="D47" s="10">
        <v>21439600</v>
      </c>
      <c r="E47" s="10">
        <v>16218000.68</v>
      </c>
      <c r="F47" s="10">
        <v>15000</v>
      </c>
      <c r="G47" s="10">
        <v>10817200</v>
      </c>
      <c r="H47" s="120">
        <f t="shared" si="0"/>
        <v>48489800.68</v>
      </c>
      <c r="I47" s="4">
        <v>0</v>
      </c>
      <c r="J47" s="10">
        <f t="shared" si="1"/>
        <v>12797500</v>
      </c>
      <c r="K47" s="4">
        <v>56237333</v>
      </c>
      <c r="L47" s="155">
        <f t="shared" si="2"/>
        <v>0.22756235613093531</v>
      </c>
    </row>
    <row r="48" spans="1:12" ht="13" x14ac:dyDescent="0.3">
      <c r="A48" s="1" t="s">
        <v>683</v>
      </c>
      <c r="B48" s="26" t="s">
        <v>708</v>
      </c>
      <c r="C48" s="10">
        <v>67150439.200000003</v>
      </c>
      <c r="D48" s="10">
        <v>24245857.619999997</v>
      </c>
      <c r="E48" s="10">
        <v>18246691.93</v>
      </c>
      <c r="F48" s="10">
        <v>0</v>
      </c>
      <c r="G48" s="10">
        <v>10993318</v>
      </c>
      <c r="H48" s="120">
        <f t="shared" si="0"/>
        <v>53485867.549999997</v>
      </c>
      <c r="I48" s="4">
        <v>0</v>
      </c>
      <c r="J48" s="10">
        <f t="shared" si="1"/>
        <v>13664571.650000006</v>
      </c>
      <c r="K48" s="4">
        <v>59411180</v>
      </c>
      <c r="L48" s="155">
        <f t="shared" si="2"/>
        <v>0.23000000420796229</v>
      </c>
    </row>
    <row r="49" spans="1:13" ht="13" x14ac:dyDescent="0.3">
      <c r="A49" s="1" t="s">
        <v>683</v>
      </c>
      <c r="B49" s="26" t="s">
        <v>709</v>
      </c>
      <c r="C49" s="10">
        <v>255755400</v>
      </c>
      <c r="D49" s="10">
        <v>60717400</v>
      </c>
      <c r="E49" s="10">
        <v>53253600</v>
      </c>
      <c r="F49" s="10">
        <v>1754000</v>
      </c>
      <c r="G49" s="10">
        <v>5440700</v>
      </c>
      <c r="H49" s="120">
        <f t="shared" si="0"/>
        <v>121165700</v>
      </c>
      <c r="I49" s="4">
        <v>0</v>
      </c>
      <c r="J49" s="10">
        <f t="shared" si="1"/>
        <v>134589700</v>
      </c>
      <c r="K49" s="4">
        <v>476475700</v>
      </c>
      <c r="L49" s="155">
        <f t="shared" si="2"/>
        <v>0.28246917943559346</v>
      </c>
    </row>
    <row r="50" spans="1:13" ht="13" x14ac:dyDescent="0.3">
      <c r="A50" s="1" t="s">
        <v>683</v>
      </c>
      <c r="B50" s="26" t="s">
        <v>710</v>
      </c>
      <c r="C50" s="10">
        <v>173713929</v>
      </c>
      <c r="D50" s="10">
        <v>62105643.5</v>
      </c>
      <c r="E50" s="10">
        <v>44957712.5</v>
      </c>
      <c r="F50" s="10">
        <v>1550726</v>
      </c>
      <c r="G50" s="10">
        <v>27136959</v>
      </c>
      <c r="H50" s="120">
        <f t="shared" si="0"/>
        <v>135751041</v>
      </c>
      <c r="I50" s="4">
        <v>0</v>
      </c>
      <c r="J50" s="10">
        <f t="shared" si="1"/>
        <v>37962888</v>
      </c>
      <c r="K50" s="4">
        <v>186544674</v>
      </c>
      <c r="L50" s="155">
        <f t="shared" si="2"/>
        <v>0.20350561174424095</v>
      </c>
    </row>
    <row r="51" spans="1:13" ht="13" x14ac:dyDescent="0.3">
      <c r="A51" s="1" t="s">
        <v>683</v>
      </c>
      <c r="B51" s="26" t="s">
        <v>711</v>
      </c>
      <c r="C51" s="10">
        <v>143983305.21000001</v>
      </c>
      <c r="D51" s="10">
        <v>53801157.360000007</v>
      </c>
      <c r="E51" s="10">
        <v>34979291.629999995</v>
      </c>
      <c r="F51" s="10">
        <v>653887.27</v>
      </c>
      <c r="G51" s="10">
        <v>18912564</v>
      </c>
      <c r="H51" s="120">
        <f t="shared" si="0"/>
        <v>108346900.26000001</v>
      </c>
      <c r="I51" s="4">
        <v>0</v>
      </c>
      <c r="J51" s="10">
        <f t="shared" si="1"/>
        <v>35636404.950000003</v>
      </c>
      <c r="K51" s="4">
        <v>126169712</v>
      </c>
      <c r="L51" s="155">
        <f t="shared" si="2"/>
        <v>0.28244817543849193</v>
      </c>
    </row>
    <row r="52" spans="1:13" ht="13" x14ac:dyDescent="0.3">
      <c r="A52" s="1" t="s">
        <v>683</v>
      </c>
      <c r="B52" s="26" t="s">
        <v>712</v>
      </c>
      <c r="C52" s="10">
        <v>84252592.449999988</v>
      </c>
      <c r="D52" s="10">
        <v>33141178.030000001</v>
      </c>
      <c r="E52" s="10">
        <v>21870807.069999997</v>
      </c>
      <c r="F52" s="10">
        <v>197167</v>
      </c>
      <c r="G52" s="10">
        <v>11205507</v>
      </c>
      <c r="H52" s="120">
        <f t="shared" si="0"/>
        <v>66414659.099999994</v>
      </c>
      <c r="I52" s="4">
        <v>0</v>
      </c>
      <c r="J52" s="10">
        <f t="shared" si="1"/>
        <v>17837933.349999994</v>
      </c>
      <c r="K52" s="4">
        <v>90691708</v>
      </c>
      <c r="L52" s="155">
        <f t="shared" si="2"/>
        <v>0.19668758857204446</v>
      </c>
    </row>
    <row r="53" spans="1:13" ht="13" x14ac:dyDescent="0.3">
      <c r="A53" s="1" t="s">
        <v>683</v>
      </c>
      <c r="B53" s="26" t="s">
        <v>713</v>
      </c>
      <c r="C53" s="10">
        <v>127490413</v>
      </c>
      <c r="D53" s="10">
        <v>35058584</v>
      </c>
      <c r="E53" s="10">
        <v>36095205</v>
      </c>
      <c r="F53" s="10">
        <v>0</v>
      </c>
      <c r="G53" s="10">
        <v>14773182</v>
      </c>
      <c r="H53" s="120">
        <f>SUM(D53:G53)</f>
        <v>85926971</v>
      </c>
      <c r="I53" s="4">
        <v>0</v>
      </c>
      <c r="J53" s="10">
        <f>C53-H53+I53</f>
        <v>41563442</v>
      </c>
      <c r="K53" s="4">
        <v>169270773</v>
      </c>
      <c r="L53" s="155">
        <f>IF(K53=0,"0",(J53/K53))</f>
        <v>0.24554411410409285</v>
      </c>
    </row>
    <row r="54" spans="1:13" ht="13" x14ac:dyDescent="0.3">
      <c r="A54" s="1" t="s">
        <v>325</v>
      </c>
      <c r="B54" s="26" t="s">
        <v>714</v>
      </c>
      <c r="C54" s="10">
        <v>116222871.29000001</v>
      </c>
      <c r="D54" s="10">
        <v>35364043</v>
      </c>
      <c r="E54" s="10">
        <v>35077712.289999999</v>
      </c>
      <c r="F54" s="10">
        <v>200000</v>
      </c>
      <c r="G54" s="10">
        <v>13720320</v>
      </c>
      <c r="H54" s="120">
        <f>SUM(D54:G54)</f>
        <v>84362075.289999992</v>
      </c>
      <c r="I54" s="4">
        <v>150000</v>
      </c>
      <c r="J54" s="10">
        <f>C54-H54+I54</f>
        <v>32010796.000000015</v>
      </c>
      <c r="K54" s="4">
        <v>147510598</v>
      </c>
      <c r="L54" s="155">
        <f>IF(K54=0,"0",(J54/K54))</f>
        <v>0.21700675364355865</v>
      </c>
    </row>
    <row r="55" spans="1:13" ht="13" x14ac:dyDescent="0.3">
      <c r="A55" s="1"/>
      <c r="B55" s="26"/>
      <c r="C55" s="29"/>
      <c r="D55" s="29"/>
      <c r="E55" s="29"/>
      <c r="F55" s="29"/>
      <c r="G55" s="29"/>
      <c r="H55" s="118"/>
    </row>
    <row r="56" spans="1:13" ht="13" x14ac:dyDescent="0.3">
      <c r="A56" s="1"/>
      <c r="B56" s="26" t="s">
        <v>289</v>
      </c>
      <c r="C56" s="11">
        <f t="shared" ref="C56:K56" si="3">SUBTOTAL(9,C23:C55)</f>
        <v>5655569001.1799994</v>
      </c>
      <c r="D56" s="11">
        <f t="shared" si="3"/>
        <v>1959038662.9899998</v>
      </c>
      <c r="E56" s="11">
        <f t="shared" si="3"/>
        <v>1460846855.8700001</v>
      </c>
      <c r="F56" s="11">
        <f t="shared" si="3"/>
        <v>104410847.27</v>
      </c>
      <c r="G56" s="11">
        <f t="shared" si="3"/>
        <v>410053376</v>
      </c>
      <c r="H56" s="119">
        <f t="shared" si="3"/>
        <v>3934349742.1300001</v>
      </c>
      <c r="I56" s="11">
        <f t="shared" si="3"/>
        <v>-20661577.990000002</v>
      </c>
      <c r="J56" s="11">
        <f t="shared" si="3"/>
        <v>1700557681.0599999</v>
      </c>
      <c r="K56" s="11">
        <f t="shared" si="3"/>
        <v>5402827383</v>
      </c>
      <c r="L56" s="4" t="s">
        <v>172</v>
      </c>
      <c r="M56" s="4" t="s">
        <v>172</v>
      </c>
    </row>
    <row r="57" spans="1:13" x14ac:dyDescent="0.25">
      <c r="H57" s="182"/>
    </row>
    <row r="59" spans="1:13" ht="13" x14ac:dyDescent="0.3">
      <c r="A59" s="1" t="s">
        <v>72</v>
      </c>
      <c r="B59" s="202" t="s">
        <v>614</v>
      </c>
      <c r="C59" s="10">
        <v>5903357.54</v>
      </c>
      <c r="D59" s="10">
        <v>0</v>
      </c>
      <c r="E59" s="10">
        <v>1553915.26</v>
      </c>
      <c r="F59" s="10">
        <v>4349442.28</v>
      </c>
      <c r="G59" s="10">
        <v>0</v>
      </c>
      <c r="H59" s="120">
        <f>SUM(D59:G59)</f>
        <v>5903357.54</v>
      </c>
      <c r="I59" s="10">
        <v>0</v>
      </c>
      <c r="J59" s="10">
        <f>C59-H59+I59</f>
        <v>0</v>
      </c>
      <c r="K59" s="10">
        <v>0</v>
      </c>
      <c r="L59" s="155" t="s">
        <v>172</v>
      </c>
    </row>
    <row r="60" spans="1:13" ht="13" x14ac:dyDescent="0.3">
      <c r="B60" s="202"/>
      <c r="C60" s="10"/>
      <c r="D60" s="10"/>
      <c r="E60" s="10"/>
      <c r="F60" s="10"/>
      <c r="G60" s="10"/>
      <c r="H60" s="120"/>
      <c r="I60" s="10"/>
      <c r="J60" s="10"/>
      <c r="K60" s="10"/>
      <c r="L60" s="155"/>
    </row>
    <row r="61" spans="1:13" ht="13" x14ac:dyDescent="0.3">
      <c r="B61" s="26"/>
      <c r="C61" s="29"/>
      <c r="D61" s="29"/>
      <c r="E61" s="29"/>
      <c r="F61" s="29"/>
      <c r="G61" s="29"/>
      <c r="H61" s="118"/>
      <c r="I61" s="29"/>
      <c r="J61" s="29"/>
      <c r="K61" s="29"/>
    </row>
    <row r="62" spans="1:13" ht="13" x14ac:dyDescent="0.3">
      <c r="B62" s="203" t="s">
        <v>561</v>
      </c>
      <c r="C62" s="204">
        <f t="shared" ref="C62:J62" si="4">C56+C59</f>
        <v>5661472358.7199993</v>
      </c>
      <c r="D62" s="204">
        <f t="shared" si="4"/>
        <v>1959038662.9899998</v>
      </c>
      <c r="E62" s="204">
        <f t="shared" si="4"/>
        <v>1462400771.1300001</v>
      </c>
      <c r="F62" s="204">
        <f t="shared" si="4"/>
        <v>108760289.55</v>
      </c>
      <c r="G62" s="204">
        <f t="shared" si="4"/>
        <v>410053376</v>
      </c>
      <c r="H62" s="201">
        <f t="shared" si="4"/>
        <v>3940253099.6700001</v>
      </c>
      <c r="I62" s="204">
        <f t="shared" si="4"/>
        <v>-20661577.990000002</v>
      </c>
      <c r="J62" s="204">
        <f t="shared" si="4"/>
        <v>1700557681.0599999</v>
      </c>
    </row>
    <row r="65" spans="3:3" ht="13" x14ac:dyDescent="0.3">
      <c r="C65" s="179" t="s">
        <v>3</v>
      </c>
    </row>
  </sheetData>
  <mergeCells count="3">
    <mergeCell ref="C21:C22"/>
    <mergeCell ref="B19:L19"/>
    <mergeCell ref="D21:L21"/>
  </mergeCells>
  <phoneticPr fontId="0" type="noConversion"/>
  <pageMargins left="0.74803149606299213" right="0.74803149606299213" top="0.98425196850393704" bottom="0.51181102362204722" header="0.51181102362204722" footer="0.51181102362204722"/>
  <pageSetup paperSize="9" scale="72" fitToHeight="4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2"/>
  <sheetViews>
    <sheetView topLeftCell="B7" zoomScaleNormal="100" zoomScaleSheetLayoutView="75" workbookViewId="0">
      <selection activeCell="B7" sqref="B7"/>
    </sheetView>
  </sheetViews>
  <sheetFormatPr defaultColWidth="9.1796875" defaultRowHeight="13" x14ac:dyDescent="0.3"/>
  <cols>
    <col min="1" max="1" width="9.1796875" style="1" hidden="1" customWidth="1"/>
    <col min="2" max="2" width="27.7265625" style="1" customWidth="1"/>
    <col min="3" max="13" width="13" style="1" customWidth="1"/>
    <col min="14" max="16384" width="9.1796875" style="1"/>
  </cols>
  <sheetData>
    <row r="1" spans="1:12" hidden="1" x14ac:dyDescent="0.3">
      <c r="A1" s="1" t="s">
        <v>715</v>
      </c>
    </row>
    <row r="2" spans="1:12" hidden="1" x14ac:dyDescent="0.3">
      <c r="A2" s="1" t="s">
        <v>302</v>
      </c>
    </row>
    <row r="3" spans="1:12" hidden="1" x14ac:dyDescent="0.3">
      <c r="A3" s="1" t="s">
        <v>309</v>
      </c>
      <c r="B3" s="8" t="s">
        <v>324</v>
      </c>
      <c r="C3" s="1" t="s">
        <v>290</v>
      </c>
      <c r="D3" s="1" t="s">
        <v>290</v>
      </c>
      <c r="E3" s="1" t="s">
        <v>290</v>
      </c>
      <c r="F3" s="1" t="s">
        <v>290</v>
      </c>
      <c r="G3" s="1" t="s">
        <v>290</v>
      </c>
      <c r="H3" s="1" t="s">
        <v>290</v>
      </c>
      <c r="I3" s="1" t="s">
        <v>290</v>
      </c>
      <c r="J3" s="1" t="s">
        <v>290</v>
      </c>
    </row>
    <row r="4" spans="1:12" hidden="1" x14ac:dyDescent="0.3">
      <c r="A4" s="1" t="s">
        <v>291</v>
      </c>
      <c r="C4" s="7">
        <v>10</v>
      </c>
      <c r="D4" s="1">
        <v>30</v>
      </c>
      <c r="E4" s="7">
        <v>10</v>
      </c>
      <c r="F4" s="1">
        <v>30</v>
      </c>
      <c r="G4" s="7">
        <v>10</v>
      </c>
      <c r="H4" s="1">
        <v>30</v>
      </c>
      <c r="I4" s="7">
        <v>10</v>
      </c>
      <c r="J4" s="1">
        <v>30</v>
      </c>
      <c r="K4" s="2"/>
    </row>
    <row r="5" spans="1:12" hidden="1" x14ac:dyDescent="0.3">
      <c r="A5" s="1" t="s">
        <v>318</v>
      </c>
      <c r="C5" s="1">
        <v>10</v>
      </c>
      <c r="D5" s="1">
        <v>10</v>
      </c>
      <c r="E5" s="1">
        <v>20</v>
      </c>
      <c r="F5" s="1">
        <v>20</v>
      </c>
      <c r="G5" s="1">
        <v>30</v>
      </c>
      <c r="H5" s="1">
        <v>30</v>
      </c>
      <c r="I5" s="1">
        <v>40</v>
      </c>
      <c r="J5" s="1">
        <v>40</v>
      </c>
      <c r="K5" s="2"/>
    </row>
    <row r="6" spans="1:12" s="22" customFormat="1" ht="12.75" hidden="1" customHeight="1" x14ac:dyDescent="0.35">
      <c r="A6" s="1" t="s">
        <v>417</v>
      </c>
      <c r="C6" s="1" t="s">
        <v>418</v>
      </c>
      <c r="D6" s="1" t="s">
        <v>419</v>
      </c>
      <c r="E6" s="1" t="s">
        <v>418</v>
      </c>
      <c r="F6" s="1" t="s">
        <v>419</v>
      </c>
      <c r="G6" s="1" t="s">
        <v>418</v>
      </c>
      <c r="H6" s="1" t="s">
        <v>419</v>
      </c>
      <c r="I6" s="1" t="s">
        <v>418</v>
      </c>
      <c r="J6" s="1" t="s">
        <v>419</v>
      </c>
    </row>
    <row r="7" spans="1:12" customFormat="1" ht="12.5" x14ac:dyDescent="0.25"/>
    <row r="8" spans="1:12" hidden="1" x14ac:dyDescent="0.3">
      <c r="A8" s="1" t="s">
        <v>164</v>
      </c>
    </row>
    <row r="9" spans="1:12" hidden="1" x14ac:dyDescent="0.3">
      <c r="A9" s="1" t="s">
        <v>300</v>
      </c>
    </row>
    <row r="10" spans="1:12" hidden="1" x14ac:dyDescent="0.3">
      <c r="A10" s="1" t="s">
        <v>313</v>
      </c>
      <c r="B10" s="8"/>
      <c r="K10" s="31" t="s">
        <v>290</v>
      </c>
      <c r="L10" s="31" t="s">
        <v>290</v>
      </c>
    </row>
    <row r="11" spans="1:12" hidden="1" x14ac:dyDescent="0.3">
      <c r="A11" s="1" t="s">
        <v>295</v>
      </c>
      <c r="C11" s="7"/>
      <c r="E11" s="7"/>
      <c r="G11" s="7"/>
      <c r="I11" s="7"/>
      <c r="K11" s="32">
        <v>10</v>
      </c>
      <c r="L11" s="32">
        <v>30</v>
      </c>
    </row>
    <row r="12" spans="1:12" hidden="1" x14ac:dyDescent="0.3">
      <c r="A12" s="1" t="s">
        <v>285</v>
      </c>
      <c r="K12" s="31" t="s">
        <v>174</v>
      </c>
      <c r="L12" s="31" t="s">
        <v>174</v>
      </c>
    </row>
    <row r="13" spans="1:12" s="22" customFormat="1" ht="12.75" hidden="1" customHeight="1" x14ac:dyDescent="0.35">
      <c r="A13" s="1" t="s">
        <v>425</v>
      </c>
      <c r="C13" s="1"/>
      <c r="D13" s="1"/>
      <c r="E13" s="1"/>
      <c r="F13" s="1"/>
      <c r="G13" s="1"/>
      <c r="H13" s="1"/>
      <c r="I13" s="1"/>
      <c r="K13" s="129" t="s">
        <v>418</v>
      </c>
      <c r="L13" s="129" t="s">
        <v>419</v>
      </c>
    </row>
    <row r="14" spans="1:12" s="22" customFormat="1" ht="12.75" customHeight="1" x14ac:dyDescent="0.35">
      <c r="A14" s="1"/>
      <c r="D14" s="1"/>
      <c r="E14" s="1"/>
      <c r="F14" s="1"/>
      <c r="G14" s="1"/>
      <c r="H14" s="1"/>
      <c r="I14" s="23"/>
      <c r="J14" s="1"/>
    </row>
    <row r="15" spans="1:12" hidden="1" x14ac:dyDescent="0.3">
      <c r="A15" s="1" t="s">
        <v>716</v>
      </c>
    </row>
    <row r="16" spans="1:12" hidden="1" x14ac:dyDescent="0.3">
      <c r="A16" s="1" t="s">
        <v>301</v>
      </c>
    </row>
    <row r="17" spans="1:12" hidden="1" x14ac:dyDescent="0.3">
      <c r="A17" s="1" t="s">
        <v>314</v>
      </c>
      <c r="B17" s="8" t="s">
        <v>324</v>
      </c>
      <c r="C17" s="1" t="s">
        <v>290</v>
      </c>
      <c r="D17" s="1" t="s">
        <v>290</v>
      </c>
      <c r="E17" s="1" t="s">
        <v>290</v>
      </c>
      <c r="F17" s="1" t="s">
        <v>290</v>
      </c>
      <c r="G17" s="1" t="s">
        <v>290</v>
      </c>
      <c r="H17" s="1" t="s">
        <v>290</v>
      </c>
      <c r="I17" s="1" t="s">
        <v>290</v>
      </c>
      <c r="J17" s="1" t="s">
        <v>290</v>
      </c>
    </row>
    <row r="18" spans="1:12" hidden="1" x14ac:dyDescent="0.3">
      <c r="A18" s="1" t="s">
        <v>296</v>
      </c>
      <c r="C18" s="7">
        <v>10</v>
      </c>
      <c r="D18" s="1">
        <v>30</v>
      </c>
      <c r="E18" s="7">
        <v>10</v>
      </c>
      <c r="F18" s="1">
        <v>30</v>
      </c>
      <c r="G18" s="7">
        <v>10</v>
      </c>
      <c r="H18" s="1">
        <v>30</v>
      </c>
      <c r="I18" s="7">
        <v>10</v>
      </c>
      <c r="J18" s="1">
        <v>30</v>
      </c>
      <c r="K18" s="2"/>
    </row>
    <row r="19" spans="1:12" hidden="1" x14ac:dyDescent="0.3">
      <c r="A19" s="1" t="s">
        <v>286</v>
      </c>
      <c r="C19" s="1">
        <v>50</v>
      </c>
      <c r="D19" s="1">
        <v>50</v>
      </c>
      <c r="E19" s="1" t="s">
        <v>431</v>
      </c>
      <c r="F19" s="1" t="s">
        <v>431</v>
      </c>
      <c r="G19" s="1">
        <v>70</v>
      </c>
      <c r="H19" s="1">
        <v>70</v>
      </c>
      <c r="I19" s="1">
        <v>80</v>
      </c>
      <c r="J19" s="1">
        <v>80</v>
      </c>
      <c r="K19" s="2"/>
    </row>
    <row r="20" spans="1:12" s="22" customFormat="1" ht="12.75" hidden="1" customHeight="1" x14ac:dyDescent="0.35">
      <c r="A20" s="1" t="s">
        <v>432</v>
      </c>
      <c r="C20" s="1" t="s">
        <v>418</v>
      </c>
      <c r="D20" s="1" t="s">
        <v>419</v>
      </c>
      <c r="E20" s="1" t="s">
        <v>418</v>
      </c>
      <c r="F20" s="1" t="s">
        <v>419</v>
      </c>
      <c r="G20" s="1" t="s">
        <v>418</v>
      </c>
      <c r="H20" s="1" t="s">
        <v>419</v>
      </c>
      <c r="I20" s="1" t="s">
        <v>418</v>
      </c>
      <c r="J20" s="1" t="s">
        <v>419</v>
      </c>
    </row>
    <row r="21" spans="1:12" customFormat="1" ht="12.5" x14ac:dyDescent="0.25"/>
    <row r="22" spans="1:12" hidden="1" x14ac:dyDescent="0.3">
      <c r="A22" s="1" t="s">
        <v>717</v>
      </c>
    </row>
    <row r="23" spans="1:12" hidden="1" x14ac:dyDescent="0.3">
      <c r="A23" s="1" t="s">
        <v>440</v>
      </c>
    </row>
    <row r="24" spans="1:12" hidden="1" x14ac:dyDescent="0.3">
      <c r="A24" s="1" t="s">
        <v>441</v>
      </c>
      <c r="B24" s="8" t="s">
        <v>324</v>
      </c>
      <c r="C24" s="1" t="s">
        <v>290</v>
      </c>
      <c r="D24" s="1" t="s">
        <v>290</v>
      </c>
      <c r="E24" s="1" t="s">
        <v>290</v>
      </c>
      <c r="F24" s="1" t="s">
        <v>290</v>
      </c>
      <c r="G24" s="1" t="s">
        <v>290</v>
      </c>
      <c r="H24" s="1" t="s">
        <v>290</v>
      </c>
    </row>
    <row r="25" spans="1:12" hidden="1" x14ac:dyDescent="0.3">
      <c r="A25" s="1" t="s">
        <v>442</v>
      </c>
      <c r="C25" s="7">
        <v>10</v>
      </c>
      <c r="D25" s="1">
        <v>30</v>
      </c>
      <c r="E25" s="7">
        <v>10</v>
      </c>
      <c r="F25" s="1">
        <v>30</v>
      </c>
      <c r="G25" s="7">
        <v>10</v>
      </c>
      <c r="H25" s="1">
        <v>30</v>
      </c>
      <c r="I25" s="7"/>
      <c r="K25" s="2"/>
    </row>
    <row r="26" spans="1:12" hidden="1" x14ac:dyDescent="0.3">
      <c r="A26" s="1" t="s">
        <v>443</v>
      </c>
      <c r="C26" s="1">
        <v>90</v>
      </c>
      <c r="D26" s="1">
        <v>90</v>
      </c>
      <c r="E26" s="1">
        <v>110</v>
      </c>
      <c r="F26" s="1">
        <v>110</v>
      </c>
      <c r="G26" s="1">
        <v>790</v>
      </c>
      <c r="H26" s="1">
        <v>790</v>
      </c>
      <c r="K26" s="2"/>
    </row>
    <row r="27" spans="1:12" s="22" customFormat="1" ht="12.75" hidden="1" customHeight="1" x14ac:dyDescent="0.35">
      <c r="A27" s="1" t="s">
        <v>444</v>
      </c>
      <c r="C27" s="1" t="s">
        <v>418</v>
      </c>
      <c r="D27" s="1" t="s">
        <v>419</v>
      </c>
      <c r="E27" s="1" t="s">
        <v>418</v>
      </c>
      <c r="F27" s="1" t="s">
        <v>419</v>
      </c>
      <c r="G27" s="1" t="s">
        <v>418</v>
      </c>
      <c r="H27" s="1" t="s">
        <v>419</v>
      </c>
      <c r="I27" s="23"/>
      <c r="J27" s="1"/>
    </row>
    <row r="28" spans="1:12" x14ac:dyDescent="0.3">
      <c r="K28" s="2"/>
    </row>
    <row r="29" spans="1:12" ht="15.5" hidden="1" x14ac:dyDescent="0.35">
      <c r="A29" s="1" t="s">
        <v>178</v>
      </c>
      <c r="B29" s="22"/>
      <c r="K29" s="2"/>
    </row>
    <row r="30" spans="1:12" hidden="1" x14ac:dyDescent="0.3">
      <c r="A30" s="1" t="s">
        <v>461</v>
      </c>
      <c r="K30" s="2"/>
    </row>
    <row r="31" spans="1:12" hidden="1" x14ac:dyDescent="0.3">
      <c r="A31" s="1" t="s">
        <v>462</v>
      </c>
      <c r="K31" s="1" t="s">
        <v>290</v>
      </c>
      <c r="L31" s="1" t="s">
        <v>290</v>
      </c>
    </row>
    <row r="32" spans="1:12" hidden="1" x14ac:dyDescent="0.3">
      <c r="A32" s="1" t="s">
        <v>463</v>
      </c>
      <c r="K32" s="7">
        <v>10</v>
      </c>
      <c r="L32" s="7">
        <v>10</v>
      </c>
    </row>
    <row r="33" spans="1:12" hidden="1" x14ac:dyDescent="0.3">
      <c r="A33" s="1" t="s">
        <v>464</v>
      </c>
      <c r="K33" s="7">
        <v>70</v>
      </c>
      <c r="L33" s="7">
        <v>70</v>
      </c>
    </row>
    <row r="34" spans="1:12" hidden="1" x14ac:dyDescent="0.3">
      <c r="A34" s="1" t="s">
        <v>465</v>
      </c>
      <c r="K34" s="7" t="s">
        <v>419</v>
      </c>
      <c r="L34" s="7" t="s">
        <v>419</v>
      </c>
    </row>
    <row r="35" spans="1:12" x14ac:dyDescent="0.3">
      <c r="K35" s="7"/>
    </row>
    <row r="36" spans="1:12" x14ac:dyDescent="0.3">
      <c r="K36" s="2"/>
    </row>
    <row r="37" spans="1:12" ht="17.5" x14ac:dyDescent="0.35">
      <c r="B37" s="219" t="s">
        <v>322</v>
      </c>
      <c r="C37" s="219"/>
      <c r="D37" s="219"/>
      <c r="E37" s="219"/>
      <c r="F37" s="219"/>
      <c r="G37" s="219"/>
      <c r="H37" s="219"/>
      <c r="I37" s="219"/>
      <c r="J37" s="219"/>
      <c r="K37" s="219"/>
    </row>
    <row r="38" spans="1:12" ht="25.5" customHeight="1" x14ac:dyDescent="0.3">
      <c r="B38" s="24" t="s">
        <v>593</v>
      </c>
      <c r="C38" s="226" t="s">
        <v>344</v>
      </c>
      <c r="D38" s="227"/>
      <c r="E38" s="231" t="s">
        <v>345</v>
      </c>
      <c r="F38" s="227"/>
      <c r="G38" s="226" t="s">
        <v>346</v>
      </c>
      <c r="H38" s="227"/>
      <c r="I38" s="226" t="s">
        <v>347</v>
      </c>
      <c r="J38" s="227"/>
      <c r="K38" s="28"/>
      <c r="L38" s="6"/>
    </row>
    <row r="39" spans="1:12" x14ac:dyDescent="0.3">
      <c r="B39" s="26"/>
      <c r="C39" s="172" t="s">
        <v>315</v>
      </c>
      <c r="D39" s="172" t="s">
        <v>316</v>
      </c>
      <c r="E39" s="172" t="s">
        <v>315</v>
      </c>
      <c r="F39" s="172" t="s">
        <v>316</v>
      </c>
      <c r="G39" s="172" t="s">
        <v>315</v>
      </c>
      <c r="H39" s="172" t="s">
        <v>316</v>
      </c>
      <c r="I39" s="172" t="s">
        <v>315</v>
      </c>
      <c r="J39" s="172" t="s">
        <v>316</v>
      </c>
      <c r="K39" s="28"/>
    </row>
    <row r="40" spans="1:12" x14ac:dyDescent="0.3">
      <c r="B40" s="26"/>
      <c r="C40" s="28" t="s">
        <v>317</v>
      </c>
      <c r="D40" s="28" t="s">
        <v>317</v>
      </c>
      <c r="E40" s="28" t="s">
        <v>317</v>
      </c>
      <c r="F40" s="28" t="s">
        <v>317</v>
      </c>
      <c r="G40" s="28" t="s">
        <v>317</v>
      </c>
      <c r="H40" s="28" t="s">
        <v>317</v>
      </c>
      <c r="I40" s="28" t="s">
        <v>317</v>
      </c>
      <c r="J40" s="28" t="s">
        <v>317</v>
      </c>
      <c r="K40" s="28"/>
    </row>
    <row r="41" spans="1:12" x14ac:dyDescent="0.3">
      <c r="B41" s="26"/>
      <c r="C41" s="4"/>
      <c r="D41" s="4"/>
      <c r="E41" s="4"/>
      <c r="F41" s="4"/>
      <c r="G41" s="4"/>
      <c r="H41" s="4"/>
      <c r="I41" s="4"/>
      <c r="J41" s="4"/>
      <c r="K41" s="4"/>
    </row>
    <row r="42" spans="1:12" x14ac:dyDescent="0.3">
      <c r="A42" s="1" t="s">
        <v>683</v>
      </c>
      <c r="B42" s="26" t="s">
        <v>684</v>
      </c>
      <c r="C42" s="4">
        <v>2393319.35</v>
      </c>
      <c r="D42" s="4">
        <v>5668025</v>
      </c>
      <c r="E42" s="4">
        <v>268127</v>
      </c>
      <c r="F42" s="4">
        <v>6437</v>
      </c>
      <c r="G42" s="4">
        <v>315172.46000000002</v>
      </c>
      <c r="H42" s="4">
        <v>4764</v>
      </c>
      <c r="I42" s="4">
        <v>208051.24</v>
      </c>
      <c r="J42" s="4">
        <v>68427</v>
      </c>
      <c r="K42" s="4"/>
    </row>
    <row r="43" spans="1:12" x14ac:dyDescent="0.3">
      <c r="A43" s="1" t="s">
        <v>683</v>
      </c>
      <c r="B43" s="26" t="s">
        <v>685</v>
      </c>
      <c r="C43" s="4">
        <v>2326296.8199999998</v>
      </c>
      <c r="D43" s="4">
        <v>150624.76999999999</v>
      </c>
      <c r="E43" s="4">
        <v>402730.11</v>
      </c>
      <c r="F43" s="4">
        <v>5992.64</v>
      </c>
      <c r="G43" s="4">
        <v>536669.91</v>
      </c>
      <c r="H43" s="4">
        <v>4683652.01</v>
      </c>
      <c r="I43" s="4">
        <v>153891.06</v>
      </c>
      <c r="J43" s="4">
        <v>3900.96</v>
      </c>
      <c r="K43" s="4"/>
    </row>
    <row r="44" spans="1:12" x14ac:dyDescent="0.3">
      <c r="A44" s="1" t="s">
        <v>683</v>
      </c>
      <c r="B44" s="26" t="s">
        <v>686</v>
      </c>
      <c r="C44" s="4">
        <v>3579100.11</v>
      </c>
      <c r="D44" s="4">
        <v>6625652.4199999999</v>
      </c>
      <c r="E44" s="4">
        <v>753310.93</v>
      </c>
      <c r="F44" s="4">
        <v>14401.85</v>
      </c>
      <c r="G44" s="4">
        <v>812339.49</v>
      </c>
      <c r="H44" s="4">
        <v>14119.16</v>
      </c>
      <c r="I44" s="4">
        <v>820937.46</v>
      </c>
      <c r="J44" s="4">
        <v>13489.4</v>
      </c>
      <c r="K44" s="4"/>
    </row>
    <row r="45" spans="1:12" x14ac:dyDescent="0.3">
      <c r="A45" s="1" t="s">
        <v>683</v>
      </c>
      <c r="B45" s="26" t="s">
        <v>687</v>
      </c>
      <c r="C45" s="4">
        <v>17659900</v>
      </c>
      <c r="D45" s="4">
        <v>26722300</v>
      </c>
      <c r="E45" s="4">
        <v>932600</v>
      </c>
      <c r="F45" s="4">
        <v>0</v>
      </c>
      <c r="G45" s="4">
        <v>989800</v>
      </c>
      <c r="H45" s="4">
        <v>9000</v>
      </c>
      <c r="I45" s="4">
        <v>6739400</v>
      </c>
      <c r="J45" s="4">
        <v>140000</v>
      </c>
      <c r="K45" s="4"/>
    </row>
    <row r="46" spans="1:12" x14ac:dyDescent="0.3">
      <c r="A46" s="1" t="s">
        <v>683</v>
      </c>
      <c r="B46" s="26" t="s">
        <v>688</v>
      </c>
      <c r="C46" s="4">
        <v>15924393</v>
      </c>
      <c r="D46" s="4">
        <v>21545802</v>
      </c>
      <c r="E46" s="4">
        <v>2157018</v>
      </c>
      <c r="F46" s="4">
        <v>41785</v>
      </c>
      <c r="G46" s="4">
        <v>1851655</v>
      </c>
      <c r="H46" s="4">
        <v>33910</v>
      </c>
      <c r="I46" s="4">
        <v>706539</v>
      </c>
      <c r="J46" s="4">
        <v>287810</v>
      </c>
      <c r="K46" s="4"/>
    </row>
    <row r="47" spans="1:12" x14ac:dyDescent="0.3">
      <c r="A47" s="1" t="s">
        <v>683</v>
      </c>
      <c r="B47" s="26" t="s">
        <v>689</v>
      </c>
      <c r="C47" s="4">
        <v>7132101.5300000003</v>
      </c>
      <c r="D47" s="4">
        <v>834303.09</v>
      </c>
      <c r="E47" s="4">
        <v>1537859.91</v>
      </c>
      <c r="F47" s="4">
        <v>129055.5</v>
      </c>
      <c r="G47" s="4">
        <v>1273109.08</v>
      </c>
      <c r="H47" s="4">
        <v>12365438.93</v>
      </c>
      <c r="I47" s="4">
        <v>302275.14</v>
      </c>
      <c r="J47" s="4">
        <v>6064.52</v>
      </c>
      <c r="K47" s="4"/>
    </row>
    <row r="48" spans="1:12" x14ac:dyDescent="0.3">
      <c r="A48" s="1" t="s">
        <v>683</v>
      </c>
      <c r="B48" s="26" t="s">
        <v>690</v>
      </c>
      <c r="C48" s="4">
        <v>72557523</v>
      </c>
      <c r="D48" s="4">
        <v>1047074</v>
      </c>
      <c r="E48" s="4">
        <v>7839219</v>
      </c>
      <c r="F48" s="4">
        <v>1280000</v>
      </c>
      <c r="G48" s="4">
        <v>9067232</v>
      </c>
      <c r="H48" s="4">
        <v>91500000</v>
      </c>
      <c r="I48" s="4">
        <v>22392919</v>
      </c>
      <c r="J48" s="4">
        <v>182200</v>
      </c>
      <c r="K48" s="4"/>
    </row>
    <row r="49" spans="1:11" x14ac:dyDescent="0.3">
      <c r="A49" s="1" t="s">
        <v>683</v>
      </c>
      <c r="B49" s="26" t="s">
        <v>691</v>
      </c>
      <c r="C49" s="4">
        <v>11088900</v>
      </c>
      <c r="D49" s="4">
        <v>17312700</v>
      </c>
      <c r="E49" s="4">
        <v>1435400</v>
      </c>
      <c r="F49" s="4">
        <v>33400</v>
      </c>
      <c r="G49" s="4">
        <v>1619400</v>
      </c>
      <c r="H49" s="4">
        <v>35200</v>
      </c>
      <c r="I49" s="4">
        <v>618600</v>
      </c>
      <c r="J49" s="4">
        <v>6500</v>
      </c>
      <c r="K49" s="4"/>
    </row>
    <row r="50" spans="1:11" x14ac:dyDescent="0.3">
      <c r="A50" s="1" t="s">
        <v>683</v>
      </c>
      <c r="B50" s="26" t="s">
        <v>692</v>
      </c>
      <c r="C50" s="4">
        <v>11265255.83</v>
      </c>
      <c r="D50" s="4">
        <v>18337224.609999999</v>
      </c>
      <c r="E50" s="4">
        <v>1744024.24</v>
      </c>
      <c r="F50" s="4">
        <v>36577.78</v>
      </c>
      <c r="G50" s="4">
        <v>1875580.46</v>
      </c>
      <c r="H50" s="4">
        <v>47054.33</v>
      </c>
      <c r="I50" s="4">
        <v>2331494.62</v>
      </c>
      <c r="J50" s="4">
        <v>60502.65</v>
      </c>
      <c r="K50" s="4"/>
    </row>
    <row r="51" spans="1:11" x14ac:dyDescent="0.3">
      <c r="A51" s="1" t="s">
        <v>683</v>
      </c>
      <c r="B51" s="26" t="s">
        <v>693</v>
      </c>
      <c r="C51" s="4">
        <v>7452967.8499999996</v>
      </c>
      <c r="D51" s="4">
        <v>9106003.4600000009</v>
      </c>
      <c r="E51" s="4">
        <v>566157.88</v>
      </c>
      <c r="F51" s="4">
        <v>10265.370000000001</v>
      </c>
      <c r="G51" s="4">
        <v>762490.71</v>
      </c>
      <c r="H51" s="4">
        <v>14305.17</v>
      </c>
      <c r="I51" s="4">
        <v>682730.35</v>
      </c>
      <c r="J51" s="4">
        <v>9636.7999999999993</v>
      </c>
      <c r="K51" s="4"/>
    </row>
    <row r="52" spans="1:11" x14ac:dyDescent="0.3">
      <c r="A52" s="1" t="s">
        <v>683</v>
      </c>
      <c r="B52" s="26" t="s">
        <v>694</v>
      </c>
      <c r="C52" s="4">
        <v>5395594.5</v>
      </c>
      <c r="D52" s="4">
        <v>8225213.9199999999</v>
      </c>
      <c r="E52" s="4">
        <v>724634.25</v>
      </c>
      <c r="F52" s="4">
        <v>13198.93</v>
      </c>
      <c r="G52" s="4">
        <v>815500.59</v>
      </c>
      <c r="H52" s="4">
        <v>12279.92</v>
      </c>
      <c r="I52" s="4">
        <v>390358.24</v>
      </c>
      <c r="J52" s="4">
        <v>8293.6200000000008</v>
      </c>
      <c r="K52" s="4"/>
    </row>
    <row r="53" spans="1:11" x14ac:dyDescent="0.3">
      <c r="A53" s="1" t="s">
        <v>683</v>
      </c>
      <c r="B53" s="26" t="s">
        <v>695</v>
      </c>
      <c r="C53" s="4">
        <v>5863589.0099999998</v>
      </c>
      <c r="D53" s="4">
        <v>11512735.539999999</v>
      </c>
      <c r="E53" s="4">
        <v>1222999.1399999999</v>
      </c>
      <c r="F53" s="4">
        <v>371051.21</v>
      </c>
      <c r="G53" s="4">
        <v>1496782.85</v>
      </c>
      <c r="H53" s="4">
        <v>80671.31</v>
      </c>
      <c r="I53" s="4">
        <v>475488.16</v>
      </c>
      <c r="J53" s="4">
        <v>55489.21</v>
      </c>
      <c r="K53" s="4"/>
    </row>
    <row r="54" spans="1:11" x14ac:dyDescent="0.3">
      <c r="A54" s="1" t="s">
        <v>683</v>
      </c>
      <c r="B54" s="26" t="s">
        <v>696</v>
      </c>
      <c r="C54" s="4">
        <v>9729315.3200000003</v>
      </c>
      <c r="D54" s="4">
        <v>11867942.140000001</v>
      </c>
      <c r="E54" s="4">
        <v>1385005.21</v>
      </c>
      <c r="F54" s="4">
        <v>58316.67</v>
      </c>
      <c r="G54" s="4">
        <v>675768.98</v>
      </c>
      <c r="H54" s="4">
        <v>13246.47</v>
      </c>
      <c r="I54" s="4">
        <v>1231551.68</v>
      </c>
      <c r="J54" s="4">
        <v>31851.79</v>
      </c>
      <c r="K54" s="4"/>
    </row>
    <row r="55" spans="1:11" x14ac:dyDescent="0.3">
      <c r="A55" s="1" t="s">
        <v>683</v>
      </c>
      <c r="B55" s="26" t="s">
        <v>697</v>
      </c>
      <c r="C55" s="4">
        <v>3669336.31</v>
      </c>
      <c r="D55" s="4">
        <v>8189155.6299999999</v>
      </c>
      <c r="E55" s="4">
        <v>478378.12</v>
      </c>
      <c r="F55" s="4">
        <v>11335.27</v>
      </c>
      <c r="G55" s="4">
        <v>649899.9</v>
      </c>
      <c r="H55" s="4">
        <v>6244.36</v>
      </c>
      <c r="I55" s="4">
        <v>417638.34</v>
      </c>
      <c r="J55" s="4">
        <v>2713.95</v>
      </c>
      <c r="K55" s="4"/>
    </row>
    <row r="56" spans="1:11" x14ac:dyDescent="0.3">
      <c r="A56" s="1" t="s">
        <v>683</v>
      </c>
      <c r="B56" s="26" t="s">
        <v>698</v>
      </c>
      <c r="C56" s="4">
        <v>3510907.26</v>
      </c>
      <c r="D56" s="4">
        <v>6402917.4800000004</v>
      </c>
      <c r="E56" s="4">
        <v>365047.32</v>
      </c>
      <c r="F56" s="4">
        <v>89740.98</v>
      </c>
      <c r="G56" s="4">
        <v>406697.76</v>
      </c>
      <c r="H56" s="4">
        <v>7642.29</v>
      </c>
      <c r="I56" s="4">
        <v>202374.15</v>
      </c>
      <c r="J56" s="4">
        <v>3740.45</v>
      </c>
      <c r="K56" s="4"/>
    </row>
    <row r="57" spans="1:11" x14ac:dyDescent="0.3">
      <c r="A57" s="1" t="s">
        <v>683</v>
      </c>
      <c r="B57" s="26" t="s">
        <v>699</v>
      </c>
      <c r="C57" s="4">
        <v>2161193.5699999998</v>
      </c>
      <c r="D57" s="4">
        <v>2832224.84</v>
      </c>
      <c r="E57" s="4">
        <v>173815.29</v>
      </c>
      <c r="F57" s="4">
        <v>23913.81</v>
      </c>
      <c r="G57" s="4">
        <v>113876.93</v>
      </c>
      <c r="H57" s="4">
        <v>6816.22</v>
      </c>
      <c r="I57" s="4">
        <v>188581.19</v>
      </c>
      <c r="J57" s="4">
        <v>3656.18</v>
      </c>
      <c r="K57" s="4"/>
    </row>
    <row r="58" spans="1:11" x14ac:dyDescent="0.3">
      <c r="A58" s="1" t="s">
        <v>683</v>
      </c>
      <c r="B58" s="26" t="s">
        <v>700</v>
      </c>
      <c r="C58" s="4">
        <v>11223869.23</v>
      </c>
      <c r="D58" s="4">
        <v>1555280.05</v>
      </c>
      <c r="E58" s="4">
        <v>888960.58</v>
      </c>
      <c r="F58" s="4">
        <v>17761.45</v>
      </c>
      <c r="G58" s="4">
        <v>1327071.06</v>
      </c>
      <c r="H58" s="4">
        <v>15069242.52</v>
      </c>
      <c r="I58" s="4">
        <v>786629.66</v>
      </c>
      <c r="J58" s="4">
        <v>29747.35</v>
      </c>
      <c r="K58" s="4"/>
    </row>
    <row r="59" spans="1:11" x14ac:dyDescent="0.3">
      <c r="A59" s="1" t="s">
        <v>683</v>
      </c>
      <c r="B59" s="26" t="s">
        <v>701</v>
      </c>
      <c r="C59" s="4">
        <v>2924331.38</v>
      </c>
      <c r="D59" s="4">
        <v>6685248.1399999997</v>
      </c>
      <c r="E59" s="4">
        <v>771752.57</v>
      </c>
      <c r="F59" s="4">
        <v>74525.240000000005</v>
      </c>
      <c r="G59" s="4">
        <v>628611.09</v>
      </c>
      <c r="H59" s="4">
        <v>11625.47</v>
      </c>
      <c r="I59" s="4">
        <v>231963.17</v>
      </c>
      <c r="J59" s="4">
        <v>4174.83</v>
      </c>
      <c r="K59" s="4"/>
    </row>
    <row r="60" spans="1:11" x14ac:dyDescent="0.3">
      <c r="A60" s="1" t="s">
        <v>683</v>
      </c>
      <c r="B60" s="26" t="s">
        <v>702</v>
      </c>
      <c r="C60" s="4">
        <v>6928342</v>
      </c>
      <c r="D60" s="4">
        <v>1971466</v>
      </c>
      <c r="E60" s="4">
        <v>869912</v>
      </c>
      <c r="F60" s="4">
        <v>20106</v>
      </c>
      <c r="G60" s="4">
        <v>1061974</v>
      </c>
      <c r="H60" s="4">
        <v>10753591</v>
      </c>
      <c r="I60" s="4">
        <v>951473</v>
      </c>
      <c r="J60" s="4">
        <v>67260</v>
      </c>
      <c r="K60" s="4"/>
    </row>
    <row r="61" spans="1:11" x14ac:dyDescent="0.3">
      <c r="A61" s="1" t="s">
        <v>683</v>
      </c>
      <c r="B61" s="26" t="s">
        <v>703</v>
      </c>
      <c r="C61" s="4">
        <v>2808023</v>
      </c>
      <c r="D61" s="4">
        <v>5619133</v>
      </c>
      <c r="E61" s="4">
        <v>868488</v>
      </c>
      <c r="F61" s="4">
        <v>15027</v>
      </c>
      <c r="G61" s="4">
        <v>662794</v>
      </c>
      <c r="H61" s="4">
        <v>14382</v>
      </c>
      <c r="I61" s="4">
        <v>479361</v>
      </c>
      <c r="J61" s="4">
        <v>7626</v>
      </c>
      <c r="K61" s="4"/>
    </row>
    <row r="62" spans="1:11" x14ac:dyDescent="0.3">
      <c r="A62" s="1" t="s">
        <v>683</v>
      </c>
      <c r="B62" s="26" t="s">
        <v>704</v>
      </c>
      <c r="C62" s="4">
        <v>6273043</v>
      </c>
      <c r="D62" s="4">
        <v>2225961</v>
      </c>
      <c r="E62" s="4">
        <v>28104</v>
      </c>
      <c r="F62" s="4">
        <v>0</v>
      </c>
      <c r="G62" s="4">
        <v>1136651</v>
      </c>
      <c r="H62" s="4">
        <v>10019989</v>
      </c>
      <c r="I62" s="4">
        <v>533061</v>
      </c>
      <c r="J62" s="4">
        <v>296477</v>
      </c>
      <c r="K62" s="4"/>
    </row>
    <row r="63" spans="1:11" x14ac:dyDescent="0.3">
      <c r="A63" s="1" t="s">
        <v>683</v>
      </c>
      <c r="B63" s="26" t="s">
        <v>705</v>
      </c>
      <c r="C63" s="4">
        <v>1541171</v>
      </c>
      <c r="D63" s="4">
        <v>136117</v>
      </c>
      <c r="E63" s="4">
        <v>744659</v>
      </c>
      <c r="F63" s="4">
        <v>75629</v>
      </c>
      <c r="G63" s="4">
        <v>245771</v>
      </c>
      <c r="H63" s="4">
        <v>4378118</v>
      </c>
      <c r="I63" s="4">
        <v>223769</v>
      </c>
      <c r="J63" s="4">
        <v>48758</v>
      </c>
      <c r="K63" s="4"/>
    </row>
    <row r="64" spans="1:11" x14ac:dyDescent="0.3">
      <c r="A64" s="1" t="s">
        <v>683</v>
      </c>
      <c r="B64" s="26" t="s">
        <v>706</v>
      </c>
      <c r="C64" s="4">
        <v>2267348.59</v>
      </c>
      <c r="D64" s="4">
        <v>5263273.8099999996</v>
      </c>
      <c r="E64" s="4">
        <v>391143.16</v>
      </c>
      <c r="F64" s="4">
        <v>9646</v>
      </c>
      <c r="G64" s="4">
        <v>959852.7</v>
      </c>
      <c r="H64" s="4">
        <v>14223</v>
      </c>
      <c r="I64" s="4">
        <v>410699.2</v>
      </c>
      <c r="J64" s="4">
        <v>3206</v>
      </c>
      <c r="K64" s="4"/>
    </row>
    <row r="65" spans="1:12" x14ac:dyDescent="0.3">
      <c r="A65" s="1" t="s">
        <v>683</v>
      </c>
      <c r="B65" s="26" t="s">
        <v>707</v>
      </c>
      <c r="C65" s="4">
        <v>2117505.27</v>
      </c>
      <c r="D65" s="4">
        <v>4218500.41</v>
      </c>
      <c r="E65" s="4">
        <v>386311.31</v>
      </c>
      <c r="F65" s="4">
        <v>40861.760000000002</v>
      </c>
      <c r="G65" s="4">
        <v>214128.12</v>
      </c>
      <c r="H65" s="4">
        <v>4492.43</v>
      </c>
      <c r="I65" s="4">
        <v>65454.06</v>
      </c>
      <c r="J65" s="4">
        <v>1123.1099999999999</v>
      </c>
      <c r="K65" s="4"/>
    </row>
    <row r="66" spans="1:12" x14ac:dyDescent="0.3">
      <c r="A66" s="1" t="s">
        <v>683</v>
      </c>
      <c r="B66" s="26" t="s">
        <v>708</v>
      </c>
      <c r="C66" s="4">
        <v>2805214.07</v>
      </c>
      <c r="D66" s="4">
        <v>214779.87</v>
      </c>
      <c r="E66" s="4">
        <v>359048.93</v>
      </c>
      <c r="F66" s="4">
        <v>9903.24</v>
      </c>
      <c r="G66" s="4">
        <v>526299.81000000006</v>
      </c>
      <c r="H66" s="4">
        <v>4744003.43</v>
      </c>
      <c r="I66" s="4">
        <v>423683.19</v>
      </c>
      <c r="J66" s="4">
        <v>12691.91</v>
      </c>
      <c r="K66" s="4"/>
    </row>
    <row r="67" spans="1:12" x14ac:dyDescent="0.3">
      <c r="A67" s="1" t="s">
        <v>683</v>
      </c>
      <c r="B67" s="26" t="s">
        <v>709</v>
      </c>
      <c r="C67" s="4">
        <v>19251500</v>
      </c>
      <c r="D67" s="4">
        <v>28351600</v>
      </c>
      <c r="E67" s="4">
        <v>0</v>
      </c>
      <c r="F67" s="4">
        <v>0</v>
      </c>
      <c r="G67" s="4">
        <v>1785700</v>
      </c>
      <c r="H67" s="4">
        <v>38500</v>
      </c>
      <c r="I67" s="4">
        <v>5841600</v>
      </c>
      <c r="J67" s="4">
        <v>89600</v>
      </c>
      <c r="K67" s="4"/>
    </row>
    <row r="68" spans="1:12" x14ac:dyDescent="0.3">
      <c r="A68" s="1" t="s">
        <v>683</v>
      </c>
      <c r="B68" s="26" t="s">
        <v>710</v>
      </c>
      <c r="C68" s="4">
        <v>10194319.92</v>
      </c>
      <c r="D68" s="4">
        <v>14775671.529999999</v>
      </c>
      <c r="E68" s="4">
        <v>1285918.6399999999</v>
      </c>
      <c r="F68" s="4">
        <v>100494.31</v>
      </c>
      <c r="G68" s="4">
        <v>1467174.95</v>
      </c>
      <c r="H68" s="4">
        <v>36484.15</v>
      </c>
      <c r="I68" s="4">
        <v>753816.79</v>
      </c>
      <c r="J68" s="4">
        <v>93934.81</v>
      </c>
      <c r="K68" s="4"/>
    </row>
    <row r="69" spans="1:12" x14ac:dyDescent="0.3">
      <c r="A69" s="1" t="s">
        <v>683</v>
      </c>
      <c r="B69" s="26" t="s">
        <v>711</v>
      </c>
      <c r="C69" s="4">
        <v>6868815.7599999998</v>
      </c>
      <c r="D69" s="4">
        <v>14024974.550000001</v>
      </c>
      <c r="E69" s="4">
        <v>1286887.78</v>
      </c>
      <c r="F69" s="4">
        <v>202392.08</v>
      </c>
      <c r="G69" s="4">
        <v>971381.24</v>
      </c>
      <c r="H69" s="4">
        <v>12135.49</v>
      </c>
      <c r="I69" s="4">
        <v>940985.18</v>
      </c>
      <c r="J69" s="4">
        <v>9311.5</v>
      </c>
      <c r="K69" s="4"/>
    </row>
    <row r="70" spans="1:12" x14ac:dyDescent="0.3">
      <c r="A70" s="1" t="s">
        <v>683</v>
      </c>
      <c r="B70" s="26" t="s">
        <v>712</v>
      </c>
      <c r="C70" s="4">
        <v>2540579.08</v>
      </c>
      <c r="D70" s="4">
        <v>5709698.0099999998</v>
      </c>
      <c r="E70" s="4">
        <v>340252.48</v>
      </c>
      <c r="F70" s="4">
        <v>10345.25</v>
      </c>
      <c r="G70" s="4">
        <v>380520.39</v>
      </c>
      <c r="H70" s="4">
        <v>8573.6200000000008</v>
      </c>
      <c r="I70" s="4">
        <v>238168.9</v>
      </c>
      <c r="J70" s="4">
        <v>4385.9399999999996</v>
      </c>
      <c r="K70" s="4"/>
    </row>
    <row r="71" spans="1:12" x14ac:dyDescent="0.3">
      <c r="A71" s="1" t="s">
        <v>683</v>
      </c>
      <c r="B71" s="26" t="s">
        <v>713</v>
      </c>
      <c r="C71" s="4">
        <v>6700779</v>
      </c>
      <c r="D71" s="4">
        <v>17281589</v>
      </c>
      <c r="E71" s="4">
        <v>932545</v>
      </c>
      <c r="F71" s="4">
        <v>14827</v>
      </c>
      <c r="G71" s="4">
        <v>894408</v>
      </c>
      <c r="H71" s="4">
        <v>14519</v>
      </c>
      <c r="I71" s="4">
        <v>881462</v>
      </c>
      <c r="J71" s="4">
        <v>13135</v>
      </c>
      <c r="K71" s="4"/>
    </row>
    <row r="72" spans="1:12" x14ac:dyDescent="0.3">
      <c r="A72" s="1" t="s">
        <v>325</v>
      </c>
      <c r="B72" s="26" t="s">
        <v>714</v>
      </c>
      <c r="C72" s="4">
        <v>8639355.6799999997</v>
      </c>
      <c r="D72" s="4">
        <v>16391393.449999999</v>
      </c>
      <c r="E72" s="4">
        <v>636581.65</v>
      </c>
      <c r="F72" s="4">
        <v>11305.98</v>
      </c>
      <c r="G72" s="4">
        <v>1293918.5900000001</v>
      </c>
      <c r="H72" s="4">
        <v>30412.06</v>
      </c>
      <c r="I72" s="4">
        <v>377592.37</v>
      </c>
      <c r="J72" s="4">
        <v>4006.61</v>
      </c>
      <c r="K72" s="4"/>
    </row>
    <row r="73" spans="1:12" x14ac:dyDescent="0.3">
      <c r="B73" s="26"/>
      <c r="C73" s="173"/>
      <c r="D73" s="30"/>
      <c r="E73" s="173"/>
      <c r="F73" s="173"/>
      <c r="G73" s="173"/>
      <c r="H73" s="173"/>
      <c r="I73" s="173"/>
      <c r="J73" s="173"/>
      <c r="K73" s="4"/>
    </row>
    <row r="74" spans="1:12" x14ac:dyDescent="0.3">
      <c r="B74" s="26" t="s">
        <v>289</v>
      </c>
      <c r="C74" s="11">
        <f t="shared" ref="C74:J74" si="0">SUBTOTAL(9,C41:C73)</f>
        <v>274793890.43999994</v>
      </c>
      <c r="D74" s="11">
        <f t="shared" si="0"/>
        <v>280804584.71999997</v>
      </c>
      <c r="E74" s="11">
        <f t="shared" si="0"/>
        <v>31776891.499999996</v>
      </c>
      <c r="F74" s="11">
        <f t="shared" si="0"/>
        <v>2728296.3200000008</v>
      </c>
      <c r="G74" s="11">
        <f t="shared" si="0"/>
        <v>36818232.070000008</v>
      </c>
      <c r="H74" s="11">
        <f t="shared" si="0"/>
        <v>153984635.34000003</v>
      </c>
      <c r="I74" s="11">
        <f t="shared" si="0"/>
        <v>51002548.149999991</v>
      </c>
      <c r="J74" s="11">
        <f t="shared" si="0"/>
        <v>1569714.59</v>
      </c>
      <c r="K74" s="4"/>
    </row>
    <row r="75" spans="1:12" x14ac:dyDescent="0.3">
      <c r="B75" s="26"/>
      <c r="C75" s="4"/>
      <c r="D75" s="4"/>
      <c r="E75" s="4"/>
      <c r="F75" s="4"/>
      <c r="G75" s="4"/>
      <c r="H75" s="4"/>
      <c r="I75" s="4"/>
      <c r="J75" s="4"/>
      <c r="K75" s="4"/>
    </row>
    <row r="76" spans="1:12" ht="17.5" x14ac:dyDescent="0.35">
      <c r="B76" s="225" t="s">
        <v>322</v>
      </c>
      <c r="C76" s="225"/>
      <c r="D76" s="225"/>
      <c r="E76" s="225"/>
      <c r="F76" s="225"/>
      <c r="G76" s="225"/>
      <c r="H76" s="225"/>
      <c r="I76" s="225"/>
      <c r="J76" s="225"/>
      <c r="K76" s="225"/>
    </row>
    <row r="77" spans="1:12" ht="25.5" customHeight="1" x14ac:dyDescent="0.3">
      <c r="B77" s="24" t="s">
        <v>593</v>
      </c>
      <c r="C77" s="226" t="s">
        <v>348</v>
      </c>
      <c r="D77" s="227"/>
      <c r="E77" s="231" t="s">
        <v>349</v>
      </c>
      <c r="F77" s="227"/>
      <c r="G77" s="226" t="s">
        <v>350</v>
      </c>
      <c r="H77" s="227"/>
      <c r="I77" s="226" t="s">
        <v>351</v>
      </c>
      <c r="J77" s="227"/>
      <c r="K77" s="174"/>
      <c r="L77" s="6"/>
    </row>
    <row r="78" spans="1:12" x14ac:dyDescent="0.3">
      <c r="B78" s="26"/>
      <c r="C78" s="172" t="s">
        <v>315</v>
      </c>
      <c r="D78" s="28" t="s">
        <v>316</v>
      </c>
      <c r="E78" s="172" t="s">
        <v>315</v>
      </c>
      <c r="F78" s="172" t="s">
        <v>316</v>
      </c>
      <c r="G78" s="172" t="s">
        <v>315</v>
      </c>
      <c r="H78" s="172" t="s">
        <v>316</v>
      </c>
      <c r="I78" s="172" t="s">
        <v>315</v>
      </c>
      <c r="J78" s="172" t="s">
        <v>316</v>
      </c>
      <c r="K78" s="28"/>
    </row>
    <row r="79" spans="1:12" x14ac:dyDescent="0.3">
      <c r="B79" s="26"/>
      <c r="C79" s="28" t="s">
        <v>317</v>
      </c>
      <c r="D79" s="28" t="s">
        <v>317</v>
      </c>
      <c r="E79" s="28" t="s">
        <v>317</v>
      </c>
      <c r="F79" s="28" t="s">
        <v>317</v>
      </c>
      <c r="G79" s="28" t="s">
        <v>317</v>
      </c>
      <c r="H79" s="28" t="s">
        <v>317</v>
      </c>
      <c r="I79" s="28" t="s">
        <v>317</v>
      </c>
      <c r="J79" s="28" t="s">
        <v>317</v>
      </c>
      <c r="K79" s="28"/>
    </row>
    <row r="80" spans="1:12" x14ac:dyDescent="0.3">
      <c r="B80" s="26"/>
      <c r="C80" s="4"/>
      <c r="D80" s="4"/>
      <c r="E80" s="4"/>
      <c r="F80" s="4"/>
      <c r="G80" s="4"/>
      <c r="H80" s="4"/>
      <c r="I80" s="4"/>
      <c r="J80" s="4"/>
      <c r="K80" s="4"/>
    </row>
    <row r="81" spans="1:11" x14ac:dyDescent="0.3">
      <c r="A81" s="1" t="s">
        <v>683</v>
      </c>
      <c r="B81" s="26" t="s">
        <v>684</v>
      </c>
      <c r="C81" s="4">
        <v>724331.62</v>
      </c>
      <c r="D81" s="4">
        <v>617003</v>
      </c>
      <c r="E81" s="4">
        <v>1631991.87</v>
      </c>
      <c r="F81" s="4">
        <v>1281511</v>
      </c>
      <c r="G81" s="4">
        <v>7751086.8899999997</v>
      </c>
      <c r="H81" s="4">
        <v>7718115</v>
      </c>
      <c r="I81" s="4">
        <v>549985.19999999995</v>
      </c>
      <c r="J81" s="4">
        <v>492815</v>
      </c>
      <c r="K81" s="4"/>
    </row>
    <row r="82" spans="1:11" x14ac:dyDescent="0.3">
      <c r="A82" s="1" t="s">
        <v>683</v>
      </c>
      <c r="B82" s="26" t="s">
        <v>685</v>
      </c>
      <c r="C82" s="4">
        <v>261332.59</v>
      </c>
      <c r="D82" s="4">
        <v>124413.73</v>
      </c>
      <c r="E82" s="4">
        <v>565889.42000000004</v>
      </c>
      <c r="F82" s="4">
        <v>282038.8</v>
      </c>
      <c r="G82" s="4">
        <v>5095557.43</v>
      </c>
      <c r="H82" s="4">
        <v>5165125.78</v>
      </c>
      <c r="I82" s="4">
        <v>443833.05</v>
      </c>
      <c r="J82" s="4">
        <v>189552.93</v>
      </c>
      <c r="K82" s="4"/>
    </row>
    <row r="83" spans="1:11" x14ac:dyDescent="0.3">
      <c r="A83" s="1" t="s">
        <v>683</v>
      </c>
      <c r="B83" s="26" t="s">
        <v>686</v>
      </c>
      <c r="C83" s="4">
        <v>2475451.88</v>
      </c>
      <c r="D83" s="4">
        <v>1987491.77</v>
      </c>
      <c r="E83" s="4">
        <v>2155101.84</v>
      </c>
      <c r="F83" s="4">
        <v>695904.71</v>
      </c>
      <c r="G83" s="4">
        <v>6332515.29</v>
      </c>
      <c r="H83" s="4">
        <v>6621446.7400000002</v>
      </c>
      <c r="I83" s="4">
        <v>869083.56</v>
      </c>
      <c r="J83" s="4">
        <v>441709.19</v>
      </c>
      <c r="K83" s="4"/>
    </row>
    <row r="84" spans="1:11" x14ac:dyDescent="0.3">
      <c r="A84" s="1" t="s">
        <v>683</v>
      </c>
      <c r="B84" s="26" t="s">
        <v>687</v>
      </c>
      <c r="C84" s="4">
        <v>15146900</v>
      </c>
      <c r="D84" s="4">
        <v>13847900</v>
      </c>
      <c r="E84" s="4">
        <v>3249000</v>
      </c>
      <c r="F84" s="4">
        <v>1077300</v>
      </c>
      <c r="G84" s="4">
        <v>14043800</v>
      </c>
      <c r="H84" s="4">
        <v>13722700</v>
      </c>
      <c r="I84" s="4">
        <v>1240700</v>
      </c>
      <c r="J84" s="4">
        <v>1096900</v>
      </c>
      <c r="K84" s="4"/>
    </row>
    <row r="85" spans="1:11" x14ac:dyDescent="0.3">
      <c r="A85" s="1" t="s">
        <v>683</v>
      </c>
      <c r="B85" s="26" t="s">
        <v>688</v>
      </c>
      <c r="C85" s="4">
        <v>2509910</v>
      </c>
      <c r="D85" s="4">
        <v>1888674</v>
      </c>
      <c r="E85" s="4">
        <v>9690439</v>
      </c>
      <c r="F85" s="4">
        <v>5118604</v>
      </c>
      <c r="G85" s="4">
        <v>11329783</v>
      </c>
      <c r="H85" s="4">
        <v>11607515</v>
      </c>
      <c r="I85" s="4">
        <v>2963772</v>
      </c>
      <c r="J85" s="4">
        <v>2567791</v>
      </c>
      <c r="K85" s="4"/>
    </row>
    <row r="86" spans="1:11" x14ac:dyDescent="0.3">
      <c r="A86" s="1" t="s">
        <v>683</v>
      </c>
      <c r="B86" s="26" t="s">
        <v>689</v>
      </c>
      <c r="C86" s="4">
        <v>382981.8</v>
      </c>
      <c r="D86" s="4">
        <v>219776.07</v>
      </c>
      <c r="E86" s="4">
        <v>2151617.54</v>
      </c>
      <c r="F86" s="4">
        <v>697003.35</v>
      </c>
      <c r="G86" s="4">
        <v>4725841.75</v>
      </c>
      <c r="H86" s="4">
        <v>4965441.05</v>
      </c>
      <c r="I86" s="4">
        <v>1131856.3799999999</v>
      </c>
      <c r="J86" s="4">
        <v>600978.49</v>
      </c>
      <c r="K86" s="4"/>
    </row>
    <row r="87" spans="1:11" x14ac:dyDescent="0.3">
      <c r="A87" s="1" t="s">
        <v>683</v>
      </c>
      <c r="B87" s="26" t="s">
        <v>690</v>
      </c>
      <c r="C87" s="4">
        <v>190278554</v>
      </c>
      <c r="D87" s="4">
        <v>171328624</v>
      </c>
      <c r="E87" s="4">
        <v>32935934</v>
      </c>
      <c r="F87" s="4">
        <v>14095647</v>
      </c>
      <c r="G87" s="4">
        <v>51618019</v>
      </c>
      <c r="H87" s="4">
        <v>50081409</v>
      </c>
      <c r="I87" s="4">
        <v>14081977</v>
      </c>
      <c r="J87" s="4">
        <v>8371500</v>
      </c>
      <c r="K87" s="4"/>
    </row>
    <row r="88" spans="1:11" x14ac:dyDescent="0.3">
      <c r="A88" s="1" t="s">
        <v>683</v>
      </c>
      <c r="B88" s="26" t="s">
        <v>691</v>
      </c>
      <c r="C88" s="4">
        <v>4211900</v>
      </c>
      <c r="D88" s="4">
        <v>1366500</v>
      </c>
      <c r="E88" s="4">
        <v>7815900</v>
      </c>
      <c r="F88" s="4">
        <v>4173300</v>
      </c>
      <c r="G88" s="4">
        <v>17996600</v>
      </c>
      <c r="H88" s="4">
        <v>17980800</v>
      </c>
      <c r="I88" s="4">
        <v>1448600</v>
      </c>
      <c r="J88" s="4">
        <v>260900</v>
      </c>
      <c r="K88" s="4"/>
    </row>
    <row r="89" spans="1:11" x14ac:dyDescent="0.3">
      <c r="A89" s="1" t="s">
        <v>683</v>
      </c>
      <c r="B89" s="26" t="s">
        <v>692</v>
      </c>
      <c r="C89" s="4">
        <v>3208735.82</v>
      </c>
      <c r="D89" s="4">
        <v>335104.19</v>
      </c>
      <c r="E89" s="4">
        <v>9204143.3499999996</v>
      </c>
      <c r="F89" s="4">
        <v>6275828.0800000001</v>
      </c>
      <c r="G89" s="4">
        <v>32576793.5</v>
      </c>
      <c r="H89" s="4">
        <v>34845831.810000002</v>
      </c>
      <c r="I89" s="4">
        <v>5355158.37</v>
      </c>
      <c r="J89" s="4">
        <v>4709275.43</v>
      </c>
      <c r="K89" s="4"/>
    </row>
    <row r="90" spans="1:11" x14ac:dyDescent="0.3">
      <c r="A90" s="1" t="s">
        <v>683</v>
      </c>
      <c r="B90" s="26" t="s">
        <v>693</v>
      </c>
      <c r="C90" s="4">
        <v>10707927</v>
      </c>
      <c r="D90" s="4">
        <v>9749649.5700000003</v>
      </c>
      <c r="E90" s="4">
        <v>5512770.2400000002</v>
      </c>
      <c r="F90" s="4">
        <v>4821160.72</v>
      </c>
      <c r="G90" s="4">
        <v>5161591.05</v>
      </c>
      <c r="H90" s="4">
        <v>5161590.7300000004</v>
      </c>
      <c r="I90" s="4">
        <v>1412371.71</v>
      </c>
      <c r="J90" s="4">
        <v>511206.08</v>
      </c>
      <c r="K90" s="4"/>
    </row>
    <row r="91" spans="1:11" x14ac:dyDescent="0.3">
      <c r="A91" s="1" t="s">
        <v>683</v>
      </c>
      <c r="B91" s="26" t="s">
        <v>694</v>
      </c>
      <c r="C91" s="4">
        <v>1477870.56</v>
      </c>
      <c r="D91" s="4">
        <v>1145557.95</v>
      </c>
      <c r="E91" s="4">
        <v>1124348.3799999999</v>
      </c>
      <c r="F91" s="4">
        <v>206852.7</v>
      </c>
      <c r="G91" s="4">
        <v>4355473.12</v>
      </c>
      <c r="H91" s="4">
        <v>4084145.64</v>
      </c>
      <c r="I91" s="4">
        <v>865423.07</v>
      </c>
      <c r="J91" s="4">
        <v>673442.07</v>
      </c>
      <c r="K91" s="4"/>
    </row>
    <row r="92" spans="1:11" x14ac:dyDescent="0.3">
      <c r="A92" s="1" t="s">
        <v>683</v>
      </c>
      <c r="B92" s="26" t="s">
        <v>695</v>
      </c>
      <c r="C92" s="4">
        <v>3424505.58</v>
      </c>
      <c r="D92" s="4">
        <v>2849023.85</v>
      </c>
      <c r="E92" s="4">
        <v>1909346.13</v>
      </c>
      <c r="F92" s="4">
        <v>802643.76</v>
      </c>
      <c r="G92" s="4">
        <v>13510973.41</v>
      </c>
      <c r="H92" s="4">
        <v>13503641.18</v>
      </c>
      <c r="I92" s="4">
        <v>2192583.16</v>
      </c>
      <c r="J92" s="4">
        <v>579139.48</v>
      </c>
      <c r="K92" s="4"/>
    </row>
    <row r="93" spans="1:11" x14ac:dyDescent="0.3">
      <c r="A93" s="1" t="s">
        <v>683</v>
      </c>
      <c r="B93" s="26" t="s">
        <v>696</v>
      </c>
      <c r="C93" s="4">
        <v>4296540.0599999996</v>
      </c>
      <c r="D93" s="4">
        <v>3380428.6</v>
      </c>
      <c r="E93" s="4">
        <v>4862929.0599999996</v>
      </c>
      <c r="F93" s="4">
        <v>3169355.9</v>
      </c>
      <c r="G93" s="4">
        <v>18306104.550000001</v>
      </c>
      <c r="H93" s="4">
        <v>18093721.670000002</v>
      </c>
      <c r="I93" s="4">
        <v>2546718.02</v>
      </c>
      <c r="J93" s="4">
        <v>826154.34</v>
      </c>
      <c r="K93" s="4"/>
    </row>
    <row r="94" spans="1:11" x14ac:dyDescent="0.3">
      <c r="A94" s="1" t="s">
        <v>683</v>
      </c>
      <c r="B94" s="26" t="s">
        <v>697</v>
      </c>
      <c r="C94" s="4">
        <v>908545.87</v>
      </c>
      <c r="D94" s="4">
        <v>562927.06000000006</v>
      </c>
      <c r="E94" s="4">
        <v>1093965.48</v>
      </c>
      <c r="F94" s="4">
        <v>559207.06000000006</v>
      </c>
      <c r="G94" s="4">
        <v>7293332.6900000004</v>
      </c>
      <c r="H94" s="4">
        <v>7293801.0499999998</v>
      </c>
      <c r="I94" s="4">
        <v>1280756.45</v>
      </c>
      <c r="J94" s="4">
        <v>1131257.94</v>
      </c>
      <c r="K94" s="4"/>
    </row>
    <row r="95" spans="1:11" x14ac:dyDescent="0.3">
      <c r="A95" s="1" t="s">
        <v>683</v>
      </c>
      <c r="B95" s="26" t="s">
        <v>698</v>
      </c>
      <c r="C95" s="4">
        <v>805552.19</v>
      </c>
      <c r="D95" s="4">
        <v>690591.78</v>
      </c>
      <c r="E95" s="4">
        <v>1145776.0900000001</v>
      </c>
      <c r="F95" s="4">
        <v>674360.35</v>
      </c>
      <c r="G95" s="4">
        <v>4378219.57</v>
      </c>
      <c r="H95" s="4">
        <v>4233289.2300000004</v>
      </c>
      <c r="I95" s="4">
        <v>1924876.57</v>
      </c>
      <c r="J95" s="4">
        <v>1888380.89</v>
      </c>
      <c r="K95" s="4"/>
    </row>
    <row r="96" spans="1:11" x14ac:dyDescent="0.3">
      <c r="A96" s="1" t="s">
        <v>683</v>
      </c>
      <c r="B96" s="26" t="s">
        <v>699</v>
      </c>
      <c r="C96" s="4">
        <v>53594.59</v>
      </c>
      <c r="D96" s="4">
        <v>12147.45</v>
      </c>
      <c r="E96" s="4">
        <v>1236628.82</v>
      </c>
      <c r="F96" s="4">
        <v>795169.25</v>
      </c>
      <c r="G96" s="4">
        <v>772498.4</v>
      </c>
      <c r="H96" s="4">
        <v>851416.99</v>
      </c>
      <c r="I96" s="4">
        <v>68957.94</v>
      </c>
      <c r="J96" s="4">
        <v>52577.16</v>
      </c>
      <c r="K96" s="4"/>
    </row>
    <row r="97" spans="1:11" x14ac:dyDescent="0.3">
      <c r="A97" s="1" t="s">
        <v>683</v>
      </c>
      <c r="B97" s="26" t="s">
        <v>700</v>
      </c>
      <c r="C97" s="4">
        <v>6665523.3399999999</v>
      </c>
      <c r="D97" s="4">
        <v>5814285.0800000001</v>
      </c>
      <c r="E97" s="4">
        <v>3850392.86</v>
      </c>
      <c r="F97" s="4">
        <v>1314159.5</v>
      </c>
      <c r="G97" s="4">
        <v>10652174.91</v>
      </c>
      <c r="H97" s="4">
        <v>10638800.48</v>
      </c>
      <c r="I97" s="4">
        <v>934668.25</v>
      </c>
      <c r="J97" s="4">
        <v>485594.72</v>
      </c>
      <c r="K97" s="4"/>
    </row>
    <row r="98" spans="1:11" x14ac:dyDescent="0.3">
      <c r="A98" s="1" t="s">
        <v>683</v>
      </c>
      <c r="B98" s="26" t="s">
        <v>701</v>
      </c>
      <c r="C98" s="4">
        <v>363292.05</v>
      </c>
      <c r="D98" s="4">
        <v>281022.89</v>
      </c>
      <c r="E98" s="4">
        <v>895245.71</v>
      </c>
      <c r="F98" s="4">
        <v>287846.87</v>
      </c>
      <c r="G98" s="4">
        <v>2669423.73</v>
      </c>
      <c r="H98" s="4">
        <v>2772228.56</v>
      </c>
      <c r="I98" s="4">
        <v>485061.06</v>
      </c>
      <c r="J98" s="4">
        <v>281480.46999999997</v>
      </c>
      <c r="K98" s="4"/>
    </row>
    <row r="99" spans="1:11" x14ac:dyDescent="0.3">
      <c r="A99" s="1" t="s">
        <v>683</v>
      </c>
      <c r="B99" s="26" t="s">
        <v>702</v>
      </c>
      <c r="C99" s="4">
        <v>4728144</v>
      </c>
      <c r="D99" s="4">
        <v>4365369</v>
      </c>
      <c r="E99" s="4">
        <v>2146364</v>
      </c>
      <c r="F99" s="4">
        <v>1131567</v>
      </c>
      <c r="G99" s="4">
        <v>9340626</v>
      </c>
      <c r="H99" s="4">
        <v>10092726</v>
      </c>
      <c r="I99" s="4">
        <v>2507640</v>
      </c>
      <c r="J99" s="4">
        <v>2363835</v>
      </c>
      <c r="K99" s="4"/>
    </row>
    <row r="100" spans="1:11" x14ac:dyDescent="0.3">
      <c r="A100" s="1" t="s">
        <v>683</v>
      </c>
      <c r="B100" s="26" t="s">
        <v>703</v>
      </c>
      <c r="C100" s="4">
        <v>565974</v>
      </c>
      <c r="D100" s="4">
        <v>318057</v>
      </c>
      <c r="E100" s="4">
        <v>2014469</v>
      </c>
      <c r="F100" s="4">
        <v>711602</v>
      </c>
      <c r="G100" s="4">
        <v>7546489</v>
      </c>
      <c r="H100" s="4">
        <v>7710656</v>
      </c>
      <c r="I100" s="4">
        <v>1285232</v>
      </c>
      <c r="J100" s="4">
        <v>926260</v>
      </c>
      <c r="K100" s="4"/>
    </row>
    <row r="101" spans="1:11" x14ac:dyDescent="0.3">
      <c r="A101" s="1" t="s">
        <v>683</v>
      </c>
      <c r="B101" s="26" t="s">
        <v>704</v>
      </c>
      <c r="C101" s="4">
        <v>2122110</v>
      </c>
      <c r="D101" s="4">
        <v>1558739</v>
      </c>
      <c r="E101" s="4">
        <v>2864134</v>
      </c>
      <c r="F101" s="4">
        <v>632465</v>
      </c>
      <c r="G101" s="4">
        <v>13750181</v>
      </c>
      <c r="H101" s="4">
        <v>13729472</v>
      </c>
      <c r="I101" s="4">
        <v>2715857</v>
      </c>
      <c r="J101" s="4">
        <v>943933</v>
      </c>
      <c r="K101" s="4"/>
    </row>
    <row r="102" spans="1:11" x14ac:dyDescent="0.3">
      <c r="A102" s="1" t="s">
        <v>683</v>
      </c>
      <c r="B102" s="26" t="s">
        <v>705</v>
      </c>
      <c r="C102" s="4">
        <v>75994</v>
      </c>
      <c r="D102" s="4">
        <v>90422</v>
      </c>
      <c r="E102" s="4">
        <v>883237</v>
      </c>
      <c r="F102" s="4">
        <v>114913</v>
      </c>
      <c r="G102" s="4">
        <v>1682866</v>
      </c>
      <c r="H102" s="4">
        <v>1707101</v>
      </c>
      <c r="I102" s="4">
        <v>542947</v>
      </c>
      <c r="J102" s="4">
        <v>454839</v>
      </c>
      <c r="K102" s="4"/>
    </row>
    <row r="103" spans="1:11" x14ac:dyDescent="0.3">
      <c r="A103" s="1" t="s">
        <v>683</v>
      </c>
      <c r="B103" s="26" t="s">
        <v>706</v>
      </c>
      <c r="C103" s="4">
        <v>692499.14</v>
      </c>
      <c r="D103" s="4">
        <v>506182</v>
      </c>
      <c r="E103" s="4">
        <v>1588057.12</v>
      </c>
      <c r="F103" s="4">
        <v>822102.91</v>
      </c>
      <c r="G103" s="4">
        <v>3221145.45</v>
      </c>
      <c r="H103" s="4">
        <v>2884847</v>
      </c>
      <c r="I103" s="4">
        <v>538545.49</v>
      </c>
      <c r="J103" s="4">
        <v>452460.92</v>
      </c>
      <c r="K103" s="4"/>
    </row>
    <row r="104" spans="1:11" x14ac:dyDescent="0.3">
      <c r="A104" s="1" t="s">
        <v>683</v>
      </c>
      <c r="B104" s="26" t="s">
        <v>707</v>
      </c>
      <c r="C104" s="4">
        <v>35621.599999999999</v>
      </c>
      <c r="D104" s="4">
        <v>22100</v>
      </c>
      <c r="E104" s="4">
        <v>391951.37</v>
      </c>
      <c r="F104" s="4">
        <v>47300.2</v>
      </c>
      <c r="G104" s="4">
        <v>2541541.87</v>
      </c>
      <c r="H104" s="4">
        <v>2865369.33</v>
      </c>
      <c r="I104" s="4">
        <v>116592.05</v>
      </c>
      <c r="J104" s="4">
        <v>43184.66</v>
      </c>
      <c r="K104" s="4"/>
    </row>
    <row r="105" spans="1:11" x14ac:dyDescent="0.3">
      <c r="A105" s="1" t="s">
        <v>683</v>
      </c>
      <c r="B105" s="26" t="s">
        <v>708</v>
      </c>
      <c r="C105" s="4">
        <v>574281.43000000005</v>
      </c>
      <c r="D105" s="4">
        <v>462163.69</v>
      </c>
      <c r="E105" s="4">
        <v>966219.96</v>
      </c>
      <c r="F105" s="4">
        <v>598192.11</v>
      </c>
      <c r="G105" s="4">
        <v>4072165.12</v>
      </c>
      <c r="H105" s="4">
        <v>3424532.13</v>
      </c>
      <c r="I105" s="4">
        <v>1320162.06</v>
      </c>
      <c r="J105" s="4">
        <v>732835.59</v>
      </c>
      <c r="K105" s="4"/>
    </row>
    <row r="106" spans="1:11" x14ac:dyDescent="0.3">
      <c r="A106" s="1" t="s">
        <v>683</v>
      </c>
      <c r="B106" s="26" t="s">
        <v>709</v>
      </c>
      <c r="C106" s="4">
        <v>3823000</v>
      </c>
      <c r="D106" s="4">
        <v>446000</v>
      </c>
      <c r="E106" s="4">
        <v>9201300</v>
      </c>
      <c r="F106" s="4">
        <v>6654100</v>
      </c>
      <c r="G106" s="4">
        <v>39949000</v>
      </c>
      <c r="H106" s="4">
        <v>39949000</v>
      </c>
      <c r="I106" s="4">
        <v>2724300</v>
      </c>
      <c r="J106" s="4">
        <v>1976600</v>
      </c>
      <c r="K106" s="4"/>
    </row>
    <row r="107" spans="1:11" x14ac:dyDescent="0.3">
      <c r="A107" s="1" t="s">
        <v>683</v>
      </c>
      <c r="B107" s="26" t="s">
        <v>710</v>
      </c>
      <c r="C107" s="4">
        <v>1089288.6000000001</v>
      </c>
      <c r="D107" s="4">
        <v>901221.18</v>
      </c>
      <c r="E107" s="4">
        <v>1957065.08</v>
      </c>
      <c r="F107" s="4">
        <v>1182117.7</v>
      </c>
      <c r="G107" s="4">
        <v>13032868.51</v>
      </c>
      <c r="H107" s="4">
        <v>14488798.48</v>
      </c>
      <c r="I107" s="4">
        <v>825106.58</v>
      </c>
      <c r="J107" s="4">
        <v>667774.22</v>
      </c>
      <c r="K107" s="4"/>
    </row>
    <row r="108" spans="1:11" x14ac:dyDescent="0.3">
      <c r="A108" s="1" t="s">
        <v>683</v>
      </c>
      <c r="B108" s="26" t="s">
        <v>711</v>
      </c>
      <c r="C108" s="4">
        <v>6152313.9699999997</v>
      </c>
      <c r="D108" s="4">
        <v>5534547.6500000004</v>
      </c>
      <c r="E108" s="4">
        <v>1014497.85</v>
      </c>
      <c r="F108" s="4">
        <v>538141.69999999995</v>
      </c>
      <c r="G108" s="4">
        <v>7841738.4699999997</v>
      </c>
      <c r="H108" s="4">
        <v>8250726.71</v>
      </c>
      <c r="I108" s="4">
        <v>1814059.31</v>
      </c>
      <c r="J108" s="4">
        <v>1265353.8600000001</v>
      </c>
      <c r="K108" s="4"/>
    </row>
    <row r="109" spans="1:11" x14ac:dyDescent="0.3">
      <c r="A109" s="1" t="s">
        <v>683</v>
      </c>
      <c r="B109" s="26" t="s">
        <v>712</v>
      </c>
      <c r="C109" s="4">
        <v>3258269.8</v>
      </c>
      <c r="D109" s="4">
        <v>2994026.43</v>
      </c>
      <c r="E109" s="4">
        <v>516932.62</v>
      </c>
      <c r="F109" s="4">
        <v>7782.63</v>
      </c>
      <c r="G109" s="4">
        <v>8365211.46</v>
      </c>
      <c r="H109" s="4">
        <v>8554558.0800000001</v>
      </c>
      <c r="I109" s="4">
        <v>871797.76000000001</v>
      </c>
      <c r="J109" s="4">
        <v>691758.46</v>
      </c>
      <c r="K109" s="4"/>
    </row>
    <row r="110" spans="1:11" x14ac:dyDescent="0.3">
      <c r="A110" s="1" t="s">
        <v>683</v>
      </c>
      <c r="B110" s="26" t="s">
        <v>713</v>
      </c>
      <c r="C110" s="4">
        <v>1018257</v>
      </c>
      <c r="D110" s="4">
        <v>737449</v>
      </c>
      <c r="E110" s="4">
        <v>2136878</v>
      </c>
      <c r="F110" s="4">
        <v>860129</v>
      </c>
      <c r="G110" s="4">
        <v>8535428</v>
      </c>
      <c r="H110" s="4">
        <v>7190315</v>
      </c>
      <c r="I110" s="4">
        <v>1641041</v>
      </c>
      <c r="J110" s="4">
        <v>1473933</v>
      </c>
      <c r="K110" s="4"/>
    </row>
    <row r="111" spans="1:11" x14ac:dyDescent="0.3">
      <c r="A111" s="1" t="s">
        <v>423</v>
      </c>
      <c r="B111" s="26" t="s">
        <v>714</v>
      </c>
      <c r="C111" s="4">
        <v>1316489.81</v>
      </c>
      <c r="D111" s="4">
        <v>976706.84</v>
      </c>
      <c r="E111" s="4">
        <v>1751465.94</v>
      </c>
      <c r="F111" s="4">
        <v>455862.12</v>
      </c>
      <c r="G111" s="4">
        <v>9986941.8399999999</v>
      </c>
      <c r="H111" s="4">
        <v>10291361.439999999</v>
      </c>
      <c r="I111" s="4">
        <v>1138308.51</v>
      </c>
      <c r="J111" s="4">
        <v>627638.47</v>
      </c>
      <c r="K111" s="4"/>
    </row>
    <row r="112" spans="1:11" x14ac:dyDescent="0.3">
      <c r="B112" s="26"/>
      <c r="C112" s="4"/>
      <c r="D112" s="4"/>
      <c r="E112" s="4"/>
      <c r="F112" s="4"/>
      <c r="G112" s="4"/>
      <c r="H112" s="4"/>
      <c r="I112" s="4"/>
      <c r="J112" s="4"/>
      <c r="K112" s="4"/>
    </row>
    <row r="113" spans="1:12" x14ac:dyDescent="0.3">
      <c r="B113" s="26" t="s">
        <v>289</v>
      </c>
      <c r="C113" s="11">
        <f t="shared" ref="C113:J113" si="1">SUBTOTAL(9,C80:C112)</f>
        <v>273355692.30000001</v>
      </c>
      <c r="D113" s="11">
        <f t="shared" si="1"/>
        <v>235114104.77999997</v>
      </c>
      <c r="E113" s="11">
        <f t="shared" si="1"/>
        <v>118463991.72999997</v>
      </c>
      <c r="F113" s="11">
        <f t="shared" si="1"/>
        <v>60084168.420000002</v>
      </c>
      <c r="G113" s="11">
        <f t="shared" si="1"/>
        <v>348435991.00999999</v>
      </c>
      <c r="H113" s="11">
        <f t="shared" si="1"/>
        <v>350480483.07999998</v>
      </c>
      <c r="I113" s="11">
        <f t="shared" si="1"/>
        <v>57837970.550000004</v>
      </c>
      <c r="J113" s="11">
        <f t="shared" si="1"/>
        <v>37781061.369999997</v>
      </c>
      <c r="K113" s="4"/>
    </row>
    <row r="114" spans="1:12" x14ac:dyDescent="0.3">
      <c r="B114" s="26"/>
      <c r="C114" s="4"/>
      <c r="D114" s="4"/>
      <c r="E114" s="4"/>
      <c r="F114" s="4"/>
      <c r="G114" s="4"/>
      <c r="H114" s="4"/>
      <c r="I114" s="4"/>
      <c r="J114" s="4"/>
      <c r="K114" s="4"/>
    </row>
    <row r="115" spans="1:12" ht="17.5" x14ac:dyDescent="0.35">
      <c r="B115" s="225" t="s">
        <v>322</v>
      </c>
      <c r="C115" s="225"/>
      <c r="D115" s="225"/>
      <c r="E115" s="225"/>
      <c r="F115" s="225"/>
      <c r="G115" s="225"/>
      <c r="H115" s="225"/>
      <c r="I115" s="225"/>
      <c r="J115" s="225"/>
      <c r="K115" s="225"/>
    </row>
    <row r="116" spans="1:12" ht="25.5" customHeight="1" x14ac:dyDescent="0.3">
      <c r="B116" s="24" t="s">
        <v>593</v>
      </c>
      <c r="C116" s="226" t="s">
        <v>352</v>
      </c>
      <c r="D116" s="227"/>
      <c r="E116" s="226" t="s">
        <v>353</v>
      </c>
      <c r="F116" s="227"/>
      <c r="G116" s="226" t="s">
        <v>599</v>
      </c>
      <c r="H116" s="227"/>
      <c r="I116" s="6"/>
      <c r="J116" s="89"/>
      <c r="K116" s="228" t="s">
        <v>162</v>
      </c>
      <c r="L116" s="229"/>
    </row>
    <row r="117" spans="1:12" x14ac:dyDescent="0.3">
      <c r="B117" s="26"/>
      <c r="C117" s="172" t="s">
        <v>315</v>
      </c>
      <c r="D117" s="172" t="s">
        <v>316</v>
      </c>
      <c r="E117" s="172" t="s">
        <v>315</v>
      </c>
      <c r="F117" s="172" t="s">
        <v>316</v>
      </c>
      <c r="G117" s="172" t="s">
        <v>315</v>
      </c>
      <c r="H117" s="172" t="s">
        <v>316</v>
      </c>
      <c r="K117" s="28" t="s">
        <v>315</v>
      </c>
      <c r="L117" s="28" t="s">
        <v>316</v>
      </c>
    </row>
    <row r="118" spans="1:12" x14ac:dyDescent="0.3">
      <c r="B118" s="26"/>
      <c r="C118" s="28" t="s">
        <v>317</v>
      </c>
      <c r="D118" s="28" t="s">
        <v>317</v>
      </c>
      <c r="E118" s="28" t="s">
        <v>317</v>
      </c>
      <c r="F118" s="28" t="s">
        <v>317</v>
      </c>
      <c r="G118" s="28" t="s">
        <v>317</v>
      </c>
      <c r="H118" s="28" t="s">
        <v>317</v>
      </c>
      <c r="K118" s="28" t="s">
        <v>317</v>
      </c>
      <c r="L118" s="28" t="s">
        <v>317</v>
      </c>
    </row>
    <row r="119" spans="1:12" x14ac:dyDescent="0.3">
      <c r="B119" s="26"/>
      <c r="C119" s="4"/>
      <c r="D119" s="4"/>
      <c r="E119" s="4"/>
      <c r="F119" s="4"/>
      <c r="G119" s="4"/>
      <c r="H119" s="4"/>
      <c r="K119" s="4"/>
      <c r="L119" s="4"/>
    </row>
    <row r="120" spans="1:12" x14ac:dyDescent="0.3">
      <c r="A120" s="1" t="s">
        <v>683</v>
      </c>
      <c r="B120" s="26" t="s">
        <v>684</v>
      </c>
      <c r="C120" s="4">
        <v>481152.23</v>
      </c>
      <c r="D120" s="4">
        <v>2177</v>
      </c>
      <c r="E120" s="4">
        <v>0</v>
      </c>
      <c r="F120" s="4">
        <v>0</v>
      </c>
      <c r="G120" s="4">
        <v>307169.39</v>
      </c>
      <c r="H120" s="4">
        <v>277878</v>
      </c>
      <c r="K120" s="4">
        <f t="shared" ref="K120:L120" si="2">C42+E42+G42+I42+C81+E81+G81+I81+C120+E120+G120</f>
        <v>14630387.25</v>
      </c>
      <c r="L120" s="4">
        <f t="shared" si="2"/>
        <v>16137152</v>
      </c>
    </row>
    <row r="121" spans="1:12" x14ac:dyDescent="0.3">
      <c r="A121" s="1" t="s">
        <v>683</v>
      </c>
      <c r="B121" s="26" t="s">
        <v>685</v>
      </c>
      <c r="C121" s="4">
        <v>208625.95</v>
      </c>
      <c r="D121" s="4">
        <v>4835.7700000000004</v>
      </c>
      <c r="E121" s="4">
        <v>1333.07</v>
      </c>
      <c r="F121" s="4">
        <v>1100</v>
      </c>
      <c r="G121" s="4">
        <v>94576</v>
      </c>
      <c r="H121" s="4">
        <v>53395</v>
      </c>
      <c r="K121" s="4">
        <f t="shared" ref="K121:L121" si="3">C43+E43+G43+I43+C82+E82+G82+I82+C121+E121+G121</f>
        <v>10090735.41</v>
      </c>
      <c r="L121" s="4">
        <f t="shared" si="3"/>
        <v>10664632.390000001</v>
      </c>
    </row>
    <row r="122" spans="1:12" x14ac:dyDescent="0.3">
      <c r="A122" s="1" t="s">
        <v>683</v>
      </c>
      <c r="B122" s="26" t="s">
        <v>686</v>
      </c>
      <c r="C122" s="4">
        <v>2597676.81</v>
      </c>
      <c r="D122" s="4">
        <v>2124685.17</v>
      </c>
      <c r="E122" s="4">
        <v>0</v>
      </c>
      <c r="F122" s="4">
        <v>0</v>
      </c>
      <c r="G122" s="4">
        <v>285540.08</v>
      </c>
      <c r="H122" s="4">
        <v>190678.47</v>
      </c>
      <c r="K122" s="4">
        <f t="shared" ref="K122:L122" si="4">C44+E44+G44+I44+C83+E83+G83+I83+C122+E122+G122</f>
        <v>20681057.449999996</v>
      </c>
      <c r="L122" s="4">
        <f t="shared" si="4"/>
        <v>18729578.879999995</v>
      </c>
    </row>
    <row r="123" spans="1:12" x14ac:dyDescent="0.3">
      <c r="A123" s="1" t="s">
        <v>683</v>
      </c>
      <c r="B123" s="26" t="s">
        <v>687</v>
      </c>
      <c r="C123" s="4">
        <v>2982700</v>
      </c>
      <c r="D123" s="4">
        <v>2200300</v>
      </c>
      <c r="E123" s="4">
        <v>627800</v>
      </c>
      <c r="F123" s="4">
        <v>181300</v>
      </c>
      <c r="G123" s="4">
        <v>228200</v>
      </c>
      <c r="H123" s="4">
        <v>203100</v>
      </c>
      <c r="K123" s="4">
        <f t="shared" ref="K123:L123" si="5">C45+E45+G45+I45+C84+E84+G84+I84+C123+E123+G123</f>
        <v>63840800</v>
      </c>
      <c r="L123" s="4">
        <f t="shared" si="5"/>
        <v>59200800</v>
      </c>
    </row>
    <row r="124" spans="1:12" x14ac:dyDescent="0.3">
      <c r="A124" s="1" t="s">
        <v>683</v>
      </c>
      <c r="B124" s="26" t="s">
        <v>688</v>
      </c>
      <c r="C124" s="4">
        <v>5630486</v>
      </c>
      <c r="D124" s="4">
        <v>3996578</v>
      </c>
      <c r="E124" s="4">
        <v>0</v>
      </c>
      <c r="F124" s="4">
        <v>0</v>
      </c>
      <c r="G124" s="4">
        <v>331999</v>
      </c>
      <c r="H124" s="4">
        <v>163199</v>
      </c>
      <c r="K124" s="4">
        <f t="shared" ref="K124:L124" si="6">C46+E46+G46+I46+C85+E85+G85+I85+C124+E124+G124</f>
        <v>53095994</v>
      </c>
      <c r="L124" s="4">
        <f t="shared" si="6"/>
        <v>47251668</v>
      </c>
    </row>
    <row r="125" spans="1:12" x14ac:dyDescent="0.3">
      <c r="A125" s="1" t="s">
        <v>683</v>
      </c>
      <c r="B125" s="26" t="s">
        <v>689</v>
      </c>
      <c r="C125" s="4">
        <v>1693975.7</v>
      </c>
      <c r="D125" s="4">
        <v>416527.66</v>
      </c>
      <c r="E125" s="4">
        <v>18484.47</v>
      </c>
      <c r="F125" s="4">
        <v>23143.4</v>
      </c>
      <c r="G125" s="4">
        <v>298929</v>
      </c>
      <c r="H125" s="4">
        <v>134000</v>
      </c>
      <c r="K125" s="4">
        <f t="shared" ref="K125:L125" si="7">C47+E47+G47+I47+C86+E86+G86+I86+C125+E125+G125</f>
        <v>20649032.299999997</v>
      </c>
      <c r="L125" s="4">
        <f t="shared" si="7"/>
        <v>20391732.059999995</v>
      </c>
    </row>
    <row r="126" spans="1:12" x14ac:dyDescent="0.3">
      <c r="A126" s="1" t="s">
        <v>683</v>
      </c>
      <c r="B126" s="26" t="s">
        <v>690</v>
      </c>
      <c r="C126" s="4">
        <v>12085220</v>
      </c>
      <c r="D126" s="4">
        <v>6765242</v>
      </c>
      <c r="E126" s="4">
        <v>0</v>
      </c>
      <c r="F126" s="4">
        <v>2221260</v>
      </c>
      <c r="G126" s="4">
        <v>15577898</v>
      </c>
      <c r="H126" s="4">
        <v>13980930</v>
      </c>
      <c r="K126" s="4">
        <f t="shared" ref="K126:L126" si="8">C48+E48+G48+I48+C87+E87+G87+I87+C126+E126+G126</f>
        <v>428434495</v>
      </c>
      <c r="L126" s="4">
        <f t="shared" si="8"/>
        <v>360853886</v>
      </c>
    </row>
    <row r="127" spans="1:12" x14ac:dyDescent="0.3">
      <c r="A127" s="1" t="s">
        <v>683</v>
      </c>
      <c r="B127" s="26" t="s">
        <v>691</v>
      </c>
      <c r="C127" s="4">
        <v>2068800</v>
      </c>
      <c r="D127" s="4">
        <v>1253000</v>
      </c>
      <c r="E127" s="4">
        <v>619200</v>
      </c>
      <c r="F127" s="4">
        <v>464200</v>
      </c>
      <c r="G127" s="4">
        <v>401600</v>
      </c>
      <c r="H127" s="4">
        <v>50100</v>
      </c>
      <c r="K127" s="4">
        <f t="shared" ref="K127:L127" si="9">C49+E49+G49+I49+C88+E88+G88+I88+C127+E127+G127</f>
        <v>49324900</v>
      </c>
      <c r="L127" s="4">
        <f t="shared" si="9"/>
        <v>42936600</v>
      </c>
    </row>
    <row r="128" spans="1:12" x14ac:dyDescent="0.3">
      <c r="A128" s="1" t="s">
        <v>683</v>
      </c>
      <c r="B128" s="26" t="s">
        <v>692</v>
      </c>
      <c r="C128" s="4">
        <v>3954495.24</v>
      </c>
      <c r="D128" s="4">
        <v>2716072.36</v>
      </c>
      <c r="E128" s="4">
        <v>1529018.91</v>
      </c>
      <c r="F128" s="4">
        <v>583172.57999999996</v>
      </c>
      <c r="G128" s="4">
        <v>563027.56999999995</v>
      </c>
      <c r="H128" s="4">
        <v>135427.96</v>
      </c>
      <c r="K128" s="4">
        <f t="shared" ref="K128:L128" si="10">C50+E50+G50+I50+C89+E89+G89+I89+C128+E128+G128</f>
        <v>73607727.909999982</v>
      </c>
      <c r="L128" s="4">
        <f t="shared" si="10"/>
        <v>68082071.780000001</v>
      </c>
    </row>
    <row r="129" spans="1:12" x14ac:dyDescent="0.3">
      <c r="A129" s="1" t="s">
        <v>683</v>
      </c>
      <c r="B129" s="26" t="s">
        <v>693</v>
      </c>
      <c r="C129" s="4">
        <v>370182.57</v>
      </c>
      <c r="D129" s="4">
        <v>2579.3000000000002</v>
      </c>
      <c r="E129" s="4">
        <v>0</v>
      </c>
      <c r="F129" s="4">
        <v>0</v>
      </c>
      <c r="G129" s="4">
        <v>429754.9</v>
      </c>
      <c r="H129" s="4">
        <v>310030.86</v>
      </c>
      <c r="K129" s="4">
        <f t="shared" ref="K129:L129" si="11">C51+E51+G51+I51+C90+E90+G90+I90+C129+E129+G129</f>
        <v>33058944.260000002</v>
      </c>
      <c r="L129" s="4">
        <f t="shared" si="11"/>
        <v>29696428.059999999</v>
      </c>
    </row>
    <row r="130" spans="1:12" x14ac:dyDescent="0.3">
      <c r="A130" s="1" t="s">
        <v>683</v>
      </c>
      <c r="B130" s="26" t="s">
        <v>694</v>
      </c>
      <c r="C130" s="4">
        <v>476015.12</v>
      </c>
      <c r="D130" s="4">
        <v>2567.87</v>
      </c>
      <c r="E130" s="4">
        <v>-0.01</v>
      </c>
      <c r="F130" s="4">
        <v>0</v>
      </c>
      <c r="G130" s="4">
        <v>471401.81</v>
      </c>
      <c r="H130" s="4">
        <v>254330.11</v>
      </c>
      <c r="K130" s="4">
        <f t="shared" ref="K130:L130" si="12">C52+E52+G52+I52+C91+E91+G91+I91+C130+E130+G130</f>
        <v>16096619.630000001</v>
      </c>
      <c r="L130" s="4">
        <f t="shared" si="12"/>
        <v>14625882.729999999</v>
      </c>
    </row>
    <row r="131" spans="1:12" x14ac:dyDescent="0.3">
      <c r="A131" s="1" t="s">
        <v>683</v>
      </c>
      <c r="B131" s="26" t="s">
        <v>695</v>
      </c>
      <c r="C131" s="4">
        <v>2883848.54</v>
      </c>
      <c r="D131" s="4">
        <v>2209918.77</v>
      </c>
      <c r="E131" s="4">
        <v>0</v>
      </c>
      <c r="F131" s="4">
        <v>25000</v>
      </c>
      <c r="G131" s="4">
        <v>386011.61</v>
      </c>
      <c r="H131" s="4">
        <v>370529.23</v>
      </c>
      <c r="K131" s="4">
        <f t="shared" ref="K131:L131" si="13">C53+E53+G53+I53+C92+E92+G92+I92+C131+E131+G131</f>
        <v>33366127.59</v>
      </c>
      <c r="L131" s="4">
        <f t="shared" si="13"/>
        <v>32359843.540000003</v>
      </c>
    </row>
    <row r="132" spans="1:12" x14ac:dyDescent="0.3">
      <c r="A132" s="1" t="s">
        <v>683</v>
      </c>
      <c r="B132" s="26" t="s">
        <v>696</v>
      </c>
      <c r="C132" s="4">
        <v>4005660.5</v>
      </c>
      <c r="D132" s="4">
        <v>2733496.61</v>
      </c>
      <c r="E132" s="4">
        <v>0</v>
      </c>
      <c r="F132" s="4">
        <v>0</v>
      </c>
      <c r="G132" s="4">
        <v>886930.59</v>
      </c>
      <c r="H132" s="4">
        <v>145801.67000000001</v>
      </c>
      <c r="K132" s="4">
        <f t="shared" ref="K132:L132" si="14">C54+E54+G54+I54+C93+E93+G93+I93+C132+E132+G132</f>
        <v>47926523.970000006</v>
      </c>
      <c r="L132" s="4">
        <f t="shared" si="14"/>
        <v>40320315.860000007</v>
      </c>
    </row>
    <row r="133" spans="1:12" x14ac:dyDescent="0.3">
      <c r="A133" s="1" t="s">
        <v>683</v>
      </c>
      <c r="B133" s="26" t="s">
        <v>697</v>
      </c>
      <c r="C133" s="4">
        <v>1695097.08</v>
      </c>
      <c r="D133" s="4">
        <v>1203294.3400000001</v>
      </c>
      <c r="E133" s="4">
        <v>76092.240000000005</v>
      </c>
      <c r="F133" s="4">
        <v>39.39</v>
      </c>
      <c r="G133" s="4">
        <v>60000</v>
      </c>
      <c r="H133" s="4">
        <v>65000</v>
      </c>
      <c r="K133" s="4">
        <f t="shared" ref="K133:L133" si="15">C55+E55+G55+I55+C94+E94+G94+I94+C133+E133+G133</f>
        <v>17623042.48</v>
      </c>
      <c r="L133" s="4">
        <f t="shared" si="15"/>
        <v>19024976.050000001</v>
      </c>
    </row>
    <row r="134" spans="1:12" x14ac:dyDescent="0.3">
      <c r="A134" s="1" t="s">
        <v>683</v>
      </c>
      <c r="B134" s="26" t="s">
        <v>698</v>
      </c>
      <c r="C134" s="4">
        <v>1549510.18</v>
      </c>
      <c r="D134" s="4">
        <v>1143817.23</v>
      </c>
      <c r="E134" s="4">
        <v>100000</v>
      </c>
      <c r="F134" s="4">
        <v>100000</v>
      </c>
      <c r="G134" s="4">
        <v>293671.56</v>
      </c>
      <c r="H134" s="4">
        <v>122757.05</v>
      </c>
      <c r="K134" s="4">
        <f t="shared" ref="K134:L134" si="16">C56+E56+G56+I56+C95+E95+G95+I95+C134+E134+G134</f>
        <v>14682632.65</v>
      </c>
      <c r="L134" s="4">
        <f t="shared" si="16"/>
        <v>15357237.730000004</v>
      </c>
    </row>
    <row r="135" spans="1:12" x14ac:dyDescent="0.3">
      <c r="A135" s="1" t="s">
        <v>683</v>
      </c>
      <c r="B135" s="26" t="s">
        <v>699</v>
      </c>
      <c r="C135" s="4">
        <v>539652.18999999994</v>
      </c>
      <c r="D135" s="4">
        <v>475187.43</v>
      </c>
      <c r="E135" s="4">
        <v>2915.85</v>
      </c>
      <c r="F135" s="4">
        <v>0</v>
      </c>
      <c r="G135" s="4">
        <v>95401.67</v>
      </c>
      <c r="H135" s="4">
        <v>21000</v>
      </c>
      <c r="K135" s="4">
        <f t="shared" ref="K135:L135" si="17">C57+E57+G57+I57+C96+E96+G96+I96+C135+E135+G135</f>
        <v>5407116.4399999995</v>
      </c>
      <c r="L135" s="4">
        <f t="shared" si="17"/>
        <v>5074109.33</v>
      </c>
    </row>
    <row r="136" spans="1:12" x14ac:dyDescent="0.3">
      <c r="A136" s="1" t="s">
        <v>683</v>
      </c>
      <c r="B136" s="26" t="s">
        <v>700</v>
      </c>
      <c r="C136" s="4">
        <v>1035838.74</v>
      </c>
      <c r="D136" s="4">
        <v>6702.5</v>
      </c>
      <c r="E136" s="4">
        <v>2325225.9700000002</v>
      </c>
      <c r="F136" s="4">
        <v>2072974.36</v>
      </c>
      <c r="G136" s="4">
        <v>641786082.41999996</v>
      </c>
      <c r="H136" s="4">
        <v>641845464.72000003</v>
      </c>
      <c r="K136" s="4">
        <f t="shared" ref="K136:L136" si="18">C58+E58+G58+I58+C97+E97+G97+I97+C136+E136+G136</f>
        <v>681476437.01999998</v>
      </c>
      <c r="L136" s="4">
        <f t="shared" si="18"/>
        <v>678850012.73000002</v>
      </c>
    </row>
    <row r="137" spans="1:12" x14ac:dyDescent="0.3">
      <c r="A137" s="1" t="s">
        <v>683</v>
      </c>
      <c r="B137" s="26" t="s">
        <v>701</v>
      </c>
      <c r="C137" s="4">
        <v>344996.52</v>
      </c>
      <c r="D137" s="4">
        <v>3374.04</v>
      </c>
      <c r="E137" s="4">
        <v>0</v>
      </c>
      <c r="F137" s="4">
        <v>0</v>
      </c>
      <c r="G137" s="4">
        <v>216499.92</v>
      </c>
      <c r="H137" s="4">
        <v>14000</v>
      </c>
      <c r="K137" s="4">
        <f t="shared" ref="K137:L137" si="19">C59+E59+G59+I59+C98+E98+G98+I98+C137+E137+G137</f>
        <v>9531177.1999999993</v>
      </c>
      <c r="L137" s="4">
        <f t="shared" si="19"/>
        <v>10415526.51</v>
      </c>
    </row>
    <row r="138" spans="1:12" x14ac:dyDescent="0.3">
      <c r="A138" s="1" t="s">
        <v>683</v>
      </c>
      <c r="B138" s="26" t="s">
        <v>702</v>
      </c>
      <c r="C138" s="4">
        <v>1975622</v>
      </c>
      <c r="D138" s="4">
        <v>1376331</v>
      </c>
      <c r="E138" s="4">
        <v>27000</v>
      </c>
      <c r="F138" s="4">
        <v>325000</v>
      </c>
      <c r="G138" s="4">
        <v>517262</v>
      </c>
      <c r="H138" s="4">
        <v>152014</v>
      </c>
      <c r="K138" s="4">
        <f t="shared" ref="K138:L138" si="20">C60+E60+G60+I60+C99+E99+G99+I99+C138+E138+G138</f>
        <v>31054359</v>
      </c>
      <c r="L138" s="4">
        <f t="shared" si="20"/>
        <v>32619265</v>
      </c>
    </row>
    <row r="139" spans="1:12" x14ac:dyDescent="0.3">
      <c r="A139" s="1" t="s">
        <v>683</v>
      </c>
      <c r="B139" s="26" t="s">
        <v>703</v>
      </c>
      <c r="C139" s="4">
        <v>2684731</v>
      </c>
      <c r="D139" s="4">
        <v>1769619</v>
      </c>
      <c r="E139" s="4">
        <v>0</v>
      </c>
      <c r="F139" s="4">
        <v>0</v>
      </c>
      <c r="G139" s="4">
        <v>303771</v>
      </c>
      <c r="H139" s="4">
        <v>205945</v>
      </c>
      <c r="K139" s="4">
        <f t="shared" ref="K139:L139" si="21">C61+E61+G61+I61+C100+E100+G100+I100+C139+E139+G139</f>
        <v>19219332</v>
      </c>
      <c r="L139" s="4">
        <f t="shared" si="21"/>
        <v>17298307</v>
      </c>
    </row>
    <row r="140" spans="1:12" x14ac:dyDescent="0.3">
      <c r="A140" s="1" t="s">
        <v>683</v>
      </c>
      <c r="B140" s="26" t="s">
        <v>704</v>
      </c>
      <c r="C140" s="4">
        <v>2523352</v>
      </c>
      <c r="D140" s="4">
        <v>2015138</v>
      </c>
      <c r="E140" s="4">
        <v>855</v>
      </c>
      <c r="F140" s="4">
        <v>0</v>
      </c>
      <c r="G140" s="4">
        <v>248181</v>
      </c>
      <c r="H140" s="4">
        <v>117940</v>
      </c>
      <c r="K140" s="4">
        <f t="shared" ref="K140:L140" si="22">C62+E62+G62+I62+C101+E101+G101+I101+C140+E140+G140</f>
        <v>32195529</v>
      </c>
      <c r="L140" s="4">
        <f t="shared" si="22"/>
        <v>31540114</v>
      </c>
    </row>
    <row r="141" spans="1:12" x14ac:dyDescent="0.3">
      <c r="A141" s="1" t="s">
        <v>683</v>
      </c>
      <c r="B141" s="26" t="s">
        <v>705</v>
      </c>
      <c r="C141" s="4">
        <v>1700795</v>
      </c>
      <c r="D141" s="4">
        <v>1206541</v>
      </c>
      <c r="E141" s="4">
        <v>0</v>
      </c>
      <c r="F141" s="4">
        <v>0</v>
      </c>
      <c r="G141" s="4">
        <v>163838</v>
      </c>
      <c r="H141" s="4">
        <v>37435</v>
      </c>
      <c r="K141" s="4">
        <f t="shared" ref="K141:L141" si="23">C63+E63+G63+I63+C102+E102+G102+I102+C141+E141+G141</f>
        <v>7805047</v>
      </c>
      <c r="L141" s="4">
        <f t="shared" si="23"/>
        <v>8249873</v>
      </c>
    </row>
    <row r="142" spans="1:12" x14ac:dyDescent="0.3">
      <c r="A142" s="1" t="s">
        <v>683</v>
      </c>
      <c r="B142" s="26" t="s">
        <v>706</v>
      </c>
      <c r="C142" s="4">
        <v>1679941.42</v>
      </c>
      <c r="D142" s="4">
        <v>1283636</v>
      </c>
      <c r="E142" s="4">
        <v>134014.13</v>
      </c>
      <c r="F142" s="4">
        <v>120124</v>
      </c>
      <c r="G142" s="4">
        <v>223024.5</v>
      </c>
      <c r="H142" s="4">
        <v>187395</v>
      </c>
      <c r="K142" s="4">
        <f t="shared" ref="K142:L142" si="24">C64+E64+G64+I64+C103+E103+G103+I103+C142+E142+G142</f>
        <v>12106270.9</v>
      </c>
      <c r="L142" s="4">
        <f t="shared" si="24"/>
        <v>11547096.639999999</v>
      </c>
    </row>
    <row r="143" spans="1:12" x14ac:dyDescent="0.3">
      <c r="A143" s="1" t="s">
        <v>683</v>
      </c>
      <c r="B143" s="26" t="s">
        <v>707</v>
      </c>
      <c r="C143" s="4">
        <v>491702.05</v>
      </c>
      <c r="D143" s="4">
        <v>8423.31</v>
      </c>
      <c r="E143" s="4">
        <v>0</v>
      </c>
      <c r="F143" s="4">
        <v>1000</v>
      </c>
      <c r="G143" s="4">
        <v>279326.57</v>
      </c>
      <c r="H143" s="4">
        <v>41738.65</v>
      </c>
      <c r="K143" s="4">
        <f t="shared" ref="K143:L143" si="25">C65+E65+G65+I65+C104+E104+G104+I104+C143+E143+G143</f>
        <v>6640134.2700000005</v>
      </c>
      <c r="L143" s="4">
        <f t="shared" si="25"/>
        <v>7294093.8600000003</v>
      </c>
    </row>
    <row r="144" spans="1:12" x14ac:dyDescent="0.3">
      <c r="A144" s="1" t="s">
        <v>683</v>
      </c>
      <c r="B144" s="26" t="s">
        <v>708</v>
      </c>
      <c r="C144" s="4">
        <v>2357096.9300000002</v>
      </c>
      <c r="D144" s="4">
        <v>1880000</v>
      </c>
      <c r="E144" s="4">
        <v>58045.49</v>
      </c>
      <c r="F144" s="4">
        <v>30000</v>
      </c>
      <c r="G144" s="4">
        <v>141450.46</v>
      </c>
      <c r="H144" s="4">
        <v>123453</v>
      </c>
      <c r="K144" s="4">
        <f t="shared" ref="K144:L144" si="26">C66+E66+G66+I66+C105+E105+G105+I105+C144+E144+G144</f>
        <v>13603667.450000001</v>
      </c>
      <c r="L144" s="4">
        <f t="shared" si="26"/>
        <v>12232554.970000001</v>
      </c>
    </row>
    <row r="145" spans="1:12" x14ac:dyDescent="0.3">
      <c r="A145" s="1" t="s">
        <v>683</v>
      </c>
      <c r="B145" s="26" t="s">
        <v>709</v>
      </c>
      <c r="C145" s="4">
        <v>3303200</v>
      </c>
      <c r="D145" s="4">
        <v>2294700</v>
      </c>
      <c r="E145" s="4">
        <v>785000</v>
      </c>
      <c r="F145" s="4">
        <v>397100</v>
      </c>
      <c r="G145" s="4">
        <v>315800</v>
      </c>
      <c r="H145" s="4">
        <v>315800</v>
      </c>
      <c r="K145" s="4">
        <f t="shared" ref="K145:L145" si="27">C67+E67+G67+I67+C106+E106+G106+I106+C145+E145+G145</f>
        <v>86980400</v>
      </c>
      <c r="L145" s="4">
        <f t="shared" si="27"/>
        <v>80513000</v>
      </c>
    </row>
    <row r="146" spans="1:12" x14ac:dyDescent="0.3">
      <c r="A146" s="1" t="s">
        <v>683</v>
      </c>
      <c r="B146" s="26" t="s">
        <v>710</v>
      </c>
      <c r="C146" s="4">
        <v>2548671.4700000002</v>
      </c>
      <c r="D146" s="4">
        <v>1763099.56</v>
      </c>
      <c r="E146" s="4">
        <v>0</v>
      </c>
      <c r="F146" s="4">
        <v>2500</v>
      </c>
      <c r="G146" s="4">
        <v>635663.19999999995</v>
      </c>
      <c r="H146" s="4">
        <v>204264.07</v>
      </c>
      <c r="K146" s="4">
        <f t="shared" ref="K146:L146" si="28">C68+E68+G68+I68+C107+E107+G107+I107+C146+E146+G146</f>
        <v>33789893.740000002</v>
      </c>
      <c r="L146" s="4">
        <f t="shared" si="28"/>
        <v>34216360.009999998</v>
      </c>
    </row>
    <row r="147" spans="1:12" x14ac:dyDescent="0.3">
      <c r="A147" s="1" t="s">
        <v>683</v>
      </c>
      <c r="B147" s="26" t="s">
        <v>711</v>
      </c>
      <c r="C147" s="4">
        <v>2197292.02</v>
      </c>
      <c r="D147" s="4">
        <v>1464655.99</v>
      </c>
      <c r="E147" s="4">
        <v>61476</v>
      </c>
      <c r="F147" s="4">
        <v>61746</v>
      </c>
      <c r="G147" s="4">
        <v>386173.02</v>
      </c>
      <c r="H147" s="4">
        <v>147303.51999999999</v>
      </c>
      <c r="K147" s="4">
        <f t="shared" ref="K147:L147" si="29">C69+E69+G69+I69+C108+E108+G108+I108+C147+E147+G147</f>
        <v>29535620.599999998</v>
      </c>
      <c r="L147" s="4">
        <f t="shared" si="29"/>
        <v>31511289.050000001</v>
      </c>
    </row>
    <row r="148" spans="1:12" x14ac:dyDescent="0.3">
      <c r="A148" s="1" t="s">
        <v>683</v>
      </c>
      <c r="B148" s="26" t="s">
        <v>712</v>
      </c>
      <c r="C148" s="4">
        <v>1758145.62</v>
      </c>
      <c r="D148" s="4">
        <v>1206394.81</v>
      </c>
      <c r="E148" s="4">
        <v>356748.07</v>
      </c>
      <c r="F148" s="4">
        <v>278256.28999999998</v>
      </c>
      <c r="G148" s="4">
        <v>191754.1</v>
      </c>
      <c r="H148" s="4">
        <v>66437.990000000005</v>
      </c>
      <c r="K148" s="4">
        <f t="shared" ref="K148:L148" si="30">C70+E70+G70+I70+C109+E109+G109+I109+C148+E148+G148</f>
        <v>18818380.280000001</v>
      </c>
      <c r="L148" s="4">
        <f t="shared" si="30"/>
        <v>19532217.509999998</v>
      </c>
    </row>
    <row r="149" spans="1:12" x14ac:dyDescent="0.3">
      <c r="A149" s="1" t="s">
        <v>683</v>
      </c>
      <c r="B149" s="26" t="s">
        <v>713</v>
      </c>
      <c r="C149" s="4">
        <v>3114760</v>
      </c>
      <c r="D149" s="4">
        <v>2318544</v>
      </c>
      <c r="E149" s="4">
        <v>0</v>
      </c>
      <c r="F149" s="4">
        <v>0</v>
      </c>
      <c r="G149" s="4">
        <v>329157</v>
      </c>
      <c r="H149" s="4">
        <v>445753</v>
      </c>
      <c r="K149" s="4">
        <f>C71+E71+G71+I71+C110+E110+G110+I110+C149+E149+G149</f>
        <v>26184715</v>
      </c>
      <c r="L149" s="4">
        <f>D71+F71+H71+J71+D110+F110+H110+J110+D149+F149+H149</f>
        <v>30350193</v>
      </c>
    </row>
    <row r="150" spans="1:12" x14ac:dyDescent="0.3">
      <c r="A150" s="1" t="s">
        <v>424</v>
      </c>
      <c r="B150" s="26" t="s">
        <v>714</v>
      </c>
      <c r="C150" s="4">
        <v>2126113.62</v>
      </c>
      <c r="D150" s="4">
        <v>1420378.78</v>
      </c>
      <c r="E150" s="4">
        <v>0</v>
      </c>
      <c r="F150" s="4">
        <v>0</v>
      </c>
      <c r="G150" s="4">
        <v>959280.1</v>
      </c>
      <c r="H150" s="4">
        <v>654861.4</v>
      </c>
      <c r="K150" s="4">
        <f>C72+E72+G72+I72+C111+E111+G111+I111+C150+E150+G150</f>
        <v>28226048.110000003</v>
      </c>
      <c r="L150" s="4">
        <f>D72+F72+H72+J72+D111+F111+H111+J111+D150+F150+H150</f>
        <v>30863927.149999999</v>
      </c>
    </row>
    <row r="151" spans="1:12" x14ac:dyDescent="0.3">
      <c r="B151" s="26"/>
      <c r="C151" s="4"/>
      <c r="D151" s="4"/>
      <c r="E151" s="4"/>
      <c r="F151" s="4"/>
      <c r="G151" s="4"/>
      <c r="H151" s="4"/>
      <c r="K151" s="4"/>
      <c r="L151" s="4"/>
    </row>
    <row r="152" spans="1:12" x14ac:dyDescent="0.3">
      <c r="B152" s="26" t="s">
        <v>289</v>
      </c>
      <c r="C152" s="11">
        <f t="shared" ref="C152:H152" si="31">SUBTOTAL(9,C119:C151)</f>
        <v>73065356.500000015</v>
      </c>
      <c r="D152" s="11">
        <f t="shared" si="31"/>
        <v>47267817.500000007</v>
      </c>
      <c r="E152" s="11">
        <f t="shared" si="31"/>
        <v>6723209.1900000013</v>
      </c>
      <c r="F152" s="11">
        <f t="shared" si="31"/>
        <v>6887916.0200000005</v>
      </c>
      <c r="G152" s="11">
        <f t="shared" si="31"/>
        <v>667409374.47000003</v>
      </c>
      <c r="H152" s="11">
        <f t="shared" si="31"/>
        <v>661037962.70000005</v>
      </c>
      <c r="I152" s="6"/>
      <c r="J152" s="6"/>
      <c r="K152" s="11">
        <f>SUBTOTAL(9,K119:K151)</f>
        <v>1939683147.9100001</v>
      </c>
      <c r="L152" s="11">
        <f>SUBTOTAL(9,L119:L151)</f>
        <v>1837740744.8399999</v>
      </c>
    </row>
    <row r="153" spans="1:12" x14ac:dyDescent="0.3">
      <c r="B153" s="10"/>
      <c r="C153" s="10"/>
      <c r="D153" s="10"/>
      <c r="E153" s="10"/>
      <c r="F153" s="10"/>
      <c r="G153" s="4"/>
      <c r="H153" s="10"/>
      <c r="I153" s="10"/>
      <c r="J153" s="10"/>
      <c r="K153" s="10"/>
    </row>
    <row r="154" spans="1:12" ht="13.5" thickBot="1" x14ac:dyDescent="0.35">
      <c r="B154" s="10"/>
      <c r="C154" s="10"/>
      <c r="D154" s="10"/>
      <c r="E154" s="10"/>
      <c r="F154" s="10"/>
      <c r="G154" s="10"/>
      <c r="H154" s="10"/>
      <c r="I154" s="10"/>
      <c r="J154" s="10"/>
      <c r="K154" s="10"/>
    </row>
    <row r="155" spans="1:12" ht="39.75" customHeight="1" thickTop="1" thickBot="1" x14ac:dyDescent="0.35">
      <c r="B155" s="26"/>
      <c r="C155" s="230"/>
      <c r="D155" s="230"/>
      <c r="E155" s="230"/>
      <c r="F155" s="230"/>
      <c r="H155" s="186"/>
      <c r="I155" s="186"/>
      <c r="K155" s="188" t="s">
        <v>162</v>
      </c>
      <c r="L155" s="189"/>
    </row>
    <row r="156" spans="1:12" ht="13.5" thickTop="1" x14ac:dyDescent="0.3">
      <c r="B156" s="15"/>
      <c r="C156" s="28"/>
      <c r="D156" s="28"/>
      <c r="E156" s="28"/>
      <c r="F156" s="28"/>
      <c r="H156" s="26"/>
      <c r="I156" s="28"/>
      <c r="J156" s="27"/>
      <c r="K156" s="28" t="s">
        <v>315</v>
      </c>
      <c r="L156" s="28" t="s">
        <v>316</v>
      </c>
    </row>
    <row r="157" spans="1:12" x14ac:dyDescent="0.3">
      <c r="B157" s="15"/>
      <c r="C157" s="28"/>
      <c r="D157" s="28"/>
      <c r="E157" s="28"/>
      <c r="F157" s="28"/>
      <c r="H157" s="28"/>
      <c r="I157" s="28"/>
      <c r="J157" s="27"/>
      <c r="K157" s="28" t="s">
        <v>317</v>
      </c>
      <c r="L157" s="28" t="s">
        <v>317</v>
      </c>
    </row>
    <row r="158" spans="1:12" x14ac:dyDescent="0.3">
      <c r="B158" s="15"/>
      <c r="C158" s="28"/>
      <c r="D158" s="28"/>
      <c r="E158" s="28"/>
      <c r="F158" s="28"/>
      <c r="H158" s="28"/>
      <c r="I158" s="28"/>
      <c r="J158" s="27"/>
      <c r="K158" s="28"/>
      <c r="L158" s="28"/>
    </row>
    <row r="159" spans="1:12" x14ac:dyDescent="0.3">
      <c r="A159" s="1" t="s">
        <v>175</v>
      </c>
      <c r="B159" s="26"/>
      <c r="C159" s="4"/>
      <c r="D159" s="4"/>
      <c r="E159" s="4"/>
      <c r="F159" s="4"/>
      <c r="H159" s="200" t="s">
        <v>594</v>
      </c>
      <c r="I159" s="184"/>
      <c r="J159" s="184"/>
      <c r="K159" s="168">
        <v>0</v>
      </c>
      <c r="L159" s="168">
        <v>0</v>
      </c>
    </row>
    <row r="160" spans="1:12" x14ac:dyDescent="0.3">
      <c r="B160" s="26"/>
      <c r="C160" s="4"/>
      <c r="D160" s="4"/>
      <c r="E160" s="4"/>
      <c r="F160" s="4"/>
      <c r="H160" s="4"/>
      <c r="I160" s="4"/>
      <c r="J160" s="4"/>
      <c r="K160" s="15">
        <f>K152+K159</f>
        <v>1939683147.9100001</v>
      </c>
      <c r="L160" s="15">
        <f>L152+L159</f>
        <v>1837740744.8399999</v>
      </c>
    </row>
    <row r="161" spans="1:13" x14ac:dyDescent="0.3">
      <c r="A161" s="1" t="s">
        <v>179</v>
      </c>
      <c r="B161" s="26"/>
      <c r="C161" s="4"/>
      <c r="D161" s="4"/>
      <c r="E161" s="4"/>
      <c r="F161" s="4"/>
      <c r="H161" s="185" t="s">
        <v>560</v>
      </c>
      <c r="I161" s="184"/>
      <c r="J161" s="184"/>
      <c r="K161" s="4">
        <v>12456997</v>
      </c>
      <c r="L161" s="4">
        <v>12456997</v>
      </c>
    </row>
    <row r="162" spans="1:13" ht="13.5" thickBot="1" x14ac:dyDescent="0.35">
      <c r="B162" s="10"/>
      <c r="C162" s="10"/>
      <c r="D162" s="10"/>
      <c r="E162" s="10"/>
      <c r="F162" s="10"/>
      <c r="H162" s="10"/>
      <c r="I162" s="149"/>
      <c r="J162" s="149"/>
      <c r="K162" s="4"/>
      <c r="L162" s="149"/>
    </row>
    <row r="163" spans="1:13" ht="14" thickTop="1" thickBot="1" x14ac:dyDescent="0.35">
      <c r="B163" s="10"/>
      <c r="C163" s="10"/>
      <c r="D163" s="10"/>
      <c r="E163" s="10"/>
      <c r="F163" s="10"/>
      <c r="H163" s="180" t="s">
        <v>176</v>
      </c>
      <c r="I163" s="181"/>
      <c r="J163" s="180"/>
      <c r="K163" s="187">
        <f>K160-K161</f>
        <v>1927226150.9100001</v>
      </c>
      <c r="L163" s="151">
        <f>L160-L161</f>
        <v>1825283747.8399999</v>
      </c>
      <c r="M163" s="6"/>
    </row>
    <row r="164" spans="1:13" ht="13.5" thickTop="1" x14ac:dyDescent="0.3">
      <c r="B164" s="10"/>
      <c r="C164" s="10"/>
      <c r="D164" s="10"/>
      <c r="E164" s="10"/>
      <c r="F164" s="10"/>
      <c r="G164" s="10"/>
      <c r="H164" s="10"/>
      <c r="I164" s="10"/>
      <c r="J164" s="10"/>
      <c r="K164" s="10"/>
    </row>
    <row r="165" spans="1:13" x14ac:dyDescent="0.3">
      <c r="B165" s="10"/>
      <c r="C165" s="10"/>
      <c r="D165" s="10"/>
      <c r="E165" s="10"/>
      <c r="F165" s="10"/>
      <c r="G165" s="10"/>
      <c r="H165" s="10"/>
      <c r="I165" s="10"/>
      <c r="J165" s="10"/>
      <c r="K165" s="10"/>
    </row>
    <row r="166" spans="1:13" x14ac:dyDescent="0.3">
      <c r="B166" s="10"/>
      <c r="C166" s="10"/>
      <c r="D166" s="10"/>
      <c r="E166" s="10"/>
      <c r="F166" s="10"/>
      <c r="G166" s="10"/>
      <c r="H166" s="10"/>
      <c r="I166" s="10"/>
      <c r="J166"/>
      <c r="K166"/>
    </row>
    <row r="167" spans="1:13" x14ac:dyDescent="0.3">
      <c r="B167" s="10"/>
      <c r="C167" s="10"/>
      <c r="D167" s="10"/>
      <c r="E167" s="10"/>
      <c r="F167" s="10"/>
      <c r="G167" s="10"/>
      <c r="H167" s="10"/>
      <c r="I167" s="10"/>
      <c r="J167" s="10"/>
      <c r="K167" s="10"/>
    </row>
    <row r="168" spans="1:13" x14ac:dyDescent="0.3">
      <c r="B168" s="10"/>
      <c r="C168" s="10"/>
      <c r="D168" s="10"/>
      <c r="E168" s="10"/>
      <c r="F168" s="10"/>
      <c r="G168" s="10"/>
      <c r="H168" s="10"/>
      <c r="I168" s="10"/>
      <c r="J168" s="10"/>
      <c r="K168" s="10"/>
    </row>
    <row r="169" spans="1:13" x14ac:dyDescent="0.3">
      <c r="B169" s="10"/>
      <c r="C169" s="10"/>
      <c r="D169" s="10"/>
      <c r="E169" s="10"/>
      <c r="F169" s="10"/>
      <c r="G169" s="10"/>
      <c r="H169" s="10"/>
      <c r="I169" s="10"/>
      <c r="J169" s="10"/>
      <c r="K169" s="10"/>
    </row>
    <row r="170" spans="1:13" x14ac:dyDescent="0.3">
      <c r="B170" s="10"/>
      <c r="C170" s="10"/>
      <c r="D170" s="10"/>
      <c r="E170" s="10"/>
      <c r="F170" s="10"/>
      <c r="G170" s="10"/>
      <c r="H170" s="10"/>
      <c r="I170" s="10"/>
      <c r="J170" s="10"/>
      <c r="K170" s="10"/>
    </row>
    <row r="171" spans="1:13" x14ac:dyDescent="0.3">
      <c r="B171" s="10"/>
      <c r="C171" s="10"/>
      <c r="D171" s="10"/>
      <c r="E171" s="10"/>
      <c r="F171" s="10"/>
      <c r="G171" s="10"/>
      <c r="H171" s="10"/>
      <c r="I171" s="10"/>
      <c r="J171" s="10"/>
      <c r="K171" s="10"/>
    </row>
    <row r="172" spans="1:13" x14ac:dyDescent="0.3">
      <c r="B172" s="10"/>
      <c r="C172" s="10"/>
      <c r="D172" s="10"/>
      <c r="E172" s="10"/>
      <c r="F172" s="10"/>
      <c r="G172" s="10"/>
      <c r="H172" s="10"/>
      <c r="I172" s="10"/>
      <c r="J172" s="10"/>
      <c r="K172" s="10"/>
    </row>
  </sheetData>
  <mergeCells count="17">
    <mergeCell ref="B37:K37"/>
    <mergeCell ref="B76:K76"/>
    <mergeCell ref="G77:H77"/>
    <mergeCell ref="I77:J77"/>
    <mergeCell ref="C38:D38"/>
    <mergeCell ref="I38:J38"/>
    <mergeCell ref="C77:D77"/>
    <mergeCell ref="E77:F77"/>
    <mergeCell ref="E38:F38"/>
    <mergeCell ref="G38:H38"/>
    <mergeCell ref="B115:K115"/>
    <mergeCell ref="G116:H116"/>
    <mergeCell ref="K116:L116"/>
    <mergeCell ref="C155:D155"/>
    <mergeCell ref="E155:F155"/>
    <mergeCell ref="C116:D116"/>
    <mergeCell ref="E116:F116"/>
  </mergeCells>
  <phoneticPr fontId="0" type="noConversion"/>
  <pageMargins left="0.23622047244094491" right="0.15748031496062992" top="0.31496062992125984" bottom="0.15748031496062992" header="0.31496062992125984" footer="0.15748031496062992"/>
  <pageSetup paperSize="9" scale="90" fitToHeight="10" orientation="landscape" r:id="rId1"/>
  <headerFooter alignWithMargins="0"/>
  <rowBreaks count="2" manualBreakCount="2">
    <brk id="75" max="16383" man="1"/>
    <brk id="114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8"/>
  <sheetViews>
    <sheetView topLeftCell="B7" zoomScaleNormal="100" workbookViewId="0">
      <selection activeCell="B7" sqref="B7"/>
    </sheetView>
  </sheetViews>
  <sheetFormatPr defaultColWidth="9.1796875" defaultRowHeight="13" x14ac:dyDescent="0.3"/>
  <cols>
    <col min="1" max="1" width="9.1796875" style="1" hidden="1" customWidth="1"/>
    <col min="2" max="2" width="27.7265625" style="1" customWidth="1"/>
    <col min="3" max="10" width="13" style="1" customWidth="1"/>
    <col min="11" max="12" width="18" style="1" customWidth="1"/>
    <col min="13" max="21" width="13" style="1" customWidth="1"/>
    <col min="22" max="16384" width="9.1796875" style="1"/>
  </cols>
  <sheetData>
    <row r="1" spans="1:12" hidden="1" x14ac:dyDescent="0.3">
      <c r="A1" s="1" t="s">
        <v>715</v>
      </c>
    </row>
    <row r="2" spans="1:12" hidden="1" x14ac:dyDescent="0.3">
      <c r="A2" s="1" t="s">
        <v>302</v>
      </c>
    </row>
    <row r="3" spans="1:12" hidden="1" x14ac:dyDescent="0.3">
      <c r="A3" s="1" t="s">
        <v>309</v>
      </c>
      <c r="B3" s="8" t="s">
        <v>324</v>
      </c>
      <c r="C3" s="1" t="s">
        <v>290</v>
      </c>
      <c r="D3" s="1" t="s">
        <v>290</v>
      </c>
      <c r="E3" s="1" t="s">
        <v>290</v>
      </c>
      <c r="F3" s="1" t="s">
        <v>290</v>
      </c>
      <c r="G3" s="1" t="s">
        <v>290</v>
      </c>
      <c r="H3" s="1" t="s">
        <v>290</v>
      </c>
      <c r="I3" s="1" t="s">
        <v>290</v>
      </c>
      <c r="J3" s="1" t="s">
        <v>290</v>
      </c>
    </row>
    <row r="4" spans="1:12" hidden="1" x14ac:dyDescent="0.3">
      <c r="A4" s="1" t="s">
        <v>291</v>
      </c>
      <c r="C4" s="7">
        <v>10</v>
      </c>
      <c r="D4" s="1">
        <v>30</v>
      </c>
      <c r="E4" s="7">
        <v>10</v>
      </c>
      <c r="F4" s="1">
        <v>30</v>
      </c>
      <c r="G4" s="7">
        <v>10</v>
      </c>
      <c r="H4" s="1">
        <v>30</v>
      </c>
      <c r="I4" s="7">
        <v>10</v>
      </c>
      <c r="J4" s="1">
        <v>30</v>
      </c>
      <c r="K4" s="2"/>
      <c r="L4" s="3"/>
    </row>
    <row r="5" spans="1:12" hidden="1" x14ac:dyDescent="0.3">
      <c r="A5" s="1" t="s">
        <v>318</v>
      </c>
      <c r="C5" s="1">
        <v>120</v>
      </c>
      <c r="D5" s="1">
        <v>120</v>
      </c>
      <c r="E5" s="1">
        <v>130</v>
      </c>
      <c r="F5" s="1">
        <v>130</v>
      </c>
      <c r="G5" s="1">
        <v>140</v>
      </c>
      <c r="H5" s="1">
        <v>140</v>
      </c>
      <c r="I5" s="1">
        <v>150</v>
      </c>
      <c r="J5" s="1">
        <v>150</v>
      </c>
      <c r="K5" s="2"/>
      <c r="L5" s="3"/>
    </row>
    <row r="6" spans="1:12" s="22" customFormat="1" ht="12.75" hidden="1" customHeight="1" x14ac:dyDescent="0.35">
      <c r="A6" s="1" t="s">
        <v>417</v>
      </c>
      <c r="C6" s="1" t="s">
        <v>418</v>
      </c>
      <c r="D6" s="1" t="s">
        <v>419</v>
      </c>
      <c r="E6" s="1" t="s">
        <v>418</v>
      </c>
      <c r="F6" s="1" t="s">
        <v>419</v>
      </c>
      <c r="G6" s="1" t="s">
        <v>418</v>
      </c>
      <c r="H6" s="1" t="s">
        <v>419</v>
      </c>
      <c r="I6" s="1" t="s">
        <v>418</v>
      </c>
      <c r="J6" s="1" t="s">
        <v>419</v>
      </c>
    </row>
    <row r="7" spans="1:12" customFormat="1" ht="12.5" x14ac:dyDescent="0.25"/>
    <row r="8" spans="1:12" hidden="1" x14ac:dyDescent="0.3">
      <c r="A8" s="1" t="s">
        <v>164</v>
      </c>
    </row>
    <row r="9" spans="1:12" hidden="1" x14ac:dyDescent="0.3">
      <c r="A9" s="1" t="s">
        <v>300</v>
      </c>
    </row>
    <row r="10" spans="1:12" hidden="1" x14ac:dyDescent="0.3">
      <c r="A10" s="1" t="s">
        <v>313</v>
      </c>
      <c r="B10" s="8"/>
      <c r="K10" s="31" t="s">
        <v>290</v>
      </c>
      <c r="L10" s="31" t="s">
        <v>290</v>
      </c>
    </row>
    <row r="11" spans="1:12" hidden="1" x14ac:dyDescent="0.3">
      <c r="A11" s="1" t="s">
        <v>295</v>
      </c>
      <c r="C11" s="7"/>
      <c r="E11" s="7"/>
      <c r="G11" s="7"/>
      <c r="I11" s="7"/>
      <c r="K11" s="64">
        <v>10</v>
      </c>
      <c r="L11" s="31">
        <v>30</v>
      </c>
    </row>
    <row r="12" spans="1:12" hidden="1" x14ac:dyDescent="0.3">
      <c r="A12" s="1" t="s">
        <v>285</v>
      </c>
      <c r="K12" s="31" t="s">
        <v>180</v>
      </c>
      <c r="L12" s="31" t="s">
        <v>180</v>
      </c>
    </row>
    <row r="13" spans="1:12" s="22" customFormat="1" ht="12.75" hidden="1" customHeight="1" x14ac:dyDescent="0.35">
      <c r="A13" s="1" t="s">
        <v>425</v>
      </c>
      <c r="C13" s="1"/>
      <c r="D13" s="1"/>
      <c r="E13" s="1"/>
      <c r="F13" s="1"/>
      <c r="G13" s="1"/>
      <c r="H13" s="1"/>
      <c r="I13" s="1"/>
      <c r="J13" s="1"/>
      <c r="K13" s="31" t="s">
        <v>418</v>
      </c>
      <c r="L13" s="31" t="s">
        <v>419</v>
      </c>
    </row>
    <row r="14" spans="1:12" s="22" customFormat="1" ht="12.75" customHeight="1" x14ac:dyDescent="0.35">
      <c r="A14" s="1"/>
      <c r="D14" s="1"/>
      <c r="E14" s="1"/>
      <c r="F14" s="1"/>
      <c r="G14" s="1"/>
      <c r="H14" s="1"/>
      <c r="I14" s="23"/>
      <c r="J14" s="1"/>
    </row>
    <row r="15" spans="1:12" hidden="1" x14ac:dyDescent="0.3">
      <c r="A15" s="1" t="s">
        <v>716</v>
      </c>
    </row>
    <row r="16" spans="1:12" hidden="1" x14ac:dyDescent="0.3">
      <c r="A16" s="1" t="s">
        <v>301</v>
      </c>
    </row>
    <row r="17" spans="1:12" hidden="1" x14ac:dyDescent="0.3">
      <c r="A17" s="1" t="s">
        <v>314</v>
      </c>
      <c r="B17" s="8" t="s">
        <v>324</v>
      </c>
      <c r="C17" s="1" t="s">
        <v>290</v>
      </c>
      <c r="D17" s="1" t="s">
        <v>290</v>
      </c>
      <c r="E17" s="1" t="s">
        <v>290</v>
      </c>
      <c r="F17" s="1" t="s">
        <v>290</v>
      </c>
      <c r="G17" s="1" t="s">
        <v>290</v>
      </c>
      <c r="H17" s="1" t="s">
        <v>290</v>
      </c>
      <c r="I17" s="1" t="s">
        <v>290</v>
      </c>
      <c r="J17" s="1" t="s">
        <v>290</v>
      </c>
    </row>
    <row r="18" spans="1:12" hidden="1" x14ac:dyDescent="0.3">
      <c r="A18" s="1" t="s">
        <v>296</v>
      </c>
      <c r="C18" s="7">
        <v>10</v>
      </c>
      <c r="D18" s="1">
        <v>30</v>
      </c>
      <c r="E18" s="7">
        <v>10</v>
      </c>
      <c r="F18" s="1">
        <v>30</v>
      </c>
      <c r="G18" s="7">
        <v>10</v>
      </c>
      <c r="H18" s="1">
        <v>30</v>
      </c>
      <c r="I18" s="7">
        <v>10</v>
      </c>
      <c r="J18" s="1">
        <v>30</v>
      </c>
      <c r="K18" s="2"/>
      <c r="L18" s="3"/>
    </row>
    <row r="19" spans="1:12" hidden="1" x14ac:dyDescent="0.3">
      <c r="A19" s="1" t="s">
        <v>286</v>
      </c>
      <c r="C19" s="1">
        <v>160</v>
      </c>
      <c r="D19" s="1">
        <v>160</v>
      </c>
      <c r="E19" s="1">
        <v>170</v>
      </c>
      <c r="F19" s="1">
        <v>170</v>
      </c>
      <c r="G19" s="1">
        <v>180</v>
      </c>
      <c r="H19" s="1">
        <v>180</v>
      </c>
      <c r="I19" s="1">
        <v>190</v>
      </c>
      <c r="J19" s="1">
        <v>190</v>
      </c>
      <c r="K19" s="2"/>
      <c r="L19" s="3"/>
    </row>
    <row r="20" spans="1:12" s="22" customFormat="1" ht="12.75" hidden="1" customHeight="1" x14ac:dyDescent="0.35">
      <c r="A20" s="1" t="s">
        <v>432</v>
      </c>
      <c r="C20" s="1" t="s">
        <v>418</v>
      </c>
      <c r="D20" s="1" t="s">
        <v>419</v>
      </c>
      <c r="E20" s="1" t="s">
        <v>418</v>
      </c>
      <c r="F20" s="1" t="s">
        <v>419</v>
      </c>
      <c r="G20" s="1" t="s">
        <v>418</v>
      </c>
      <c r="H20" s="1" t="s">
        <v>419</v>
      </c>
      <c r="I20" s="1" t="s">
        <v>418</v>
      </c>
      <c r="J20" s="1" t="s">
        <v>419</v>
      </c>
    </row>
    <row r="21" spans="1:12" customFormat="1" ht="12.5" x14ac:dyDescent="0.25"/>
    <row r="22" spans="1:12" hidden="1" x14ac:dyDescent="0.3">
      <c r="A22" s="1" t="s">
        <v>717</v>
      </c>
    </row>
    <row r="23" spans="1:12" hidden="1" x14ac:dyDescent="0.3">
      <c r="A23" s="1" t="s">
        <v>440</v>
      </c>
    </row>
    <row r="24" spans="1:12" hidden="1" x14ac:dyDescent="0.3">
      <c r="A24" s="1" t="s">
        <v>441</v>
      </c>
      <c r="B24" s="8" t="s">
        <v>324</v>
      </c>
      <c r="C24" s="1" t="s">
        <v>290</v>
      </c>
      <c r="D24" s="1" t="s">
        <v>290</v>
      </c>
      <c r="E24" s="1" t="s">
        <v>290</v>
      </c>
      <c r="F24" s="1" t="s">
        <v>290</v>
      </c>
      <c r="G24" s="1" t="s">
        <v>290</v>
      </c>
      <c r="H24" s="1" t="s">
        <v>290</v>
      </c>
    </row>
    <row r="25" spans="1:12" hidden="1" x14ac:dyDescent="0.3">
      <c r="A25" s="1" t="s">
        <v>442</v>
      </c>
      <c r="C25" s="7">
        <v>10</v>
      </c>
      <c r="D25" s="1">
        <v>30</v>
      </c>
      <c r="E25" s="7">
        <v>10</v>
      </c>
      <c r="F25" s="1">
        <v>30</v>
      </c>
      <c r="G25" s="7">
        <v>10</v>
      </c>
      <c r="H25" s="1">
        <v>30</v>
      </c>
      <c r="I25" s="7"/>
      <c r="K25" s="2"/>
      <c r="L25" s="3"/>
    </row>
    <row r="26" spans="1:12" hidden="1" x14ac:dyDescent="0.3">
      <c r="A26" s="1" t="s">
        <v>443</v>
      </c>
      <c r="C26" s="1">
        <v>200</v>
      </c>
      <c r="D26" s="1">
        <v>200</v>
      </c>
      <c r="E26" s="1">
        <v>210</v>
      </c>
      <c r="F26" s="1">
        <v>210</v>
      </c>
      <c r="G26" s="1">
        <v>220</v>
      </c>
      <c r="H26" s="1">
        <v>220</v>
      </c>
      <c r="K26" s="2"/>
      <c r="L26" s="3"/>
    </row>
    <row r="27" spans="1:12" s="22" customFormat="1" ht="12.75" hidden="1" customHeight="1" x14ac:dyDescent="0.35">
      <c r="A27" s="1" t="s">
        <v>444</v>
      </c>
      <c r="C27" s="1" t="s">
        <v>418</v>
      </c>
      <c r="D27" s="1" t="s">
        <v>419</v>
      </c>
      <c r="E27" s="1" t="s">
        <v>418</v>
      </c>
      <c r="F27" s="1" t="s">
        <v>419</v>
      </c>
      <c r="G27" s="1" t="s">
        <v>418</v>
      </c>
      <c r="H27" s="1" t="s">
        <v>419</v>
      </c>
      <c r="I27" s="23"/>
      <c r="J27" s="1"/>
    </row>
    <row r="28" spans="1:12" x14ac:dyDescent="0.3">
      <c r="K28" s="2"/>
      <c r="L28" s="3"/>
    </row>
    <row r="29" spans="1:12" hidden="1" x14ac:dyDescent="0.3">
      <c r="A29" s="1" t="s">
        <v>181</v>
      </c>
      <c r="K29" s="2"/>
      <c r="L29" s="3"/>
    </row>
    <row r="30" spans="1:12" hidden="1" x14ac:dyDescent="0.3">
      <c r="A30" s="1" t="s">
        <v>461</v>
      </c>
      <c r="K30" s="2"/>
      <c r="L30" s="3"/>
    </row>
    <row r="31" spans="1:12" hidden="1" x14ac:dyDescent="0.3">
      <c r="A31" s="1" t="s">
        <v>462</v>
      </c>
      <c r="B31" s="8"/>
      <c r="C31" s="31"/>
      <c r="D31" s="31"/>
      <c r="E31" s="31"/>
      <c r="F31" s="31"/>
      <c r="G31" s="31"/>
      <c r="H31" s="31"/>
      <c r="K31" s="31" t="s">
        <v>290</v>
      </c>
      <c r="L31" s="1" t="s">
        <v>290</v>
      </c>
    </row>
    <row r="32" spans="1:12" hidden="1" x14ac:dyDescent="0.3">
      <c r="A32" s="1" t="s">
        <v>463</v>
      </c>
      <c r="C32" s="64"/>
      <c r="D32" s="31"/>
      <c r="E32" s="64"/>
      <c r="F32" s="31"/>
      <c r="G32" s="64"/>
      <c r="H32" s="31"/>
      <c r="K32" s="64">
        <v>10</v>
      </c>
      <c r="L32" s="1">
        <v>10</v>
      </c>
    </row>
    <row r="33" spans="1:13" hidden="1" x14ac:dyDescent="0.3">
      <c r="A33" s="1" t="s">
        <v>464</v>
      </c>
      <c r="C33" s="31"/>
      <c r="D33" s="31"/>
      <c r="E33" s="31"/>
      <c r="F33" s="31"/>
      <c r="G33" s="31"/>
      <c r="H33" s="31"/>
      <c r="K33" s="31">
        <v>90</v>
      </c>
      <c r="L33" s="1">
        <v>90</v>
      </c>
    </row>
    <row r="34" spans="1:13" ht="15.5" hidden="1" x14ac:dyDescent="0.35">
      <c r="A34" s="1" t="s">
        <v>465</v>
      </c>
      <c r="B34" s="22"/>
      <c r="C34" s="31"/>
      <c r="D34" s="31"/>
      <c r="E34" s="31"/>
      <c r="F34" s="31"/>
      <c r="G34" s="31"/>
      <c r="H34" s="31"/>
      <c r="K34" s="64" t="s">
        <v>419</v>
      </c>
      <c r="L34" s="7" t="s">
        <v>419</v>
      </c>
    </row>
    <row r="35" spans="1:13" ht="15.5" x14ac:dyDescent="0.35">
      <c r="B35" s="22"/>
      <c r="C35" s="31"/>
      <c r="D35" s="31"/>
      <c r="E35" s="31"/>
      <c r="F35" s="31"/>
      <c r="G35" s="31"/>
      <c r="H35" s="31"/>
      <c r="K35" s="64"/>
      <c r="L35" s="7"/>
    </row>
    <row r="36" spans="1:13" ht="17.5" x14ac:dyDescent="0.35">
      <c r="B36" s="219" t="s">
        <v>322</v>
      </c>
      <c r="C36" s="219"/>
      <c r="D36" s="219"/>
      <c r="E36" s="219"/>
      <c r="F36" s="219"/>
      <c r="G36" s="219"/>
      <c r="H36" s="219"/>
      <c r="I36" s="219"/>
      <c r="J36" s="219"/>
      <c r="K36" s="219"/>
      <c r="L36" s="219"/>
    </row>
    <row r="37" spans="1:13" ht="25.5" customHeight="1" x14ac:dyDescent="0.3">
      <c r="B37" s="13" t="s">
        <v>593</v>
      </c>
      <c r="C37" s="238" t="s">
        <v>355</v>
      </c>
      <c r="D37" s="239"/>
      <c r="E37" s="238" t="s">
        <v>356</v>
      </c>
      <c r="F37" s="239"/>
      <c r="G37" s="238" t="s">
        <v>157</v>
      </c>
      <c r="H37" s="239"/>
      <c r="I37" s="238" t="s">
        <v>357</v>
      </c>
      <c r="J37" s="239"/>
      <c r="K37" s="14"/>
      <c r="L37" s="6"/>
      <c r="M37" s="6"/>
    </row>
    <row r="38" spans="1:13" x14ac:dyDescent="0.3">
      <c r="B38" s="8"/>
      <c r="C38" s="9" t="s">
        <v>315</v>
      </c>
      <c r="D38" s="9" t="s">
        <v>316</v>
      </c>
      <c r="E38" s="9" t="s">
        <v>315</v>
      </c>
      <c r="F38" s="9" t="s">
        <v>316</v>
      </c>
      <c r="G38" s="9" t="s">
        <v>315</v>
      </c>
      <c r="H38" s="9" t="s">
        <v>316</v>
      </c>
      <c r="I38" s="9" t="s">
        <v>315</v>
      </c>
      <c r="J38" s="9" t="s">
        <v>316</v>
      </c>
      <c r="K38" s="12"/>
      <c r="L38" s="12"/>
    </row>
    <row r="39" spans="1:13" x14ac:dyDescent="0.3">
      <c r="B39" s="8"/>
      <c r="C39" s="9" t="s">
        <v>317</v>
      </c>
      <c r="D39" s="9" t="s">
        <v>317</v>
      </c>
      <c r="E39" s="9" t="s">
        <v>317</v>
      </c>
      <c r="F39" s="9" t="s">
        <v>317</v>
      </c>
      <c r="G39" s="9" t="s">
        <v>317</v>
      </c>
      <c r="H39" s="9" t="s">
        <v>317</v>
      </c>
      <c r="I39" s="9" t="s">
        <v>317</v>
      </c>
      <c r="J39" s="9" t="s">
        <v>317</v>
      </c>
      <c r="K39" s="12"/>
      <c r="L39" s="12"/>
    </row>
    <row r="40" spans="1:13" x14ac:dyDescent="0.3">
      <c r="B40" s="8"/>
      <c r="K40" s="6"/>
      <c r="L40" s="6"/>
    </row>
    <row r="41" spans="1:13" x14ac:dyDescent="0.3">
      <c r="A41" s="1" t="s">
        <v>683</v>
      </c>
      <c r="B41" s="26" t="s">
        <v>684</v>
      </c>
      <c r="C41" s="10">
        <v>0</v>
      </c>
      <c r="D41" s="10">
        <v>0</v>
      </c>
      <c r="E41" s="10">
        <v>704526.99</v>
      </c>
      <c r="F41" s="10">
        <v>368771</v>
      </c>
      <c r="G41" s="10">
        <v>3028648.56</v>
      </c>
      <c r="H41" s="10">
        <v>2462126</v>
      </c>
      <c r="I41" s="10">
        <v>6690182.2699999996</v>
      </c>
      <c r="J41" s="10">
        <v>3694813</v>
      </c>
      <c r="K41" s="4"/>
      <c r="L41" s="4"/>
    </row>
    <row r="42" spans="1:13" x14ac:dyDescent="0.3">
      <c r="A42" s="1" t="s">
        <v>683</v>
      </c>
      <c r="B42" s="26" t="s">
        <v>685</v>
      </c>
      <c r="C42" s="10">
        <v>1286110.69</v>
      </c>
      <c r="D42" s="10">
        <v>749035.57</v>
      </c>
      <c r="E42" s="10">
        <v>369230.66</v>
      </c>
      <c r="F42" s="10">
        <v>190128.24</v>
      </c>
      <c r="G42" s="10">
        <v>3965829.95</v>
      </c>
      <c r="H42" s="10">
        <v>2937418.53</v>
      </c>
      <c r="I42" s="10">
        <v>14013680.699999999</v>
      </c>
      <c r="J42" s="10">
        <v>9573756.4600000009</v>
      </c>
      <c r="K42" s="4"/>
      <c r="L42" s="4"/>
    </row>
    <row r="43" spans="1:13" x14ac:dyDescent="0.3">
      <c r="A43" s="1" t="s">
        <v>683</v>
      </c>
      <c r="B43" s="26" t="s">
        <v>686</v>
      </c>
      <c r="C43" s="10">
        <v>111128.34</v>
      </c>
      <c r="D43" s="10">
        <v>1883.27</v>
      </c>
      <c r="E43" s="10">
        <v>3237555.49</v>
      </c>
      <c r="F43" s="10">
        <v>3041847.2</v>
      </c>
      <c r="G43" s="10">
        <v>8011700.1200000001</v>
      </c>
      <c r="H43" s="10">
        <v>6440266.7400000002</v>
      </c>
      <c r="I43" s="10">
        <v>18160905.300000001</v>
      </c>
      <c r="J43" s="10">
        <v>12886921.289999999</v>
      </c>
      <c r="K43" s="4"/>
      <c r="L43" s="4"/>
    </row>
    <row r="44" spans="1:13" x14ac:dyDescent="0.3">
      <c r="A44" s="1" t="s">
        <v>683</v>
      </c>
      <c r="B44" s="26" t="s">
        <v>687</v>
      </c>
      <c r="C44" s="10">
        <v>3421900</v>
      </c>
      <c r="D44" s="10">
        <v>2902400</v>
      </c>
      <c r="E44" s="10">
        <v>13600</v>
      </c>
      <c r="F44" s="10">
        <v>35500</v>
      </c>
      <c r="G44" s="10">
        <v>1415300</v>
      </c>
      <c r="H44" s="10">
        <v>11300</v>
      </c>
      <c r="I44" s="10">
        <v>19142400</v>
      </c>
      <c r="J44" s="10">
        <v>9431100</v>
      </c>
      <c r="K44" s="4"/>
      <c r="L44" s="4"/>
    </row>
    <row r="45" spans="1:13" x14ac:dyDescent="0.3">
      <c r="A45" s="1" t="s">
        <v>683</v>
      </c>
      <c r="B45" s="26" t="s">
        <v>688</v>
      </c>
      <c r="C45" s="10">
        <v>1064811</v>
      </c>
      <c r="D45" s="10">
        <v>608429</v>
      </c>
      <c r="E45" s="10">
        <v>1304078</v>
      </c>
      <c r="F45" s="10">
        <v>657537</v>
      </c>
      <c r="G45" s="10">
        <v>24076965</v>
      </c>
      <c r="H45" s="10">
        <v>18462454</v>
      </c>
      <c r="I45" s="10">
        <v>51536529</v>
      </c>
      <c r="J45" s="10">
        <v>37055716</v>
      </c>
      <c r="K45" s="4"/>
      <c r="L45" s="4"/>
    </row>
    <row r="46" spans="1:13" x14ac:dyDescent="0.3">
      <c r="A46" s="1" t="s">
        <v>683</v>
      </c>
      <c r="B46" s="26" t="s">
        <v>689</v>
      </c>
      <c r="C46" s="10">
        <v>1182433.4099999999</v>
      </c>
      <c r="D46" s="10">
        <v>768172.97</v>
      </c>
      <c r="E46" s="10">
        <v>1251146.68</v>
      </c>
      <c r="F46" s="10">
        <v>591504.68999999994</v>
      </c>
      <c r="G46" s="10">
        <v>14827601.699999999</v>
      </c>
      <c r="H46" s="10">
        <v>8643849.1199999992</v>
      </c>
      <c r="I46" s="10">
        <v>25858435.199999999</v>
      </c>
      <c r="J46" s="10">
        <v>18958380.829999998</v>
      </c>
      <c r="K46" s="4"/>
      <c r="L46" s="4"/>
    </row>
    <row r="47" spans="1:13" x14ac:dyDescent="0.3">
      <c r="A47" s="1" t="s">
        <v>683</v>
      </c>
      <c r="B47" s="26" t="s">
        <v>690</v>
      </c>
      <c r="C47" s="10">
        <v>0</v>
      </c>
      <c r="D47" s="10">
        <v>0</v>
      </c>
      <c r="E47" s="10">
        <v>0</v>
      </c>
      <c r="F47" s="10">
        <v>0</v>
      </c>
      <c r="G47" s="10">
        <v>9666332</v>
      </c>
      <c r="H47" s="10">
        <v>0</v>
      </c>
      <c r="I47" s="10">
        <v>42628760</v>
      </c>
      <c r="J47" s="10">
        <v>6509100</v>
      </c>
      <c r="K47" s="4"/>
      <c r="L47" s="4"/>
    </row>
    <row r="48" spans="1:13" x14ac:dyDescent="0.3">
      <c r="A48" s="1" t="s">
        <v>683</v>
      </c>
      <c r="B48" s="26" t="s">
        <v>691</v>
      </c>
      <c r="C48" s="10">
        <v>1810600</v>
      </c>
      <c r="D48" s="10">
        <v>1418900</v>
      </c>
      <c r="E48" s="10">
        <v>0</v>
      </c>
      <c r="F48" s="10">
        <v>0</v>
      </c>
      <c r="G48" s="10">
        <v>2370300</v>
      </c>
      <c r="H48" s="10">
        <v>35100</v>
      </c>
      <c r="I48" s="10">
        <v>12310500</v>
      </c>
      <c r="J48" s="10">
        <v>3724700</v>
      </c>
      <c r="K48" s="4"/>
      <c r="L48" s="4"/>
    </row>
    <row r="49" spans="1:12" x14ac:dyDescent="0.3">
      <c r="A49" s="1" t="s">
        <v>683</v>
      </c>
      <c r="B49" s="26" t="s">
        <v>692</v>
      </c>
      <c r="C49" s="10">
        <v>0</v>
      </c>
      <c r="D49" s="10">
        <v>0</v>
      </c>
      <c r="E49" s="10">
        <v>0</v>
      </c>
      <c r="F49" s="10">
        <v>0</v>
      </c>
      <c r="G49" s="10">
        <v>7758176.1399999997</v>
      </c>
      <c r="H49" s="10">
        <v>2083615.14</v>
      </c>
      <c r="I49" s="10">
        <v>7886923.0800000001</v>
      </c>
      <c r="J49" s="10">
        <v>2056797.1</v>
      </c>
      <c r="K49" s="4"/>
      <c r="L49" s="4"/>
    </row>
    <row r="50" spans="1:12" x14ac:dyDescent="0.3">
      <c r="A50" s="1" t="s">
        <v>683</v>
      </c>
      <c r="B50" s="26" t="s">
        <v>693</v>
      </c>
      <c r="C50" s="10">
        <v>299017.78999999998</v>
      </c>
      <c r="D50" s="10">
        <v>303228.76</v>
      </c>
      <c r="E50" s="10">
        <v>584937.43000000005</v>
      </c>
      <c r="F50" s="10">
        <v>458810.01</v>
      </c>
      <c r="G50" s="10">
        <v>4139237.33</v>
      </c>
      <c r="H50" s="10">
        <v>2082705.47</v>
      </c>
      <c r="I50" s="10">
        <v>3833647.01</v>
      </c>
      <c r="J50" s="10">
        <v>1588386.84</v>
      </c>
      <c r="K50" s="4"/>
      <c r="L50" s="4"/>
    </row>
    <row r="51" spans="1:12" x14ac:dyDescent="0.3">
      <c r="A51" s="1" t="s">
        <v>683</v>
      </c>
      <c r="B51" s="26" t="s">
        <v>694</v>
      </c>
      <c r="C51" s="10">
        <v>1106120.43</v>
      </c>
      <c r="D51" s="10">
        <v>348483.35</v>
      </c>
      <c r="E51" s="10">
        <v>1269634.94</v>
      </c>
      <c r="F51" s="10">
        <v>715283.43</v>
      </c>
      <c r="G51" s="10">
        <v>10554977.390000001</v>
      </c>
      <c r="H51" s="10">
        <v>9181329.8000000007</v>
      </c>
      <c r="I51" s="10">
        <v>25902284.370000001</v>
      </c>
      <c r="J51" s="10">
        <v>19750096.420000002</v>
      </c>
      <c r="K51" s="4"/>
      <c r="L51" s="4"/>
    </row>
    <row r="52" spans="1:12" x14ac:dyDescent="0.3">
      <c r="A52" s="1" t="s">
        <v>683</v>
      </c>
      <c r="B52" s="26" t="s">
        <v>695</v>
      </c>
      <c r="C52" s="10">
        <v>961190.5</v>
      </c>
      <c r="D52" s="10">
        <v>451077.93</v>
      </c>
      <c r="E52" s="10">
        <v>1821619.14</v>
      </c>
      <c r="F52" s="10">
        <v>884092.38</v>
      </c>
      <c r="G52" s="10">
        <v>7701660.4500000002</v>
      </c>
      <c r="H52" s="10">
        <v>6010305.9800000004</v>
      </c>
      <c r="I52" s="10">
        <v>22398303.260000002</v>
      </c>
      <c r="J52" s="10">
        <v>16247818.16</v>
      </c>
      <c r="K52" s="4"/>
      <c r="L52" s="4"/>
    </row>
    <row r="53" spans="1:12" x14ac:dyDescent="0.3">
      <c r="A53" s="1" t="s">
        <v>683</v>
      </c>
      <c r="B53" s="26" t="s">
        <v>696</v>
      </c>
      <c r="C53" s="10">
        <v>0</v>
      </c>
      <c r="D53" s="10">
        <v>0</v>
      </c>
      <c r="E53" s="10">
        <v>58094</v>
      </c>
      <c r="F53" s="10">
        <v>58094</v>
      </c>
      <c r="G53" s="10">
        <v>7516134.4900000002</v>
      </c>
      <c r="H53" s="10">
        <v>2578816.4500000002</v>
      </c>
      <c r="I53" s="10">
        <v>14345172.16</v>
      </c>
      <c r="J53" s="10">
        <v>8886748.8800000008</v>
      </c>
      <c r="K53" s="4"/>
      <c r="L53" s="4"/>
    </row>
    <row r="54" spans="1:12" x14ac:dyDescent="0.3">
      <c r="A54" s="1" t="s">
        <v>683</v>
      </c>
      <c r="B54" s="26" t="s">
        <v>697</v>
      </c>
      <c r="C54" s="10">
        <v>934296.82</v>
      </c>
      <c r="D54" s="10">
        <v>477032.04</v>
      </c>
      <c r="E54" s="10">
        <v>374945.05</v>
      </c>
      <c r="F54" s="10">
        <v>205297.99</v>
      </c>
      <c r="G54" s="10">
        <v>3812155.4</v>
      </c>
      <c r="H54" s="10">
        <v>2882880.2</v>
      </c>
      <c r="I54" s="10">
        <v>13967200.710000001</v>
      </c>
      <c r="J54" s="10">
        <v>9395582.7400000002</v>
      </c>
      <c r="K54" s="4"/>
      <c r="L54" s="4"/>
    </row>
    <row r="55" spans="1:12" x14ac:dyDescent="0.3">
      <c r="A55" s="1" t="s">
        <v>683</v>
      </c>
      <c r="B55" s="26" t="s">
        <v>698</v>
      </c>
      <c r="C55" s="10">
        <v>296659.86</v>
      </c>
      <c r="D55" s="10">
        <v>6772.46</v>
      </c>
      <c r="E55" s="10">
        <v>5484463</v>
      </c>
      <c r="F55" s="10">
        <v>5214435.3499999996</v>
      </c>
      <c r="G55" s="10">
        <v>4281105.92</v>
      </c>
      <c r="H55" s="10">
        <v>3587123.56</v>
      </c>
      <c r="I55" s="10">
        <v>8946842.1099999994</v>
      </c>
      <c r="J55" s="10">
        <v>6155405.5099999998</v>
      </c>
      <c r="K55" s="4"/>
      <c r="L55" s="4"/>
    </row>
    <row r="56" spans="1:12" x14ac:dyDescent="0.3">
      <c r="A56" s="1" t="s">
        <v>683</v>
      </c>
      <c r="B56" s="26" t="s">
        <v>699</v>
      </c>
      <c r="C56" s="10">
        <v>722002.8</v>
      </c>
      <c r="D56" s="10">
        <v>476456.42</v>
      </c>
      <c r="E56" s="10">
        <v>0</v>
      </c>
      <c r="F56" s="10">
        <v>0</v>
      </c>
      <c r="G56" s="10">
        <v>4531774.91</v>
      </c>
      <c r="H56" s="10">
        <v>3982993.2</v>
      </c>
      <c r="I56" s="10">
        <v>5672944.7800000003</v>
      </c>
      <c r="J56" s="10">
        <v>4313014.16</v>
      </c>
      <c r="K56" s="4"/>
      <c r="L56" s="4"/>
    </row>
    <row r="57" spans="1:12" x14ac:dyDescent="0.3">
      <c r="A57" s="1" t="s">
        <v>683</v>
      </c>
      <c r="B57" s="26" t="s">
        <v>700</v>
      </c>
      <c r="C57" s="10">
        <v>2135792.9500000002</v>
      </c>
      <c r="D57" s="10">
        <v>1661331.45</v>
      </c>
      <c r="E57" s="10">
        <v>698338.47</v>
      </c>
      <c r="F57" s="10">
        <v>497173.78</v>
      </c>
      <c r="G57" s="10">
        <v>11114782.57</v>
      </c>
      <c r="H57" s="10">
        <v>5901107.6900000004</v>
      </c>
      <c r="I57" s="10">
        <v>20131013.140000001</v>
      </c>
      <c r="J57" s="10">
        <v>12551549.359999999</v>
      </c>
      <c r="K57" s="4"/>
      <c r="L57" s="4"/>
    </row>
    <row r="58" spans="1:12" x14ac:dyDescent="0.3">
      <c r="A58" s="1" t="s">
        <v>683</v>
      </c>
      <c r="B58" s="26" t="s">
        <v>701</v>
      </c>
      <c r="C58" s="10">
        <v>886328.15</v>
      </c>
      <c r="D58" s="10">
        <v>367178.3</v>
      </c>
      <c r="E58" s="10">
        <v>810973.71</v>
      </c>
      <c r="F58" s="10">
        <v>310412.7</v>
      </c>
      <c r="G58" s="10">
        <v>1651648.21</v>
      </c>
      <c r="H58" s="10">
        <v>897460.51</v>
      </c>
      <c r="I58" s="10">
        <v>5540492.1399999997</v>
      </c>
      <c r="J58" s="10">
        <v>3580462.5</v>
      </c>
      <c r="K58" s="4"/>
      <c r="L58" s="4"/>
    </row>
    <row r="59" spans="1:12" x14ac:dyDescent="0.3">
      <c r="A59" s="1" t="s">
        <v>683</v>
      </c>
      <c r="B59" s="26" t="s">
        <v>702</v>
      </c>
      <c r="C59" s="10">
        <v>1549396</v>
      </c>
      <c r="D59" s="10">
        <v>1368465</v>
      </c>
      <c r="E59" s="10">
        <v>375536</v>
      </c>
      <c r="F59" s="10">
        <v>103464</v>
      </c>
      <c r="G59" s="10">
        <v>4990510</v>
      </c>
      <c r="H59" s="10">
        <v>2702257</v>
      </c>
      <c r="I59" s="10">
        <v>12399387</v>
      </c>
      <c r="J59" s="10">
        <v>6885835</v>
      </c>
      <c r="K59" s="4"/>
      <c r="L59" s="4"/>
    </row>
    <row r="60" spans="1:12" x14ac:dyDescent="0.3">
      <c r="A60" s="1" t="s">
        <v>683</v>
      </c>
      <c r="B60" s="26" t="s">
        <v>703</v>
      </c>
      <c r="C60" s="10">
        <v>918887</v>
      </c>
      <c r="D60" s="10">
        <v>525140</v>
      </c>
      <c r="E60" s="10">
        <v>1354920</v>
      </c>
      <c r="F60" s="10">
        <v>724404</v>
      </c>
      <c r="G60" s="10">
        <v>7780938</v>
      </c>
      <c r="H60" s="10">
        <v>6753062</v>
      </c>
      <c r="I60" s="10">
        <v>26706553</v>
      </c>
      <c r="J60" s="10">
        <v>20524499</v>
      </c>
      <c r="K60" s="4"/>
      <c r="L60" s="4"/>
    </row>
    <row r="61" spans="1:12" x14ac:dyDescent="0.3">
      <c r="A61" s="1" t="s">
        <v>683</v>
      </c>
      <c r="B61" s="26" t="s">
        <v>704</v>
      </c>
      <c r="C61" s="10">
        <v>818133</v>
      </c>
      <c r="D61" s="10">
        <v>284472</v>
      </c>
      <c r="E61" s="10">
        <v>357916</v>
      </c>
      <c r="F61" s="10">
        <v>300981</v>
      </c>
      <c r="G61" s="10">
        <v>13082739</v>
      </c>
      <c r="H61" s="10">
        <v>9040353</v>
      </c>
      <c r="I61" s="10">
        <v>17911842</v>
      </c>
      <c r="J61" s="10">
        <v>10072373</v>
      </c>
      <c r="K61" s="4"/>
      <c r="L61" s="4"/>
    </row>
    <row r="62" spans="1:12" x14ac:dyDescent="0.3">
      <c r="A62" s="1" t="s">
        <v>683</v>
      </c>
      <c r="B62" s="26" t="s">
        <v>705</v>
      </c>
      <c r="C62" s="10">
        <v>745614</v>
      </c>
      <c r="D62" s="10">
        <v>570497</v>
      </c>
      <c r="E62" s="10">
        <v>233043</v>
      </c>
      <c r="F62" s="10">
        <v>175519</v>
      </c>
      <c r="G62" s="10">
        <v>6480787</v>
      </c>
      <c r="H62" s="10">
        <v>4631794</v>
      </c>
      <c r="I62" s="10">
        <v>8852316</v>
      </c>
      <c r="J62" s="10">
        <v>6344956</v>
      </c>
      <c r="K62" s="4"/>
      <c r="L62" s="4"/>
    </row>
    <row r="63" spans="1:12" x14ac:dyDescent="0.3">
      <c r="A63" s="1" t="s">
        <v>683</v>
      </c>
      <c r="B63" s="26" t="s">
        <v>706</v>
      </c>
      <c r="C63" s="10">
        <v>0</v>
      </c>
      <c r="D63" s="10">
        <v>0</v>
      </c>
      <c r="E63" s="10">
        <v>4240033.25</v>
      </c>
      <c r="F63" s="10">
        <v>3642591</v>
      </c>
      <c r="G63" s="10">
        <v>5352895.04</v>
      </c>
      <c r="H63" s="10">
        <v>4839619</v>
      </c>
      <c r="I63" s="10">
        <v>7076518.7599999998</v>
      </c>
      <c r="J63" s="10">
        <v>4805002</v>
      </c>
      <c r="K63" s="4"/>
      <c r="L63" s="4"/>
    </row>
    <row r="64" spans="1:12" x14ac:dyDescent="0.3">
      <c r="A64" s="1" t="s">
        <v>683</v>
      </c>
      <c r="B64" s="26" t="s">
        <v>707</v>
      </c>
      <c r="C64" s="10">
        <v>643828.84</v>
      </c>
      <c r="D64" s="10">
        <v>343560.28</v>
      </c>
      <c r="E64" s="10">
        <v>596563.74</v>
      </c>
      <c r="F64" s="10">
        <v>298960.28000000003</v>
      </c>
      <c r="G64" s="10">
        <v>5564785.21</v>
      </c>
      <c r="H64" s="10">
        <v>4693584.95</v>
      </c>
      <c r="I64" s="10">
        <v>14052028.08</v>
      </c>
      <c r="J64" s="10">
        <v>10743954.859999999</v>
      </c>
      <c r="K64" s="4"/>
      <c r="L64" s="4"/>
    </row>
    <row r="65" spans="1:13" x14ac:dyDescent="0.3">
      <c r="A65" s="1" t="s">
        <v>683</v>
      </c>
      <c r="B65" s="26" t="s">
        <v>708</v>
      </c>
      <c r="C65" s="10">
        <v>4782953.09</v>
      </c>
      <c r="D65" s="10">
        <v>4514114.42</v>
      </c>
      <c r="E65" s="10">
        <v>888568.57</v>
      </c>
      <c r="F65" s="10">
        <v>649100.79</v>
      </c>
      <c r="G65" s="10">
        <v>4085415.82</v>
      </c>
      <c r="H65" s="10">
        <v>3242853.82</v>
      </c>
      <c r="I65" s="10">
        <v>8860702.4800000004</v>
      </c>
      <c r="J65" s="10">
        <v>6335110.8200000003</v>
      </c>
      <c r="K65" s="4"/>
      <c r="L65" s="4"/>
    </row>
    <row r="66" spans="1:13" x14ac:dyDescent="0.3">
      <c r="A66" s="1" t="s">
        <v>683</v>
      </c>
      <c r="B66" s="26" t="s">
        <v>709</v>
      </c>
      <c r="C66" s="10">
        <v>0</v>
      </c>
      <c r="D66" s="10">
        <v>0</v>
      </c>
      <c r="E66" s="10">
        <v>352500</v>
      </c>
      <c r="F66" s="10">
        <v>247000</v>
      </c>
      <c r="G66" s="10">
        <v>3164100</v>
      </c>
      <c r="H66" s="10">
        <v>48500</v>
      </c>
      <c r="I66" s="10">
        <v>15887300</v>
      </c>
      <c r="J66" s="10">
        <v>3036500</v>
      </c>
      <c r="K66" s="4"/>
      <c r="L66" s="4"/>
    </row>
    <row r="67" spans="1:13" x14ac:dyDescent="0.3">
      <c r="A67" s="1" t="s">
        <v>683</v>
      </c>
      <c r="B67" s="26" t="s">
        <v>710</v>
      </c>
      <c r="C67" s="10">
        <v>806948.6</v>
      </c>
      <c r="D67" s="10">
        <v>532838.97</v>
      </c>
      <c r="E67" s="10">
        <v>1674470.6</v>
      </c>
      <c r="F67" s="10">
        <v>1174521.3600000001</v>
      </c>
      <c r="G67" s="10">
        <v>15088400.119999999</v>
      </c>
      <c r="H67" s="10">
        <v>11370324.9</v>
      </c>
      <c r="I67" s="10">
        <v>26492702.649999999</v>
      </c>
      <c r="J67" s="10">
        <v>18334229.32</v>
      </c>
      <c r="K67" s="4"/>
      <c r="L67" s="4"/>
    </row>
    <row r="68" spans="1:13" x14ac:dyDescent="0.3">
      <c r="A68" s="1" t="s">
        <v>683</v>
      </c>
      <c r="B68" s="26" t="s">
        <v>711</v>
      </c>
      <c r="C68" s="10">
        <v>7491328.8700000001</v>
      </c>
      <c r="D68" s="10">
        <v>7184295.2300000004</v>
      </c>
      <c r="E68" s="10">
        <v>4278348.43</v>
      </c>
      <c r="F68" s="10">
        <v>4244535.8499999996</v>
      </c>
      <c r="G68" s="10">
        <v>7339624.4500000002</v>
      </c>
      <c r="H68" s="10">
        <v>5991274.1200000001</v>
      </c>
      <c r="I68" s="10">
        <v>14402291.699999999</v>
      </c>
      <c r="J68" s="10">
        <v>7380715.0700000003</v>
      </c>
      <c r="K68" s="4"/>
      <c r="L68" s="4"/>
    </row>
    <row r="69" spans="1:13" x14ac:dyDescent="0.3">
      <c r="A69" s="1" t="s">
        <v>683</v>
      </c>
      <c r="B69" s="26" t="s">
        <v>712</v>
      </c>
      <c r="C69" s="10">
        <v>663251.27</v>
      </c>
      <c r="D69" s="10">
        <v>617477.30000000005</v>
      </c>
      <c r="E69" s="10">
        <v>2745538.71</v>
      </c>
      <c r="F69" s="10">
        <v>2641925.13</v>
      </c>
      <c r="G69" s="10">
        <v>3968107.22</v>
      </c>
      <c r="H69" s="10">
        <v>3609646.25</v>
      </c>
      <c r="I69" s="10">
        <v>8821866.5099999998</v>
      </c>
      <c r="J69" s="10">
        <v>6146599.1699999999</v>
      </c>
      <c r="K69" s="4"/>
      <c r="L69" s="4"/>
    </row>
    <row r="70" spans="1:13" x14ac:dyDescent="0.3">
      <c r="A70" s="1" t="s">
        <v>683</v>
      </c>
      <c r="B70" s="26" t="s">
        <v>713</v>
      </c>
      <c r="C70" s="10">
        <v>950405</v>
      </c>
      <c r="D70" s="10">
        <v>576820</v>
      </c>
      <c r="E70" s="10">
        <v>160856</v>
      </c>
      <c r="F70" s="10">
        <v>35537</v>
      </c>
      <c r="G70" s="10">
        <v>2959557</v>
      </c>
      <c r="H70" s="10">
        <v>429764</v>
      </c>
      <c r="I70" s="10">
        <v>22667858</v>
      </c>
      <c r="J70" s="10">
        <v>14174401</v>
      </c>
      <c r="K70" s="4"/>
      <c r="L70" s="4"/>
    </row>
    <row r="71" spans="1:13" x14ac:dyDescent="0.3">
      <c r="A71" s="1" t="s">
        <v>325</v>
      </c>
      <c r="B71" s="26" t="s">
        <v>714</v>
      </c>
      <c r="C71" s="10">
        <v>0</v>
      </c>
      <c r="D71" s="10">
        <v>0</v>
      </c>
      <c r="E71" s="10">
        <v>315689.71999999997</v>
      </c>
      <c r="F71" s="10">
        <v>231113.72</v>
      </c>
      <c r="G71" s="10">
        <v>8227714.8200000003</v>
      </c>
      <c r="H71" s="10">
        <v>4294052.7300000004</v>
      </c>
      <c r="I71" s="10">
        <v>11780695.77</v>
      </c>
      <c r="J71" s="10">
        <v>7319770.0099999998</v>
      </c>
      <c r="K71" s="4"/>
      <c r="L71" s="4"/>
    </row>
    <row r="72" spans="1:13" x14ac:dyDescent="0.3">
      <c r="B72" s="26"/>
      <c r="C72" s="10"/>
      <c r="D72" s="10"/>
      <c r="E72" s="10"/>
      <c r="F72" s="10"/>
      <c r="G72" s="10"/>
      <c r="H72" s="10"/>
      <c r="I72" s="10"/>
      <c r="J72" s="10"/>
      <c r="K72" s="4"/>
      <c r="L72" s="4"/>
    </row>
    <row r="73" spans="1:13" x14ac:dyDescent="0.3">
      <c r="B73" s="26" t="s">
        <v>289</v>
      </c>
      <c r="C73" s="11">
        <f t="shared" ref="C73:J73" si="0">SUBTOTAL(9,C40:C72)</f>
        <v>35589138.410000004</v>
      </c>
      <c r="D73" s="11">
        <f t="shared" si="0"/>
        <v>27058061.719999999</v>
      </c>
      <c r="E73" s="11">
        <f t="shared" si="0"/>
        <v>35557127.579999998</v>
      </c>
      <c r="F73" s="11">
        <f t="shared" si="0"/>
        <v>27698540.899999995</v>
      </c>
      <c r="G73" s="11">
        <f t="shared" si="0"/>
        <v>218509903.81999996</v>
      </c>
      <c r="H73" s="11">
        <f t="shared" si="0"/>
        <v>139827938.16</v>
      </c>
      <c r="I73" s="11">
        <f t="shared" si="0"/>
        <v>514878277.17999989</v>
      </c>
      <c r="J73" s="11">
        <f t="shared" si="0"/>
        <v>308464294.5</v>
      </c>
      <c r="K73" s="4"/>
      <c r="L73" s="4"/>
    </row>
    <row r="74" spans="1:13" x14ac:dyDescent="0.3">
      <c r="B74" s="26"/>
      <c r="C74" s="4"/>
      <c r="D74" s="4"/>
      <c r="E74" s="4"/>
      <c r="F74" s="4"/>
      <c r="G74" s="4"/>
      <c r="H74" s="4"/>
      <c r="I74" s="4"/>
      <c r="J74" s="4"/>
      <c r="K74" s="4"/>
      <c r="L74" s="4"/>
    </row>
    <row r="75" spans="1:13" ht="17.5" x14ac:dyDescent="0.35">
      <c r="B75" s="225" t="s">
        <v>322</v>
      </c>
      <c r="C75" s="225"/>
      <c r="D75" s="225"/>
      <c r="E75" s="225"/>
      <c r="F75" s="225"/>
      <c r="G75" s="225"/>
      <c r="H75" s="225"/>
      <c r="I75" s="225"/>
      <c r="J75" s="225"/>
      <c r="K75" s="225"/>
      <c r="L75" s="225"/>
    </row>
    <row r="76" spans="1:13" ht="25.5" customHeight="1" x14ac:dyDescent="0.3">
      <c r="B76" s="13" t="s">
        <v>593</v>
      </c>
      <c r="C76" s="226" t="s">
        <v>358</v>
      </c>
      <c r="D76" s="227"/>
      <c r="E76" s="226" t="s">
        <v>359</v>
      </c>
      <c r="F76" s="227"/>
      <c r="G76" s="226" t="s">
        <v>360</v>
      </c>
      <c r="H76" s="227"/>
      <c r="I76" s="226" t="s">
        <v>361</v>
      </c>
      <c r="J76" s="227"/>
      <c r="K76" s="25"/>
      <c r="L76" s="4"/>
      <c r="M76" s="6"/>
    </row>
    <row r="77" spans="1:13" x14ac:dyDescent="0.3">
      <c r="B77" s="26"/>
      <c r="C77" s="27" t="s">
        <v>315</v>
      </c>
      <c r="D77" s="27" t="s">
        <v>316</v>
      </c>
      <c r="E77" s="27" t="s">
        <v>315</v>
      </c>
      <c r="F77" s="27" t="s">
        <v>316</v>
      </c>
      <c r="G77" s="27" t="s">
        <v>315</v>
      </c>
      <c r="H77" s="27" t="s">
        <v>316</v>
      </c>
      <c r="I77" s="27" t="s">
        <v>315</v>
      </c>
      <c r="J77" s="27" t="s">
        <v>316</v>
      </c>
      <c r="K77" s="28"/>
      <c r="L77" s="28"/>
    </row>
    <row r="78" spans="1:13" x14ac:dyDescent="0.3">
      <c r="B78" s="26"/>
      <c r="C78" s="27" t="s">
        <v>317</v>
      </c>
      <c r="D78" s="27" t="s">
        <v>317</v>
      </c>
      <c r="E78" s="27" t="s">
        <v>317</v>
      </c>
      <c r="F78" s="27" t="s">
        <v>317</v>
      </c>
      <c r="G78" s="27" t="s">
        <v>317</v>
      </c>
      <c r="H78" s="27" t="s">
        <v>317</v>
      </c>
      <c r="I78" s="27" t="s">
        <v>317</v>
      </c>
      <c r="J78" s="27" t="s">
        <v>317</v>
      </c>
      <c r="K78" s="28"/>
      <c r="L78" s="28"/>
    </row>
    <row r="79" spans="1:13" x14ac:dyDescent="0.3">
      <c r="B79" s="26"/>
      <c r="C79" s="10"/>
      <c r="D79" s="10"/>
      <c r="E79" s="10"/>
      <c r="F79" s="10"/>
      <c r="G79" s="10"/>
      <c r="H79" s="10"/>
      <c r="I79" s="10"/>
      <c r="J79" s="10"/>
      <c r="K79" s="4"/>
      <c r="L79" s="4"/>
    </row>
    <row r="80" spans="1:13" x14ac:dyDescent="0.3">
      <c r="A80" s="1" t="s">
        <v>683</v>
      </c>
      <c r="B80" s="26" t="s">
        <v>684</v>
      </c>
      <c r="C80" s="10">
        <v>861196.56</v>
      </c>
      <c r="D80" s="10">
        <v>86682</v>
      </c>
      <c r="E80" s="10">
        <v>89286.95</v>
      </c>
      <c r="F80" s="10">
        <v>15032</v>
      </c>
      <c r="G80" s="10">
        <v>164717.32</v>
      </c>
      <c r="H80" s="10">
        <v>135845</v>
      </c>
      <c r="I80" s="10">
        <v>233586.68</v>
      </c>
      <c r="J80" s="10">
        <v>6621</v>
      </c>
      <c r="K80" s="4"/>
      <c r="L80" s="4"/>
    </row>
    <row r="81" spans="1:12" x14ac:dyDescent="0.3">
      <c r="A81" s="1" t="s">
        <v>683</v>
      </c>
      <c r="B81" s="26" t="s">
        <v>685</v>
      </c>
      <c r="C81" s="10">
        <v>624627.06000000006</v>
      </c>
      <c r="D81" s="10">
        <v>1195.17</v>
      </c>
      <c r="E81" s="10">
        <v>144590.35</v>
      </c>
      <c r="F81" s="10">
        <v>0</v>
      </c>
      <c r="G81" s="10">
        <v>128220.11</v>
      </c>
      <c r="H81" s="10">
        <v>24736.799999999999</v>
      </c>
      <c r="I81" s="10">
        <v>15668.7</v>
      </c>
      <c r="J81" s="10">
        <v>0</v>
      </c>
      <c r="K81" s="4"/>
      <c r="L81" s="4"/>
    </row>
    <row r="82" spans="1:12" x14ac:dyDescent="0.3">
      <c r="A82" s="1" t="s">
        <v>683</v>
      </c>
      <c r="B82" s="26" t="s">
        <v>686</v>
      </c>
      <c r="C82" s="10">
        <v>1749535.14</v>
      </c>
      <c r="D82" s="10">
        <v>181841.03</v>
      </c>
      <c r="E82" s="10">
        <v>144727.13</v>
      </c>
      <c r="F82" s="10">
        <v>283.38</v>
      </c>
      <c r="G82" s="10">
        <v>381263.81</v>
      </c>
      <c r="H82" s="10">
        <v>304000</v>
      </c>
      <c r="I82" s="10">
        <v>406656.91</v>
      </c>
      <c r="J82" s="10">
        <v>9086</v>
      </c>
      <c r="K82" s="4"/>
      <c r="L82" s="4"/>
    </row>
    <row r="83" spans="1:12" x14ac:dyDescent="0.3">
      <c r="A83" s="1" t="s">
        <v>683</v>
      </c>
      <c r="B83" s="26" t="s">
        <v>687</v>
      </c>
      <c r="C83" s="10">
        <v>4118800</v>
      </c>
      <c r="D83" s="10">
        <v>148200</v>
      </c>
      <c r="E83" s="10">
        <v>5715400</v>
      </c>
      <c r="F83" s="10">
        <v>211100</v>
      </c>
      <c r="G83" s="10">
        <v>31100</v>
      </c>
      <c r="H83" s="10">
        <v>30800</v>
      </c>
      <c r="I83" s="10">
        <v>1145400</v>
      </c>
      <c r="J83" s="10">
        <v>19100</v>
      </c>
      <c r="K83" s="4"/>
      <c r="L83" s="4"/>
    </row>
    <row r="84" spans="1:12" x14ac:dyDescent="0.3">
      <c r="A84" s="1" t="s">
        <v>683</v>
      </c>
      <c r="B84" s="26" t="s">
        <v>688</v>
      </c>
      <c r="C84" s="10">
        <v>4213809</v>
      </c>
      <c r="D84" s="10">
        <v>374746</v>
      </c>
      <c r="E84" s="10">
        <v>912843</v>
      </c>
      <c r="F84" s="10">
        <v>264518</v>
      </c>
      <c r="G84" s="10">
        <v>49517</v>
      </c>
      <c r="H84" s="10">
        <v>797</v>
      </c>
      <c r="I84" s="10">
        <v>751280</v>
      </c>
      <c r="J84" s="10">
        <v>17417</v>
      </c>
      <c r="K84" s="4"/>
      <c r="L84" s="4"/>
    </row>
    <row r="85" spans="1:12" x14ac:dyDescent="0.3">
      <c r="A85" s="1" t="s">
        <v>683</v>
      </c>
      <c r="B85" s="26" t="s">
        <v>689</v>
      </c>
      <c r="C85" s="10">
        <v>2172298.92</v>
      </c>
      <c r="D85" s="10">
        <v>128367.66</v>
      </c>
      <c r="E85" s="10">
        <v>160003.69</v>
      </c>
      <c r="F85" s="10">
        <v>1536.69</v>
      </c>
      <c r="G85" s="10">
        <v>382595.29</v>
      </c>
      <c r="H85" s="10">
        <v>222280.13</v>
      </c>
      <c r="I85" s="10">
        <v>268955.13</v>
      </c>
      <c r="J85" s="10">
        <v>3839.36</v>
      </c>
      <c r="K85" s="4"/>
      <c r="L85" s="4"/>
    </row>
    <row r="86" spans="1:12" x14ac:dyDescent="0.3">
      <c r="A86" s="1" t="s">
        <v>683</v>
      </c>
      <c r="B86" s="26" t="s">
        <v>690</v>
      </c>
      <c r="C86" s="10">
        <v>11041670</v>
      </c>
      <c r="D86" s="10">
        <v>0</v>
      </c>
      <c r="E86" s="10">
        <v>33054163</v>
      </c>
      <c r="F86" s="10">
        <v>12624086</v>
      </c>
      <c r="G86" s="10">
        <v>0</v>
      </c>
      <c r="H86" s="10">
        <v>0</v>
      </c>
      <c r="I86" s="10">
        <v>4093233</v>
      </c>
      <c r="J86" s="10">
        <v>0</v>
      </c>
      <c r="K86" s="4"/>
      <c r="L86" s="4"/>
    </row>
    <row r="87" spans="1:12" x14ac:dyDescent="0.3">
      <c r="A87" s="1" t="s">
        <v>683</v>
      </c>
      <c r="B87" s="26" t="s">
        <v>691</v>
      </c>
      <c r="C87" s="10">
        <v>4730100</v>
      </c>
      <c r="D87" s="10">
        <v>433400</v>
      </c>
      <c r="E87" s="10">
        <v>4176200</v>
      </c>
      <c r="F87" s="10">
        <v>198700</v>
      </c>
      <c r="G87" s="10">
        <v>38500</v>
      </c>
      <c r="H87" s="10">
        <v>0</v>
      </c>
      <c r="I87" s="10">
        <v>922900</v>
      </c>
      <c r="J87" s="10">
        <v>38500</v>
      </c>
      <c r="K87" s="4"/>
      <c r="L87" s="4"/>
    </row>
    <row r="88" spans="1:12" x14ac:dyDescent="0.3">
      <c r="A88" s="1" t="s">
        <v>683</v>
      </c>
      <c r="B88" s="26" t="s">
        <v>692</v>
      </c>
      <c r="C88" s="10">
        <v>4988782.95</v>
      </c>
      <c r="D88" s="10">
        <v>456832.07</v>
      </c>
      <c r="E88" s="10">
        <v>2932075.3</v>
      </c>
      <c r="F88" s="10">
        <v>54326.5</v>
      </c>
      <c r="G88" s="10">
        <v>0</v>
      </c>
      <c r="H88" s="10">
        <v>0</v>
      </c>
      <c r="I88" s="10">
        <v>1897344.13</v>
      </c>
      <c r="J88" s="10">
        <v>67408.3</v>
      </c>
      <c r="K88" s="4"/>
      <c r="L88" s="4"/>
    </row>
    <row r="89" spans="1:12" x14ac:dyDescent="0.3">
      <c r="A89" s="1" t="s">
        <v>683</v>
      </c>
      <c r="B89" s="26" t="s">
        <v>693</v>
      </c>
      <c r="C89" s="10">
        <v>1329548.8899999999</v>
      </c>
      <c r="D89" s="10">
        <v>3019.18</v>
      </c>
      <c r="E89" s="10">
        <v>2272883.2799999998</v>
      </c>
      <c r="F89" s="10">
        <v>693019.02</v>
      </c>
      <c r="G89" s="10">
        <v>365983.84</v>
      </c>
      <c r="H89" s="10">
        <v>304950</v>
      </c>
      <c r="I89" s="10">
        <v>387154.68</v>
      </c>
      <c r="J89" s="10">
        <v>9009.0499999999993</v>
      </c>
      <c r="K89" s="4"/>
      <c r="L89" s="4"/>
    </row>
    <row r="90" spans="1:12" x14ac:dyDescent="0.3">
      <c r="A90" s="1" t="s">
        <v>683</v>
      </c>
      <c r="B90" s="26" t="s">
        <v>694</v>
      </c>
      <c r="C90" s="10">
        <v>1505587.68</v>
      </c>
      <c r="D90" s="10">
        <v>130623.4</v>
      </c>
      <c r="E90" s="10">
        <v>375076.75</v>
      </c>
      <c r="F90" s="10">
        <v>16001.69</v>
      </c>
      <c r="G90" s="10">
        <v>634836.42000000004</v>
      </c>
      <c r="H90" s="10">
        <v>466312.68</v>
      </c>
      <c r="I90" s="10">
        <v>127479.77</v>
      </c>
      <c r="J90" s="10">
        <v>4737.01</v>
      </c>
      <c r="K90" s="4"/>
      <c r="L90" s="4"/>
    </row>
    <row r="91" spans="1:12" x14ac:dyDescent="0.3">
      <c r="A91" s="1" t="s">
        <v>683</v>
      </c>
      <c r="B91" s="26" t="s">
        <v>695</v>
      </c>
      <c r="C91" s="10">
        <v>2161208.44</v>
      </c>
      <c r="D91" s="10">
        <v>226487.01</v>
      </c>
      <c r="E91" s="10">
        <v>68801.600000000006</v>
      </c>
      <c r="F91" s="10">
        <v>1537.56</v>
      </c>
      <c r="G91" s="10">
        <v>611476.93999999994</v>
      </c>
      <c r="H91" s="10">
        <v>464061.43</v>
      </c>
      <c r="I91" s="10">
        <v>318611.49</v>
      </c>
      <c r="J91" s="10">
        <v>10968.42</v>
      </c>
      <c r="K91" s="4"/>
      <c r="L91" s="4"/>
    </row>
    <row r="92" spans="1:12" x14ac:dyDescent="0.3">
      <c r="A92" s="1" t="s">
        <v>683</v>
      </c>
      <c r="B92" s="26" t="s">
        <v>696</v>
      </c>
      <c r="C92" s="10">
        <v>4126328.31</v>
      </c>
      <c r="D92" s="10">
        <v>421113.52</v>
      </c>
      <c r="E92" s="10">
        <v>1299164.1499999999</v>
      </c>
      <c r="F92" s="10">
        <v>12448.25</v>
      </c>
      <c r="G92" s="10">
        <v>82803.509999999995</v>
      </c>
      <c r="H92" s="10">
        <v>0</v>
      </c>
      <c r="I92" s="10">
        <v>1018426.25</v>
      </c>
      <c r="J92" s="10">
        <v>181995.13</v>
      </c>
      <c r="K92" s="4"/>
      <c r="L92" s="4"/>
    </row>
    <row r="93" spans="1:12" x14ac:dyDescent="0.3">
      <c r="A93" s="1" t="s">
        <v>683</v>
      </c>
      <c r="B93" s="26" t="s">
        <v>697</v>
      </c>
      <c r="C93" s="10">
        <v>1190354.26</v>
      </c>
      <c r="D93" s="10">
        <v>123434.7</v>
      </c>
      <c r="E93" s="10">
        <v>144641.95000000001</v>
      </c>
      <c r="F93" s="10">
        <v>5319.35</v>
      </c>
      <c r="G93" s="10">
        <v>34847.69</v>
      </c>
      <c r="H93" s="10">
        <v>199000</v>
      </c>
      <c r="I93" s="10">
        <v>34222.660000000003</v>
      </c>
      <c r="J93" s="10">
        <v>579.57000000000005</v>
      </c>
      <c r="K93" s="4"/>
      <c r="L93" s="4"/>
    </row>
    <row r="94" spans="1:12" x14ac:dyDescent="0.3">
      <c r="A94" s="1" t="s">
        <v>683</v>
      </c>
      <c r="B94" s="26" t="s">
        <v>698</v>
      </c>
      <c r="C94" s="10">
        <v>1363635.01</v>
      </c>
      <c r="D94" s="10">
        <v>286521.83</v>
      </c>
      <c r="E94" s="10">
        <v>67030.95</v>
      </c>
      <c r="F94" s="10">
        <v>1568.5</v>
      </c>
      <c r="G94" s="10">
        <v>3869422.63</v>
      </c>
      <c r="H94" s="10">
        <v>3661405.3</v>
      </c>
      <c r="I94" s="10">
        <v>119525.68</v>
      </c>
      <c r="J94" s="10">
        <v>8117.48</v>
      </c>
      <c r="K94" s="4"/>
      <c r="L94" s="4"/>
    </row>
    <row r="95" spans="1:12" x14ac:dyDescent="0.3">
      <c r="A95" s="1" t="s">
        <v>683</v>
      </c>
      <c r="B95" s="26" t="s">
        <v>699</v>
      </c>
      <c r="C95" s="10">
        <v>448683.11</v>
      </c>
      <c r="D95" s="10">
        <v>44423</v>
      </c>
      <c r="E95" s="10">
        <v>145613.88</v>
      </c>
      <c r="F95" s="10">
        <v>2688.85</v>
      </c>
      <c r="G95" s="10">
        <v>539806.30000000005</v>
      </c>
      <c r="H95" s="10">
        <v>484591.75</v>
      </c>
      <c r="I95" s="10">
        <v>16644.330000000002</v>
      </c>
      <c r="J95" s="10">
        <v>191.14</v>
      </c>
      <c r="K95" s="4"/>
      <c r="L95" s="4"/>
    </row>
    <row r="96" spans="1:12" x14ac:dyDescent="0.3">
      <c r="A96" s="1" t="s">
        <v>683</v>
      </c>
      <c r="B96" s="26" t="s">
        <v>700</v>
      </c>
      <c r="C96" s="10">
        <v>3137704.6</v>
      </c>
      <c r="D96" s="10">
        <v>4420.5600000000004</v>
      </c>
      <c r="E96" s="10">
        <v>1660741.37</v>
      </c>
      <c r="F96" s="10">
        <v>311726.56</v>
      </c>
      <c r="G96" s="10">
        <v>684620.42</v>
      </c>
      <c r="H96" s="10">
        <v>367980.44</v>
      </c>
      <c r="I96" s="10">
        <v>826706.32</v>
      </c>
      <c r="J96" s="10">
        <v>17892.89</v>
      </c>
      <c r="K96" s="4"/>
      <c r="L96" s="4"/>
    </row>
    <row r="97" spans="1:12" x14ac:dyDescent="0.3">
      <c r="A97" s="1" t="s">
        <v>683</v>
      </c>
      <c r="B97" s="26" t="s">
        <v>701</v>
      </c>
      <c r="C97" s="10">
        <v>813284.24</v>
      </c>
      <c r="D97" s="10">
        <v>87810.93</v>
      </c>
      <c r="E97" s="10">
        <v>230410.31</v>
      </c>
      <c r="F97" s="10">
        <v>3651.63</v>
      </c>
      <c r="G97" s="10">
        <v>465783.19</v>
      </c>
      <c r="H97" s="10">
        <v>170685.67</v>
      </c>
      <c r="I97" s="10">
        <v>45152.26</v>
      </c>
      <c r="J97" s="10">
        <v>478.94</v>
      </c>
      <c r="K97" s="4"/>
      <c r="L97" s="4"/>
    </row>
    <row r="98" spans="1:12" x14ac:dyDescent="0.3">
      <c r="A98" s="1" t="s">
        <v>683</v>
      </c>
      <c r="B98" s="26" t="s">
        <v>702</v>
      </c>
      <c r="C98" s="10">
        <v>1743260</v>
      </c>
      <c r="D98" s="10">
        <v>89206</v>
      </c>
      <c r="E98" s="10">
        <v>182483</v>
      </c>
      <c r="F98" s="10">
        <v>557</v>
      </c>
      <c r="G98" s="10">
        <v>734486</v>
      </c>
      <c r="H98" s="10">
        <v>476447</v>
      </c>
      <c r="I98" s="10">
        <v>457318</v>
      </c>
      <c r="J98" s="10">
        <v>41482</v>
      </c>
      <c r="K98" s="4"/>
      <c r="L98" s="4"/>
    </row>
    <row r="99" spans="1:12" x14ac:dyDescent="0.3">
      <c r="A99" s="1" t="s">
        <v>683</v>
      </c>
      <c r="B99" s="26" t="s">
        <v>703</v>
      </c>
      <c r="C99" s="10">
        <v>1564630</v>
      </c>
      <c r="D99" s="10">
        <v>201026</v>
      </c>
      <c r="E99" s="10">
        <v>175262</v>
      </c>
      <c r="F99" s="10">
        <v>3698</v>
      </c>
      <c r="G99" s="10">
        <v>741431</v>
      </c>
      <c r="H99" s="10">
        <v>616506</v>
      </c>
      <c r="I99" s="10">
        <v>137206</v>
      </c>
      <c r="J99" s="10">
        <v>91970</v>
      </c>
      <c r="K99" s="4"/>
      <c r="L99" s="4"/>
    </row>
    <row r="100" spans="1:12" x14ac:dyDescent="0.3">
      <c r="A100" s="1" t="s">
        <v>683</v>
      </c>
      <c r="B100" s="26" t="s">
        <v>704</v>
      </c>
      <c r="C100" s="10">
        <v>2659323</v>
      </c>
      <c r="D100" s="10">
        <v>16</v>
      </c>
      <c r="E100" s="10">
        <v>103111</v>
      </c>
      <c r="F100" s="10">
        <v>2441</v>
      </c>
      <c r="G100" s="10">
        <v>333447</v>
      </c>
      <c r="H100" s="10">
        <v>280475</v>
      </c>
      <c r="I100" s="10">
        <v>374034</v>
      </c>
      <c r="J100" s="10">
        <v>8796</v>
      </c>
      <c r="K100" s="4"/>
      <c r="L100" s="4"/>
    </row>
    <row r="101" spans="1:12" x14ac:dyDescent="0.3">
      <c r="A101" s="1" t="s">
        <v>683</v>
      </c>
      <c r="B101" s="26" t="s">
        <v>705</v>
      </c>
      <c r="C101" s="10">
        <v>808278</v>
      </c>
      <c r="D101" s="10">
        <v>135050</v>
      </c>
      <c r="E101" s="10">
        <v>3571</v>
      </c>
      <c r="F101" s="10">
        <v>0</v>
      </c>
      <c r="G101" s="10">
        <v>265000</v>
      </c>
      <c r="H101" s="10">
        <v>205000</v>
      </c>
      <c r="I101" s="10">
        <v>87009</v>
      </c>
      <c r="J101" s="10">
        <v>0</v>
      </c>
      <c r="K101" s="4"/>
      <c r="L101" s="4"/>
    </row>
    <row r="102" spans="1:12" x14ac:dyDescent="0.3">
      <c r="A102" s="1" t="s">
        <v>683</v>
      </c>
      <c r="B102" s="26" t="s">
        <v>706</v>
      </c>
      <c r="C102" s="10">
        <v>1034148.78</v>
      </c>
      <c r="D102" s="10">
        <v>6122</v>
      </c>
      <c r="E102" s="10">
        <v>153561.01</v>
      </c>
      <c r="F102" s="10">
        <v>3181</v>
      </c>
      <c r="G102" s="10">
        <v>791968.81</v>
      </c>
      <c r="H102" s="10">
        <v>549716</v>
      </c>
      <c r="I102" s="10">
        <v>74784.88</v>
      </c>
      <c r="J102" s="10">
        <v>2187</v>
      </c>
      <c r="K102" s="4"/>
      <c r="L102" s="4"/>
    </row>
    <row r="103" spans="1:12" x14ac:dyDescent="0.3">
      <c r="A103" s="1" t="s">
        <v>683</v>
      </c>
      <c r="B103" s="26" t="s">
        <v>707</v>
      </c>
      <c r="C103" s="10">
        <v>847677.13</v>
      </c>
      <c r="D103" s="10">
        <v>111952.06</v>
      </c>
      <c r="E103" s="10">
        <v>20000</v>
      </c>
      <c r="F103" s="10">
        <v>0</v>
      </c>
      <c r="G103" s="10">
        <v>346947.87</v>
      </c>
      <c r="H103" s="10">
        <v>289104.11</v>
      </c>
      <c r="I103" s="10">
        <v>49781.47</v>
      </c>
      <c r="J103" s="10">
        <v>7052.06</v>
      </c>
      <c r="K103" s="4"/>
      <c r="L103" s="4"/>
    </row>
    <row r="104" spans="1:12" x14ac:dyDescent="0.3">
      <c r="A104" s="1" t="s">
        <v>683</v>
      </c>
      <c r="B104" s="26" t="s">
        <v>708</v>
      </c>
      <c r="C104" s="10">
        <v>859106.65</v>
      </c>
      <c r="D104" s="10">
        <v>6.6</v>
      </c>
      <c r="E104" s="10">
        <v>412041.27</v>
      </c>
      <c r="F104" s="10">
        <v>10344.870000000001</v>
      </c>
      <c r="G104" s="10">
        <v>326110.08000000002</v>
      </c>
      <c r="H104" s="10">
        <v>7836.83</v>
      </c>
      <c r="I104" s="10">
        <v>159277.88</v>
      </c>
      <c r="J104" s="10">
        <v>43244.74</v>
      </c>
      <c r="K104" s="4"/>
      <c r="L104" s="4"/>
    </row>
    <row r="105" spans="1:12" x14ac:dyDescent="0.3">
      <c r="A105" s="1" t="s">
        <v>683</v>
      </c>
      <c r="B105" s="26" t="s">
        <v>709</v>
      </c>
      <c r="C105" s="10">
        <v>5407700</v>
      </c>
      <c r="D105" s="10">
        <v>595600</v>
      </c>
      <c r="E105" s="10">
        <v>2537800</v>
      </c>
      <c r="F105" s="10">
        <v>78400</v>
      </c>
      <c r="G105" s="10">
        <v>2080200</v>
      </c>
      <c r="H105" s="10">
        <v>72300</v>
      </c>
      <c r="I105" s="10">
        <v>1896600</v>
      </c>
      <c r="J105" s="10">
        <v>49900</v>
      </c>
      <c r="K105" s="4"/>
      <c r="L105" s="4"/>
    </row>
    <row r="106" spans="1:12" x14ac:dyDescent="0.3">
      <c r="A106" s="1" t="s">
        <v>683</v>
      </c>
      <c r="B106" s="26" t="s">
        <v>710</v>
      </c>
      <c r="C106" s="10">
        <v>2606879.5099999998</v>
      </c>
      <c r="D106" s="10">
        <v>406592.2</v>
      </c>
      <c r="E106" s="10">
        <v>122830.29</v>
      </c>
      <c r="F106" s="10">
        <v>3060.46</v>
      </c>
      <c r="G106" s="10">
        <v>509338.29</v>
      </c>
      <c r="H106" s="10">
        <v>476554.67</v>
      </c>
      <c r="I106" s="10">
        <v>115889.65</v>
      </c>
      <c r="J106" s="10">
        <v>3302.82</v>
      </c>
      <c r="K106" s="4"/>
      <c r="L106" s="4"/>
    </row>
    <row r="107" spans="1:12" x14ac:dyDescent="0.3">
      <c r="A107" s="1" t="s">
        <v>683</v>
      </c>
      <c r="B107" s="26" t="s">
        <v>711</v>
      </c>
      <c r="C107" s="10">
        <v>2008356.48</v>
      </c>
      <c r="D107" s="10">
        <v>51019.06</v>
      </c>
      <c r="E107" s="10">
        <v>625231.25</v>
      </c>
      <c r="F107" s="10">
        <v>7975.33</v>
      </c>
      <c r="G107" s="10">
        <v>851804.01</v>
      </c>
      <c r="H107" s="10">
        <v>468679.49</v>
      </c>
      <c r="I107" s="10">
        <v>246427.32</v>
      </c>
      <c r="J107" s="10">
        <v>5295.6</v>
      </c>
      <c r="K107" s="4"/>
      <c r="L107" s="4"/>
    </row>
    <row r="108" spans="1:12" x14ac:dyDescent="0.3">
      <c r="A108" s="1" t="s">
        <v>683</v>
      </c>
      <c r="B108" s="26" t="s">
        <v>712</v>
      </c>
      <c r="C108" s="10">
        <v>1416713.43</v>
      </c>
      <c r="D108" s="10">
        <v>176031.08</v>
      </c>
      <c r="E108" s="10">
        <v>110327.65</v>
      </c>
      <c r="F108" s="10">
        <v>31907.53</v>
      </c>
      <c r="G108" s="10">
        <v>567426.07999999996</v>
      </c>
      <c r="H108" s="10">
        <v>510869.72</v>
      </c>
      <c r="I108" s="10">
        <v>276320.25</v>
      </c>
      <c r="J108" s="10">
        <v>8784.8799999999992</v>
      </c>
      <c r="K108" s="4"/>
      <c r="L108" s="4"/>
    </row>
    <row r="109" spans="1:12" x14ac:dyDescent="0.3">
      <c r="A109" s="1" t="s">
        <v>683</v>
      </c>
      <c r="B109" s="26" t="s">
        <v>713</v>
      </c>
      <c r="C109" s="10">
        <v>1881430</v>
      </c>
      <c r="D109" s="10">
        <v>20451</v>
      </c>
      <c r="E109" s="10">
        <v>88539</v>
      </c>
      <c r="F109" s="10">
        <v>949</v>
      </c>
      <c r="G109" s="10">
        <v>540510</v>
      </c>
      <c r="H109" s="10">
        <v>280062</v>
      </c>
      <c r="I109" s="10">
        <v>247873</v>
      </c>
      <c r="J109" s="10">
        <v>4684</v>
      </c>
      <c r="K109" s="4"/>
      <c r="L109" s="4"/>
    </row>
    <row r="110" spans="1:12" x14ac:dyDescent="0.3">
      <c r="A110" s="1" t="s">
        <v>423</v>
      </c>
      <c r="B110" s="26" t="s">
        <v>714</v>
      </c>
      <c r="C110" s="10">
        <v>2591531.9</v>
      </c>
      <c r="D110" s="10">
        <v>469417.97</v>
      </c>
      <c r="E110" s="10">
        <v>1395588.3</v>
      </c>
      <c r="F110" s="10">
        <v>1131110.01</v>
      </c>
      <c r="G110" s="10">
        <v>616053.64</v>
      </c>
      <c r="H110" s="10">
        <v>412646.27</v>
      </c>
      <c r="I110" s="10">
        <v>254344.19</v>
      </c>
      <c r="J110" s="10">
        <v>154.53</v>
      </c>
      <c r="K110" s="4"/>
      <c r="L110" s="4"/>
    </row>
    <row r="111" spans="1:12" x14ac:dyDescent="0.3">
      <c r="B111" s="26"/>
      <c r="C111" s="10"/>
      <c r="D111" s="10"/>
      <c r="E111" s="10"/>
      <c r="F111" s="10"/>
      <c r="G111" s="10"/>
      <c r="H111" s="10"/>
      <c r="I111" s="10"/>
      <c r="J111" s="10"/>
      <c r="K111" s="4"/>
      <c r="L111" s="4"/>
    </row>
    <row r="112" spans="1:12" x14ac:dyDescent="0.3">
      <c r="B112" s="26" t="s">
        <v>289</v>
      </c>
      <c r="C112" s="11">
        <f t="shared" ref="C112:J112" si="1">SUBTOTAL(9,C79:C111)</f>
        <v>76006189.050000027</v>
      </c>
      <c r="D112" s="11">
        <f t="shared" si="1"/>
        <v>5401608.0300000003</v>
      </c>
      <c r="E112" s="11">
        <f t="shared" si="1"/>
        <v>59523999.43</v>
      </c>
      <c r="F112" s="11">
        <f t="shared" si="1"/>
        <v>15691168.18</v>
      </c>
      <c r="G112" s="11">
        <f t="shared" si="1"/>
        <v>17170217.249999996</v>
      </c>
      <c r="H112" s="11">
        <f t="shared" si="1"/>
        <v>11483643.289999999</v>
      </c>
      <c r="I112" s="11">
        <f t="shared" si="1"/>
        <v>17005813.630000003</v>
      </c>
      <c r="J112" s="11">
        <f t="shared" si="1"/>
        <v>662794.92000000004</v>
      </c>
      <c r="K112" s="4"/>
      <c r="L112" s="4"/>
    </row>
    <row r="113" spans="1:13" x14ac:dyDescent="0.3">
      <c r="B113" s="26"/>
      <c r="C113" s="4"/>
      <c r="D113" s="4"/>
      <c r="E113" s="4"/>
      <c r="F113" s="4"/>
      <c r="G113" s="4"/>
      <c r="H113" s="4"/>
      <c r="I113" s="4"/>
      <c r="J113" s="4"/>
      <c r="K113" s="4"/>
      <c r="L113" s="4"/>
    </row>
    <row r="114" spans="1:13" ht="17.5" x14ac:dyDescent="0.35">
      <c r="B114" s="225" t="s">
        <v>322</v>
      </c>
      <c r="C114" s="225"/>
      <c r="D114" s="225"/>
      <c r="E114" s="225"/>
      <c r="F114" s="225"/>
      <c r="G114" s="225"/>
      <c r="H114" s="225"/>
      <c r="I114" s="225"/>
      <c r="J114" s="225"/>
      <c r="K114" s="225"/>
      <c r="L114" s="225"/>
    </row>
    <row r="115" spans="1:13" ht="25.5" customHeight="1" x14ac:dyDescent="0.3">
      <c r="B115" s="13" t="s">
        <v>593</v>
      </c>
      <c r="C115" s="226" t="s">
        <v>362</v>
      </c>
      <c r="D115" s="227"/>
      <c r="E115" s="226" t="s">
        <v>363</v>
      </c>
      <c r="F115" s="227"/>
      <c r="G115" s="226" t="s">
        <v>353</v>
      </c>
      <c r="H115" s="227"/>
      <c r="I115" s="237"/>
      <c r="J115" s="236"/>
      <c r="K115" s="232" t="s">
        <v>162</v>
      </c>
      <c r="L115" s="229"/>
      <c r="M115" s="6"/>
    </row>
    <row r="116" spans="1:13" x14ac:dyDescent="0.3">
      <c r="B116" s="26"/>
      <c r="C116" s="27" t="s">
        <v>315</v>
      </c>
      <c r="D116" s="27" t="s">
        <v>316</v>
      </c>
      <c r="E116" s="27" t="s">
        <v>315</v>
      </c>
      <c r="F116" s="27" t="s">
        <v>316</v>
      </c>
      <c r="G116" s="27" t="s">
        <v>315</v>
      </c>
      <c r="H116" s="27" t="s">
        <v>316</v>
      </c>
      <c r="I116" s="28"/>
      <c r="J116" s="28"/>
      <c r="K116" s="27" t="s">
        <v>315</v>
      </c>
      <c r="L116" s="27" t="s">
        <v>316</v>
      </c>
    </row>
    <row r="117" spans="1:13" x14ac:dyDescent="0.3">
      <c r="B117" s="26"/>
      <c r="C117" s="27" t="s">
        <v>317</v>
      </c>
      <c r="D117" s="27" t="s">
        <v>317</v>
      </c>
      <c r="E117" s="27" t="s">
        <v>317</v>
      </c>
      <c r="F117" s="27" t="s">
        <v>317</v>
      </c>
      <c r="G117" s="27" t="s">
        <v>317</v>
      </c>
      <c r="H117" s="27" t="s">
        <v>317</v>
      </c>
      <c r="I117" s="28"/>
      <c r="J117" s="28"/>
      <c r="K117" s="27" t="s">
        <v>317</v>
      </c>
      <c r="L117" s="27" t="s">
        <v>317</v>
      </c>
    </row>
    <row r="118" spans="1:13" x14ac:dyDescent="0.3">
      <c r="B118" s="26"/>
      <c r="C118" s="10"/>
      <c r="D118" s="10"/>
      <c r="E118" s="10"/>
      <c r="F118" s="10"/>
      <c r="G118" s="10"/>
      <c r="H118" s="10"/>
      <c r="I118" s="4"/>
      <c r="J118" s="4"/>
      <c r="K118" s="10"/>
      <c r="L118" s="10"/>
    </row>
    <row r="119" spans="1:13" x14ac:dyDescent="0.3">
      <c r="A119" s="1" t="s">
        <v>683</v>
      </c>
      <c r="B119" s="26" t="s">
        <v>684</v>
      </c>
      <c r="C119" s="10">
        <v>246931.15</v>
      </c>
      <c r="D119" s="10">
        <v>468315</v>
      </c>
      <c r="E119" s="10">
        <v>80552.58</v>
      </c>
      <c r="F119" s="10">
        <v>2469</v>
      </c>
      <c r="G119" s="10">
        <v>0</v>
      </c>
      <c r="H119" s="10">
        <v>32000</v>
      </c>
      <c r="I119" s="30"/>
      <c r="J119" s="30"/>
      <c r="K119" s="10">
        <f t="shared" ref="K119:L119" si="2">C41+E41+G41+I41+C80+E80+G80+I80+C119+E119+G119</f>
        <v>12099629.060000001</v>
      </c>
      <c r="L119" s="10">
        <f t="shared" si="2"/>
        <v>7272674</v>
      </c>
    </row>
    <row r="120" spans="1:13" x14ac:dyDescent="0.3">
      <c r="A120" s="1" t="s">
        <v>683</v>
      </c>
      <c r="B120" s="26" t="s">
        <v>685</v>
      </c>
      <c r="C120" s="10">
        <v>577064.54</v>
      </c>
      <c r="D120" s="10">
        <v>627168.53</v>
      </c>
      <c r="E120" s="10">
        <v>149463.54</v>
      </c>
      <c r="F120" s="10">
        <v>9090.91</v>
      </c>
      <c r="G120" s="10">
        <v>757095.02</v>
      </c>
      <c r="H120" s="10">
        <v>603019.69999999995</v>
      </c>
      <c r="I120" s="30"/>
      <c r="J120" s="30"/>
      <c r="K120" s="10">
        <f t="shared" ref="K120:L120" si="3">C42+E42+G42+I42+C81+E81+G81+I81+C120+E120+G120</f>
        <v>22031581.319999997</v>
      </c>
      <c r="L120" s="10">
        <f t="shared" si="3"/>
        <v>14715549.91</v>
      </c>
    </row>
    <row r="121" spans="1:13" x14ac:dyDescent="0.3">
      <c r="A121" s="1" t="s">
        <v>683</v>
      </c>
      <c r="B121" s="26" t="s">
        <v>686</v>
      </c>
      <c r="C121" s="10">
        <v>879315.97</v>
      </c>
      <c r="D121" s="10">
        <v>1352285.11</v>
      </c>
      <c r="E121" s="10">
        <v>808360.39</v>
      </c>
      <c r="F121" s="10">
        <v>31848.84</v>
      </c>
      <c r="G121" s="10">
        <v>0</v>
      </c>
      <c r="H121" s="10">
        <v>0</v>
      </c>
      <c r="I121" s="30"/>
      <c r="J121" s="30"/>
      <c r="K121" s="10">
        <f t="shared" ref="K121:L121" si="4">C43+E43+G43+I43+C82+E82+G82+I82+C121+E121+G121</f>
        <v>33891148.599999994</v>
      </c>
      <c r="L121" s="10">
        <f t="shared" si="4"/>
        <v>24250262.859999999</v>
      </c>
    </row>
    <row r="122" spans="1:13" x14ac:dyDescent="0.3">
      <c r="A122" s="1" t="s">
        <v>683</v>
      </c>
      <c r="B122" s="26" t="s">
        <v>687</v>
      </c>
      <c r="C122" s="10">
        <v>5841200</v>
      </c>
      <c r="D122" s="10">
        <v>8991600</v>
      </c>
      <c r="E122" s="10">
        <v>2612300</v>
      </c>
      <c r="F122" s="10">
        <v>11100</v>
      </c>
      <c r="G122" s="10">
        <v>19500</v>
      </c>
      <c r="H122" s="10">
        <v>591100</v>
      </c>
      <c r="I122" s="30"/>
      <c r="J122" s="30"/>
      <c r="K122" s="10">
        <f t="shared" ref="K122:L122" si="5">C44+E44+G44+I44+C83+E83+G83+I83+C122+E122+G122</f>
        <v>43476900</v>
      </c>
      <c r="L122" s="10">
        <f t="shared" si="5"/>
        <v>22383300</v>
      </c>
    </row>
    <row r="123" spans="1:13" x14ac:dyDescent="0.3">
      <c r="A123" s="1" t="s">
        <v>683</v>
      </c>
      <c r="B123" s="26" t="s">
        <v>688</v>
      </c>
      <c r="C123" s="10">
        <v>2010560</v>
      </c>
      <c r="D123" s="10">
        <v>1295053</v>
      </c>
      <c r="E123" s="10">
        <v>2409104</v>
      </c>
      <c r="F123" s="10">
        <v>93315</v>
      </c>
      <c r="G123" s="10">
        <v>2807596</v>
      </c>
      <c r="H123" s="10">
        <v>2235097</v>
      </c>
      <c r="I123" s="30"/>
      <c r="J123" s="30"/>
      <c r="K123" s="10">
        <f t="shared" ref="K123:L123" si="6">C45+E45+G45+I45+C84+E84+G84+I84+C123+E123+G123</f>
        <v>91137092</v>
      </c>
      <c r="L123" s="10">
        <f t="shared" si="6"/>
        <v>61065079</v>
      </c>
    </row>
    <row r="124" spans="1:13" x14ac:dyDescent="0.3">
      <c r="A124" s="1" t="s">
        <v>683</v>
      </c>
      <c r="B124" s="26" t="s">
        <v>689</v>
      </c>
      <c r="C124" s="10">
        <v>1234320.71</v>
      </c>
      <c r="D124" s="10">
        <v>1127571.06</v>
      </c>
      <c r="E124" s="10">
        <v>735897.33</v>
      </c>
      <c r="F124" s="10">
        <v>90301.04</v>
      </c>
      <c r="G124" s="10">
        <v>125439.47</v>
      </c>
      <c r="H124" s="10">
        <v>130207.87</v>
      </c>
      <c r="I124" s="30"/>
      <c r="J124" s="30"/>
      <c r="K124" s="10">
        <f t="shared" ref="K124:L124" si="7">C46+E46+G46+I46+C85+E85+G85+I85+C124+E124+G124</f>
        <v>48199127.529999994</v>
      </c>
      <c r="L124" s="10">
        <f t="shared" si="7"/>
        <v>30666011.419999998</v>
      </c>
    </row>
    <row r="125" spans="1:13" x14ac:dyDescent="0.3">
      <c r="A125" s="1" t="s">
        <v>683</v>
      </c>
      <c r="B125" s="26" t="s">
        <v>690</v>
      </c>
      <c r="C125" s="10">
        <v>14642528</v>
      </c>
      <c r="D125" s="10">
        <v>37700000</v>
      </c>
      <c r="E125" s="10">
        <v>4895865</v>
      </c>
      <c r="F125" s="10">
        <v>85000</v>
      </c>
      <c r="G125" s="10">
        <v>1500224</v>
      </c>
      <c r="H125" s="10">
        <v>1275634</v>
      </c>
      <c r="I125" s="30"/>
      <c r="J125" s="30"/>
      <c r="K125" s="10">
        <f t="shared" ref="K125:L125" si="8">C47+E47+G47+I47+C86+E86+G86+I86+C125+E125+G125</f>
        <v>121522775</v>
      </c>
      <c r="L125" s="10">
        <f t="shared" si="8"/>
        <v>58193820</v>
      </c>
    </row>
    <row r="126" spans="1:13" x14ac:dyDescent="0.3">
      <c r="A126" s="1" t="s">
        <v>683</v>
      </c>
      <c r="B126" s="26" t="s">
        <v>691</v>
      </c>
      <c r="C126" s="10">
        <v>2284600</v>
      </c>
      <c r="D126" s="10">
        <v>6982400</v>
      </c>
      <c r="E126" s="10">
        <v>1627400</v>
      </c>
      <c r="F126" s="10">
        <v>41500</v>
      </c>
      <c r="G126" s="10">
        <v>477700</v>
      </c>
      <c r="H126" s="10">
        <v>619200</v>
      </c>
      <c r="I126" s="30"/>
      <c r="J126" s="30"/>
      <c r="K126" s="10">
        <f t="shared" ref="K126:L126" si="9">C48+E48+G48+I48+C87+E87+G87+I87+C126+E126+G126</f>
        <v>30748800</v>
      </c>
      <c r="L126" s="10">
        <f t="shared" si="9"/>
        <v>13492400</v>
      </c>
    </row>
    <row r="127" spans="1:13" x14ac:dyDescent="0.3">
      <c r="A127" s="1" t="s">
        <v>683</v>
      </c>
      <c r="B127" s="26" t="s">
        <v>692</v>
      </c>
      <c r="C127" s="10">
        <v>916874.44</v>
      </c>
      <c r="D127" s="10">
        <v>1731795.02</v>
      </c>
      <c r="E127" s="10">
        <v>1826679.77</v>
      </c>
      <c r="F127" s="10">
        <v>43581.45</v>
      </c>
      <c r="G127" s="10">
        <v>502764.65</v>
      </c>
      <c r="H127" s="10">
        <v>493586.23</v>
      </c>
      <c r="I127" s="30"/>
      <c r="J127" s="30"/>
      <c r="K127" s="10">
        <f t="shared" ref="K127:L127" si="10">C49+E49+G49+I49+C88+E88+G88+I88+C127+E127+G127</f>
        <v>28709620.459999997</v>
      </c>
      <c r="L127" s="10">
        <f t="shared" si="10"/>
        <v>6987941.8100000005</v>
      </c>
    </row>
    <row r="128" spans="1:13" x14ac:dyDescent="0.3">
      <c r="A128" s="1" t="s">
        <v>683</v>
      </c>
      <c r="B128" s="26" t="s">
        <v>693</v>
      </c>
      <c r="C128" s="10">
        <v>1387182.78</v>
      </c>
      <c r="D128" s="10">
        <v>4512000.5599999996</v>
      </c>
      <c r="E128" s="10">
        <v>0</v>
      </c>
      <c r="F128" s="10">
        <v>0</v>
      </c>
      <c r="G128" s="10">
        <v>105152.58</v>
      </c>
      <c r="H128" s="10">
        <v>30000</v>
      </c>
      <c r="I128" s="30"/>
      <c r="J128" s="30"/>
      <c r="K128" s="10">
        <f t="shared" ref="K128:L128" si="11">C50+E50+G50+I50+C89+E89+G89+I89+C128+E128+G128</f>
        <v>14704745.609999998</v>
      </c>
      <c r="L128" s="10">
        <f t="shared" si="11"/>
        <v>9985128.8899999987</v>
      </c>
    </row>
    <row r="129" spans="1:12" x14ac:dyDescent="0.3">
      <c r="A129" s="1" t="s">
        <v>683</v>
      </c>
      <c r="B129" s="26" t="s">
        <v>694</v>
      </c>
      <c r="C129" s="10">
        <v>853910.33</v>
      </c>
      <c r="D129" s="10">
        <v>747221.72</v>
      </c>
      <c r="E129" s="10">
        <v>946155.87</v>
      </c>
      <c r="F129" s="10">
        <v>11801.18</v>
      </c>
      <c r="G129" s="10">
        <v>313398.3</v>
      </c>
      <c r="H129" s="10">
        <v>474409.73</v>
      </c>
      <c r="I129" s="30"/>
      <c r="J129" s="30"/>
      <c r="K129" s="10">
        <f t="shared" ref="K129:L129" si="12">C51+E51+G51+I51+C90+E90+G90+I90+C129+E129+G129</f>
        <v>43589462.25</v>
      </c>
      <c r="L129" s="10">
        <f t="shared" si="12"/>
        <v>31846300.41</v>
      </c>
    </row>
    <row r="130" spans="1:12" x14ac:dyDescent="0.3">
      <c r="A130" s="1" t="s">
        <v>683</v>
      </c>
      <c r="B130" s="26" t="s">
        <v>695</v>
      </c>
      <c r="C130" s="10">
        <v>2008613.28</v>
      </c>
      <c r="D130" s="10">
        <v>3404619.11</v>
      </c>
      <c r="E130" s="10">
        <v>3456560.48</v>
      </c>
      <c r="F130" s="10">
        <v>274546.36</v>
      </c>
      <c r="G130" s="10">
        <v>279884.26</v>
      </c>
      <c r="H130" s="10">
        <v>326741.95</v>
      </c>
      <c r="I130" s="30"/>
      <c r="J130" s="30"/>
      <c r="K130" s="10">
        <f t="shared" ref="K130:L130" si="13">C52+E52+G52+I52+C91+E91+G91+I91+C130+E130+G130</f>
        <v>41787929.839999996</v>
      </c>
      <c r="L130" s="10">
        <f t="shared" si="13"/>
        <v>28302256.290000003</v>
      </c>
    </row>
    <row r="131" spans="1:12" x14ac:dyDescent="0.3">
      <c r="A131" s="1" t="s">
        <v>683</v>
      </c>
      <c r="B131" s="26" t="s">
        <v>696</v>
      </c>
      <c r="C131" s="10">
        <v>2567982.6800000002</v>
      </c>
      <c r="D131" s="10">
        <v>3453271.85</v>
      </c>
      <c r="E131" s="10">
        <v>4394234.96</v>
      </c>
      <c r="F131" s="10">
        <v>920495.97</v>
      </c>
      <c r="G131" s="10">
        <v>0</v>
      </c>
      <c r="H131" s="10">
        <v>0</v>
      </c>
      <c r="I131" s="30"/>
      <c r="J131" s="30"/>
      <c r="K131" s="10">
        <f t="shared" ref="K131:L131" si="14">C53+E53+G53+I53+C92+E92+G92+I92+C131+E131+G131</f>
        <v>35408340.509999998</v>
      </c>
      <c r="L131" s="10">
        <f t="shared" si="14"/>
        <v>16512984.050000003</v>
      </c>
    </row>
    <row r="132" spans="1:12" x14ac:dyDescent="0.3">
      <c r="A132" s="1" t="s">
        <v>683</v>
      </c>
      <c r="B132" s="26" t="s">
        <v>697</v>
      </c>
      <c r="C132" s="10">
        <v>1105063.7</v>
      </c>
      <c r="D132" s="10">
        <v>2342610</v>
      </c>
      <c r="E132" s="10">
        <v>218907.43</v>
      </c>
      <c r="F132" s="10">
        <v>21685.93</v>
      </c>
      <c r="G132" s="10">
        <v>871603.92</v>
      </c>
      <c r="H132" s="10">
        <v>348531.58</v>
      </c>
      <c r="I132" s="30"/>
      <c r="J132" s="30"/>
      <c r="K132" s="10">
        <f t="shared" ref="K132:L132" si="15">C54+E54+G54+I54+C93+E93+G93+I93+C132+E132+G132</f>
        <v>22688239.590000004</v>
      </c>
      <c r="L132" s="10">
        <f t="shared" si="15"/>
        <v>16001954.1</v>
      </c>
    </row>
    <row r="133" spans="1:12" x14ac:dyDescent="0.3">
      <c r="A133" s="1" t="s">
        <v>683</v>
      </c>
      <c r="B133" s="26" t="s">
        <v>698</v>
      </c>
      <c r="C133" s="10">
        <v>374125.62</v>
      </c>
      <c r="D133" s="10">
        <v>560721.14</v>
      </c>
      <c r="E133" s="10">
        <v>649293.93999999994</v>
      </c>
      <c r="F133" s="10">
        <v>15253.78</v>
      </c>
      <c r="G133" s="10">
        <v>681543</v>
      </c>
      <c r="H133" s="10">
        <v>780830.69</v>
      </c>
      <c r="I133" s="30"/>
      <c r="J133" s="30"/>
      <c r="K133" s="10">
        <f t="shared" ref="K133:L133" si="16">C55+E55+G55+I55+C94+E94+G94+I94+C133+E133+G133</f>
        <v>26133647.720000003</v>
      </c>
      <c r="L133" s="10">
        <f t="shared" si="16"/>
        <v>20278155.600000001</v>
      </c>
    </row>
    <row r="134" spans="1:12" x14ac:dyDescent="0.3">
      <c r="A134" s="1" t="s">
        <v>683</v>
      </c>
      <c r="B134" s="26" t="s">
        <v>699</v>
      </c>
      <c r="C134" s="10">
        <v>87997.74</v>
      </c>
      <c r="D134" s="10">
        <v>127392.05</v>
      </c>
      <c r="E134" s="10">
        <v>554911.88</v>
      </c>
      <c r="F134" s="10">
        <v>35770.21</v>
      </c>
      <c r="G134" s="10">
        <v>1099171.47</v>
      </c>
      <c r="H134" s="10">
        <v>765252.04</v>
      </c>
      <c r="I134" s="30"/>
      <c r="J134" s="30"/>
      <c r="K134" s="10">
        <f t="shared" ref="K134:L134" si="17">C56+E56+G56+I56+C95+E95+G95+I95+C134+E134+G134</f>
        <v>13819551.200000003</v>
      </c>
      <c r="L134" s="10">
        <f t="shared" si="17"/>
        <v>10232772.820000004</v>
      </c>
    </row>
    <row r="135" spans="1:12" x14ac:dyDescent="0.3">
      <c r="A135" s="1" t="s">
        <v>683</v>
      </c>
      <c r="B135" s="26" t="s">
        <v>700</v>
      </c>
      <c r="C135" s="10">
        <v>1474974.37</v>
      </c>
      <c r="D135" s="10">
        <v>2423437.48</v>
      </c>
      <c r="E135" s="10">
        <v>1119703.76</v>
      </c>
      <c r="F135" s="10">
        <v>23992.240000000002</v>
      </c>
      <c r="G135" s="10">
        <v>1265024.75</v>
      </c>
      <c r="H135" s="10">
        <v>1119737.81</v>
      </c>
      <c r="I135" s="30"/>
      <c r="J135" s="30"/>
      <c r="K135" s="10">
        <f t="shared" ref="K135:L135" si="18">C57+E57+G57+I57+C96+E96+G96+I96+C135+E135+G135</f>
        <v>44249402.719999999</v>
      </c>
      <c r="L135" s="10">
        <f t="shared" si="18"/>
        <v>24880350.259999998</v>
      </c>
    </row>
    <row r="136" spans="1:12" x14ac:dyDescent="0.3">
      <c r="A136" s="1" t="s">
        <v>683</v>
      </c>
      <c r="B136" s="26" t="s">
        <v>701</v>
      </c>
      <c r="C136" s="10">
        <v>833150.09</v>
      </c>
      <c r="D136" s="10">
        <v>835235.92</v>
      </c>
      <c r="E136" s="10">
        <v>152552.79999999999</v>
      </c>
      <c r="F136" s="10">
        <v>2376.48</v>
      </c>
      <c r="G136" s="10">
        <v>26000</v>
      </c>
      <c r="H136" s="10">
        <v>200000</v>
      </c>
      <c r="I136" s="30"/>
      <c r="J136" s="30"/>
      <c r="K136" s="10">
        <f t="shared" ref="K136:L136" si="19">C58+E58+G58+I58+C97+E97+G97+I97+C136+E136+G136</f>
        <v>11455775.1</v>
      </c>
      <c r="L136" s="10">
        <f t="shared" si="19"/>
        <v>6455753.5800000001</v>
      </c>
    </row>
    <row r="137" spans="1:12" x14ac:dyDescent="0.3">
      <c r="A137" s="1" t="s">
        <v>683</v>
      </c>
      <c r="B137" s="26" t="s">
        <v>702</v>
      </c>
      <c r="C137" s="10">
        <v>1332423</v>
      </c>
      <c r="D137" s="10">
        <v>2452575</v>
      </c>
      <c r="E137" s="10">
        <v>535072</v>
      </c>
      <c r="F137" s="10">
        <v>13024</v>
      </c>
      <c r="G137" s="10">
        <v>359059</v>
      </c>
      <c r="H137" s="10">
        <v>706285</v>
      </c>
      <c r="I137" s="30"/>
      <c r="J137" s="30"/>
      <c r="K137" s="10">
        <f t="shared" ref="K137:L137" si="20">C59+E59+G59+I59+C98+E98+G98+I98+C137+E137+G137</f>
        <v>24658930</v>
      </c>
      <c r="L137" s="10">
        <f t="shared" si="20"/>
        <v>14839597</v>
      </c>
    </row>
    <row r="138" spans="1:12" x14ac:dyDescent="0.3">
      <c r="A138" s="1" t="s">
        <v>683</v>
      </c>
      <c r="B138" s="26" t="s">
        <v>703</v>
      </c>
      <c r="C138" s="10">
        <v>1383538</v>
      </c>
      <c r="D138" s="10">
        <v>2533644</v>
      </c>
      <c r="E138" s="10">
        <v>2695582</v>
      </c>
      <c r="F138" s="10">
        <v>1457744</v>
      </c>
      <c r="G138" s="10">
        <v>1126361</v>
      </c>
      <c r="H138" s="10">
        <v>718661</v>
      </c>
      <c r="I138" s="30"/>
      <c r="J138" s="30"/>
      <c r="K138" s="10">
        <f t="shared" ref="K138:L138" si="21">C60+E60+G60+I60+C99+E99+G99+I99+C138+E138+G138</f>
        <v>44585308</v>
      </c>
      <c r="L138" s="10">
        <f t="shared" si="21"/>
        <v>34150354</v>
      </c>
    </row>
    <row r="139" spans="1:12" x14ac:dyDescent="0.3">
      <c r="A139" s="1" t="s">
        <v>683</v>
      </c>
      <c r="B139" s="26" t="s">
        <v>704</v>
      </c>
      <c r="C139" s="10">
        <v>1058497</v>
      </c>
      <c r="D139" s="10">
        <v>1688000</v>
      </c>
      <c r="E139" s="10">
        <v>1895054</v>
      </c>
      <c r="F139" s="10">
        <v>155950</v>
      </c>
      <c r="G139" s="10">
        <v>3810658</v>
      </c>
      <c r="H139" s="10">
        <v>2406655</v>
      </c>
      <c r="I139" s="30"/>
      <c r="J139" s="30"/>
      <c r="K139" s="10">
        <f t="shared" ref="K139:L139" si="22">C61+E61+G61+I61+C100+E100+G100+I100+C139+E139+G139</f>
        <v>42404754</v>
      </c>
      <c r="L139" s="10">
        <f t="shared" si="22"/>
        <v>24240512</v>
      </c>
    </row>
    <row r="140" spans="1:12" x14ac:dyDescent="0.3">
      <c r="A140" s="1" t="s">
        <v>683</v>
      </c>
      <c r="B140" s="26" t="s">
        <v>705</v>
      </c>
      <c r="C140" s="10">
        <v>744170</v>
      </c>
      <c r="D140" s="10">
        <v>660221</v>
      </c>
      <c r="E140" s="10">
        <v>70938</v>
      </c>
      <c r="F140" s="10">
        <v>49699</v>
      </c>
      <c r="G140" s="10">
        <v>964403</v>
      </c>
      <c r="H140" s="10">
        <v>100169</v>
      </c>
      <c r="I140" s="30"/>
      <c r="J140" s="30"/>
      <c r="K140" s="10">
        <f t="shared" ref="K140:L140" si="23">C62+E62+G62+I62+C101+E101+G101+I101+C140+E140+G140</f>
        <v>19255129</v>
      </c>
      <c r="L140" s="10">
        <f t="shared" si="23"/>
        <v>12872905</v>
      </c>
    </row>
    <row r="141" spans="1:12" x14ac:dyDescent="0.3">
      <c r="A141" s="1" t="s">
        <v>683</v>
      </c>
      <c r="B141" s="26" t="s">
        <v>706</v>
      </c>
      <c r="C141" s="10">
        <v>277756.84999999998</v>
      </c>
      <c r="D141" s="10">
        <v>769263</v>
      </c>
      <c r="E141" s="10">
        <v>580554.26</v>
      </c>
      <c r="F141" s="10">
        <v>228376</v>
      </c>
      <c r="G141" s="10">
        <v>603044.36</v>
      </c>
      <c r="H141" s="10">
        <v>83681</v>
      </c>
      <c r="I141" s="30"/>
      <c r="J141" s="30"/>
      <c r="K141" s="10">
        <f t="shared" ref="K141:L141" si="24">C63+E63+G63+I63+C102+E102+G102+I102+C141+E141+G141</f>
        <v>20185266</v>
      </c>
      <c r="L141" s="10">
        <f t="shared" si="24"/>
        <v>14929738</v>
      </c>
    </row>
    <row r="142" spans="1:12" x14ac:dyDescent="0.3">
      <c r="A142" s="1" t="s">
        <v>683</v>
      </c>
      <c r="B142" s="26" t="s">
        <v>707</v>
      </c>
      <c r="C142" s="10">
        <v>0</v>
      </c>
      <c r="D142" s="10">
        <v>0</v>
      </c>
      <c r="E142" s="10">
        <v>266341.77</v>
      </c>
      <c r="F142" s="10">
        <v>14364.39</v>
      </c>
      <c r="G142" s="10">
        <v>1900121.56</v>
      </c>
      <c r="H142" s="10">
        <v>1143172.6200000001</v>
      </c>
      <c r="I142" s="30"/>
      <c r="J142" s="30"/>
      <c r="K142" s="10">
        <f t="shared" ref="K142:L142" si="25">C64+E64+G64+I64+C103+E103+G103+I103+C142+E142+G142</f>
        <v>24288075.669999998</v>
      </c>
      <c r="L142" s="10">
        <f t="shared" si="25"/>
        <v>17645705.609999999</v>
      </c>
    </row>
    <row r="143" spans="1:12" x14ac:dyDescent="0.3">
      <c r="A143" s="1" t="s">
        <v>683</v>
      </c>
      <c r="B143" s="26" t="s">
        <v>708</v>
      </c>
      <c r="C143" s="10">
        <v>535823.51</v>
      </c>
      <c r="D143" s="10">
        <v>2013440.19</v>
      </c>
      <c r="E143" s="10">
        <v>511422.2</v>
      </c>
      <c r="F143" s="10">
        <v>10415.58</v>
      </c>
      <c r="G143" s="10">
        <v>1648544.29</v>
      </c>
      <c r="H143" s="10">
        <v>1032948.94</v>
      </c>
      <c r="I143" s="30"/>
      <c r="J143" s="30"/>
      <c r="K143" s="10">
        <f t="shared" ref="K143:L143" si="26">C65+E65+G65+I65+C104+E104+G104+I104+C143+E143+G143</f>
        <v>23069965.839999996</v>
      </c>
      <c r="L143" s="10">
        <f t="shared" si="26"/>
        <v>17859417.599999998</v>
      </c>
    </row>
    <row r="144" spans="1:12" x14ac:dyDescent="0.3">
      <c r="A144" s="1" t="s">
        <v>683</v>
      </c>
      <c r="B144" s="26" t="s">
        <v>709</v>
      </c>
      <c r="C144" s="10">
        <v>470700</v>
      </c>
      <c r="D144" s="10">
        <v>462000</v>
      </c>
      <c r="E144" s="10">
        <v>992700</v>
      </c>
      <c r="F144" s="10">
        <v>22800</v>
      </c>
      <c r="G144" s="10">
        <v>103400</v>
      </c>
      <c r="H144" s="10">
        <v>417000</v>
      </c>
      <c r="I144" s="30"/>
      <c r="J144" s="30"/>
      <c r="K144" s="10">
        <f t="shared" ref="K144:L144" si="27">C66+E66+G66+I66+C105+E105+G105+I105+C144+E144+G144</f>
        <v>32893000</v>
      </c>
      <c r="L144" s="10">
        <f t="shared" si="27"/>
        <v>5030000</v>
      </c>
    </row>
    <row r="145" spans="1:13" x14ac:dyDescent="0.3">
      <c r="A145" s="1" t="s">
        <v>683</v>
      </c>
      <c r="B145" s="26" t="s">
        <v>710</v>
      </c>
      <c r="C145" s="10">
        <v>2114392.6800000002</v>
      </c>
      <c r="D145" s="10">
        <v>3074590.69</v>
      </c>
      <c r="E145" s="10">
        <v>2684467.53</v>
      </c>
      <c r="F145" s="10">
        <v>31583.73</v>
      </c>
      <c r="G145" s="10">
        <v>658197</v>
      </c>
      <c r="H145" s="10">
        <v>297421</v>
      </c>
      <c r="I145" s="30"/>
      <c r="J145" s="30"/>
      <c r="K145" s="10">
        <f t="shared" ref="K145:L145" si="28">C67+E67+G67+I67+C106+E106+G106+I106+C145+E145+G145</f>
        <v>52874516.919999994</v>
      </c>
      <c r="L145" s="10">
        <f t="shared" si="28"/>
        <v>35705020.119999997</v>
      </c>
    </row>
    <row r="146" spans="1:13" x14ac:dyDescent="0.3">
      <c r="A146" s="1" t="s">
        <v>683</v>
      </c>
      <c r="B146" s="26" t="s">
        <v>711</v>
      </c>
      <c r="C146" s="10">
        <v>1420864.49</v>
      </c>
      <c r="D146" s="10">
        <v>2520648.62</v>
      </c>
      <c r="E146" s="10">
        <v>425354.21</v>
      </c>
      <c r="F146" s="10">
        <v>13175.54</v>
      </c>
      <c r="G146" s="10">
        <v>3151953.6</v>
      </c>
      <c r="H146" s="10">
        <v>2593263.5699999998</v>
      </c>
      <c r="I146" s="30"/>
      <c r="J146" s="30"/>
      <c r="K146" s="10">
        <f t="shared" ref="K146:L146" si="29">C68+E68+G68+I68+C107+E107+G107+I107+C146+E146+G146</f>
        <v>42241584.810000002</v>
      </c>
      <c r="L146" s="10">
        <f t="shared" si="29"/>
        <v>30460877.479999997</v>
      </c>
    </row>
    <row r="147" spans="1:13" x14ac:dyDescent="0.3">
      <c r="A147" s="1" t="s">
        <v>683</v>
      </c>
      <c r="B147" s="26" t="s">
        <v>712</v>
      </c>
      <c r="C147" s="10">
        <v>884492.41</v>
      </c>
      <c r="D147" s="10">
        <v>1829252.78</v>
      </c>
      <c r="E147" s="10">
        <v>1506486.5</v>
      </c>
      <c r="F147" s="10">
        <v>99900.28</v>
      </c>
      <c r="G147" s="10">
        <v>118305.62</v>
      </c>
      <c r="H147" s="10">
        <v>7500</v>
      </c>
      <c r="I147" s="30"/>
      <c r="J147" s="30"/>
      <c r="K147" s="10">
        <f t="shared" ref="K147:L147" si="30">C69+E69+G69+I69+C108+E108+G108+I108+C147+E147+G147</f>
        <v>21078835.649999999</v>
      </c>
      <c r="L147" s="10">
        <f t="shared" si="30"/>
        <v>15679894.119999999</v>
      </c>
    </row>
    <row r="148" spans="1:13" x14ac:dyDescent="0.3">
      <c r="A148" s="1" t="s">
        <v>683</v>
      </c>
      <c r="B148" s="26" t="s">
        <v>713</v>
      </c>
      <c r="C148" s="10">
        <v>1345917</v>
      </c>
      <c r="D148" s="10">
        <v>2914784</v>
      </c>
      <c r="E148" s="10">
        <v>334835</v>
      </c>
      <c r="F148" s="10">
        <v>1911</v>
      </c>
      <c r="G148" s="10">
        <v>1096586</v>
      </c>
      <c r="H148" s="10">
        <v>1002205</v>
      </c>
      <c r="I148" s="30"/>
      <c r="J148" s="30"/>
      <c r="K148" s="10">
        <f>C70+E70+G70+I70+C109+E109+G109+I109+C148+E148+G148</f>
        <v>32274366</v>
      </c>
      <c r="L148" s="10">
        <f>D70+F70+H70+J70+D109+F109+H109+J109+D148+F148+H148</f>
        <v>19441568</v>
      </c>
    </row>
    <row r="149" spans="1:13" x14ac:dyDescent="0.3">
      <c r="A149" s="1" t="s">
        <v>424</v>
      </c>
      <c r="B149" s="26" t="s">
        <v>714</v>
      </c>
      <c r="C149" s="10">
        <v>1705411.37</v>
      </c>
      <c r="D149" s="10">
        <v>2437313.5699999998</v>
      </c>
      <c r="E149" s="10">
        <v>392902.7</v>
      </c>
      <c r="F149" s="10">
        <v>20247.11</v>
      </c>
      <c r="G149" s="10">
        <v>135285.57999999999</v>
      </c>
      <c r="H149" s="10">
        <v>376551.97</v>
      </c>
      <c r="I149" s="30"/>
      <c r="J149" s="30"/>
      <c r="K149" s="10">
        <f>C71+E71+G71+I71+C110+E110+G110+I110+C149+E149+G149</f>
        <v>27415217.990000002</v>
      </c>
      <c r="L149" s="10">
        <f>D71+F71+H71+J71+D110+F110+H110+J110+D149+F149+H149</f>
        <v>16692377.890000001</v>
      </c>
    </row>
    <row r="150" spans="1:13" x14ac:dyDescent="0.3">
      <c r="B150" s="26"/>
      <c r="C150" s="10"/>
      <c r="D150" s="10"/>
      <c r="E150" s="10"/>
      <c r="F150" s="10"/>
      <c r="G150" s="10"/>
      <c r="H150" s="10"/>
      <c r="I150" s="4"/>
      <c r="J150" s="4"/>
      <c r="K150" s="10"/>
      <c r="L150" s="10"/>
    </row>
    <row r="151" spans="1:13" x14ac:dyDescent="0.3">
      <c r="B151" s="26" t="s">
        <v>289</v>
      </c>
      <c r="C151" s="11">
        <f t="shared" ref="C151:H151" si="31">SUBTOTAL(9,C118:C150)</f>
        <v>52600381.710000001</v>
      </c>
      <c r="D151" s="11">
        <f t="shared" si="31"/>
        <v>102038430.40000001</v>
      </c>
      <c r="E151" s="11">
        <f t="shared" si="31"/>
        <v>39529653.900000006</v>
      </c>
      <c r="F151" s="11">
        <f t="shared" si="31"/>
        <v>3833319.0199999996</v>
      </c>
      <c r="G151" s="11">
        <f t="shared" si="31"/>
        <v>26508016.43</v>
      </c>
      <c r="H151" s="11">
        <f t="shared" si="31"/>
        <v>20910862.700000003</v>
      </c>
      <c r="I151" s="4"/>
      <c r="J151" s="4"/>
      <c r="K151" s="11">
        <f>SUBTOTAL(9,K118:K150)</f>
        <v>1092878718.3899999</v>
      </c>
      <c r="L151" s="11">
        <f>SUBTOTAL(9,L118:L150)</f>
        <v>663070661.82000005</v>
      </c>
    </row>
    <row r="152" spans="1:13" x14ac:dyDescent="0.3"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</row>
    <row r="153" spans="1:13" x14ac:dyDescent="0.3">
      <c r="B153" s="26"/>
      <c r="C153" s="4"/>
      <c r="D153" s="4"/>
      <c r="E153" s="4"/>
      <c r="F153" s="4"/>
      <c r="G153" s="4"/>
      <c r="H153" s="4"/>
      <c r="I153" s="4"/>
      <c r="J153" s="4"/>
      <c r="K153" s="4"/>
      <c r="L153" s="4"/>
    </row>
    <row r="154" spans="1:13" ht="39.75" customHeight="1" x14ac:dyDescent="0.3">
      <c r="B154" s="26"/>
      <c r="C154" s="230"/>
      <c r="D154" s="230"/>
      <c r="E154" s="230"/>
      <c r="F154" s="230"/>
      <c r="G154" s="230"/>
      <c r="H154" s="230"/>
      <c r="I154" s="230"/>
      <c r="J154" s="236"/>
      <c r="K154" s="232" t="s">
        <v>162</v>
      </c>
      <c r="L154" s="229"/>
      <c r="M154" s="6"/>
    </row>
    <row r="155" spans="1:13" x14ac:dyDescent="0.3">
      <c r="B155" s="15"/>
      <c r="C155" s="28"/>
      <c r="D155" s="28"/>
      <c r="E155" s="28"/>
      <c r="F155" s="28"/>
      <c r="G155" s="26"/>
      <c r="H155" s="28"/>
      <c r="I155" s="27"/>
      <c r="J155" s="27"/>
      <c r="K155" s="172" t="s">
        <v>315</v>
      </c>
      <c r="L155" s="28" t="s">
        <v>316</v>
      </c>
    </row>
    <row r="156" spans="1:13" x14ac:dyDescent="0.3">
      <c r="B156" s="15"/>
      <c r="C156" s="28"/>
      <c r="D156" s="28"/>
      <c r="E156" s="28"/>
      <c r="F156" s="28"/>
      <c r="G156" s="28"/>
      <c r="H156" s="28"/>
      <c r="I156" s="27"/>
      <c r="J156" s="27"/>
      <c r="K156" s="28" t="s">
        <v>317</v>
      </c>
      <c r="L156" s="28" t="s">
        <v>317</v>
      </c>
    </row>
    <row r="157" spans="1:13" x14ac:dyDescent="0.3">
      <c r="B157" s="15"/>
      <c r="C157" s="28"/>
      <c r="D157" s="28"/>
      <c r="E157" s="28"/>
      <c r="F157" s="28"/>
      <c r="G157" s="28"/>
      <c r="H157" s="28"/>
      <c r="I157" s="28"/>
      <c r="J157" s="28"/>
      <c r="K157" s="28"/>
      <c r="L157" s="28"/>
    </row>
    <row r="158" spans="1:13" x14ac:dyDescent="0.3">
      <c r="A158" s="31" t="s">
        <v>175</v>
      </c>
      <c r="B158" s="26"/>
      <c r="C158" s="4"/>
      <c r="D158" s="4"/>
      <c r="E158" s="4"/>
      <c r="F158" s="4"/>
      <c r="G158" s="4"/>
      <c r="H158" s="235" t="s">
        <v>594</v>
      </c>
      <c r="I158" s="235"/>
      <c r="J158" s="235"/>
      <c r="K158" s="168">
        <v>0</v>
      </c>
      <c r="L158" s="168">
        <v>0</v>
      </c>
    </row>
    <row r="159" spans="1:13" x14ac:dyDescent="0.3">
      <c r="A159" s="31"/>
      <c r="B159" s="26"/>
      <c r="C159" s="4"/>
      <c r="D159" s="4"/>
      <c r="E159" s="4"/>
      <c r="F159" s="4"/>
      <c r="G159" s="4"/>
      <c r="H159" s="4"/>
      <c r="I159" s="4"/>
      <c r="J159" s="4"/>
      <c r="K159" s="15">
        <f>K151+K158</f>
        <v>1092878718.3899999</v>
      </c>
      <c r="L159" s="15">
        <f>L151+L158</f>
        <v>663070661.82000005</v>
      </c>
    </row>
    <row r="160" spans="1:13" x14ac:dyDescent="0.3">
      <c r="A160" s="31" t="s">
        <v>179</v>
      </c>
      <c r="B160" s="26"/>
      <c r="C160" s="4"/>
      <c r="D160" s="4"/>
      <c r="E160" s="4"/>
      <c r="F160" s="4"/>
      <c r="G160" s="4"/>
      <c r="H160" s="233" t="s">
        <v>560</v>
      </c>
      <c r="I160" s="233"/>
      <c r="J160" s="233"/>
      <c r="K160" s="4">
        <v>1282263.32</v>
      </c>
      <c r="L160" s="4">
        <v>1282263.32</v>
      </c>
    </row>
    <row r="161" spans="2:12" ht="13.5" thickBot="1" x14ac:dyDescent="0.35">
      <c r="B161" s="10"/>
      <c r="C161" s="10"/>
      <c r="D161" s="10"/>
      <c r="E161" s="10"/>
      <c r="F161" s="10"/>
      <c r="G161" s="10"/>
      <c r="H161" s="149"/>
      <c r="I161" s="149"/>
      <c r="J161" s="149"/>
      <c r="K161" s="149"/>
      <c r="L161" s="4"/>
    </row>
    <row r="162" spans="2:12" ht="14" thickTop="1" thickBot="1" x14ac:dyDescent="0.35">
      <c r="B162" s="10"/>
      <c r="C162" s="10"/>
      <c r="D162" s="10"/>
      <c r="E162" s="10"/>
      <c r="F162" s="10"/>
      <c r="G162" s="10"/>
      <c r="H162" s="234" t="s">
        <v>176</v>
      </c>
      <c r="I162" s="234"/>
      <c r="J162" s="234"/>
      <c r="K162" s="151">
        <f>K159-K160</f>
        <v>1091596455.0699999</v>
      </c>
      <c r="L162" s="187">
        <f>L159-L160</f>
        <v>661788398.5</v>
      </c>
    </row>
    <row r="163" spans="2:12" ht="13.5" thickTop="1" x14ac:dyDescent="0.3"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</row>
    <row r="164" spans="2:12" x14ac:dyDescent="0.3">
      <c r="B164" s="10"/>
      <c r="C164" s="10"/>
      <c r="D164" s="10"/>
      <c r="E164" s="10"/>
      <c r="F164" s="10"/>
      <c r="G164" s="10"/>
      <c r="H164" s="4"/>
      <c r="I164" s="4"/>
      <c r="J164" s="4"/>
      <c r="K164" s="4"/>
      <c r="L164" s="4"/>
    </row>
    <row r="165" spans="2:12" x14ac:dyDescent="0.3">
      <c r="B165" s="26"/>
      <c r="C165" s="4"/>
      <c r="D165" s="4"/>
      <c r="E165" s="4"/>
      <c r="F165" s="4"/>
      <c r="G165" s="4"/>
      <c r="H165" s="4"/>
      <c r="I165" s="4"/>
      <c r="J165" s="4"/>
      <c r="K165" s="4"/>
      <c r="L165" s="4"/>
    </row>
    <row r="168" spans="2:12" ht="15.5" x14ac:dyDescent="0.35">
      <c r="K168" s="183" t="s">
        <v>172</v>
      </c>
      <c r="L168" s="183" t="s">
        <v>172</v>
      </c>
    </row>
  </sheetData>
  <mergeCells count="24">
    <mergeCell ref="B75:L75"/>
    <mergeCell ref="K115:L115"/>
    <mergeCell ref="E115:F115"/>
    <mergeCell ref="I115:J115"/>
    <mergeCell ref="B36:L36"/>
    <mergeCell ref="C37:D37"/>
    <mergeCell ref="E37:F37"/>
    <mergeCell ref="G37:H37"/>
    <mergeCell ref="I37:J37"/>
    <mergeCell ref="B114:L114"/>
    <mergeCell ref="C76:D76"/>
    <mergeCell ref="E76:F76"/>
    <mergeCell ref="G76:H76"/>
    <mergeCell ref="C154:D154"/>
    <mergeCell ref="G154:H154"/>
    <mergeCell ref="I154:J154"/>
    <mergeCell ref="G115:H115"/>
    <mergeCell ref="I76:J76"/>
    <mergeCell ref="C115:D115"/>
    <mergeCell ref="K154:L154"/>
    <mergeCell ref="E154:F154"/>
    <mergeCell ref="H160:J160"/>
    <mergeCell ref="H162:J162"/>
    <mergeCell ref="H158:J158"/>
  </mergeCells>
  <phoneticPr fontId="0" type="noConversion"/>
  <pageMargins left="0.74803149606299213" right="0.74803149606299213" top="0.51" bottom="0.5" header="0.51181102362204722" footer="0.51181102362204722"/>
  <pageSetup paperSize="9" scale="78" fitToHeight="8" orientation="landscape" r:id="rId1"/>
  <headerFooter alignWithMargins="0"/>
  <rowBreaks count="2" manualBreakCount="2">
    <brk id="74" min="1" max="11" man="1"/>
    <brk id="113" min="1" max="11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7"/>
  <sheetViews>
    <sheetView topLeftCell="B7" zoomScaleNormal="100" workbookViewId="0">
      <selection activeCell="B7" sqref="B7"/>
    </sheetView>
  </sheetViews>
  <sheetFormatPr defaultColWidth="9.1796875" defaultRowHeight="13" x14ac:dyDescent="0.3"/>
  <cols>
    <col min="1" max="1" width="9.1796875" style="1" hidden="1" customWidth="1"/>
    <col min="2" max="2" width="27.7265625" style="1" customWidth="1"/>
    <col min="3" max="10" width="13" style="1" customWidth="1"/>
    <col min="11" max="11" width="17.453125" style="1" customWidth="1"/>
    <col min="12" max="12" width="15.453125" style="1" customWidth="1"/>
    <col min="13" max="13" width="13" style="1" customWidth="1"/>
    <col min="14" max="16384" width="9.1796875" style="1"/>
  </cols>
  <sheetData>
    <row r="1" spans="1:12" hidden="1" x14ac:dyDescent="0.3">
      <c r="A1" s="1" t="s">
        <v>715</v>
      </c>
    </row>
    <row r="2" spans="1:12" hidden="1" x14ac:dyDescent="0.3">
      <c r="A2" s="1" t="s">
        <v>302</v>
      </c>
    </row>
    <row r="3" spans="1:12" hidden="1" x14ac:dyDescent="0.3">
      <c r="A3" s="1" t="s">
        <v>309</v>
      </c>
      <c r="B3" s="8" t="s">
        <v>324</v>
      </c>
      <c r="C3" s="1" t="s">
        <v>290</v>
      </c>
      <c r="D3" s="1" t="s">
        <v>290</v>
      </c>
      <c r="E3" s="1" t="s">
        <v>290</v>
      </c>
      <c r="F3" s="1" t="s">
        <v>290</v>
      </c>
      <c r="G3" s="1" t="s">
        <v>290</v>
      </c>
      <c r="H3" s="1" t="s">
        <v>290</v>
      </c>
      <c r="I3" s="1" t="s">
        <v>290</v>
      </c>
      <c r="J3" s="1" t="s">
        <v>290</v>
      </c>
    </row>
    <row r="4" spans="1:12" hidden="1" x14ac:dyDescent="0.3">
      <c r="A4" s="1" t="s">
        <v>291</v>
      </c>
      <c r="C4" s="7">
        <v>10</v>
      </c>
      <c r="D4" s="1">
        <v>30</v>
      </c>
      <c r="E4" s="7">
        <v>10</v>
      </c>
      <c r="F4" s="1">
        <v>30</v>
      </c>
      <c r="G4" s="7">
        <v>10</v>
      </c>
      <c r="H4" s="1">
        <v>30</v>
      </c>
      <c r="I4" s="7">
        <v>10</v>
      </c>
      <c r="J4" s="1">
        <v>30</v>
      </c>
      <c r="K4" s="2"/>
      <c r="L4" s="3"/>
    </row>
    <row r="5" spans="1:12" hidden="1" x14ac:dyDescent="0.3">
      <c r="A5" s="1" t="s">
        <v>318</v>
      </c>
      <c r="C5" s="1">
        <v>230</v>
      </c>
      <c r="D5" s="1">
        <v>230</v>
      </c>
      <c r="E5" s="1">
        <v>240</v>
      </c>
      <c r="F5" s="1">
        <v>240</v>
      </c>
      <c r="G5" s="1">
        <v>250</v>
      </c>
      <c r="H5" s="1">
        <v>250</v>
      </c>
      <c r="I5" s="1">
        <v>260</v>
      </c>
      <c r="J5" s="1">
        <v>260</v>
      </c>
      <c r="K5" s="2"/>
      <c r="L5" s="3"/>
    </row>
    <row r="6" spans="1:12" s="22" customFormat="1" ht="12.75" hidden="1" customHeight="1" x14ac:dyDescent="0.35">
      <c r="A6" s="1" t="s">
        <v>417</v>
      </c>
      <c r="C6" s="1" t="s">
        <v>418</v>
      </c>
      <c r="D6" s="1" t="s">
        <v>419</v>
      </c>
      <c r="E6" s="1" t="s">
        <v>418</v>
      </c>
      <c r="F6" s="1" t="s">
        <v>419</v>
      </c>
      <c r="G6" s="1" t="s">
        <v>418</v>
      </c>
      <c r="H6" s="1" t="s">
        <v>419</v>
      </c>
      <c r="I6" s="1" t="s">
        <v>418</v>
      </c>
      <c r="J6" s="1" t="s">
        <v>419</v>
      </c>
    </row>
    <row r="7" spans="1:12" customFormat="1" ht="12.5" x14ac:dyDescent="0.25"/>
    <row r="8" spans="1:12" hidden="1" x14ac:dyDescent="0.3">
      <c r="A8" s="1" t="s">
        <v>164</v>
      </c>
    </row>
    <row r="9" spans="1:12" hidden="1" x14ac:dyDescent="0.3">
      <c r="A9" s="1" t="s">
        <v>300</v>
      </c>
    </row>
    <row r="10" spans="1:12" hidden="1" x14ac:dyDescent="0.3">
      <c r="A10" s="1" t="s">
        <v>313</v>
      </c>
      <c r="B10" s="8"/>
      <c r="C10" s="31"/>
      <c r="D10" s="31"/>
      <c r="E10" s="31"/>
      <c r="F10" s="31"/>
      <c r="G10" s="31"/>
      <c r="H10" s="31"/>
      <c r="I10" s="31"/>
      <c r="J10" s="31"/>
      <c r="K10" s="31" t="s">
        <v>290</v>
      </c>
      <c r="L10" s="31" t="s">
        <v>290</v>
      </c>
    </row>
    <row r="11" spans="1:12" hidden="1" x14ac:dyDescent="0.3">
      <c r="A11" s="1" t="s">
        <v>295</v>
      </c>
      <c r="C11" s="64"/>
      <c r="D11" s="31"/>
      <c r="E11" s="64"/>
      <c r="F11" s="31"/>
      <c r="G11" s="64"/>
      <c r="H11" s="31"/>
      <c r="I11" s="64"/>
      <c r="J11" s="31"/>
      <c r="K11" s="64">
        <v>10</v>
      </c>
      <c r="L11" s="31">
        <v>30</v>
      </c>
    </row>
    <row r="12" spans="1:12" hidden="1" x14ac:dyDescent="0.3">
      <c r="A12" s="1" t="s">
        <v>285</v>
      </c>
      <c r="C12" s="31"/>
      <c r="D12" s="31"/>
      <c r="E12" s="31"/>
      <c r="F12" s="31"/>
      <c r="G12" s="31"/>
      <c r="H12" s="31"/>
      <c r="I12" s="31"/>
      <c r="J12" s="31"/>
      <c r="K12" s="31" t="s">
        <v>182</v>
      </c>
      <c r="L12" s="31" t="s">
        <v>182</v>
      </c>
    </row>
    <row r="13" spans="1:12" s="22" customFormat="1" ht="12.75" hidden="1" customHeight="1" x14ac:dyDescent="0.35">
      <c r="A13" s="1" t="s">
        <v>425</v>
      </c>
      <c r="C13" s="31"/>
      <c r="D13" s="31"/>
      <c r="E13" s="31"/>
      <c r="F13" s="31"/>
      <c r="G13" s="31"/>
      <c r="H13" s="31"/>
      <c r="I13" s="31"/>
      <c r="J13" s="31"/>
      <c r="K13" s="31" t="s">
        <v>418</v>
      </c>
      <c r="L13" s="31" t="s">
        <v>419</v>
      </c>
    </row>
    <row r="14" spans="1:12" s="22" customFormat="1" ht="12.75" customHeight="1" x14ac:dyDescent="0.35">
      <c r="A14" s="1"/>
      <c r="D14" s="1"/>
      <c r="E14" s="1"/>
      <c r="F14" s="1"/>
      <c r="G14" s="1"/>
      <c r="H14" s="1"/>
      <c r="I14" s="23"/>
      <c r="J14" s="1"/>
    </row>
    <row r="15" spans="1:12" hidden="1" x14ac:dyDescent="0.3">
      <c r="A15" s="1" t="s">
        <v>716</v>
      </c>
    </row>
    <row r="16" spans="1:12" hidden="1" x14ac:dyDescent="0.3">
      <c r="A16" s="1" t="s">
        <v>301</v>
      </c>
    </row>
    <row r="17" spans="1:13" hidden="1" x14ac:dyDescent="0.3">
      <c r="A17" s="1" t="s">
        <v>314</v>
      </c>
      <c r="B17" s="8" t="s">
        <v>324</v>
      </c>
      <c r="C17" s="1" t="s">
        <v>290</v>
      </c>
      <c r="D17" s="1" t="s">
        <v>290</v>
      </c>
      <c r="E17" s="1" t="s">
        <v>290</v>
      </c>
      <c r="F17" s="1" t="s">
        <v>290</v>
      </c>
      <c r="G17" s="1" t="s">
        <v>290</v>
      </c>
      <c r="H17" s="1" t="s">
        <v>290</v>
      </c>
      <c r="I17" s="1" t="s">
        <v>290</v>
      </c>
      <c r="J17" s="1" t="s">
        <v>290</v>
      </c>
    </row>
    <row r="18" spans="1:13" hidden="1" x14ac:dyDescent="0.3">
      <c r="A18" s="1" t="s">
        <v>296</v>
      </c>
      <c r="C18" s="7">
        <v>10</v>
      </c>
      <c r="D18" s="1">
        <v>30</v>
      </c>
      <c r="E18" s="7">
        <v>10</v>
      </c>
      <c r="F18" s="1">
        <v>30</v>
      </c>
      <c r="G18" s="7">
        <v>10</v>
      </c>
      <c r="H18" s="1">
        <v>30</v>
      </c>
      <c r="I18" s="7">
        <v>10</v>
      </c>
      <c r="J18" s="1">
        <v>30</v>
      </c>
      <c r="K18" s="2"/>
      <c r="L18" s="3"/>
    </row>
    <row r="19" spans="1:13" hidden="1" x14ac:dyDescent="0.3">
      <c r="A19" s="1" t="s">
        <v>286</v>
      </c>
      <c r="C19" s="1">
        <v>270</v>
      </c>
      <c r="D19" s="1">
        <v>270</v>
      </c>
      <c r="E19" s="1">
        <v>280</v>
      </c>
      <c r="F19" s="1">
        <v>280</v>
      </c>
      <c r="G19" s="1">
        <v>290</v>
      </c>
      <c r="H19" s="1">
        <v>290</v>
      </c>
      <c r="I19" s="1">
        <v>800</v>
      </c>
      <c r="J19" s="1">
        <v>800</v>
      </c>
      <c r="K19" s="2"/>
      <c r="L19" s="3"/>
    </row>
    <row r="20" spans="1:13" s="22" customFormat="1" ht="12.75" hidden="1" customHeight="1" x14ac:dyDescent="0.35">
      <c r="A20" s="1" t="s">
        <v>432</v>
      </c>
      <c r="C20" s="1" t="s">
        <v>418</v>
      </c>
      <c r="D20" s="1" t="s">
        <v>419</v>
      </c>
      <c r="E20" s="1" t="s">
        <v>418</v>
      </c>
      <c r="F20" s="1" t="s">
        <v>419</v>
      </c>
      <c r="G20" s="1" t="s">
        <v>418</v>
      </c>
      <c r="H20" s="1" t="s">
        <v>419</v>
      </c>
      <c r="I20" s="1" t="s">
        <v>418</v>
      </c>
      <c r="J20" s="1" t="s">
        <v>419</v>
      </c>
    </row>
    <row r="21" spans="1:13" customFormat="1" ht="12.5" x14ac:dyDescent="0.25"/>
    <row r="22" spans="1:13" hidden="1" x14ac:dyDescent="0.3">
      <c r="A22" s="1" t="s">
        <v>183</v>
      </c>
    </row>
    <row r="23" spans="1:13" hidden="1" x14ac:dyDescent="0.3">
      <c r="A23" s="1" t="s">
        <v>435</v>
      </c>
    </row>
    <row r="24" spans="1:13" hidden="1" x14ac:dyDescent="0.3">
      <c r="A24" s="1" t="s">
        <v>436</v>
      </c>
      <c r="B24" s="8"/>
      <c r="C24" s="31"/>
      <c r="D24" s="31"/>
      <c r="E24" s="31"/>
      <c r="F24" s="31"/>
      <c r="G24" s="31"/>
      <c r="H24" s="31"/>
      <c r="K24" s="31" t="s">
        <v>290</v>
      </c>
      <c r="L24" s="1" t="s">
        <v>290</v>
      </c>
    </row>
    <row r="25" spans="1:13" hidden="1" x14ac:dyDescent="0.3">
      <c r="A25" s="1" t="s">
        <v>437</v>
      </c>
      <c r="C25" s="64"/>
      <c r="D25" s="31"/>
      <c r="E25" s="64"/>
      <c r="F25" s="31"/>
      <c r="G25" s="64"/>
      <c r="H25" s="31"/>
      <c r="I25" s="7"/>
      <c r="K25" s="64">
        <v>10</v>
      </c>
      <c r="L25" s="1">
        <v>10</v>
      </c>
    </row>
    <row r="26" spans="1:13" hidden="1" x14ac:dyDescent="0.3">
      <c r="A26" s="1" t="s">
        <v>438</v>
      </c>
      <c r="C26" s="31"/>
      <c r="D26" s="31"/>
      <c r="E26" s="31"/>
      <c r="F26" s="31"/>
      <c r="G26" s="31"/>
      <c r="H26" s="31"/>
      <c r="K26" s="31">
        <v>80</v>
      </c>
      <c r="L26" s="1">
        <v>80</v>
      </c>
    </row>
    <row r="27" spans="1:13" s="22" customFormat="1" ht="12.75" hidden="1" customHeight="1" x14ac:dyDescent="0.35">
      <c r="A27" s="1" t="s">
        <v>439</v>
      </c>
      <c r="C27" s="31"/>
      <c r="D27" s="31"/>
      <c r="E27" s="31"/>
      <c r="F27" s="31"/>
      <c r="G27" s="31"/>
      <c r="H27" s="31"/>
      <c r="I27" s="23"/>
      <c r="J27" s="1"/>
      <c r="K27" s="64" t="s">
        <v>419</v>
      </c>
      <c r="L27" s="7" t="s">
        <v>419</v>
      </c>
    </row>
    <row r="28" spans="1:13" x14ac:dyDescent="0.3">
      <c r="C28" s="31"/>
      <c r="D28" s="31"/>
      <c r="E28" s="31"/>
      <c r="F28" s="31"/>
      <c r="G28" s="31"/>
      <c r="H28" s="31"/>
      <c r="K28" s="2"/>
      <c r="L28" s="3"/>
    </row>
    <row r="29" spans="1:13" ht="17.5" x14ac:dyDescent="0.35">
      <c r="B29" s="219" t="s">
        <v>322</v>
      </c>
      <c r="C29" s="219"/>
      <c r="D29" s="219"/>
      <c r="E29" s="219"/>
      <c r="F29" s="219"/>
      <c r="G29" s="219"/>
      <c r="H29" s="219"/>
      <c r="I29" s="219"/>
      <c r="J29" s="219"/>
      <c r="K29" s="219"/>
      <c r="L29" s="219"/>
    </row>
    <row r="30" spans="1:13" ht="25.5" customHeight="1" x14ac:dyDescent="0.3">
      <c r="B30" s="13" t="s">
        <v>593</v>
      </c>
      <c r="C30" s="238" t="s">
        <v>364</v>
      </c>
      <c r="D30" s="239"/>
      <c r="E30" s="238" t="s">
        <v>365</v>
      </c>
      <c r="F30" s="239"/>
      <c r="G30" s="238" t="s">
        <v>366</v>
      </c>
      <c r="H30" s="239"/>
      <c r="I30" s="238" t="s">
        <v>367</v>
      </c>
      <c r="J30" s="239"/>
      <c r="K30" s="14"/>
      <c r="L30" s="6"/>
      <c r="M30" s="6"/>
    </row>
    <row r="31" spans="1:13" x14ac:dyDescent="0.3">
      <c r="B31" s="8"/>
      <c r="C31" s="9" t="s">
        <v>315</v>
      </c>
      <c r="D31" s="9" t="s">
        <v>316</v>
      </c>
      <c r="E31" s="9" t="s">
        <v>315</v>
      </c>
      <c r="F31" s="9" t="s">
        <v>316</v>
      </c>
      <c r="G31" s="9" t="s">
        <v>315</v>
      </c>
      <c r="H31" s="9" t="s">
        <v>316</v>
      </c>
      <c r="I31" s="9" t="s">
        <v>315</v>
      </c>
      <c r="J31" s="9" t="s">
        <v>316</v>
      </c>
      <c r="K31" s="12"/>
      <c r="L31" s="12"/>
    </row>
    <row r="32" spans="1:13" x14ac:dyDescent="0.3">
      <c r="B32" s="8"/>
      <c r="C32" s="9" t="s">
        <v>317</v>
      </c>
      <c r="D32" s="9" t="s">
        <v>317</v>
      </c>
      <c r="E32" s="9" t="s">
        <v>317</v>
      </c>
      <c r="F32" s="9" t="s">
        <v>317</v>
      </c>
      <c r="G32" s="9" t="s">
        <v>317</v>
      </c>
      <c r="H32" s="9" t="s">
        <v>317</v>
      </c>
      <c r="I32" s="9" t="s">
        <v>317</v>
      </c>
      <c r="J32" s="9" t="s">
        <v>317</v>
      </c>
      <c r="K32" s="12"/>
      <c r="L32" s="12"/>
    </row>
    <row r="33" spans="1:12" x14ac:dyDescent="0.3">
      <c r="B33" s="8"/>
      <c r="K33" s="6"/>
      <c r="L33" s="6"/>
    </row>
    <row r="34" spans="1:12" x14ac:dyDescent="0.3">
      <c r="A34" s="1" t="s">
        <v>683</v>
      </c>
      <c r="B34" s="8" t="s">
        <v>684</v>
      </c>
      <c r="C34" s="10">
        <v>2498184.9700000002</v>
      </c>
      <c r="D34" s="10">
        <v>66123</v>
      </c>
      <c r="E34" s="10">
        <v>2087546.37</v>
      </c>
      <c r="F34" s="10">
        <v>47152</v>
      </c>
      <c r="G34" s="10">
        <v>88391.21</v>
      </c>
      <c r="H34" s="10">
        <v>1701</v>
      </c>
      <c r="I34" s="10">
        <v>92380</v>
      </c>
      <c r="J34" s="10">
        <v>389</v>
      </c>
      <c r="K34" s="4"/>
      <c r="L34" s="4"/>
    </row>
    <row r="35" spans="1:12" x14ac:dyDescent="0.3">
      <c r="A35" s="1" t="s">
        <v>683</v>
      </c>
      <c r="B35" s="8" t="s">
        <v>685</v>
      </c>
      <c r="C35" s="10">
        <v>2349469.4</v>
      </c>
      <c r="D35" s="10">
        <v>2372969.59</v>
      </c>
      <c r="E35" s="10">
        <v>1609054.31</v>
      </c>
      <c r="F35" s="10">
        <v>1768934.67</v>
      </c>
      <c r="G35" s="10">
        <v>0</v>
      </c>
      <c r="H35" s="10">
        <v>0</v>
      </c>
      <c r="I35" s="10">
        <v>42466.63</v>
      </c>
      <c r="J35" s="10">
        <v>438.54</v>
      </c>
      <c r="K35" s="4"/>
      <c r="L35" s="4"/>
    </row>
    <row r="36" spans="1:12" x14ac:dyDescent="0.3">
      <c r="A36" s="1" t="s">
        <v>683</v>
      </c>
      <c r="B36" s="8" t="s">
        <v>686</v>
      </c>
      <c r="C36" s="10">
        <v>6536397.9199999999</v>
      </c>
      <c r="D36" s="10">
        <v>10714129.439999999</v>
      </c>
      <c r="E36" s="10">
        <v>3220329.19</v>
      </c>
      <c r="F36" s="10">
        <v>79682.64</v>
      </c>
      <c r="G36" s="10">
        <v>419704.75</v>
      </c>
      <c r="H36" s="10">
        <v>5190.07</v>
      </c>
      <c r="I36" s="10">
        <v>198676.87</v>
      </c>
      <c r="J36" s="10">
        <v>4739.46</v>
      </c>
      <c r="K36" s="4"/>
      <c r="L36" s="4"/>
    </row>
    <row r="37" spans="1:12" x14ac:dyDescent="0.3">
      <c r="A37" s="1" t="s">
        <v>683</v>
      </c>
      <c r="B37" s="8" t="s">
        <v>687</v>
      </c>
      <c r="C37" s="10">
        <v>6654600</v>
      </c>
      <c r="D37" s="10">
        <v>6151200</v>
      </c>
      <c r="E37" s="10">
        <v>3166800</v>
      </c>
      <c r="F37" s="10">
        <v>2918900</v>
      </c>
      <c r="G37" s="10">
        <v>0</v>
      </c>
      <c r="H37" s="10">
        <v>6000</v>
      </c>
      <c r="I37" s="10">
        <v>86400</v>
      </c>
      <c r="J37" s="10">
        <v>9000</v>
      </c>
      <c r="K37" s="4"/>
      <c r="L37" s="4"/>
    </row>
    <row r="38" spans="1:12" x14ac:dyDescent="0.3">
      <c r="A38" s="1" t="s">
        <v>683</v>
      </c>
      <c r="B38" s="8" t="s">
        <v>688</v>
      </c>
      <c r="C38" s="10">
        <v>21833818</v>
      </c>
      <c r="D38" s="10">
        <v>21833818</v>
      </c>
      <c r="E38" s="10">
        <v>6584496</v>
      </c>
      <c r="F38" s="10">
        <v>6584496</v>
      </c>
      <c r="G38" s="10">
        <v>0</v>
      </c>
      <c r="H38" s="10">
        <v>0</v>
      </c>
      <c r="I38" s="10">
        <v>1453738</v>
      </c>
      <c r="J38" s="10">
        <v>32924</v>
      </c>
      <c r="K38" s="4"/>
      <c r="L38" s="4"/>
    </row>
    <row r="39" spans="1:12" x14ac:dyDescent="0.3">
      <c r="A39" s="1" t="s">
        <v>683</v>
      </c>
      <c r="B39" s="8" t="s">
        <v>689</v>
      </c>
      <c r="C39" s="10">
        <v>11001265.779999999</v>
      </c>
      <c r="D39" s="10">
        <v>326333.33</v>
      </c>
      <c r="E39" s="10">
        <v>2792936.67</v>
      </c>
      <c r="F39" s="10">
        <v>79283.95</v>
      </c>
      <c r="G39" s="10">
        <v>558102.75</v>
      </c>
      <c r="H39" s="10">
        <v>21254.43</v>
      </c>
      <c r="I39" s="10">
        <v>358224.86</v>
      </c>
      <c r="J39" s="10">
        <v>9643.84</v>
      </c>
      <c r="K39" s="4"/>
      <c r="L39" s="4"/>
    </row>
    <row r="40" spans="1:12" x14ac:dyDescent="0.3">
      <c r="A40" s="1" t="s">
        <v>683</v>
      </c>
      <c r="B40" s="8" t="s">
        <v>690</v>
      </c>
      <c r="C40" s="10">
        <v>32653214</v>
      </c>
      <c r="D40" s="10">
        <v>32653214</v>
      </c>
      <c r="E40" s="10">
        <v>10757751</v>
      </c>
      <c r="F40" s="10">
        <v>10757751</v>
      </c>
      <c r="G40" s="10">
        <v>0</v>
      </c>
      <c r="H40" s="10">
        <v>0</v>
      </c>
      <c r="I40" s="10">
        <v>128668</v>
      </c>
      <c r="J40" s="10">
        <v>2655</v>
      </c>
      <c r="K40" s="4"/>
      <c r="L40" s="4"/>
    </row>
    <row r="41" spans="1:12" x14ac:dyDescent="0.3">
      <c r="A41" s="1" t="s">
        <v>683</v>
      </c>
      <c r="B41" s="8" t="s">
        <v>691</v>
      </c>
      <c r="C41" s="10">
        <v>5535300</v>
      </c>
      <c r="D41" s="10">
        <v>4034500</v>
      </c>
      <c r="E41" s="10">
        <v>2747800</v>
      </c>
      <c r="F41" s="10">
        <v>2112400</v>
      </c>
      <c r="G41" s="10">
        <v>3300</v>
      </c>
      <c r="H41" s="10">
        <v>300</v>
      </c>
      <c r="I41" s="10">
        <v>104100</v>
      </c>
      <c r="J41" s="10">
        <v>2500</v>
      </c>
      <c r="K41" s="4"/>
      <c r="L41" s="4"/>
    </row>
    <row r="42" spans="1:12" x14ac:dyDescent="0.3">
      <c r="A42" s="1" t="s">
        <v>683</v>
      </c>
      <c r="B42" s="8" t="s">
        <v>692</v>
      </c>
      <c r="C42" s="10">
        <v>10449257.640000001</v>
      </c>
      <c r="D42" s="10">
        <v>10522633.33</v>
      </c>
      <c r="E42" s="10">
        <v>6238070.5300000003</v>
      </c>
      <c r="F42" s="10">
        <v>6292415.6799999997</v>
      </c>
      <c r="G42" s="10">
        <v>0</v>
      </c>
      <c r="H42" s="10">
        <v>0</v>
      </c>
      <c r="I42" s="10">
        <v>283459.62</v>
      </c>
      <c r="J42" s="10">
        <v>8217.76</v>
      </c>
      <c r="K42" s="4"/>
      <c r="L42" s="4"/>
    </row>
    <row r="43" spans="1:12" x14ac:dyDescent="0.3">
      <c r="A43" s="1" t="s">
        <v>683</v>
      </c>
      <c r="B43" s="8" t="s">
        <v>693</v>
      </c>
      <c r="C43" s="10">
        <v>2277809.27</v>
      </c>
      <c r="D43" s="10">
        <v>48396.51</v>
      </c>
      <c r="E43" s="10">
        <v>780548.57</v>
      </c>
      <c r="F43" s="10">
        <v>17642.23</v>
      </c>
      <c r="G43" s="10">
        <v>406441.15</v>
      </c>
      <c r="H43" s="10">
        <v>398148</v>
      </c>
      <c r="I43" s="10">
        <v>220212.32</v>
      </c>
      <c r="J43" s="10">
        <v>23500</v>
      </c>
      <c r="K43" s="4"/>
      <c r="L43" s="4"/>
    </row>
    <row r="44" spans="1:12" x14ac:dyDescent="0.3">
      <c r="A44" s="1" t="s">
        <v>683</v>
      </c>
      <c r="B44" s="8" t="s">
        <v>694</v>
      </c>
      <c r="C44" s="10">
        <v>5482750.6299999999</v>
      </c>
      <c r="D44" s="10">
        <v>5630185.0300000003</v>
      </c>
      <c r="E44" s="10">
        <v>2192394.31</v>
      </c>
      <c r="F44" s="10">
        <v>2068204.34</v>
      </c>
      <c r="G44" s="10">
        <v>0</v>
      </c>
      <c r="H44" s="10">
        <v>0</v>
      </c>
      <c r="I44" s="10">
        <v>509010.55</v>
      </c>
      <c r="J44" s="10">
        <v>7037.66</v>
      </c>
      <c r="K44" s="4"/>
      <c r="L44" s="4"/>
    </row>
    <row r="45" spans="1:12" x14ac:dyDescent="0.3">
      <c r="A45" s="1" t="s">
        <v>683</v>
      </c>
      <c r="B45" s="8" t="s">
        <v>695</v>
      </c>
      <c r="C45" s="10">
        <v>8192910.7400000002</v>
      </c>
      <c r="D45" s="10">
        <v>415666.06</v>
      </c>
      <c r="E45" s="10">
        <v>3333677.73</v>
      </c>
      <c r="F45" s="10">
        <v>85241.21</v>
      </c>
      <c r="G45" s="10">
        <v>244168.14</v>
      </c>
      <c r="H45" s="10">
        <v>6437.51</v>
      </c>
      <c r="I45" s="10">
        <v>1030176.34</v>
      </c>
      <c r="J45" s="10">
        <v>42477</v>
      </c>
      <c r="K45" s="4"/>
      <c r="L45" s="4"/>
    </row>
    <row r="46" spans="1:12" x14ac:dyDescent="0.3">
      <c r="A46" s="1" t="s">
        <v>683</v>
      </c>
      <c r="B46" s="8" t="s">
        <v>696</v>
      </c>
      <c r="C46" s="10">
        <v>4348194.88</v>
      </c>
      <c r="D46" s="10">
        <v>4348194.99</v>
      </c>
      <c r="E46" s="10">
        <v>4498918.6399999997</v>
      </c>
      <c r="F46" s="10">
        <v>4498918.95</v>
      </c>
      <c r="G46" s="10">
        <v>0</v>
      </c>
      <c r="H46" s="10">
        <v>0</v>
      </c>
      <c r="I46" s="10">
        <v>0</v>
      </c>
      <c r="J46" s="10">
        <v>0</v>
      </c>
      <c r="K46" s="4"/>
      <c r="L46" s="4"/>
    </row>
    <row r="47" spans="1:12" x14ac:dyDescent="0.3">
      <c r="A47" s="1" t="s">
        <v>683</v>
      </c>
      <c r="B47" s="8" t="s">
        <v>697</v>
      </c>
      <c r="C47" s="10">
        <v>3208805.9</v>
      </c>
      <c r="D47" s="10">
        <v>3184417.18</v>
      </c>
      <c r="E47" s="10">
        <v>1807999.63</v>
      </c>
      <c r="F47" s="10">
        <v>1746514.82</v>
      </c>
      <c r="G47" s="10">
        <v>329989.03999999998</v>
      </c>
      <c r="H47" s="10">
        <v>382507.31</v>
      </c>
      <c r="I47" s="10">
        <v>79210.25</v>
      </c>
      <c r="J47" s="10">
        <v>3596.86</v>
      </c>
      <c r="K47" s="4"/>
      <c r="L47" s="4"/>
    </row>
    <row r="48" spans="1:12" x14ac:dyDescent="0.3">
      <c r="A48" s="1" t="s">
        <v>683</v>
      </c>
      <c r="B48" s="8" t="s">
        <v>698</v>
      </c>
      <c r="C48" s="10">
        <v>2572215.98</v>
      </c>
      <c r="D48" s="10">
        <v>2578671.52</v>
      </c>
      <c r="E48" s="10">
        <v>1512734.68</v>
      </c>
      <c r="F48" s="10">
        <v>1498480.79</v>
      </c>
      <c r="G48" s="10">
        <v>6820.58</v>
      </c>
      <c r="H48" s="10">
        <v>0</v>
      </c>
      <c r="I48" s="10">
        <v>75000</v>
      </c>
      <c r="J48" s="10">
        <v>0</v>
      </c>
      <c r="K48" s="4"/>
      <c r="L48" s="4"/>
    </row>
    <row r="49" spans="1:12" x14ac:dyDescent="0.3">
      <c r="A49" s="1" t="s">
        <v>683</v>
      </c>
      <c r="B49" s="8" t="s">
        <v>699</v>
      </c>
      <c r="C49" s="10">
        <v>1519363.21</v>
      </c>
      <c r="D49" s="10">
        <v>1519363.09</v>
      </c>
      <c r="E49" s="10">
        <v>1017248.54</v>
      </c>
      <c r="F49" s="10">
        <v>1017249.43</v>
      </c>
      <c r="G49" s="10">
        <v>161707.49</v>
      </c>
      <c r="H49" s="10">
        <v>161706.97</v>
      </c>
      <c r="I49" s="10">
        <v>10265.370000000001</v>
      </c>
      <c r="J49" s="10">
        <v>0</v>
      </c>
      <c r="K49" s="4"/>
      <c r="L49" s="4"/>
    </row>
    <row r="50" spans="1:12" x14ac:dyDescent="0.3">
      <c r="A50" s="1" t="s">
        <v>683</v>
      </c>
      <c r="B50" s="8" t="s">
        <v>700</v>
      </c>
      <c r="C50" s="10">
        <v>9256282.1500000004</v>
      </c>
      <c r="D50" s="10">
        <v>9256283.3800000008</v>
      </c>
      <c r="E50" s="10">
        <v>3656550.51</v>
      </c>
      <c r="F50" s="10">
        <v>3656549.15</v>
      </c>
      <c r="G50" s="10">
        <v>0</v>
      </c>
      <c r="H50" s="10">
        <v>0</v>
      </c>
      <c r="I50" s="10">
        <v>140479.79999999999</v>
      </c>
      <c r="J50" s="10">
        <v>5008.37</v>
      </c>
      <c r="K50" s="4"/>
      <c r="L50" s="4"/>
    </row>
    <row r="51" spans="1:12" x14ac:dyDescent="0.3">
      <c r="A51" s="1" t="s">
        <v>683</v>
      </c>
      <c r="B51" s="8" t="s">
        <v>701</v>
      </c>
      <c r="C51" s="10">
        <v>1956473.56</v>
      </c>
      <c r="D51" s="10">
        <v>42315</v>
      </c>
      <c r="E51" s="10">
        <v>956123.3</v>
      </c>
      <c r="F51" s="10">
        <v>19676.96</v>
      </c>
      <c r="G51" s="10">
        <v>0</v>
      </c>
      <c r="H51" s="10">
        <v>0</v>
      </c>
      <c r="I51" s="10">
        <v>34324</v>
      </c>
      <c r="J51" s="10">
        <v>250</v>
      </c>
      <c r="K51" s="4"/>
      <c r="L51" s="4"/>
    </row>
    <row r="52" spans="1:12" x14ac:dyDescent="0.3">
      <c r="A52" s="1" t="s">
        <v>683</v>
      </c>
      <c r="B52" s="8" t="s">
        <v>702</v>
      </c>
      <c r="C52" s="10">
        <v>3870646</v>
      </c>
      <c r="D52" s="10">
        <v>3870646</v>
      </c>
      <c r="E52" s="10">
        <v>1831043</v>
      </c>
      <c r="F52" s="10">
        <v>1831043</v>
      </c>
      <c r="G52" s="10">
        <v>126398</v>
      </c>
      <c r="H52" s="10">
        <v>126398</v>
      </c>
      <c r="I52" s="10">
        <v>226365</v>
      </c>
      <c r="J52" s="10">
        <v>5090</v>
      </c>
      <c r="K52" s="4"/>
      <c r="L52" s="4"/>
    </row>
    <row r="53" spans="1:12" x14ac:dyDescent="0.3">
      <c r="A53" s="1" t="s">
        <v>683</v>
      </c>
      <c r="B53" s="8" t="s">
        <v>703</v>
      </c>
      <c r="C53" s="10">
        <v>7382100</v>
      </c>
      <c r="D53" s="10">
        <v>5950059</v>
      </c>
      <c r="E53" s="10">
        <v>4782356</v>
      </c>
      <c r="F53" s="10">
        <v>3659910</v>
      </c>
      <c r="G53" s="10">
        <v>427501</v>
      </c>
      <c r="H53" s="10">
        <v>326770</v>
      </c>
      <c r="I53" s="10">
        <v>106875</v>
      </c>
      <c r="J53" s="10">
        <v>1728</v>
      </c>
      <c r="K53" s="4"/>
      <c r="L53" s="4"/>
    </row>
    <row r="54" spans="1:12" x14ac:dyDescent="0.3">
      <c r="A54" s="1" t="s">
        <v>683</v>
      </c>
      <c r="B54" s="8" t="s">
        <v>704</v>
      </c>
      <c r="C54" s="10">
        <v>4390277</v>
      </c>
      <c r="D54" s="10">
        <v>231328</v>
      </c>
      <c r="E54" s="10">
        <v>3702467</v>
      </c>
      <c r="F54" s="10">
        <v>126434</v>
      </c>
      <c r="G54" s="10">
        <v>49914</v>
      </c>
      <c r="H54" s="10">
        <v>4814</v>
      </c>
      <c r="I54" s="10">
        <v>59048</v>
      </c>
      <c r="J54" s="10">
        <v>21986</v>
      </c>
      <c r="K54" s="4"/>
      <c r="L54" s="4"/>
    </row>
    <row r="55" spans="1:12" x14ac:dyDescent="0.3">
      <c r="A55" s="1" t="s">
        <v>683</v>
      </c>
      <c r="B55" s="8" t="s">
        <v>705</v>
      </c>
      <c r="C55" s="10">
        <v>1523767</v>
      </c>
      <c r="D55" s="10">
        <v>48753</v>
      </c>
      <c r="E55" s="10">
        <v>1691504</v>
      </c>
      <c r="F55" s="10">
        <v>24050</v>
      </c>
      <c r="G55" s="10">
        <v>0</v>
      </c>
      <c r="H55" s="10">
        <v>0</v>
      </c>
      <c r="I55" s="10">
        <v>63676</v>
      </c>
      <c r="J55" s="10">
        <v>578</v>
      </c>
      <c r="K55" s="4"/>
      <c r="L55" s="4"/>
    </row>
    <row r="56" spans="1:12" x14ac:dyDescent="0.3">
      <c r="A56" s="1" t="s">
        <v>683</v>
      </c>
      <c r="B56" s="8" t="s">
        <v>706</v>
      </c>
      <c r="C56" s="10">
        <v>2080916.61</v>
      </c>
      <c r="D56" s="10">
        <v>3698324.5</v>
      </c>
      <c r="E56" s="10">
        <v>1354918.32</v>
      </c>
      <c r="F56" s="10">
        <v>32275</v>
      </c>
      <c r="G56" s="10">
        <v>0</v>
      </c>
      <c r="H56" s="10">
        <v>0</v>
      </c>
      <c r="I56" s="10">
        <v>50119.95</v>
      </c>
      <c r="J56" s="10">
        <v>423</v>
      </c>
      <c r="K56" s="4"/>
      <c r="L56" s="4"/>
    </row>
    <row r="57" spans="1:12" x14ac:dyDescent="0.3">
      <c r="A57" s="1" t="s">
        <v>683</v>
      </c>
      <c r="B57" s="8" t="s">
        <v>707</v>
      </c>
      <c r="C57" s="10">
        <v>3913313.54</v>
      </c>
      <c r="D57" s="10">
        <v>3913252.39</v>
      </c>
      <c r="E57" s="10">
        <v>1405997.16</v>
      </c>
      <c r="F57" s="10">
        <v>1405960.49</v>
      </c>
      <c r="G57" s="10">
        <v>91.97</v>
      </c>
      <c r="H57" s="10">
        <v>0</v>
      </c>
      <c r="I57" s="10">
        <v>39811.980000000003</v>
      </c>
      <c r="J57" s="10">
        <v>0</v>
      </c>
      <c r="K57" s="4"/>
      <c r="L57" s="4"/>
    </row>
    <row r="58" spans="1:12" x14ac:dyDescent="0.3">
      <c r="A58" s="1" t="s">
        <v>683</v>
      </c>
      <c r="B58" s="8" t="s">
        <v>708</v>
      </c>
      <c r="C58" s="10">
        <v>2992334.53</v>
      </c>
      <c r="D58" s="10">
        <v>2992333.86</v>
      </c>
      <c r="E58" s="10">
        <v>921361.71</v>
      </c>
      <c r="F58" s="10">
        <v>921362.11</v>
      </c>
      <c r="G58" s="10">
        <v>64704.95</v>
      </c>
      <c r="H58" s="10">
        <v>64704.88</v>
      </c>
      <c r="I58" s="10">
        <v>35965.43</v>
      </c>
      <c r="J58" s="10">
        <v>436.04</v>
      </c>
      <c r="K58" s="4"/>
      <c r="L58" s="4"/>
    </row>
    <row r="59" spans="1:12" x14ac:dyDescent="0.3">
      <c r="A59" s="1" t="s">
        <v>683</v>
      </c>
      <c r="B59" s="8" t="s">
        <v>709</v>
      </c>
      <c r="C59" s="10">
        <v>4964000</v>
      </c>
      <c r="D59" s="10">
        <v>4964000</v>
      </c>
      <c r="E59" s="10">
        <v>3671700</v>
      </c>
      <c r="F59" s="10">
        <v>3671700</v>
      </c>
      <c r="G59" s="10">
        <v>112700</v>
      </c>
      <c r="H59" s="10">
        <v>112700</v>
      </c>
      <c r="I59" s="10">
        <v>0</v>
      </c>
      <c r="J59" s="10">
        <v>0</v>
      </c>
      <c r="K59" s="4"/>
      <c r="L59" s="4"/>
    </row>
    <row r="60" spans="1:12" x14ac:dyDescent="0.3">
      <c r="A60" s="1" t="s">
        <v>683</v>
      </c>
      <c r="B60" s="8" t="s">
        <v>710</v>
      </c>
      <c r="C60" s="10">
        <v>8202496.5599999996</v>
      </c>
      <c r="D60" s="10">
        <v>172747.61</v>
      </c>
      <c r="E60" s="10">
        <v>3257439.34</v>
      </c>
      <c r="F60" s="10">
        <v>76135.100000000006</v>
      </c>
      <c r="G60" s="10">
        <v>0</v>
      </c>
      <c r="H60" s="10">
        <v>0</v>
      </c>
      <c r="I60" s="10">
        <v>310779.43</v>
      </c>
      <c r="J60" s="10">
        <v>51720.44</v>
      </c>
      <c r="K60" s="4"/>
      <c r="L60" s="4"/>
    </row>
    <row r="61" spans="1:12" x14ac:dyDescent="0.3">
      <c r="A61" s="1" t="s">
        <v>683</v>
      </c>
      <c r="B61" s="8" t="s">
        <v>711</v>
      </c>
      <c r="C61" s="10">
        <v>7126019.3899999997</v>
      </c>
      <c r="D61" s="10">
        <v>7126018.9900000002</v>
      </c>
      <c r="E61" s="10">
        <v>2132990.5699999998</v>
      </c>
      <c r="F61" s="10">
        <v>2132990.94</v>
      </c>
      <c r="G61" s="10">
        <v>0</v>
      </c>
      <c r="H61" s="10">
        <v>0</v>
      </c>
      <c r="I61" s="10">
        <v>299515.43</v>
      </c>
      <c r="J61" s="10">
        <v>1286.1099999999999</v>
      </c>
      <c r="K61" s="4"/>
      <c r="L61" s="4"/>
    </row>
    <row r="62" spans="1:12" x14ac:dyDescent="0.3">
      <c r="A62" s="1" t="s">
        <v>683</v>
      </c>
      <c r="B62" s="8" t="s">
        <v>712</v>
      </c>
      <c r="C62" s="10">
        <v>1961976.08</v>
      </c>
      <c r="D62" s="10">
        <v>1898234.09</v>
      </c>
      <c r="E62" s="10">
        <v>1506272.33</v>
      </c>
      <c r="F62" s="10">
        <v>1479572.83</v>
      </c>
      <c r="G62" s="10">
        <v>130350.34</v>
      </c>
      <c r="H62" s="10">
        <v>176133.08</v>
      </c>
      <c r="I62" s="10">
        <v>66234.42</v>
      </c>
      <c r="J62" s="10">
        <v>988.29</v>
      </c>
      <c r="K62" s="4"/>
      <c r="L62" s="4"/>
    </row>
    <row r="63" spans="1:12" x14ac:dyDescent="0.3">
      <c r="A63" s="1" t="s">
        <v>683</v>
      </c>
      <c r="B63" s="8" t="s">
        <v>713</v>
      </c>
      <c r="C63" s="10">
        <v>4443707</v>
      </c>
      <c r="D63" s="10">
        <v>4357498</v>
      </c>
      <c r="E63" s="10">
        <v>2421723</v>
      </c>
      <c r="F63" s="10">
        <v>2326898</v>
      </c>
      <c r="G63" s="10">
        <v>334134</v>
      </c>
      <c r="H63" s="10">
        <v>320262</v>
      </c>
      <c r="I63" s="10">
        <v>431019</v>
      </c>
      <c r="J63" s="10">
        <v>14489</v>
      </c>
      <c r="K63" s="4"/>
      <c r="L63" s="4"/>
    </row>
    <row r="64" spans="1:12" x14ac:dyDescent="0.3">
      <c r="A64" s="1" t="s">
        <v>325</v>
      </c>
      <c r="B64" s="8" t="s">
        <v>714</v>
      </c>
      <c r="C64" s="10">
        <v>3490287.13</v>
      </c>
      <c r="D64" s="10">
        <v>3490287.49</v>
      </c>
      <c r="E64" s="10">
        <v>2374578.06</v>
      </c>
      <c r="F64" s="10">
        <v>2364577.61</v>
      </c>
      <c r="G64" s="10">
        <v>255486.5</v>
      </c>
      <c r="H64" s="10">
        <v>55486.23</v>
      </c>
      <c r="I64" s="10">
        <v>375148.95</v>
      </c>
      <c r="J64" s="10">
        <v>12510.8</v>
      </c>
      <c r="K64" s="4"/>
      <c r="L64" s="4"/>
    </row>
    <row r="65" spans="1:13" x14ac:dyDescent="0.3">
      <c r="B65" s="8"/>
      <c r="C65" s="10"/>
      <c r="D65" s="10"/>
      <c r="E65" s="10"/>
      <c r="F65" s="10"/>
      <c r="G65" s="10"/>
      <c r="H65" s="10"/>
      <c r="I65" s="10"/>
      <c r="J65" s="10"/>
      <c r="K65" s="4"/>
      <c r="L65" s="4"/>
    </row>
    <row r="66" spans="1:13" x14ac:dyDescent="0.3">
      <c r="B66" s="8" t="s">
        <v>289</v>
      </c>
      <c r="C66" s="11">
        <f t="shared" ref="C66:J66" si="0">SUBTOTAL(9,C33:C65)</f>
        <v>194668154.86999997</v>
      </c>
      <c r="D66" s="11">
        <f t="shared" si="0"/>
        <v>158411896.38000005</v>
      </c>
      <c r="E66" s="11">
        <f t="shared" si="0"/>
        <v>90015330.469999969</v>
      </c>
      <c r="F66" s="11">
        <f t="shared" si="0"/>
        <v>65302402.899999999</v>
      </c>
      <c r="G66" s="11">
        <f t="shared" si="0"/>
        <v>3719905.8700000006</v>
      </c>
      <c r="H66" s="11">
        <f t="shared" si="0"/>
        <v>2170513.48</v>
      </c>
      <c r="I66" s="11">
        <f t="shared" si="0"/>
        <v>6911351.1999999993</v>
      </c>
      <c r="J66" s="11">
        <f t="shared" si="0"/>
        <v>263613.17</v>
      </c>
      <c r="K66" s="4"/>
      <c r="L66" s="4"/>
    </row>
    <row r="67" spans="1:13" x14ac:dyDescent="0.3">
      <c r="B67" s="8"/>
      <c r="C67" s="4"/>
      <c r="D67" s="4"/>
      <c r="E67" s="4"/>
      <c r="F67" s="4"/>
      <c r="G67" s="4"/>
      <c r="H67" s="4"/>
      <c r="I67" s="4"/>
      <c r="J67" s="4"/>
      <c r="K67" s="4"/>
      <c r="L67" s="4"/>
    </row>
    <row r="68" spans="1:13" ht="17.5" x14ac:dyDescent="0.35">
      <c r="B68" s="219" t="s">
        <v>322</v>
      </c>
      <c r="C68" s="219"/>
      <c r="D68" s="219"/>
      <c r="E68" s="219"/>
      <c r="F68" s="219"/>
      <c r="G68" s="219"/>
      <c r="H68" s="219"/>
      <c r="I68" s="219"/>
      <c r="J68" s="219"/>
      <c r="K68" s="219"/>
      <c r="L68" s="219"/>
    </row>
    <row r="69" spans="1:13" ht="25.5" customHeight="1" x14ac:dyDescent="0.3">
      <c r="B69" s="13" t="s">
        <v>593</v>
      </c>
      <c r="C69" s="238" t="s">
        <v>368</v>
      </c>
      <c r="D69" s="239"/>
      <c r="E69" s="238" t="s">
        <v>369</v>
      </c>
      <c r="F69" s="239"/>
      <c r="G69" s="238" t="s">
        <v>353</v>
      </c>
      <c r="H69" s="239"/>
      <c r="I69" s="238" t="s">
        <v>601</v>
      </c>
      <c r="J69" s="239"/>
      <c r="K69" s="170" t="s">
        <v>162</v>
      </c>
      <c r="L69" s="171"/>
      <c r="M69" s="6"/>
    </row>
    <row r="70" spans="1:13" x14ac:dyDescent="0.3">
      <c r="B70" s="8"/>
      <c r="C70" s="9" t="s">
        <v>315</v>
      </c>
      <c r="D70" s="9" t="s">
        <v>316</v>
      </c>
      <c r="E70" s="9" t="s">
        <v>315</v>
      </c>
      <c r="F70" s="9" t="s">
        <v>316</v>
      </c>
      <c r="G70" s="9" t="s">
        <v>315</v>
      </c>
      <c r="H70" s="9" t="s">
        <v>316</v>
      </c>
      <c r="I70" s="9" t="s">
        <v>315</v>
      </c>
      <c r="J70" s="9" t="s">
        <v>316</v>
      </c>
      <c r="K70" s="9" t="s">
        <v>315</v>
      </c>
      <c r="L70" s="9" t="s">
        <v>316</v>
      </c>
    </row>
    <row r="71" spans="1:13" x14ac:dyDescent="0.3">
      <c r="B71" s="8"/>
      <c r="C71" s="9" t="s">
        <v>317</v>
      </c>
      <c r="D71" s="9" t="s">
        <v>317</v>
      </c>
      <c r="E71" s="9" t="s">
        <v>317</v>
      </c>
      <c r="F71" s="9" t="s">
        <v>317</v>
      </c>
      <c r="G71" s="9" t="s">
        <v>317</v>
      </c>
      <c r="H71" s="9" t="s">
        <v>317</v>
      </c>
      <c r="I71" s="9" t="s">
        <v>317</v>
      </c>
      <c r="J71" s="9" t="s">
        <v>317</v>
      </c>
      <c r="K71" s="9" t="s">
        <v>317</v>
      </c>
      <c r="L71" s="9" t="s">
        <v>317</v>
      </c>
    </row>
    <row r="72" spans="1:13" x14ac:dyDescent="0.3">
      <c r="B72" s="8"/>
    </row>
    <row r="73" spans="1:13" x14ac:dyDescent="0.3">
      <c r="A73" s="1" t="s">
        <v>683</v>
      </c>
      <c r="B73" s="8" t="s">
        <v>684</v>
      </c>
      <c r="C73" s="10">
        <v>108419.41</v>
      </c>
      <c r="D73" s="10">
        <v>9502</v>
      </c>
      <c r="E73" s="10">
        <v>0</v>
      </c>
      <c r="F73" s="10">
        <v>0</v>
      </c>
      <c r="G73" s="10">
        <v>120500</v>
      </c>
      <c r="H73" s="10">
        <v>0</v>
      </c>
      <c r="I73" s="10">
        <v>0</v>
      </c>
      <c r="J73" s="10">
        <v>4556000</v>
      </c>
      <c r="K73" s="10">
        <f t="shared" ref="K73:L73" si="1">C34+E34+G34+I34+C73+E73+G73+I73</f>
        <v>4995421.96</v>
      </c>
      <c r="L73" s="10">
        <f t="shared" si="1"/>
        <v>4680867</v>
      </c>
    </row>
    <row r="74" spans="1:13" x14ac:dyDescent="0.3">
      <c r="A74" s="1" t="s">
        <v>683</v>
      </c>
      <c r="B74" s="8" t="s">
        <v>685</v>
      </c>
      <c r="C74" s="10">
        <v>4481152.9800000004</v>
      </c>
      <c r="D74" s="10">
        <v>4446095.21</v>
      </c>
      <c r="E74" s="10">
        <v>295679.46000000002</v>
      </c>
      <c r="F74" s="10">
        <v>26895.89</v>
      </c>
      <c r="G74" s="10">
        <v>65246.95</v>
      </c>
      <c r="H74" s="10">
        <v>46773.87</v>
      </c>
      <c r="I74" s="10">
        <v>0</v>
      </c>
      <c r="J74" s="10">
        <v>0</v>
      </c>
      <c r="K74" s="10">
        <f t="shared" ref="K74:L74" si="2">C35+E35+G35+I35+C74+E74+G74+I74</f>
        <v>8843069.7300000004</v>
      </c>
      <c r="L74" s="10">
        <f t="shared" si="2"/>
        <v>8662107.7699999996</v>
      </c>
    </row>
    <row r="75" spans="1:13" x14ac:dyDescent="0.3">
      <c r="A75" s="1" t="s">
        <v>683</v>
      </c>
      <c r="B75" s="8" t="s">
        <v>686</v>
      </c>
      <c r="C75" s="10">
        <v>1769840.01</v>
      </c>
      <c r="D75" s="10">
        <v>1553441.68</v>
      </c>
      <c r="E75" s="10">
        <v>636421.67000000004</v>
      </c>
      <c r="F75" s="10">
        <v>13851.38</v>
      </c>
      <c r="G75" s="10">
        <v>0</v>
      </c>
      <c r="H75" s="10">
        <v>0</v>
      </c>
      <c r="I75" s="10">
        <v>225038.34</v>
      </c>
      <c r="J75" s="10">
        <v>103771.88</v>
      </c>
      <c r="K75" s="10">
        <f t="shared" ref="K75:L75" si="3">C36+E36+G36+I36+C75+E75+G75+I75</f>
        <v>13006408.749999998</v>
      </c>
      <c r="L75" s="10">
        <f t="shared" si="3"/>
        <v>12474806.550000003</v>
      </c>
    </row>
    <row r="76" spans="1:13" x14ac:dyDescent="0.3">
      <c r="A76" s="1" t="s">
        <v>683</v>
      </c>
      <c r="B76" s="8" t="s">
        <v>687</v>
      </c>
      <c r="C76" s="10">
        <v>46200</v>
      </c>
      <c r="D76" s="10">
        <v>36300</v>
      </c>
      <c r="E76" s="10">
        <v>0</v>
      </c>
      <c r="F76" s="10">
        <v>0</v>
      </c>
      <c r="G76" s="10">
        <v>13100</v>
      </c>
      <c r="H76" s="10">
        <v>3100</v>
      </c>
      <c r="I76" s="10">
        <v>253000</v>
      </c>
      <c r="J76" s="10">
        <v>21400</v>
      </c>
      <c r="K76" s="10">
        <f t="shared" ref="K76:L76" si="4">C37+E37+G37+I37+C76+E76+G76+I76</f>
        <v>10220100</v>
      </c>
      <c r="L76" s="10">
        <f t="shared" si="4"/>
        <v>9145900</v>
      </c>
    </row>
    <row r="77" spans="1:13" x14ac:dyDescent="0.3">
      <c r="A77" s="1" t="s">
        <v>683</v>
      </c>
      <c r="B77" s="8" t="s">
        <v>688</v>
      </c>
      <c r="C77" s="10">
        <v>3280937</v>
      </c>
      <c r="D77" s="10">
        <v>2996114</v>
      </c>
      <c r="E77" s="10">
        <v>778856</v>
      </c>
      <c r="F77" s="10">
        <v>778856</v>
      </c>
      <c r="G77" s="10">
        <v>947764</v>
      </c>
      <c r="H77" s="10">
        <v>947764</v>
      </c>
      <c r="I77" s="10">
        <v>2680237</v>
      </c>
      <c r="J77" s="10">
        <v>956364</v>
      </c>
      <c r="K77" s="10">
        <f t="shared" ref="K77:L77" si="5">C38+E38+G38+I38+C77+E77+G77+I77</f>
        <v>37559846</v>
      </c>
      <c r="L77" s="10">
        <f t="shared" si="5"/>
        <v>34130336</v>
      </c>
    </row>
    <row r="78" spans="1:13" x14ac:dyDescent="0.3">
      <c r="A78" s="1" t="s">
        <v>683</v>
      </c>
      <c r="B78" s="8" t="s">
        <v>689</v>
      </c>
      <c r="C78" s="10">
        <v>225026.76</v>
      </c>
      <c r="D78" s="10">
        <v>176367.63</v>
      </c>
      <c r="E78" s="10">
        <v>2851612.09</v>
      </c>
      <c r="F78" s="10">
        <v>51178.68</v>
      </c>
      <c r="G78" s="10">
        <v>601910.79</v>
      </c>
      <c r="H78" s="10">
        <v>3249010.25</v>
      </c>
      <c r="I78" s="10">
        <v>86744</v>
      </c>
      <c r="J78" s="10">
        <v>13110321</v>
      </c>
      <c r="K78" s="10">
        <f t="shared" ref="K78:L78" si="6">C39+E39+G39+I39+C78+E78+G78+I78</f>
        <v>18475823.699999996</v>
      </c>
      <c r="L78" s="10">
        <f t="shared" si="6"/>
        <v>17023393.109999999</v>
      </c>
    </row>
    <row r="79" spans="1:13" x14ac:dyDescent="0.3">
      <c r="A79" s="1" t="s">
        <v>683</v>
      </c>
      <c r="B79" s="8" t="s">
        <v>690</v>
      </c>
      <c r="C79" s="10">
        <v>0</v>
      </c>
      <c r="D79" s="10">
        <v>0</v>
      </c>
      <c r="E79" s="10">
        <v>0</v>
      </c>
      <c r="F79" s="10">
        <v>0</v>
      </c>
      <c r="G79" s="10">
        <v>3889622</v>
      </c>
      <c r="H79" s="10">
        <v>3533905</v>
      </c>
      <c r="I79" s="10">
        <v>14530946</v>
      </c>
      <c r="J79" s="10">
        <v>91000</v>
      </c>
      <c r="K79" s="10">
        <f t="shared" ref="K79:L79" si="7">C40+E40+G40+I40+C79+E79+G79+I79</f>
        <v>61960201</v>
      </c>
      <c r="L79" s="10">
        <f t="shared" si="7"/>
        <v>47038525</v>
      </c>
    </row>
    <row r="80" spans="1:13" x14ac:dyDescent="0.3">
      <c r="A80" s="1" t="s">
        <v>683</v>
      </c>
      <c r="B80" s="8" t="s">
        <v>691</v>
      </c>
      <c r="C80" s="10">
        <v>4000</v>
      </c>
      <c r="D80" s="10">
        <v>4000</v>
      </c>
      <c r="E80" s="10">
        <v>88600</v>
      </c>
      <c r="F80" s="10">
        <v>13400</v>
      </c>
      <c r="G80" s="10">
        <v>0</v>
      </c>
      <c r="H80" s="10">
        <v>2214400</v>
      </c>
      <c r="I80" s="10">
        <v>3905400</v>
      </c>
      <c r="J80" s="10">
        <v>175800</v>
      </c>
      <c r="K80" s="10">
        <f t="shared" ref="K80:L80" si="8">C41+E41+G41+I41+C80+E80+G80+I80</f>
        <v>12388500</v>
      </c>
      <c r="L80" s="10">
        <f t="shared" si="8"/>
        <v>8557300</v>
      </c>
    </row>
    <row r="81" spans="1:12" x14ac:dyDescent="0.3">
      <c r="A81" s="1" t="s">
        <v>683</v>
      </c>
      <c r="B81" s="8" t="s">
        <v>692</v>
      </c>
      <c r="C81" s="10">
        <v>8200</v>
      </c>
      <c r="D81" s="10">
        <v>8200</v>
      </c>
      <c r="E81" s="10">
        <v>734423.8</v>
      </c>
      <c r="F81" s="10">
        <v>742147.94</v>
      </c>
      <c r="G81" s="10">
        <v>0</v>
      </c>
      <c r="H81" s="10">
        <v>0</v>
      </c>
      <c r="I81" s="10">
        <v>837114.37</v>
      </c>
      <c r="J81" s="10">
        <v>36004.29</v>
      </c>
      <c r="K81" s="10">
        <f t="shared" ref="K81:L81" si="9">C42+E42+G42+I42+C81+E81+G81+I81</f>
        <v>18550525.960000005</v>
      </c>
      <c r="L81" s="10">
        <f t="shared" si="9"/>
        <v>17609619</v>
      </c>
    </row>
    <row r="82" spans="1:12" x14ac:dyDescent="0.3">
      <c r="A82" s="1" t="s">
        <v>683</v>
      </c>
      <c r="B82" s="8" t="s">
        <v>693</v>
      </c>
      <c r="C82" s="10">
        <v>0</v>
      </c>
      <c r="D82" s="10">
        <v>0</v>
      </c>
      <c r="E82" s="10">
        <v>114675.99</v>
      </c>
      <c r="F82" s="10">
        <v>0</v>
      </c>
      <c r="G82" s="10">
        <v>138358.35</v>
      </c>
      <c r="H82" s="10">
        <v>3253645.61</v>
      </c>
      <c r="I82" s="10">
        <v>0</v>
      </c>
      <c r="J82" s="10">
        <v>0</v>
      </c>
      <c r="K82" s="10">
        <f t="shared" ref="K82:L82" si="10">C43+E43+G43+I43+C82+E82+G82+I82</f>
        <v>3938045.65</v>
      </c>
      <c r="L82" s="10">
        <f t="shared" si="10"/>
        <v>3741332.3499999996</v>
      </c>
    </row>
    <row r="83" spans="1:12" x14ac:dyDescent="0.3">
      <c r="A83" s="1" t="s">
        <v>683</v>
      </c>
      <c r="B83" s="8" t="s">
        <v>694</v>
      </c>
      <c r="C83" s="10">
        <v>3457289.37</v>
      </c>
      <c r="D83" s="10">
        <v>3044634.53</v>
      </c>
      <c r="E83" s="10">
        <v>1301691.69</v>
      </c>
      <c r="F83" s="10">
        <v>1342989.12</v>
      </c>
      <c r="G83" s="10">
        <v>4606.87</v>
      </c>
      <c r="H83" s="10">
        <v>2406.48</v>
      </c>
      <c r="I83" s="10">
        <v>0</v>
      </c>
      <c r="J83" s="10">
        <v>0</v>
      </c>
      <c r="K83" s="10">
        <f t="shared" ref="K83:L83" si="11">C44+E44+G44+I44+C83+E83+G83+I83</f>
        <v>12947743.419999998</v>
      </c>
      <c r="L83" s="10">
        <f t="shared" si="11"/>
        <v>12095457.16</v>
      </c>
    </row>
    <row r="84" spans="1:12" x14ac:dyDescent="0.3">
      <c r="A84" s="1" t="s">
        <v>683</v>
      </c>
      <c r="B84" s="8" t="s">
        <v>695</v>
      </c>
      <c r="C84" s="10">
        <v>2111292.4900000002</v>
      </c>
      <c r="D84" s="10">
        <v>1963303.79</v>
      </c>
      <c r="E84" s="10">
        <v>1108126.53</v>
      </c>
      <c r="F84" s="10">
        <v>107854.13</v>
      </c>
      <c r="G84" s="10">
        <v>301989.34000000003</v>
      </c>
      <c r="H84" s="10">
        <v>12565674.140000001</v>
      </c>
      <c r="I84" s="10">
        <v>0</v>
      </c>
      <c r="J84" s="10">
        <v>0</v>
      </c>
      <c r="K84" s="10">
        <f t="shared" ref="K84:L84" si="12">C45+E45+G45+I45+C84+E84+G84+I84</f>
        <v>16322341.310000001</v>
      </c>
      <c r="L84" s="10">
        <f t="shared" si="12"/>
        <v>15186653.84</v>
      </c>
    </row>
    <row r="85" spans="1:12" x14ac:dyDescent="0.3">
      <c r="A85" s="1" t="s">
        <v>683</v>
      </c>
      <c r="B85" s="8" t="s">
        <v>696</v>
      </c>
      <c r="C85" s="10">
        <v>373818.21</v>
      </c>
      <c r="D85" s="10">
        <v>210908.73</v>
      </c>
      <c r="E85" s="10">
        <v>971675.05</v>
      </c>
      <c r="F85" s="10">
        <v>971674.58</v>
      </c>
      <c r="G85" s="10">
        <v>0</v>
      </c>
      <c r="H85" s="10">
        <v>0</v>
      </c>
      <c r="I85" s="10">
        <v>0</v>
      </c>
      <c r="J85" s="10">
        <v>0</v>
      </c>
      <c r="K85" s="10">
        <f t="shared" ref="K85:L85" si="13">C46+E46+G46+I46+C85+E85+G85+I85</f>
        <v>10192606.780000001</v>
      </c>
      <c r="L85" s="10">
        <f t="shared" si="13"/>
        <v>10029697.250000002</v>
      </c>
    </row>
    <row r="86" spans="1:12" x14ac:dyDescent="0.3">
      <c r="A86" s="1" t="s">
        <v>683</v>
      </c>
      <c r="B86" s="8" t="s">
        <v>697</v>
      </c>
      <c r="C86" s="10">
        <v>967366.49</v>
      </c>
      <c r="D86" s="10">
        <v>864485.17</v>
      </c>
      <c r="E86" s="10">
        <v>174010.16</v>
      </c>
      <c r="F86" s="10">
        <v>231778.84</v>
      </c>
      <c r="G86" s="10">
        <v>8325.16</v>
      </c>
      <c r="H86" s="10">
        <v>3334.64</v>
      </c>
      <c r="I86" s="10">
        <v>0</v>
      </c>
      <c r="J86" s="10">
        <v>0</v>
      </c>
      <c r="K86" s="10">
        <f t="shared" ref="K86:L86" si="14">C47+E47+G47+I47+C86+E86+G86+I86</f>
        <v>6575706.6299999999</v>
      </c>
      <c r="L86" s="10">
        <f t="shared" si="14"/>
        <v>6416634.8199999994</v>
      </c>
    </row>
    <row r="87" spans="1:12" x14ac:dyDescent="0.3">
      <c r="A87" s="1" t="s">
        <v>683</v>
      </c>
      <c r="B87" s="8" t="s">
        <v>698</v>
      </c>
      <c r="C87" s="10">
        <v>195726.8</v>
      </c>
      <c r="D87" s="10">
        <v>179637.03</v>
      </c>
      <c r="E87" s="10">
        <v>194216.37</v>
      </c>
      <c r="F87" s="10">
        <v>144822.23000000001</v>
      </c>
      <c r="G87" s="10">
        <v>4745.3999999999996</v>
      </c>
      <c r="H87" s="10">
        <v>710.07</v>
      </c>
      <c r="I87" s="10">
        <v>0</v>
      </c>
      <c r="J87" s="10">
        <v>0</v>
      </c>
      <c r="K87" s="10">
        <f t="shared" ref="K87:L87" si="15">C48+E48+G48+I48+C87+E87+G87+I87</f>
        <v>4561459.8100000005</v>
      </c>
      <c r="L87" s="10">
        <f t="shared" si="15"/>
        <v>4402321.6400000006</v>
      </c>
    </row>
    <row r="88" spans="1:12" x14ac:dyDescent="0.3">
      <c r="A88" s="1" t="s">
        <v>683</v>
      </c>
      <c r="B88" s="8" t="s">
        <v>699</v>
      </c>
      <c r="C88" s="10">
        <v>230269.88</v>
      </c>
      <c r="D88" s="10">
        <v>109698.72</v>
      </c>
      <c r="E88" s="10">
        <v>328524.71999999997</v>
      </c>
      <c r="F88" s="10">
        <v>328524.90000000002</v>
      </c>
      <c r="G88" s="10">
        <v>5391.57</v>
      </c>
      <c r="H88" s="10">
        <v>5392</v>
      </c>
      <c r="I88" s="10">
        <v>25626.19</v>
      </c>
      <c r="J88" s="10">
        <v>13500</v>
      </c>
      <c r="K88" s="10">
        <f t="shared" ref="K88:L88" si="16">C49+E49+G49+I49+C88+E88+G88+I88</f>
        <v>3298396.9699999997</v>
      </c>
      <c r="L88" s="10">
        <f t="shared" si="16"/>
        <v>3155435.1100000003</v>
      </c>
    </row>
    <row r="89" spans="1:12" x14ac:dyDescent="0.3">
      <c r="A89" s="1" t="s">
        <v>683</v>
      </c>
      <c r="B89" s="8" t="s">
        <v>700</v>
      </c>
      <c r="C89" s="10">
        <v>2118577.44</v>
      </c>
      <c r="D89" s="10">
        <v>1972908.67</v>
      </c>
      <c r="E89" s="10">
        <v>588050.32999999996</v>
      </c>
      <c r="F89" s="10">
        <v>588050.42000000004</v>
      </c>
      <c r="G89" s="10">
        <v>131728.65</v>
      </c>
      <c r="H89" s="10">
        <v>131728.82</v>
      </c>
      <c r="I89" s="10">
        <v>20000</v>
      </c>
      <c r="J89" s="10">
        <v>0</v>
      </c>
      <c r="K89" s="10">
        <f t="shared" ref="K89:L89" si="17">C50+E50+G50+I50+C89+E89+G89+I89</f>
        <v>15911668.880000001</v>
      </c>
      <c r="L89" s="10">
        <f t="shared" si="17"/>
        <v>15610528.810000001</v>
      </c>
    </row>
    <row r="90" spans="1:12" x14ac:dyDescent="0.3">
      <c r="A90" s="1" t="s">
        <v>683</v>
      </c>
      <c r="B90" s="8" t="s">
        <v>701</v>
      </c>
      <c r="C90" s="10">
        <v>128727.85</v>
      </c>
      <c r="D90" s="10">
        <v>20002.830000000002</v>
      </c>
      <c r="E90" s="10">
        <v>523926.12</v>
      </c>
      <c r="F90" s="10">
        <v>10380.959999999999</v>
      </c>
      <c r="G90" s="10">
        <v>169643.01</v>
      </c>
      <c r="H90" s="10">
        <v>3476779.68</v>
      </c>
      <c r="I90" s="10">
        <v>0</v>
      </c>
      <c r="J90" s="10">
        <v>0</v>
      </c>
      <c r="K90" s="10">
        <f t="shared" ref="K90:L90" si="18">C51+E51+G51+I51+C90+E90+G90+I90</f>
        <v>3769217.8400000008</v>
      </c>
      <c r="L90" s="10">
        <f t="shared" si="18"/>
        <v>3569405.43</v>
      </c>
    </row>
    <row r="91" spans="1:12" x14ac:dyDescent="0.3">
      <c r="A91" s="1" t="s">
        <v>683</v>
      </c>
      <c r="B91" s="8" t="s">
        <v>702</v>
      </c>
      <c r="C91" s="10">
        <v>78639</v>
      </c>
      <c r="D91" s="10">
        <v>54733</v>
      </c>
      <c r="E91" s="10">
        <v>581880</v>
      </c>
      <c r="F91" s="10">
        <v>581880</v>
      </c>
      <c r="G91" s="10">
        <v>165791</v>
      </c>
      <c r="H91" s="10">
        <v>165791</v>
      </c>
      <c r="I91" s="10">
        <v>0</v>
      </c>
      <c r="J91" s="10">
        <v>0</v>
      </c>
      <c r="K91" s="10">
        <f t="shared" ref="K91:L91" si="19">C52+E52+G52+I52+C91+E91+G91+I91</f>
        <v>6880762</v>
      </c>
      <c r="L91" s="10">
        <f t="shared" si="19"/>
        <v>6635581</v>
      </c>
    </row>
    <row r="92" spans="1:12" x14ac:dyDescent="0.3">
      <c r="A92" s="1" t="s">
        <v>683</v>
      </c>
      <c r="B92" s="8" t="s">
        <v>703</v>
      </c>
      <c r="C92" s="10">
        <v>5702092</v>
      </c>
      <c r="D92" s="10">
        <v>5309161</v>
      </c>
      <c r="E92" s="10">
        <v>2364382</v>
      </c>
      <c r="F92" s="10">
        <v>1487395</v>
      </c>
      <c r="G92" s="10">
        <v>71237</v>
      </c>
      <c r="H92" s="10">
        <v>3598875</v>
      </c>
      <c r="I92" s="10">
        <v>0</v>
      </c>
      <c r="J92" s="10">
        <v>0</v>
      </c>
      <c r="K92" s="10">
        <f t="shared" ref="K92:L92" si="20">C53+E53+G53+I53+C92+E92+G92+I92</f>
        <v>20836543</v>
      </c>
      <c r="L92" s="10">
        <f t="shared" si="20"/>
        <v>20333898</v>
      </c>
    </row>
    <row r="93" spans="1:12" x14ac:dyDescent="0.3">
      <c r="A93" s="1" t="s">
        <v>683</v>
      </c>
      <c r="B93" s="8" t="s">
        <v>704</v>
      </c>
      <c r="C93" s="10">
        <v>315084</v>
      </c>
      <c r="D93" s="10">
        <v>191079</v>
      </c>
      <c r="E93" s="10">
        <v>1344064</v>
      </c>
      <c r="F93" s="10">
        <v>93</v>
      </c>
      <c r="G93" s="10">
        <v>8299</v>
      </c>
      <c r="H93" s="10">
        <v>8350684</v>
      </c>
      <c r="I93" s="10">
        <v>5000</v>
      </c>
      <c r="J93" s="10">
        <v>0</v>
      </c>
      <c r="K93" s="10">
        <f t="shared" ref="K93:L93" si="21">C54+E54+G54+I54+C93+E93+G93+I93</f>
        <v>9874153</v>
      </c>
      <c r="L93" s="10">
        <f t="shared" si="21"/>
        <v>8926418</v>
      </c>
    </row>
    <row r="94" spans="1:12" x14ac:dyDescent="0.3">
      <c r="A94" s="1" t="s">
        <v>683</v>
      </c>
      <c r="B94" s="8" t="s">
        <v>705</v>
      </c>
      <c r="C94" s="10">
        <v>4734324</v>
      </c>
      <c r="D94" s="10">
        <v>4632262</v>
      </c>
      <c r="E94" s="10">
        <v>660478</v>
      </c>
      <c r="F94" s="10">
        <v>24148</v>
      </c>
      <c r="G94" s="10">
        <v>90035</v>
      </c>
      <c r="H94" s="10">
        <v>3868832</v>
      </c>
      <c r="I94" s="10">
        <v>0</v>
      </c>
      <c r="J94" s="10">
        <v>0</v>
      </c>
      <c r="K94" s="10">
        <f t="shared" ref="K94:L94" si="22">C55+E55+G55+I55+C94+E94+G94+I94</f>
        <v>8763784</v>
      </c>
      <c r="L94" s="10">
        <f t="shared" si="22"/>
        <v>8598623</v>
      </c>
    </row>
    <row r="95" spans="1:12" x14ac:dyDescent="0.3">
      <c r="A95" s="1" t="s">
        <v>683</v>
      </c>
      <c r="B95" s="8" t="s">
        <v>706</v>
      </c>
      <c r="C95" s="10">
        <v>1294729.04</v>
      </c>
      <c r="D95" s="10">
        <v>1087585</v>
      </c>
      <c r="E95" s="10">
        <v>314748.59000000003</v>
      </c>
      <c r="F95" s="10">
        <v>25085</v>
      </c>
      <c r="G95" s="10">
        <v>0</v>
      </c>
      <c r="H95" s="10">
        <v>0</v>
      </c>
      <c r="I95" s="10">
        <v>0</v>
      </c>
      <c r="J95" s="10">
        <v>0</v>
      </c>
      <c r="K95" s="10">
        <f t="shared" ref="K95:L95" si="23">C56+E56+G56+I56+C95+E95+G95+I95</f>
        <v>5095432.51</v>
      </c>
      <c r="L95" s="10">
        <f t="shared" si="23"/>
        <v>4843692.5</v>
      </c>
    </row>
    <row r="96" spans="1:12" x14ac:dyDescent="0.3">
      <c r="A96" s="1" t="s">
        <v>683</v>
      </c>
      <c r="B96" s="8" t="s">
        <v>707</v>
      </c>
      <c r="C96" s="10">
        <v>90364.9</v>
      </c>
      <c r="D96" s="10">
        <v>1775.58</v>
      </c>
      <c r="E96" s="10">
        <v>1928302.13</v>
      </c>
      <c r="F96" s="10">
        <v>1928269.82</v>
      </c>
      <c r="G96" s="10">
        <v>461.11</v>
      </c>
      <c r="H96" s="10">
        <v>0</v>
      </c>
      <c r="I96" s="10">
        <v>261000</v>
      </c>
      <c r="J96" s="10">
        <v>261000</v>
      </c>
      <c r="K96" s="10">
        <f t="shared" ref="K96:L96" si="24">C57+E57+G57+I57+C96+E96+G96+I96</f>
        <v>7639342.790000001</v>
      </c>
      <c r="L96" s="10">
        <f t="shared" si="24"/>
        <v>7510258.2800000003</v>
      </c>
    </row>
    <row r="97" spans="1:13" x14ac:dyDescent="0.3">
      <c r="A97" s="1" t="s">
        <v>683</v>
      </c>
      <c r="B97" s="8" t="s">
        <v>708</v>
      </c>
      <c r="C97" s="10">
        <v>48236.61</v>
      </c>
      <c r="D97" s="10">
        <v>30031.29</v>
      </c>
      <c r="E97" s="10">
        <v>190921.9</v>
      </c>
      <c r="F97" s="10">
        <v>190922.34</v>
      </c>
      <c r="G97" s="10">
        <v>204180.73</v>
      </c>
      <c r="H97" s="10">
        <v>204180.52</v>
      </c>
      <c r="I97" s="10">
        <v>0</v>
      </c>
      <c r="J97" s="10">
        <v>0</v>
      </c>
      <c r="K97" s="10">
        <f t="shared" ref="K97:L97" si="25">C58+E58+G58+I58+C97+E97+G97+I97</f>
        <v>4457705.8600000003</v>
      </c>
      <c r="L97" s="10">
        <f t="shared" si="25"/>
        <v>4403971.0399999991</v>
      </c>
    </row>
    <row r="98" spans="1:13" x14ac:dyDescent="0.3">
      <c r="A98" s="1" t="s">
        <v>683</v>
      </c>
      <c r="B98" s="8" t="s">
        <v>709</v>
      </c>
      <c r="C98" s="10">
        <v>0</v>
      </c>
      <c r="D98" s="10">
        <v>0</v>
      </c>
      <c r="E98" s="10">
        <v>329200</v>
      </c>
      <c r="F98" s="10">
        <v>329200</v>
      </c>
      <c r="G98" s="10">
        <v>0</v>
      </c>
      <c r="H98" s="10">
        <v>0</v>
      </c>
      <c r="I98" s="10">
        <v>4611700</v>
      </c>
      <c r="J98" s="10">
        <v>511500</v>
      </c>
      <c r="K98" s="10">
        <f t="shared" ref="K98:L98" si="26">C59+E59+G59+I59+C98+E98+G98+I98</f>
        <v>13689300</v>
      </c>
      <c r="L98" s="10">
        <f t="shared" si="26"/>
        <v>9589100</v>
      </c>
    </row>
    <row r="99" spans="1:13" x14ac:dyDescent="0.3">
      <c r="A99" s="1" t="s">
        <v>683</v>
      </c>
      <c r="B99" s="8" t="s">
        <v>710</v>
      </c>
      <c r="C99" s="10">
        <v>1031215.42</v>
      </c>
      <c r="D99" s="10">
        <v>858640.81</v>
      </c>
      <c r="E99" s="10">
        <v>1275778.4099999999</v>
      </c>
      <c r="F99" s="10">
        <v>1273299.99</v>
      </c>
      <c r="G99" s="10">
        <v>221421.53</v>
      </c>
      <c r="H99" s="10">
        <v>11434958.27</v>
      </c>
      <c r="I99" s="10">
        <v>40000</v>
      </c>
      <c r="J99" s="10">
        <v>20000</v>
      </c>
      <c r="K99" s="10">
        <f t="shared" ref="K99:L99" si="27">C60+E60+G60+I60+C99+E99+G99+I99</f>
        <v>14339130.689999998</v>
      </c>
      <c r="L99" s="10">
        <f t="shared" si="27"/>
        <v>13887502.219999999</v>
      </c>
    </row>
    <row r="100" spans="1:13" x14ac:dyDescent="0.3">
      <c r="A100" s="1" t="s">
        <v>683</v>
      </c>
      <c r="B100" s="8" t="s">
        <v>711</v>
      </c>
      <c r="C100" s="10">
        <v>287676.15999999997</v>
      </c>
      <c r="D100" s="10">
        <v>223211.01</v>
      </c>
      <c r="E100" s="10">
        <v>759245.67</v>
      </c>
      <c r="F100" s="10">
        <v>699993.22</v>
      </c>
      <c r="G100" s="10">
        <v>235458.65</v>
      </c>
      <c r="H100" s="10">
        <v>235459.44</v>
      </c>
      <c r="I100" s="10">
        <v>126088.28</v>
      </c>
      <c r="J100" s="10">
        <v>125064.37</v>
      </c>
      <c r="K100" s="10">
        <f t="shared" ref="K100:L100" si="28">C61+E61+G61+I61+C100+E100+G100+I100</f>
        <v>10966994.149999999</v>
      </c>
      <c r="L100" s="10">
        <f t="shared" si="28"/>
        <v>10544024.079999998</v>
      </c>
    </row>
    <row r="101" spans="1:13" x14ac:dyDescent="0.3">
      <c r="A101" s="1" t="s">
        <v>683</v>
      </c>
      <c r="B101" s="8" t="s">
        <v>712</v>
      </c>
      <c r="C101" s="10">
        <v>141789.19</v>
      </c>
      <c r="D101" s="10">
        <v>71623.61</v>
      </c>
      <c r="E101" s="10">
        <v>588716.15</v>
      </c>
      <c r="F101" s="10">
        <v>581757.91</v>
      </c>
      <c r="G101" s="10">
        <v>36964.959999999999</v>
      </c>
      <c r="H101" s="10">
        <v>31170.1</v>
      </c>
      <c r="I101" s="10">
        <v>41188.5</v>
      </c>
      <c r="J101" s="10">
        <v>10493.64</v>
      </c>
      <c r="K101" s="10">
        <f t="shared" ref="K101:L101" si="29">C62+E62+G62+I62+C101+E101+G101+I101</f>
        <v>4473491.97</v>
      </c>
      <c r="L101" s="10">
        <f t="shared" si="29"/>
        <v>4249973.5499999989</v>
      </c>
    </row>
    <row r="102" spans="1:13" x14ac:dyDescent="0.3">
      <c r="A102" s="1" t="s">
        <v>683</v>
      </c>
      <c r="B102" s="8" t="s">
        <v>713</v>
      </c>
      <c r="C102" s="10">
        <v>1975371</v>
      </c>
      <c r="D102" s="10">
        <v>1908657</v>
      </c>
      <c r="E102" s="10">
        <v>1772080</v>
      </c>
      <c r="F102" s="10">
        <v>1692532</v>
      </c>
      <c r="G102" s="10">
        <v>31063</v>
      </c>
      <c r="H102" s="10">
        <v>31479</v>
      </c>
      <c r="I102" s="10">
        <v>200000</v>
      </c>
      <c r="J102" s="10">
        <v>0</v>
      </c>
      <c r="K102" s="10">
        <f>C63+E63+G63+I63+C102+E102+G102+I102</f>
        <v>11609097</v>
      </c>
      <c r="L102" s="10">
        <f>D63+F63+H63+J63+D102+F102+H102+J102</f>
        <v>10651815</v>
      </c>
    </row>
    <row r="103" spans="1:13" x14ac:dyDescent="0.3">
      <c r="A103" s="1" t="s">
        <v>423</v>
      </c>
      <c r="B103" s="8" t="s">
        <v>714</v>
      </c>
      <c r="C103" s="10">
        <v>304384.86</v>
      </c>
      <c r="D103" s="10">
        <v>346021.86</v>
      </c>
      <c r="E103" s="10">
        <v>419271.81</v>
      </c>
      <c r="F103" s="10">
        <v>419272.4</v>
      </c>
      <c r="G103" s="10">
        <v>0</v>
      </c>
      <c r="H103" s="10">
        <v>0</v>
      </c>
      <c r="I103" s="10">
        <v>248130.05</v>
      </c>
      <c r="J103" s="10">
        <v>2000</v>
      </c>
      <c r="K103" s="10">
        <f>C64+E64+G64+I64+C103+E103+G103+I103</f>
        <v>7467287.3599999994</v>
      </c>
      <c r="L103" s="10">
        <f>D64+F64+H64+J64+D103+F103+H103+J103</f>
        <v>6690156.3900000006</v>
      </c>
    </row>
    <row r="104" spans="1:13" x14ac:dyDescent="0.3">
      <c r="B104" s="8"/>
      <c r="C104" s="10"/>
      <c r="D104" s="10"/>
      <c r="E104" s="10"/>
      <c r="F104" s="10"/>
      <c r="G104" s="10"/>
      <c r="H104" s="10"/>
      <c r="I104" s="10"/>
      <c r="J104" s="10"/>
      <c r="K104" s="10"/>
      <c r="L104" s="10"/>
    </row>
    <row r="105" spans="1:13" x14ac:dyDescent="0.3">
      <c r="B105" s="8" t="s">
        <v>289</v>
      </c>
      <c r="C105" s="11">
        <f t="shared" ref="C105:H105" si="30">SUBTOTAL(9,C72:C104)</f>
        <v>35510750.870000005</v>
      </c>
      <c r="D105" s="11">
        <f t="shared" si="30"/>
        <v>32310381.149999995</v>
      </c>
      <c r="E105" s="11">
        <f t="shared" si="30"/>
        <v>23219558.639999997</v>
      </c>
      <c r="F105" s="11">
        <f t="shared" si="30"/>
        <v>14586253.750000002</v>
      </c>
      <c r="G105" s="11">
        <f t="shared" si="30"/>
        <v>7467844.0700000022</v>
      </c>
      <c r="H105" s="11">
        <f t="shared" si="30"/>
        <v>57356053.890000008</v>
      </c>
      <c r="I105" s="11">
        <f>SUBTOTAL(9,I72:I104)</f>
        <v>28097212.730000004</v>
      </c>
      <c r="J105" s="11">
        <f>SUBTOTAL(9,J72:J104)</f>
        <v>19994219.18</v>
      </c>
      <c r="K105" s="11">
        <f>SUBTOTAL(9,K72:K104)</f>
        <v>389610108.72000003</v>
      </c>
      <c r="L105" s="11">
        <f>SUBTOTAL(9,L72:L104)</f>
        <v>350395333.89999998</v>
      </c>
    </row>
    <row r="107" spans="1:13" x14ac:dyDescent="0.3">
      <c r="B107" s="8"/>
      <c r="C107" s="10"/>
      <c r="D107" s="10"/>
      <c r="E107" s="10"/>
      <c r="F107" s="10"/>
      <c r="G107" s="10"/>
      <c r="H107" s="10"/>
      <c r="I107" s="4"/>
      <c r="J107" s="4"/>
      <c r="K107" s="4"/>
      <c r="L107" s="4"/>
    </row>
    <row r="108" spans="1:13" ht="39.75" customHeight="1" x14ac:dyDescent="0.3">
      <c r="B108" s="26"/>
      <c r="C108" s="230"/>
      <c r="D108" s="230"/>
      <c r="E108" s="230"/>
      <c r="F108" s="230"/>
      <c r="G108" s="230"/>
      <c r="H108" s="230"/>
      <c r="I108" s="230"/>
      <c r="J108" s="236"/>
      <c r="K108" s="165" t="s">
        <v>162</v>
      </c>
      <c r="L108" s="163"/>
      <c r="M108" s="6"/>
    </row>
    <row r="109" spans="1:13" x14ac:dyDescent="0.3">
      <c r="B109" s="15"/>
      <c r="C109" s="28"/>
      <c r="D109" s="28"/>
      <c r="E109" s="28"/>
      <c r="F109" s="28"/>
      <c r="G109" s="26"/>
      <c r="H109" s="28"/>
      <c r="I109" s="27"/>
      <c r="J109" s="27"/>
      <c r="K109" s="172" t="s">
        <v>315</v>
      </c>
      <c r="L109" s="164" t="s">
        <v>316</v>
      </c>
    </row>
    <row r="110" spans="1:13" x14ac:dyDescent="0.3">
      <c r="B110" s="15"/>
      <c r="C110" s="28"/>
      <c r="D110" s="28"/>
      <c r="E110" s="28"/>
      <c r="F110" s="28"/>
      <c r="G110" s="28"/>
      <c r="H110" s="28"/>
      <c r="I110" s="27"/>
      <c r="J110" s="27"/>
      <c r="K110" s="28" t="s">
        <v>317</v>
      </c>
      <c r="L110" s="164" t="s">
        <v>317</v>
      </c>
    </row>
    <row r="111" spans="1:13" x14ac:dyDescent="0.3">
      <c r="B111" s="15"/>
      <c r="C111" s="28"/>
      <c r="D111" s="28"/>
      <c r="E111" s="28"/>
      <c r="F111" s="28"/>
      <c r="G111" s="28"/>
      <c r="H111" s="28"/>
      <c r="I111" s="28"/>
      <c r="J111" s="28"/>
      <c r="K111" s="28"/>
      <c r="L111" s="164"/>
    </row>
    <row r="112" spans="1:13" x14ac:dyDescent="0.3">
      <c r="A112" s="31" t="s">
        <v>175</v>
      </c>
      <c r="B112" s="26"/>
      <c r="C112" s="4"/>
      <c r="D112" s="4"/>
      <c r="E112" s="4"/>
      <c r="F112" s="4"/>
      <c r="G112" s="4"/>
      <c r="H112" s="235" t="s">
        <v>594</v>
      </c>
      <c r="I112" s="235"/>
      <c r="J112" s="235"/>
      <c r="K112" s="168">
        <v>0</v>
      </c>
      <c r="L112" s="169">
        <v>0</v>
      </c>
    </row>
    <row r="113" spans="1:12" x14ac:dyDescent="0.3">
      <c r="A113" s="31"/>
      <c r="B113" s="26"/>
      <c r="C113" s="4"/>
      <c r="D113" s="4"/>
      <c r="E113" s="4"/>
      <c r="F113" s="4"/>
      <c r="G113" s="4"/>
      <c r="H113" s="4"/>
      <c r="I113" s="4"/>
      <c r="J113" s="4"/>
      <c r="K113" s="15">
        <f>K105+K112</f>
        <v>389610108.72000003</v>
      </c>
      <c r="L113" s="15">
        <f>L105+L112</f>
        <v>350395333.89999998</v>
      </c>
    </row>
    <row r="114" spans="1:12" x14ac:dyDescent="0.3">
      <c r="A114" s="31" t="s">
        <v>77</v>
      </c>
      <c r="B114" s="26"/>
      <c r="C114" s="4"/>
      <c r="D114" s="4"/>
      <c r="E114" s="4"/>
      <c r="F114" s="4"/>
      <c r="G114" s="4"/>
      <c r="H114" s="233" t="s">
        <v>560</v>
      </c>
      <c r="I114" s="233"/>
      <c r="J114" s="233"/>
      <c r="K114" s="4">
        <v>200000</v>
      </c>
      <c r="L114" s="148">
        <v>200000</v>
      </c>
    </row>
    <row r="115" spans="1:12" ht="13.5" thickBot="1" x14ac:dyDescent="0.35">
      <c r="A115" s="31"/>
      <c r="B115" s="10"/>
      <c r="C115" s="10"/>
      <c r="D115" s="10"/>
      <c r="E115" s="10"/>
      <c r="F115" s="10"/>
      <c r="G115" s="10"/>
      <c r="H115" s="149"/>
      <c r="I115" s="149"/>
      <c r="J115" s="149"/>
      <c r="K115" s="149"/>
      <c r="L115" s="150"/>
    </row>
    <row r="116" spans="1:12" ht="14" thickTop="1" thickBot="1" x14ac:dyDescent="0.35">
      <c r="B116" s="10"/>
      <c r="C116" s="10"/>
      <c r="D116" s="10"/>
      <c r="E116" s="10"/>
      <c r="F116" s="10"/>
      <c r="G116" s="10"/>
      <c r="H116" s="234" t="s">
        <v>176</v>
      </c>
      <c r="I116" s="234"/>
      <c r="J116" s="234"/>
      <c r="K116" s="151">
        <f>K113-K114</f>
        <v>389410108.72000003</v>
      </c>
      <c r="L116" s="152">
        <f>L113-L114</f>
        <v>350195333.89999998</v>
      </c>
    </row>
    <row r="117" spans="1:12" ht="13.5" thickTop="1" x14ac:dyDescent="0.3">
      <c r="B117" s="8"/>
      <c r="C117" s="4"/>
      <c r="D117" s="4"/>
      <c r="E117" s="4"/>
      <c r="F117" s="4"/>
      <c r="G117" s="4"/>
      <c r="H117" s="4"/>
      <c r="I117" s="4"/>
      <c r="J117" s="4"/>
      <c r="K117" s="4"/>
      <c r="L117" s="4"/>
    </row>
  </sheetData>
  <mergeCells count="17">
    <mergeCell ref="B68:L68"/>
    <mergeCell ref="C69:D69"/>
    <mergeCell ref="B29:L29"/>
    <mergeCell ref="C30:D30"/>
    <mergeCell ref="E30:F30"/>
    <mergeCell ref="G30:H30"/>
    <mergeCell ref="I30:J30"/>
    <mergeCell ref="C108:D108"/>
    <mergeCell ref="I108:J108"/>
    <mergeCell ref="E69:F69"/>
    <mergeCell ref="G69:H69"/>
    <mergeCell ref="I69:J69"/>
    <mergeCell ref="H114:J114"/>
    <mergeCell ref="H112:J112"/>
    <mergeCell ref="E108:F108"/>
    <mergeCell ref="G108:H108"/>
    <mergeCell ref="H116:J116"/>
  </mergeCells>
  <phoneticPr fontId="0" type="noConversion"/>
  <pageMargins left="0.74803149606299213" right="0.74803149606299213" top="0.53" bottom="0.5" header="0.51181102362204722" footer="0.51181102362204722"/>
  <pageSetup paperSize="9" scale="75" fitToHeight="8" orientation="landscape" r:id="rId1"/>
  <headerFooter alignWithMargins="0"/>
  <rowBreaks count="1" manualBreakCount="1">
    <brk id="67" max="11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3"/>
  <sheetViews>
    <sheetView topLeftCell="B7" zoomScaleNormal="100" zoomScaleSheetLayoutView="75" workbookViewId="0">
      <selection activeCell="B7" sqref="B7"/>
    </sheetView>
  </sheetViews>
  <sheetFormatPr defaultColWidth="9.1796875" defaultRowHeight="13" x14ac:dyDescent="0.3"/>
  <cols>
    <col min="1" max="1" width="9.1796875" style="1" hidden="1" customWidth="1"/>
    <col min="2" max="2" width="27.7265625" style="1" customWidth="1"/>
    <col min="3" max="27" width="13" style="1" customWidth="1"/>
    <col min="28" max="16384" width="9.1796875" style="1"/>
  </cols>
  <sheetData>
    <row r="1" spans="1:12" hidden="1" x14ac:dyDescent="0.3">
      <c r="A1" s="1" t="s">
        <v>715</v>
      </c>
    </row>
    <row r="2" spans="1:12" hidden="1" x14ac:dyDescent="0.3">
      <c r="A2" s="1" t="s">
        <v>302</v>
      </c>
    </row>
    <row r="3" spans="1:12" hidden="1" x14ac:dyDescent="0.3">
      <c r="A3" s="1" t="s">
        <v>309</v>
      </c>
      <c r="B3" s="8" t="s">
        <v>324</v>
      </c>
      <c r="C3" s="1" t="s">
        <v>290</v>
      </c>
      <c r="D3" s="1" t="s">
        <v>290</v>
      </c>
      <c r="E3" s="1" t="s">
        <v>290</v>
      </c>
      <c r="F3" s="1" t="s">
        <v>290</v>
      </c>
      <c r="G3" s="1" t="s">
        <v>290</v>
      </c>
      <c r="H3" s="1" t="s">
        <v>290</v>
      </c>
      <c r="I3" s="1" t="s">
        <v>290</v>
      </c>
      <c r="J3" s="1" t="s">
        <v>290</v>
      </c>
    </row>
    <row r="4" spans="1:12" hidden="1" x14ac:dyDescent="0.3">
      <c r="A4" s="1" t="s">
        <v>291</v>
      </c>
      <c r="C4" s="7">
        <v>10</v>
      </c>
      <c r="D4" s="1">
        <v>30</v>
      </c>
      <c r="E4" s="7">
        <v>10</v>
      </c>
      <c r="F4" s="1">
        <v>30</v>
      </c>
      <c r="G4" s="7">
        <v>10</v>
      </c>
      <c r="H4" s="1">
        <v>30</v>
      </c>
      <c r="I4" s="7">
        <v>10</v>
      </c>
      <c r="J4" s="1">
        <v>30</v>
      </c>
      <c r="K4" s="2"/>
      <c r="L4" s="3"/>
    </row>
    <row r="5" spans="1:12" hidden="1" x14ac:dyDescent="0.3">
      <c r="A5" s="1" t="s">
        <v>318</v>
      </c>
      <c r="C5" s="1">
        <v>300</v>
      </c>
      <c r="D5" s="1">
        <v>300</v>
      </c>
      <c r="E5" s="1">
        <v>310</v>
      </c>
      <c r="F5" s="1">
        <v>310</v>
      </c>
      <c r="G5" s="1">
        <v>320</v>
      </c>
      <c r="H5" s="1">
        <v>320</v>
      </c>
      <c r="I5" s="1">
        <v>330</v>
      </c>
      <c r="J5" s="1">
        <v>330</v>
      </c>
      <c r="K5" s="2"/>
      <c r="L5" s="3"/>
    </row>
    <row r="6" spans="1:12" s="22" customFormat="1" ht="12.75" hidden="1" customHeight="1" x14ac:dyDescent="0.35">
      <c r="A6" s="1" t="s">
        <v>417</v>
      </c>
      <c r="C6" s="1" t="s">
        <v>418</v>
      </c>
      <c r="D6" s="1" t="s">
        <v>419</v>
      </c>
      <c r="E6" s="1" t="s">
        <v>418</v>
      </c>
      <c r="F6" s="1" t="s">
        <v>419</v>
      </c>
      <c r="G6" s="1" t="s">
        <v>418</v>
      </c>
      <c r="H6" s="1" t="s">
        <v>419</v>
      </c>
      <c r="I6" s="1" t="s">
        <v>418</v>
      </c>
      <c r="J6" s="1" t="s">
        <v>419</v>
      </c>
    </row>
    <row r="7" spans="1:12" customFormat="1" ht="12.5" x14ac:dyDescent="0.25"/>
    <row r="8" spans="1:12" hidden="1" x14ac:dyDescent="0.3">
      <c r="A8" s="1" t="s">
        <v>164</v>
      </c>
    </row>
    <row r="9" spans="1:12" hidden="1" x14ac:dyDescent="0.3">
      <c r="A9" s="1" t="s">
        <v>300</v>
      </c>
    </row>
    <row r="10" spans="1:12" hidden="1" x14ac:dyDescent="0.3">
      <c r="A10" s="1" t="s">
        <v>313</v>
      </c>
      <c r="B10" s="8"/>
      <c r="C10" s="31"/>
      <c r="D10" s="31"/>
      <c r="E10" s="31"/>
      <c r="F10" s="31"/>
      <c r="G10" s="31"/>
      <c r="H10" s="31"/>
      <c r="I10" s="31"/>
      <c r="J10" s="31"/>
      <c r="K10" s="31" t="s">
        <v>290</v>
      </c>
      <c r="L10" s="31" t="s">
        <v>290</v>
      </c>
    </row>
    <row r="11" spans="1:12" hidden="1" x14ac:dyDescent="0.3">
      <c r="A11" s="1" t="s">
        <v>295</v>
      </c>
      <c r="C11" s="64"/>
      <c r="D11" s="31"/>
      <c r="E11" s="64"/>
      <c r="F11" s="31"/>
      <c r="G11" s="64"/>
      <c r="H11" s="31"/>
      <c r="I11" s="64"/>
      <c r="J11" s="31"/>
      <c r="K11" s="64">
        <v>10</v>
      </c>
      <c r="L11" s="31">
        <v>30</v>
      </c>
    </row>
    <row r="12" spans="1:12" hidden="1" x14ac:dyDescent="0.3">
      <c r="A12" s="1" t="s">
        <v>285</v>
      </c>
      <c r="C12" s="31"/>
      <c r="D12" s="31"/>
      <c r="E12" s="31"/>
      <c r="F12" s="31"/>
      <c r="G12" s="31"/>
      <c r="H12" s="31"/>
      <c r="I12" s="31"/>
      <c r="J12" s="31"/>
      <c r="K12" s="31" t="s">
        <v>184</v>
      </c>
      <c r="L12" s="31" t="s">
        <v>184</v>
      </c>
    </row>
    <row r="13" spans="1:12" s="22" customFormat="1" ht="12.75" hidden="1" customHeight="1" x14ac:dyDescent="0.35">
      <c r="A13" s="1" t="s">
        <v>425</v>
      </c>
      <c r="C13" s="31"/>
      <c r="D13" s="31"/>
      <c r="E13" s="31"/>
      <c r="F13" s="31"/>
      <c r="G13" s="31"/>
      <c r="H13" s="31"/>
      <c r="I13" s="31"/>
      <c r="J13" s="31"/>
      <c r="K13" s="31" t="s">
        <v>418</v>
      </c>
      <c r="L13" s="31" t="s">
        <v>419</v>
      </c>
    </row>
    <row r="14" spans="1:12" s="22" customFormat="1" ht="12.75" customHeight="1" x14ac:dyDescent="0.35">
      <c r="A14" s="1"/>
      <c r="D14" s="1"/>
      <c r="E14" s="1"/>
      <c r="F14" s="1"/>
      <c r="G14" s="1"/>
      <c r="H14" s="1"/>
      <c r="I14" s="23"/>
      <c r="J14" s="1"/>
    </row>
    <row r="15" spans="1:12" hidden="1" x14ac:dyDescent="0.3">
      <c r="A15" s="1" t="s">
        <v>716</v>
      </c>
    </row>
    <row r="16" spans="1:12" hidden="1" x14ac:dyDescent="0.3">
      <c r="A16" s="1" t="s">
        <v>301</v>
      </c>
    </row>
    <row r="17" spans="1:12" hidden="1" x14ac:dyDescent="0.3">
      <c r="A17" s="1" t="s">
        <v>314</v>
      </c>
      <c r="B17" s="8" t="s">
        <v>324</v>
      </c>
      <c r="C17" s="1" t="s">
        <v>290</v>
      </c>
      <c r="D17" s="1" t="s">
        <v>290</v>
      </c>
      <c r="E17" s="1" t="s">
        <v>290</v>
      </c>
      <c r="F17" s="1" t="s">
        <v>290</v>
      </c>
      <c r="G17" s="1" t="s">
        <v>290</v>
      </c>
      <c r="H17" s="1" t="s">
        <v>290</v>
      </c>
      <c r="I17" s="1" t="s">
        <v>290</v>
      </c>
      <c r="J17" s="1" t="s">
        <v>290</v>
      </c>
    </row>
    <row r="18" spans="1:12" hidden="1" x14ac:dyDescent="0.3">
      <c r="A18" s="1" t="s">
        <v>296</v>
      </c>
      <c r="C18" s="7">
        <v>10</v>
      </c>
      <c r="D18" s="1">
        <v>30</v>
      </c>
      <c r="E18" s="7">
        <v>10</v>
      </c>
      <c r="F18" s="1">
        <v>30</v>
      </c>
      <c r="G18" s="7">
        <v>10</v>
      </c>
      <c r="H18" s="1">
        <v>30</v>
      </c>
      <c r="I18" s="7">
        <v>10</v>
      </c>
      <c r="J18" s="1">
        <v>30</v>
      </c>
      <c r="K18" s="2"/>
      <c r="L18" s="3"/>
    </row>
    <row r="19" spans="1:12" hidden="1" x14ac:dyDescent="0.3">
      <c r="A19" s="1" t="s">
        <v>286</v>
      </c>
      <c r="C19" s="1">
        <v>340</v>
      </c>
      <c r="D19" s="1">
        <v>340</v>
      </c>
      <c r="E19" s="1">
        <v>350</v>
      </c>
      <c r="F19" s="1">
        <v>350</v>
      </c>
      <c r="G19" s="1">
        <v>360</v>
      </c>
      <c r="H19" s="1">
        <v>360</v>
      </c>
      <c r="I19" s="1">
        <v>370</v>
      </c>
      <c r="J19" s="1">
        <v>370</v>
      </c>
      <c r="K19" s="2"/>
      <c r="L19" s="3"/>
    </row>
    <row r="20" spans="1:12" s="22" customFormat="1" ht="12.75" hidden="1" customHeight="1" x14ac:dyDescent="0.35">
      <c r="A20" s="1" t="s">
        <v>432</v>
      </c>
      <c r="C20" s="1" t="s">
        <v>418</v>
      </c>
      <c r="D20" s="1" t="s">
        <v>419</v>
      </c>
      <c r="E20" s="1" t="s">
        <v>418</v>
      </c>
      <c r="F20" s="1" t="s">
        <v>419</v>
      </c>
      <c r="G20" s="1" t="s">
        <v>418</v>
      </c>
      <c r="H20" s="1" t="s">
        <v>419</v>
      </c>
      <c r="I20" s="1" t="s">
        <v>418</v>
      </c>
      <c r="J20" s="1" t="s">
        <v>419</v>
      </c>
    </row>
    <row r="21" spans="1:12" customFormat="1" ht="12.5" x14ac:dyDescent="0.25"/>
    <row r="22" spans="1:12" hidden="1" x14ac:dyDescent="0.3">
      <c r="A22" s="1" t="s">
        <v>717</v>
      </c>
    </row>
    <row r="23" spans="1:12" hidden="1" x14ac:dyDescent="0.3">
      <c r="A23" s="1" t="s">
        <v>440</v>
      </c>
    </row>
    <row r="24" spans="1:12" hidden="1" x14ac:dyDescent="0.3">
      <c r="A24" s="1" t="s">
        <v>441</v>
      </c>
      <c r="B24" s="8" t="s">
        <v>324</v>
      </c>
      <c r="C24" s="1" t="s">
        <v>290</v>
      </c>
      <c r="D24" s="1" t="s">
        <v>290</v>
      </c>
      <c r="E24" s="1" t="s">
        <v>290</v>
      </c>
      <c r="F24" s="1" t="s">
        <v>290</v>
      </c>
      <c r="G24" s="1" t="s">
        <v>290</v>
      </c>
      <c r="H24" s="1" t="s">
        <v>290</v>
      </c>
      <c r="I24" s="1" t="s">
        <v>290</v>
      </c>
      <c r="J24" s="1" t="s">
        <v>290</v>
      </c>
    </row>
    <row r="25" spans="1:12" hidden="1" x14ac:dyDescent="0.3">
      <c r="A25" s="1" t="s">
        <v>442</v>
      </c>
      <c r="C25" s="7">
        <v>10</v>
      </c>
      <c r="D25" s="1">
        <v>30</v>
      </c>
      <c r="E25" s="7">
        <v>10</v>
      </c>
      <c r="F25" s="1">
        <v>30</v>
      </c>
      <c r="G25" s="7">
        <v>10</v>
      </c>
      <c r="H25" s="1">
        <v>30</v>
      </c>
      <c r="I25" s="7">
        <v>10</v>
      </c>
      <c r="J25" s="1">
        <v>30</v>
      </c>
      <c r="K25" s="2"/>
      <c r="L25" s="3"/>
    </row>
    <row r="26" spans="1:12" hidden="1" x14ac:dyDescent="0.3">
      <c r="A26" s="1" t="s">
        <v>443</v>
      </c>
      <c r="C26" s="1">
        <v>380</v>
      </c>
      <c r="D26" s="1">
        <v>380</v>
      </c>
      <c r="E26" s="1">
        <v>390</v>
      </c>
      <c r="F26" s="1">
        <v>390</v>
      </c>
      <c r="G26" s="1">
        <v>400</v>
      </c>
      <c r="H26" s="1">
        <v>400</v>
      </c>
      <c r="I26" s="1">
        <v>410</v>
      </c>
      <c r="J26" s="1">
        <v>410</v>
      </c>
      <c r="K26" s="2"/>
      <c r="L26" s="3"/>
    </row>
    <row r="27" spans="1:12" s="22" customFormat="1" ht="12.75" hidden="1" customHeight="1" x14ac:dyDescent="0.35">
      <c r="A27" s="1" t="s">
        <v>444</v>
      </c>
      <c r="C27" s="1" t="s">
        <v>418</v>
      </c>
      <c r="D27" s="1" t="s">
        <v>419</v>
      </c>
      <c r="E27" s="1" t="s">
        <v>418</v>
      </c>
      <c r="F27" s="1" t="s">
        <v>419</v>
      </c>
      <c r="G27" s="1" t="s">
        <v>418</v>
      </c>
      <c r="H27" s="1" t="s">
        <v>419</v>
      </c>
      <c r="I27" s="1" t="s">
        <v>418</v>
      </c>
      <c r="J27" s="1" t="s">
        <v>419</v>
      </c>
    </row>
    <row r="28" spans="1:12" x14ac:dyDescent="0.3">
      <c r="K28" s="2"/>
      <c r="L28" s="3"/>
    </row>
    <row r="29" spans="1:12" hidden="1" x14ac:dyDescent="0.3">
      <c r="A29" s="1" t="s">
        <v>185</v>
      </c>
      <c r="K29" s="2"/>
      <c r="L29" s="3"/>
    </row>
    <row r="30" spans="1:12" hidden="1" x14ac:dyDescent="0.3">
      <c r="A30" s="1" t="s">
        <v>461</v>
      </c>
      <c r="K30" s="2"/>
      <c r="L30" s="3"/>
    </row>
    <row r="31" spans="1:12" hidden="1" x14ac:dyDescent="0.3">
      <c r="A31" s="1" t="s">
        <v>462</v>
      </c>
      <c r="B31" s="8"/>
      <c r="C31" s="31"/>
      <c r="D31" s="31"/>
      <c r="E31" s="31"/>
      <c r="F31" s="31"/>
      <c r="G31" s="31"/>
      <c r="H31" s="31"/>
      <c r="I31" s="31"/>
      <c r="J31" s="31"/>
      <c r="K31" s="31" t="s">
        <v>290</v>
      </c>
      <c r="L31" s="1" t="s">
        <v>290</v>
      </c>
    </row>
    <row r="32" spans="1:12" hidden="1" x14ac:dyDescent="0.3">
      <c r="A32" s="1" t="s">
        <v>463</v>
      </c>
      <c r="C32" s="64"/>
      <c r="D32" s="31"/>
      <c r="E32" s="64"/>
      <c r="F32" s="31"/>
      <c r="G32" s="64"/>
      <c r="H32" s="31"/>
      <c r="I32" s="64"/>
      <c r="J32" s="31"/>
      <c r="K32" s="64">
        <v>10</v>
      </c>
      <c r="L32" s="1">
        <v>10</v>
      </c>
    </row>
    <row r="33" spans="1:13" hidden="1" x14ac:dyDescent="0.3">
      <c r="A33" s="1" t="s">
        <v>464</v>
      </c>
      <c r="C33" s="31"/>
      <c r="D33" s="31"/>
      <c r="E33" s="31"/>
      <c r="F33" s="31"/>
      <c r="G33" s="31"/>
      <c r="H33" s="31"/>
      <c r="I33" s="31"/>
      <c r="J33" s="31"/>
      <c r="K33" s="31">
        <v>80</v>
      </c>
      <c r="L33" s="1">
        <v>80</v>
      </c>
    </row>
    <row r="34" spans="1:13" ht="12.75" hidden="1" customHeight="1" x14ac:dyDescent="0.35">
      <c r="A34" s="1" t="s">
        <v>465</v>
      </c>
      <c r="B34" s="22"/>
      <c r="C34" s="31"/>
      <c r="D34" s="31"/>
      <c r="E34" s="31"/>
      <c r="F34" s="31"/>
      <c r="G34" s="31"/>
      <c r="H34" s="31"/>
      <c r="I34" s="31"/>
      <c r="J34" s="31"/>
      <c r="K34" s="64" t="s">
        <v>419</v>
      </c>
      <c r="L34" s="7" t="s">
        <v>419</v>
      </c>
    </row>
    <row r="35" spans="1:13" ht="12.75" customHeight="1" x14ac:dyDescent="0.35">
      <c r="B35" s="22"/>
      <c r="C35" s="31"/>
      <c r="D35" s="31"/>
      <c r="E35" s="31"/>
      <c r="F35" s="31"/>
      <c r="G35" s="31"/>
      <c r="H35" s="31"/>
      <c r="I35" s="31"/>
      <c r="J35" s="31"/>
      <c r="K35" s="2"/>
      <c r="L35" s="3"/>
    </row>
    <row r="36" spans="1:13" ht="17.5" x14ac:dyDescent="0.35">
      <c r="B36" s="225" t="s">
        <v>322</v>
      </c>
      <c r="C36" s="225"/>
      <c r="D36" s="225"/>
      <c r="E36" s="225"/>
      <c r="F36" s="225"/>
      <c r="G36" s="225"/>
      <c r="H36" s="225"/>
      <c r="I36" s="225"/>
      <c r="J36" s="225"/>
      <c r="K36" s="225"/>
      <c r="L36" s="225"/>
    </row>
    <row r="37" spans="1:13" ht="25.5" customHeight="1" x14ac:dyDescent="0.3">
      <c r="B37" s="13" t="s">
        <v>593</v>
      </c>
      <c r="C37" s="226" t="s">
        <v>370</v>
      </c>
      <c r="D37" s="227"/>
      <c r="E37" s="226" t="s">
        <v>371</v>
      </c>
      <c r="F37" s="227"/>
      <c r="G37" s="226" t="s">
        <v>372</v>
      </c>
      <c r="H37" s="227"/>
      <c r="I37" s="226" t="s">
        <v>373</v>
      </c>
      <c r="J37" s="227"/>
      <c r="K37" s="25"/>
      <c r="L37" s="4"/>
      <c r="M37" s="6"/>
    </row>
    <row r="38" spans="1:13" x14ac:dyDescent="0.3">
      <c r="B38" s="26"/>
      <c r="C38" s="27" t="s">
        <v>315</v>
      </c>
      <c r="D38" s="27" t="s">
        <v>316</v>
      </c>
      <c r="E38" s="27" t="s">
        <v>315</v>
      </c>
      <c r="F38" s="27" t="s">
        <v>316</v>
      </c>
      <c r="G38" s="27" t="s">
        <v>315</v>
      </c>
      <c r="H38" s="27" t="s">
        <v>316</v>
      </c>
      <c r="I38" s="27" t="s">
        <v>315</v>
      </c>
      <c r="J38" s="27" t="s">
        <v>316</v>
      </c>
      <c r="K38" s="28"/>
      <c r="L38" s="28"/>
    </row>
    <row r="39" spans="1:13" x14ac:dyDescent="0.3">
      <c r="B39" s="26"/>
      <c r="C39" s="27" t="s">
        <v>317</v>
      </c>
      <c r="D39" s="27" t="s">
        <v>317</v>
      </c>
      <c r="E39" s="27" t="s">
        <v>317</v>
      </c>
      <c r="F39" s="27" t="s">
        <v>317</v>
      </c>
      <c r="G39" s="27" t="s">
        <v>317</v>
      </c>
      <c r="H39" s="27" t="s">
        <v>317</v>
      </c>
      <c r="I39" s="27" t="s">
        <v>317</v>
      </c>
      <c r="J39" s="27" t="s">
        <v>317</v>
      </c>
      <c r="K39" s="28"/>
      <c r="L39" s="28"/>
    </row>
    <row r="40" spans="1:13" x14ac:dyDescent="0.3">
      <c r="B40" s="26"/>
      <c r="C40" s="10"/>
      <c r="D40" s="10"/>
      <c r="E40" s="10"/>
      <c r="F40" s="10"/>
      <c r="G40" s="10"/>
      <c r="H40" s="10"/>
      <c r="I40" s="10"/>
      <c r="J40" s="10"/>
      <c r="K40" s="4"/>
      <c r="L40" s="4"/>
    </row>
    <row r="41" spans="1:13" x14ac:dyDescent="0.3">
      <c r="A41" s="1" t="s">
        <v>683</v>
      </c>
      <c r="B41" s="26" t="s">
        <v>684</v>
      </c>
      <c r="C41" s="10">
        <v>193097</v>
      </c>
      <c r="D41" s="10">
        <v>3941</v>
      </c>
      <c r="E41" s="10">
        <v>1122896.33</v>
      </c>
      <c r="F41" s="10">
        <v>170502</v>
      </c>
      <c r="G41" s="10">
        <v>402161.02</v>
      </c>
      <c r="H41" s="10">
        <v>7712</v>
      </c>
      <c r="I41" s="10">
        <v>80710.570000000007</v>
      </c>
      <c r="J41" s="10">
        <v>1010</v>
      </c>
      <c r="K41" s="4"/>
      <c r="L41" s="4"/>
    </row>
    <row r="42" spans="1:13" x14ac:dyDescent="0.3">
      <c r="A42" s="1" t="s">
        <v>683</v>
      </c>
      <c r="B42" s="26" t="s">
        <v>685</v>
      </c>
      <c r="C42" s="10">
        <v>328715.07</v>
      </c>
      <c r="D42" s="10">
        <v>22112.3</v>
      </c>
      <c r="E42" s="10">
        <v>1131015.06</v>
      </c>
      <c r="F42" s="10">
        <v>309727.09999999998</v>
      </c>
      <c r="G42" s="10">
        <v>184586.14</v>
      </c>
      <c r="H42" s="10">
        <v>12076.14</v>
      </c>
      <c r="I42" s="10">
        <v>90221</v>
      </c>
      <c r="J42" s="10">
        <v>0</v>
      </c>
      <c r="K42" s="4"/>
      <c r="L42" s="4"/>
    </row>
    <row r="43" spans="1:13" x14ac:dyDescent="0.3">
      <c r="A43" s="1" t="s">
        <v>683</v>
      </c>
      <c r="B43" s="26" t="s">
        <v>686</v>
      </c>
      <c r="C43" s="10">
        <v>1228447.1499999999</v>
      </c>
      <c r="D43" s="10">
        <v>24229.9</v>
      </c>
      <c r="E43" s="10">
        <v>1647076.93</v>
      </c>
      <c r="F43" s="10">
        <v>435067.2</v>
      </c>
      <c r="G43" s="10">
        <v>1121897.57</v>
      </c>
      <c r="H43" s="10">
        <v>23602.84</v>
      </c>
      <c r="I43" s="10">
        <v>0</v>
      </c>
      <c r="J43" s="10">
        <v>0</v>
      </c>
      <c r="K43" s="4"/>
      <c r="L43" s="4"/>
    </row>
    <row r="44" spans="1:13" x14ac:dyDescent="0.3">
      <c r="A44" s="1" t="s">
        <v>683</v>
      </c>
      <c r="B44" s="26" t="s">
        <v>687</v>
      </c>
      <c r="C44" s="10">
        <v>2064700</v>
      </c>
      <c r="D44" s="10">
        <v>22700</v>
      </c>
      <c r="E44" s="10">
        <v>2904100</v>
      </c>
      <c r="F44" s="10">
        <v>1102100</v>
      </c>
      <c r="G44" s="10">
        <v>2070900</v>
      </c>
      <c r="H44" s="10">
        <v>1634900</v>
      </c>
      <c r="I44" s="10">
        <v>26000</v>
      </c>
      <c r="J44" s="10">
        <v>26000</v>
      </c>
      <c r="K44" s="4"/>
      <c r="L44" s="4"/>
    </row>
    <row r="45" spans="1:13" x14ac:dyDescent="0.3">
      <c r="A45" s="1" t="s">
        <v>683</v>
      </c>
      <c r="B45" s="26" t="s">
        <v>688</v>
      </c>
      <c r="C45" s="10">
        <v>4023668</v>
      </c>
      <c r="D45" s="10">
        <v>867468</v>
      </c>
      <c r="E45" s="10">
        <v>9621092</v>
      </c>
      <c r="F45" s="10">
        <v>2389050</v>
      </c>
      <c r="G45" s="10">
        <v>1146151</v>
      </c>
      <c r="H45" s="10">
        <v>26666</v>
      </c>
      <c r="I45" s="10">
        <v>1059728</v>
      </c>
      <c r="J45" s="10">
        <v>299328</v>
      </c>
      <c r="K45" s="4"/>
      <c r="L45" s="4"/>
    </row>
    <row r="46" spans="1:13" x14ac:dyDescent="0.3">
      <c r="A46" s="1" t="s">
        <v>683</v>
      </c>
      <c r="B46" s="26" t="s">
        <v>689</v>
      </c>
      <c r="C46" s="10">
        <v>1130121.1000000001</v>
      </c>
      <c r="D46" s="10">
        <v>23589.35</v>
      </c>
      <c r="E46" s="10">
        <v>2822392.88</v>
      </c>
      <c r="F46" s="10">
        <v>709495.34</v>
      </c>
      <c r="G46" s="10">
        <v>881414.05</v>
      </c>
      <c r="H46" s="10">
        <v>26243.58</v>
      </c>
      <c r="I46" s="10">
        <v>1800</v>
      </c>
      <c r="J46" s="10">
        <v>127</v>
      </c>
      <c r="K46" s="4"/>
      <c r="L46" s="4"/>
    </row>
    <row r="47" spans="1:13" x14ac:dyDescent="0.3">
      <c r="A47" s="1" t="s">
        <v>683</v>
      </c>
      <c r="B47" s="26" t="s">
        <v>690</v>
      </c>
      <c r="C47" s="10">
        <v>5569178</v>
      </c>
      <c r="D47" s="10">
        <v>52000</v>
      </c>
      <c r="E47" s="10">
        <v>9366658</v>
      </c>
      <c r="F47" s="10">
        <v>3007750</v>
      </c>
      <c r="G47" s="10">
        <v>3337929</v>
      </c>
      <c r="H47" s="10">
        <v>863111</v>
      </c>
      <c r="I47" s="10">
        <v>11653640</v>
      </c>
      <c r="J47" s="10">
        <v>6190169</v>
      </c>
      <c r="K47" s="4"/>
      <c r="L47" s="4"/>
    </row>
    <row r="48" spans="1:13" x14ac:dyDescent="0.3">
      <c r="A48" s="1" t="s">
        <v>683</v>
      </c>
      <c r="B48" s="26" t="s">
        <v>691</v>
      </c>
      <c r="C48" s="10">
        <v>2286100</v>
      </c>
      <c r="D48" s="10">
        <v>118400</v>
      </c>
      <c r="E48" s="10">
        <v>7856700</v>
      </c>
      <c r="F48" s="10">
        <v>978200</v>
      </c>
      <c r="G48" s="10">
        <v>1054600</v>
      </c>
      <c r="H48" s="10">
        <v>37200</v>
      </c>
      <c r="I48" s="10">
        <v>201900</v>
      </c>
      <c r="J48" s="10">
        <v>82600</v>
      </c>
      <c r="K48" s="4"/>
      <c r="L48" s="4"/>
    </row>
    <row r="49" spans="1:12" x14ac:dyDescent="0.3">
      <c r="A49" s="1" t="s">
        <v>683</v>
      </c>
      <c r="B49" s="26" t="s">
        <v>692</v>
      </c>
      <c r="C49" s="10">
        <v>3178721.36</v>
      </c>
      <c r="D49" s="10">
        <v>81542.38</v>
      </c>
      <c r="E49" s="10">
        <v>8550434.1999999993</v>
      </c>
      <c r="F49" s="10">
        <v>1492936.43</v>
      </c>
      <c r="G49" s="10">
        <v>641921.47</v>
      </c>
      <c r="H49" s="10">
        <v>41535.660000000003</v>
      </c>
      <c r="I49" s="10">
        <v>707770.91</v>
      </c>
      <c r="J49" s="10">
        <v>23445.55</v>
      </c>
      <c r="K49" s="4"/>
      <c r="L49" s="4"/>
    </row>
    <row r="50" spans="1:12" x14ac:dyDescent="0.3">
      <c r="A50" s="1" t="s">
        <v>683</v>
      </c>
      <c r="B50" s="26" t="s">
        <v>693</v>
      </c>
      <c r="C50" s="10">
        <v>722552.56</v>
      </c>
      <c r="D50" s="10">
        <v>10175.23</v>
      </c>
      <c r="E50" s="10">
        <v>1664045.35</v>
      </c>
      <c r="F50" s="10">
        <v>546464.51</v>
      </c>
      <c r="G50" s="10">
        <v>462689.09</v>
      </c>
      <c r="H50" s="10">
        <v>10057.280000000001</v>
      </c>
      <c r="I50" s="10">
        <v>398955.14</v>
      </c>
      <c r="J50" s="10">
        <v>183778.53</v>
      </c>
      <c r="K50" s="4"/>
      <c r="L50" s="4"/>
    </row>
    <row r="51" spans="1:12" x14ac:dyDescent="0.3">
      <c r="A51" s="1" t="s">
        <v>683</v>
      </c>
      <c r="B51" s="26" t="s">
        <v>694</v>
      </c>
      <c r="C51" s="10">
        <v>841408.56</v>
      </c>
      <c r="D51" s="10">
        <v>117266.79</v>
      </c>
      <c r="E51" s="10">
        <v>2571037.52</v>
      </c>
      <c r="F51" s="10">
        <v>863820.66</v>
      </c>
      <c r="G51" s="10">
        <v>679066.67</v>
      </c>
      <c r="H51" s="10">
        <v>31715.119999999999</v>
      </c>
      <c r="I51" s="10">
        <v>0</v>
      </c>
      <c r="J51" s="10">
        <v>0</v>
      </c>
      <c r="K51" s="4"/>
      <c r="L51" s="4"/>
    </row>
    <row r="52" spans="1:12" x14ac:dyDescent="0.3">
      <c r="A52" s="1" t="s">
        <v>683</v>
      </c>
      <c r="B52" s="26" t="s">
        <v>695</v>
      </c>
      <c r="C52" s="10">
        <v>961924.7</v>
      </c>
      <c r="D52" s="10">
        <v>103731.21</v>
      </c>
      <c r="E52" s="10">
        <v>2768314.17</v>
      </c>
      <c r="F52" s="10">
        <v>878019.77</v>
      </c>
      <c r="G52" s="10">
        <v>1246610.1599999999</v>
      </c>
      <c r="H52" s="10">
        <v>37472.239999999998</v>
      </c>
      <c r="I52" s="10">
        <v>22192.45</v>
      </c>
      <c r="J52" s="10">
        <v>9905</v>
      </c>
      <c r="K52" s="4"/>
      <c r="L52" s="4"/>
    </row>
    <row r="53" spans="1:12" x14ac:dyDescent="0.3">
      <c r="A53" s="1" t="s">
        <v>683</v>
      </c>
      <c r="B53" s="26" t="s">
        <v>696</v>
      </c>
      <c r="C53" s="10">
        <v>2083729.42</v>
      </c>
      <c r="D53" s="10">
        <v>50735.42</v>
      </c>
      <c r="E53" s="10">
        <v>5372628.0700000003</v>
      </c>
      <c r="F53" s="10">
        <v>1180388.18</v>
      </c>
      <c r="G53" s="10">
        <v>1181448.3400000001</v>
      </c>
      <c r="H53" s="10">
        <v>28716.46</v>
      </c>
      <c r="I53" s="10">
        <v>170229.02</v>
      </c>
      <c r="J53" s="10">
        <v>51410.11</v>
      </c>
      <c r="K53" s="4"/>
      <c r="L53" s="4"/>
    </row>
    <row r="54" spans="1:12" x14ac:dyDescent="0.3">
      <c r="A54" s="1" t="s">
        <v>683</v>
      </c>
      <c r="B54" s="26" t="s">
        <v>697</v>
      </c>
      <c r="C54" s="10">
        <v>599120.18000000005</v>
      </c>
      <c r="D54" s="10">
        <v>9790.3799999999992</v>
      </c>
      <c r="E54" s="10">
        <v>1798931.85</v>
      </c>
      <c r="F54" s="10">
        <v>608099.98</v>
      </c>
      <c r="G54" s="10">
        <v>423642.28</v>
      </c>
      <c r="H54" s="10">
        <v>12272.84</v>
      </c>
      <c r="I54" s="10">
        <v>1000</v>
      </c>
      <c r="J54" s="10">
        <v>0</v>
      </c>
      <c r="K54" s="4"/>
      <c r="L54" s="4"/>
    </row>
    <row r="55" spans="1:12" x14ac:dyDescent="0.3">
      <c r="A55" s="1" t="s">
        <v>683</v>
      </c>
      <c r="B55" s="26" t="s">
        <v>698</v>
      </c>
      <c r="C55" s="10">
        <v>590683.79</v>
      </c>
      <c r="D55" s="10">
        <v>11695.82</v>
      </c>
      <c r="E55" s="10">
        <v>1200538.3899999999</v>
      </c>
      <c r="F55" s="10">
        <v>417910.63</v>
      </c>
      <c r="G55" s="10">
        <v>325165.01</v>
      </c>
      <c r="H55" s="10">
        <v>16825.05</v>
      </c>
      <c r="I55" s="10">
        <v>86852.83</v>
      </c>
      <c r="J55" s="10">
        <v>0</v>
      </c>
      <c r="K55" s="4"/>
      <c r="L55" s="4"/>
    </row>
    <row r="56" spans="1:12" x14ac:dyDescent="0.3">
      <c r="A56" s="1" t="s">
        <v>683</v>
      </c>
      <c r="B56" s="26" t="s">
        <v>699</v>
      </c>
      <c r="C56" s="10">
        <v>391127.19</v>
      </c>
      <c r="D56" s="10">
        <v>7594.57</v>
      </c>
      <c r="E56" s="10">
        <v>701082.64</v>
      </c>
      <c r="F56" s="10">
        <v>163382.97</v>
      </c>
      <c r="G56" s="10">
        <v>189902.61</v>
      </c>
      <c r="H56" s="10">
        <v>4138.26</v>
      </c>
      <c r="I56" s="10">
        <v>0</v>
      </c>
      <c r="J56" s="10">
        <v>0</v>
      </c>
      <c r="K56" s="4"/>
      <c r="L56" s="4"/>
    </row>
    <row r="57" spans="1:12" x14ac:dyDescent="0.3">
      <c r="A57" s="1" t="s">
        <v>683</v>
      </c>
      <c r="B57" s="26" t="s">
        <v>700</v>
      </c>
      <c r="C57" s="10">
        <v>1581133.41</v>
      </c>
      <c r="D57" s="10">
        <v>181063.58</v>
      </c>
      <c r="E57" s="10">
        <v>2390703.7999999998</v>
      </c>
      <c r="F57" s="10">
        <v>945588.9</v>
      </c>
      <c r="G57" s="10">
        <v>786513.93</v>
      </c>
      <c r="H57" s="10">
        <v>61014.9</v>
      </c>
      <c r="I57" s="10">
        <v>9211.6299999999992</v>
      </c>
      <c r="J57" s="10">
        <v>124</v>
      </c>
      <c r="K57" s="4"/>
      <c r="L57" s="4"/>
    </row>
    <row r="58" spans="1:12" x14ac:dyDescent="0.3">
      <c r="A58" s="1" t="s">
        <v>683</v>
      </c>
      <c r="B58" s="26" t="s">
        <v>701</v>
      </c>
      <c r="C58" s="10">
        <v>667833.44999999995</v>
      </c>
      <c r="D58" s="10">
        <v>8076.5</v>
      </c>
      <c r="E58" s="10">
        <v>812915.98</v>
      </c>
      <c r="F58" s="10">
        <v>216210.73</v>
      </c>
      <c r="G58" s="10">
        <v>279549.8</v>
      </c>
      <c r="H58" s="10">
        <v>3877.5</v>
      </c>
      <c r="I58" s="10">
        <v>311027.42</v>
      </c>
      <c r="J58" s="10">
        <v>974.09</v>
      </c>
      <c r="K58" s="4"/>
      <c r="L58" s="4"/>
    </row>
    <row r="59" spans="1:12" x14ac:dyDescent="0.3">
      <c r="A59" s="1" t="s">
        <v>683</v>
      </c>
      <c r="B59" s="26" t="s">
        <v>702</v>
      </c>
      <c r="C59" s="10">
        <v>855367</v>
      </c>
      <c r="D59" s="10">
        <v>15937</v>
      </c>
      <c r="E59" s="10">
        <v>2466583</v>
      </c>
      <c r="F59" s="10">
        <v>694711</v>
      </c>
      <c r="G59" s="10">
        <v>759981</v>
      </c>
      <c r="H59" s="10">
        <v>38930</v>
      </c>
      <c r="I59" s="10">
        <v>560374</v>
      </c>
      <c r="J59" s="10">
        <v>513439</v>
      </c>
      <c r="K59" s="4"/>
      <c r="L59" s="4"/>
    </row>
    <row r="60" spans="1:12" x14ac:dyDescent="0.3">
      <c r="A60" s="1" t="s">
        <v>683</v>
      </c>
      <c r="B60" s="26" t="s">
        <v>703</v>
      </c>
      <c r="C60" s="10">
        <v>879419</v>
      </c>
      <c r="D60" s="10">
        <v>16564</v>
      </c>
      <c r="E60" s="10">
        <v>2642947</v>
      </c>
      <c r="F60" s="10">
        <v>350555</v>
      </c>
      <c r="G60" s="10">
        <v>656736</v>
      </c>
      <c r="H60" s="10">
        <v>13370</v>
      </c>
      <c r="I60" s="10">
        <v>0</v>
      </c>
      <c r="J60" s="10">
        <v>46000</v>
      </c>
      <c r="K60" s="4"/>
      <c r="L60" s="4"/>
    </row>
    <row r="61" spans="1:12" x14ac:dyDescent="0.3">
      <c r="A61" s="1" t="s">
        <v>683</v>
      </c>
      <c r="B61" s="26" t="s">
        <v>704</v>
      </c>
      <c r="C61" s="10">
        <v>1190395</v>
      </c>
      <c r="D61" s="10">
        <v>500311</v>
      </c>
      <c r="E61" s="10">
        <v>4006595</v>
      </c>
      <c r="F61" s="10">
        <v>1148737</v>
      </c>
      <c r="G61" s="10">
        <v>478499</v>
      </c>
      <c r="H61" s="10">
        <v>0</v>
      </c>
      <c r="I61" s="10">
        <v>286112</v>
      </c>
      <c r="J61" s="10">
        <v>32740</v>
      </c>
      <c r="K61" s="4"/>
      <c r="L61" s="4"/>
    </row>
    <row r="62" spans="1:12" x14ac:dyDescent="0.3">
      <c r="A62" s="1" t="s">
        <v>683</v>
      </c>
      <c r="B62" s="26" t="s">
        <v>705</v>
      </c>
      <c r="C62" s="10">
        <v>482979</v>
      </c>
      <c r="D62" s="10">
        <v>17890</v>
      </c>
      <c r="E62" s="10">
        <v>1473846</v>
      </c>
      <c r="F62" s="10">
        <v>297166</v>
      </c>
      <c r="G62" s="10">
        <v>208990</v>
      </c>
      <c r="H62" s="10">
        <v>13288</v>
      </c>
      <c r="I62" s="10">
        <v>0</v>
      </c>
      <c r="J62" s="10">
        <v>0</v>
      </c>
      <c r="K62" s="4"/>
      <c r="L62" s="4"/>
    </row>
    <row r="63" spans="1:12" x14ac:dyDescent="0.3">
      <c r="A63" s="1" t="s">
        <v>683</v>
      </c>
      <c r="B63" s="26" t="s">
        <v>706</v>
      </c>
      <c r="C63" s="10">
        <v>837278.98</v>
      </c>
      <c r="D63" s="10">
        <v>22744</v>
      </c>
      <c r="E63" s="10">
        <v>1464679.74</v>
      </c>
      <c r="F63" s="10">
        <v>445983</v>
      </c>
      <c r="G63" s="10">
        <v>311939.83</v>
      </c>
      <c r="H63" s="10">
        <v>6698</v>
      </c>
      <c r="I63" s="10">
        <v>303663.71999999997</v>
      </c>
      <c r="J63" s="10">
        <v>4425</v>
      </c>
      <c r="K63" s="4"/>
      <c r="L63" s="4"/>
    </row>
    <row r="64" spans="1:12" x14ac:dyDescent="0.3">
      <c r="A64" s="1" t="s">
        <v>683</v>
      </c>
      <c r="B64" s="26" t="s">
        <v>707</v>
      </c>
      <c r="C64" s="10">
        <v>505091.95</v>
      </c>
      <c r="D64" s="10">
        <v>58573.65</v>
      </c>
      <c r="E64" s="10">
        <v>1249864.6200000001</v>
      </c>
      <c r="F64" s="10">
        <v>229792.66</v>
      </c>
      <c r="G64" s="10">
        <v>474347.58</v>
      </c>
      <c r="H64" s="10">
        <v>11788.77</v>
      </c>
      <c r="I64" s="10">
        <v>3732.24</v>
      </c>
      <c r="J64" s="10">
        <v>0</v>
      </c>
      <c r="K64" s="4"/>
      <c r="L64" s="4"/>
    </row>
    <row r="65" spans="1:13" x14ac:dyDescent="0.3">
      <c r="A65" s="1" t="s">
        <v>683</v>
      </c>
      <c r="B65" s="26" t="s">
        <v>708</v>
      </c>
      <c r="C65" s="10">
        <v>719217.39</v>
      </c>
      <c r="D65" s="10">
        <v>15998.15</v>
      </c>
      <c r="E65" s="10">
        <v>981997.92</v>
      </c>
      <c r="F65" s="10">
        <v>276990.71999999997</v>
      </c>
      <c r="G65" s="10">
        <v>455074.6</v>
      </c>
      <c r="H65" s="10">
        <v>40816.080000000002</v>
      </c>
      <c r="I65" s="10">
        <v>0</v>
      </c>
      <c r="J65" s="10">
        <v>0</v>
      </c>
      <c r="K65" s="4"/>
      <c r="L65" s="4"/>
    </row>
    <row r="66" spans="1:13" x14ac:dyDescent="0.3">
      <c r="A66" s="1" t="s">
        <v>683</v>
      </c>
      <c r="B66" s="26" t="s">
        <v>709</v>
      </c>
      <c r="C66" s="10">
        <v>3094100</v>
      </c>
      <c r="D66" s="10">
        <v>85800</v>
      </c>
      <c r="E66" s="10">
        <v>3082000</v>
      </c>
      <c r="F66" s="10">
        <v>1049400</v>
      </c>
      <c r="G66" s="10">
        <v>789700</v>
      </c>
      <c r="H66" s="10">
        <v>25200</v>
      </c>
      <c r="I66" s="10">
        <v>1212600</v>
      </c>
      <c r="J66" s="10">
        <v>244800</v>
      </c>
      <c r="K66" s="4"/>
      <c r="L66" s="4"/>
    </row>
    <row r="67" spans="1:13" x14ac:dyDescent="0.3">
      <c r="A67" s="1" t="s">
        <v>683</v>
      </c>
      <c r="B67" s="26" t="s">
        <v>710</v>
      </c>
      <c r="C67" s="10">
        <v>1141684.6599999999</v>
      </c>
      <c r="D67" s="10">
        <v>22922.41</v>
      </c>
      <c r="E67" s="10">
        <v>1826160.71</v>
      </c>
      <c r="F67" s="10">
        <v>693591.59</v>
      </c>
      <c r="G67" s="10">
        <v>1024328.95</v>
      </c>
      <c r="H67" s="10">
        <v>38172.44</v>
      </c>
      <c r="I67" s="10">
        <v>56867.15</v>
      </c>
      <c r="J67" s="10">
        <v>0</v>
      </c>
      <c r="K67" s="4"/>
      <c r="L67" s="4"/>
    </row>
    <row r="68" spans="1:13" x14ac:dyDescent="0.3">
      <c r="A68" s="1" t="s">
        <v>683</v>
      </c>
      <c r="B68" s="26" t="s">
        <v>711</v>
      </c>
      <c r="C68" s="10">
        <v>785883.21</v>
      </c>
      <c r="D68" s="10">
        <v>13299.25</v>
      </c>
      <c r="E68" s="10">
        <v>1947824.27</v>
      </c>
      <c r="F68" s="10">
        <v>586086.79</v>
      </c>
      <c r="G68" s="10">
        <v>381405.37</v>
      </c>
      <c r="H68" s="10">
        <v>156702.17000000001</v>
      </c>
      <c r="I68" s="10">
        <v>0</v>
      </c>
      <c r="J68" s="10">
        <v>0</v>
      </c>
      <c r="K68" s="4"/>
      <c r="L68" s="4"/>
    </row>
    <row r="69" spans="1:13" x14ac:dyDescent="0.3">
      <c r="A69" s="1" t="s">
        <v>683</v>
      </c>
      <c r="B69" s="26" t="s">
        <v>712</v>
      </c>
      <c r="C69" s="10">
        <v>612669.89</v>
      </c>
      <c r="D69" s="10">
        <v>24947.9</v>
      </c>
      <c r="E69" s="10">
        <v>1287915.1000000001</v>
      </c>
      <c r="F69" s="10">
        <v>332108.36</v>
      </c>
      <c r="G69" s="10">
        <v>581987.34</v>
      </c>
      <c r="H69" s="10">
        <v>18750.78</v>
      </c>
      <c r="I69" s="10">
        <v>44286.01</v>
      </c>
      <c r="J69" s="10">
        <v>30420.16</v>
      </c>
      <c r="K69" s="4"/>
      <c r="L69" s="4"/>
    </row>
    <row r="70" spans="1:13" x14ac:dyDescent="0.3">
      <c r="A70" s="1" t="s">
        <v>683</v>
      </c>
      <c r="B70" s="26" t="s">
        <v>713</v>
      </c>
      <c r="C70" s="10">
        <v>1211188</v>
      </c>
      <c r="D70" s="10">
        <v>17702</v>
      </c>
      <c r="E70" s="10">
        <v>2618096</v>
      </c>
      <c r="F70" s="10">
        <v>792665</v>
      </c>
      <c r="G70" s="10">
        <v>922498</v>
      </c>
      <c r="H70" s="10">
        <v>37489</v>
      </c>
      <c r="I70" s="10">
        <v>1636</v>
      </c>
      <c r="J70" s="10">
        <v>0</v>
      </c>
      <c r="K70" s="4"/>
      <c r="L70" s="4"/>
    </row>
    <row r="71" spans="1:13" x14ac:dyDescent="0.3">
      <c r="A71" s="1" t="s">
        <v>325</v>
      </c>
      <c r="B71" s="26" t="s">
        <v>714</v>
      </c>
      <c r="C71" s="10">
        <v>598306.48</v>
      </c>
      <c r="D71" s="10">
        <v>11586.42</v>
      </c>
      <c r="E71" s="10">
        <v>2467492.67</v>
      </c>
      <c r="F71" s="10">
        <v>859149.74</v>
      </c>
      <c r="G71" s="10">
        <v>1299129.29</v>
      </c>
      <c r="H71" s="10">
        <v>357356.19</v>
      </c>
      <c r="I71" s="10">
        <v>817880.27</v>
      </c>
      <c r="J71" s="10">
        <v>126948.58</v>
      </c>
      <c r="K71" s="4"/>
      <c r="L71" s="4"/>
    </row>
    <row r="72" spans="1:13" x14ac:dyDescent="0.3">
      <c r="B72" s="26"/>
      <c r="C72" s="10"/>
      <c r="D72" s="10"/>
      <c r="E72" s="10"/>
      <c r="F72" s="10"/>
      <c r="G72" s="10"/>
      <c r="H72" s="10"/>
      <c r="I72" s="10"/>
      <c r="J72" s="10"/>
      <c r="K72" s="4"/>
      <c r="L72" s="4"/>
    </row>
    <row r="73" spans="1:13" x14ac:dyDescent="0.3">
      <c r="B73" s="26" t="s">
        <v>289</v>
      </c>
      <c r="C73" s="11">
        <f t="shared" ref="C73:J73" si="0">SUBTOTAL(9,C40:C72)</f>
        <v>41355841.499999985</v>
      </c>
      <c r="D73" s="11">
        <f t="shared" si="0"/>
        <v>2540388.2099999995</v>
      </c>
      <c r="E73" s="11">
        <f t="shared" si="0"/>
        <v>91818565.200000003</v>
      </c>
      <c r="F73" s="11">
        <f t="shared" si="0"/>
        <v>24171651.259999998</v>
      </c>
      <c r="G73" s="11">
        <f t="shared" si="0"/>
        <v>24760765.099999998</v>
      </c>
      <c r="H73" s="11">
        <f t="shared" si="0"/>
        <v>3637698.2999999993</v>
      </c>
      <c r="I73" s="11">
        <f t="shared" si="0"/>
        <v>18108390.359999999</v>
      </c>
      <c r="J73" s="11">
        <f t="shared" si="0"/>
        <v>7867644.0200000005</v>
      </c>
      <c r="K73" s="4"/>
      <c r="L73" s="4"/>
    </row>
    <row r="74" spans="1:13" x14ac:dyDescent="0.3">
      <c r="B74" s="26"/>
      <c r="C74" s="4"/>
      <c r="D74" s="4"/>
      <c r="E74" s="4"/>
      <c r="F74" s="4"/>
      <c r="G74" s="4"/>
      <c r="H74" s="4"/>
      <c r="I74" s="4"/>
      <c r="J74" s="4"/>
      <c r="K74" s="4"/>
      <c r="L74" s="4"/>
    </row>
    <row r="75" spans="1:13" ht="17.5" x14ac:dyDescent="0.35">
      <c r="B75" s="225" t="s">
        <v>322</v>
      </c>
      <c r="C75" s="225"/>
      <c r="D75" s="225"/>
      <c r="E75" s="225"/>
      <c r="F75" s="225"/>
      <c r="G75" s="225"/>
      <c r="H75" s="225"/>
      <c r="I75" s="225"/>
      <c r="J75" s="225"/>
      <c r="K75" s="225"/>
      <c r="L75" s="225"/>
    </row>
    <row r="76" spans="1:13" ht="25.5" customHeight="1" x14ac:dyDescent="0.3">
      <c r="B76" s="13" t="s">
        <v>593</v>
      </c>
      <c r="C76" s="226" t="s">
        <v>374</v>
      </c>
      <c r="D76" s="227"/>
      <c r="E76" s="226" t="s">
        <v>375</v>
      </c>
      <c r="F76" s="227"/>
      <c r="G76" s="226" t="s">
        <v>376</v>
      </c>
      <c r="H76" s="227"/>
      <c r="I76" s="226" t="s">
        <v>377</v>
      </c>
      <c r="J76" s="227"/>
      <c r="K76" s="25"/>
      <c r="L76" s="4"/>
      <c r="M76" s="6"/>
    </row>
    <row r="77" spans="1:13" x14ac:dyDescent="0.3">
      <c r="B77" s="26"/>
      <c r="C77" s="27" t="s">
        <v>315</v>
      </c>
      <c r="D77" s="27" t="s">
        <v>316</v>
      </c>
      <c r="E77" s="27" t="s">
        <v>315</v>
      </c>
      <c r="F77" s="27" t="s">
        <v>316</v>
      </c>
      <c r="G77" s="27" t="s">
        <v>315</v>
      </c>
      <c r="H77" s="27" t="s">
        <v>316</v>
      </c>
      <c r="I77" s="27" t="s">
        <v>315</v>
      </c>
      <c r="J77" s="27" t="s">
        <v>316</v>
      </c>
      <c r="K77" s="28"/>
      <c r="L77" s="28"/>
    </row>
    <row r="78" spans="1:13" x14ac:dyDescent="0.3">
      <c r="B78" s="26"/>
      <c r="C78" s="27" t="s">
        <v>317</v>
      </c>
      <c r="D78" s="27" t="s">
        <v>317</v>
      </c>
      <c r="E78" s="27" t="s">
        <v>317</v>
      </c>
      <c r="F78" s="27" t="s">
        <v>317</v>
      </c>
      <c r="G78" s="27" t="s">
        <v>317</v>
      </c>
      <c r="H78" s="27" t="s">
        <v>317</v>
      </c>
      <c r="I78" s="27" t="s">
        <v>317</v>
      </c>
      <c r="J78" s="27" t="s">
        <v>317</v>
      </c>
      <c r="K78" s="28"/>
      <c r="L78" s="28"/>
    </row>
    <row r="79" spans="1:13" x14ac:dyDescent="0.3">
      <c r="B79" s="26"/>
      <c r="C79" s="10"/>
      <c r="D79" s="10"/>
      <c r="E79" s="10"/>
      <c r="F79" s="10"/>
      <c r="G79" s="10"/>
      <c r="H79" s="10"/>
      <c r="I79" s="10"/>
      <c r="J79" s="10"/>
      <c r="K79" s="4"/>
      <c r="L79" s="4"/>
    </row>
    <row r="80" spans="1:13" x14ac:dyDescent="0.3">
      <c r="A80" s="1" t="s">
        <v>683</v>
      </c>
      <c r="B80" s="26" t="s">
        <v>684</v>
      </c>
      <c r="C80" s="10">
        <v>125038.44</v>
      </c>
      <c r="D80" s="10">
        <v>0</v>
      </c>
      <c r="E80" s="10">
        <v>1080510.6299999999</v>
      </c>
      <c r="F80" s="10">
        <v>114061</v>
      </c>
      <c r="G80" s="10">
        <v>121733.81</v>
      </c>
      <c r="H80" s="10">
        <v>2291</v>
      </c>
      <c r="I80" s="10">
        <v>164366.65</v>
      </c>
      <c r="J80" s="10">
        <v>18038</v>
      </c>
      <c r="K80" s="4"/>
      <c r="L80" s="4"/>
    </row>
    <row r="81" spans="1:12" x14ac:dyDescent="0.3">
      <c r="A81" s="1" t="s">
        <v>683</v>
      </c>
      <c r="B81" s="26" t="s">
        <v>685</v>
      </c>
      <c r="C81" s="10">
        <v>692988.88</v>
      </c>
      <c r="D81" s="10">
        <v>13508.87</v>
      </c>
      <c r="E81" s="10">
        <v>5843934.3399999999</v>
      </c>
      <c r="F81" s="10">
        <v>4410962.2300000004</v>
      </c>
      <c r="G81" s="10">
        <v>190958.74</v>
      </c>
      <c r="H81" s="10">
        <v>5684.39</v>
      </c>
      <c r="I81" s="10">
        <v>130029.18</v>
      </c>
      <c r="J81" s="10">
        <v>2635.15</v>
      </c>
      <c r="K81" s="4"/>
      <c r="L81" s="4"/>
    </row>
    <row r="82" spans="1:12" x14ac:dyDescent="0.3">
      <c r="A82" s="1" t="s">
        <v>683</v>
      </c>
      <c r="B82" s="26" t="s">
        <v>686</v>
      </c>
      <c r="C82" s="10">
        <v>9944427.9299999997</v>
      </c>
      <c r="D82" s="10">
        <v>9336870.8300000001</v>
      </c>
      <c r="E82" s="10">
        <v>3034600.03</v>
      </c>
      <c r="F82" s="10">
        <v>1206822.1200000001</v>
      </c>
      <c r="G82" s="10">
        <v>322644.59999999998</v>
      </c>
      <c r="H82" s="10">
        <v>5441.12</v>
      </c>
      <c r="I82" s="10">
        <v>431799.63</v>
      </c>
      <c r="J82" s="10">
        <v>33681.67</v>
      </c>
      <c r="K82" s="4"/>
      <c r="L82" s="4"/>
    </row>
    <row r="83" spans="1:12" x14ac:dyDescent="0.3">
      <c r="A83" s="1" t="s">
        <v>683</v>
      </c>
      <c r="B83" s="26" t="s">
        <v>687</v>
      </c>
      <c r="C83" s="10">
        <v>1563000</v>
      </c>
      <c r="D83" s="10">
        <v>657200</v>
      </c>
      <c r="E83" s="10">
        <v>3973500</v>
      </c>
      <c r="F83" s="10">
        <v>1605300</v>
      </c>
      <c r="G83" s="10">
        <v>0</v>
      </c>
      <c r="H83" s="10">
        <v>0</v>
      </c>
      <c r="I83" s="10">
        <v>471300</v>
      </c>
      <c r="J83" s="10">
        <v>8400</v>
      </c>
      <c r="K83" s="4"/>
      <c r="L83" s="4"/>
    </row>
    <row r="84" spans="1:12" x14ac:dyDescent="0.3">
      <c r="A84" s="1" t="s">
        <v>683</v>
      </c>
      <c r="B84" s="26" t="s">
        <v>688</v>
      </c>
      <c r="C84" s="10">
        <v>1436201</v>
      </c>
      <c r="D84" s="10">
        <v>112241</v>
      </c>
      <c r="E84" s="10">
        <v>3495014</v>
      </c>
      <c r="F84" s="10">
        <v>2210770</v>
      </c>
      <c r="G84" s="10">
        <v>481307</v>
      </c>
      <c r="H84" s="10">
        <v>8787</v>
      </c>
      <c r="I84" s="10">
        <v>1212862</v>
      </c>
      <c r="J84" s="10">
        <v>22229</v>
      </c>
      <c r="K84" s="4"/>
      <c r="L84" s="4"/>
    </row>
    <row r="85" spans="1:12" x14ac:dyDescent="0.3">
      <c r="A85" s="1" t="s">
        <v>683</v>
      </c>
      <c r="B85" s="26" t="s">
        <v>689</v>
      </c>
      <c r="C85" s="10">
        <v>1499766.22</v>
      </c>
      <c r="D85" s="10">
        <v>286024.84999999998</v>
      </c>
      <c r="E85" s="10">
        <v>4382641.49</v>
      </c>
      <c r="F85" s="10">
        <v>786154.9</v>
      </c>
      <c r="G85" s="10">
        <v>288913.01</v>
      </c>
      <c r="H85" s="10">
        <v>4304.59</v>
      </c>
      <c r="I85" s="10">
        <v>131239.41</v>
      </c>
      <c r="J85" s="10">
        <v>66823.179999999993</v>
      </c>
      <c r="K85" s="4"/>
      <c r="L85" s="4"/>
    </row>
    <row r="86" spans="1:12" x14ac:dyDescent="0.3">
      <c r="A86" s="1" t="s">
        <v>683</v>
      </c>
      <c r="B86" s="26" t="s">
        <v>690</v>
      </c>
      <c r="C86" s="10">
        <v>58624</v>
      </c>
      <c r="D86" s="10">
        <v>0</v>
      </c>
      <c r="E86" s="10">
        <v>8880823</v>
      </c>
      <c r="F86" s="10">
        <v>6171401</v>
      </c>
      <c r="G86" s="10">
        <v>0</v>
      </c>
      <c r="H86" s="10">
        <v>0</v>
      </c>
      <c r="I86" s="10">
        <v>3908534</v>
      </c>
      <c r="J86" s="10">
        <v>2574000</v>
      </c>
      <c r="K86" s="4"/>
      <c r="L86" s="4"/>
    </row>
    <row r="87" spans="1:12" x14ac:dyDescent="0.3">
      <c r="A87" s="1" t="s">
        <v>683</v>
      </c>
      <c r="B87" s="26" t="s">
        <v>691</v>
      </c>
      <c r="C87" s="10">
        <v>357900</v>
      </c>
      <c r="D87" s="10">
        <v>14500</v>
      </c>
      <c r="E87" s="10">
        <v>1961100</v>
      </c>
      <c r="F87" s="10">
        <v>1457900</v>
      </c>
      <c r="G87" s="10">
        <v>10600</v>
      </c>
      <c r="H87" s="10">
        <v>0</v>
      </c>
      <c r="I87" s="10">
        <v>1274600</v>
      </c>
      <c r="J87" s="10">
        <v>366200</v>
      </c>
      <c r="K87" s="4"/>
      <c r="L87" s="4"/>
    </row>
    <row r="88" spans="1:12" x14ac:dyDescent="0.3">
      <c r="A88" s="1" t="s">
        <v>683</v>
      </c>
      <c r="B88" s="26" t="s">
        <v>692</v>
      </c>
      <c r="C88" s="10">
        <v>1371354.54</v>
      </c>
      <c r="D88" s="10">
        <v>245945.83</v>
      </c>
      <c r="E88" s="10">
        <v>2262886.87</v>
      </c>
      <c r="F88" s="10">
        <v>230756.93</v>
      </c>
      <c r="G88" s="10">
        <v>0</v>
      </c>
      <c r="H88" s="10">
        <v>0</v>
      </c>
      <c r="I88" s="10">
        <v>2121608.5099999998</v>
      </c>
      <c r="J88" s="10">
        <v>192683.68</v>
      </c>
      <c r="K88" s="4"/>
      <c r="L88" s="4"/>
    </row>
    <row r="89" spans="1:12" x14ac:dyDescent="0.3">
      <c r="A89" s="1" t="s">
        <v>683</v>
      </c>
      <c r="B89" s="26" t="s">
        <v>693</v>
      </c>
      <c r="C89" s="10">
        <v>561753.30000000005</v>
      </c>
      <c r="D89" s="10">
        <v>20880.810000000001</v>
      </c>
      <c r="E89" s="10">
        <v>1882986.66</v>
      </c>
      <c r="F89" s="10">
        <v>1062057.5</v>
      </c>
      <c r="G89" s="10">
        <v>169510.35</v>
      </c>
      <c r="H89" s="10">
        <v>146429.87</v>
      </c>
      <c r="I89" s="10">
        <v>261398.56</v>
      </c>
      <c r="J89" s="10">
        <v>89641.77</v>
      </c>
      <c r="K89" s="4"/>
      <c r="L89" s="4"/>
    </row>
    <row r="90" spans="1:12" x14ac:dyDescent="0.3">
      <c r="A90" s="1" t="s">
        <v>683</v>
      </c>
      <c r="B90" s="26" t="s">
        <v>694</v>
      </c>
      <c r="C90" s="10">
        <v>518237.82</v>
      </c>
      <c r="D90" s="10">
        <v>9018.86</v>
      </c>
      <c r="E90" s="10">
        <v>3654237.06</v>
      </c>
      <c r="F90" s="10">
        <v>2509900.4500000002</v>
      </c>
      <c r="G90" s="10">
        <v>393966.75</v>
      </c>
      <c r="H90" s="10">
        <v>8130.97</v>
      </c>
      <c r="I90" s="10">
        <v>285988.51</v>
      </c>
      <c r="J90" s="10">
        <v>7029.94</v>
      </c>
      <c r="K90" s="4"/>
      <c r="L90" s="4"/>
    </row>
    <row r="91" spans="1:12" x14ac:dyDescent="0.3">
      <c r="A91" s="1" t="s">
        <v>683</v>
      </c>
      <c r="B91" s="26" t="s">
        <v>695</v>
      </c>
      <c r="C91" s="10">
        <v>1403500.92</v>
      </c>
      <c r="D91" s="10">
        <v>94095.01</v>
      </c>
      <c r="E91" s="10">
        <v>6013128.5199999996</v>
      </c>
      <c r="F91" s="10">
        <v>4594242.43</v>
      </c>
      <c r="G91" s="10">
        <v>0</v>
      </c>
      <c r="H91" s="10">
        <v>0</v>
      </c>
      <c r="I91" s="10">
        <v>440263.08</v>
      </c>
      <c r="J91" s="10">
        <v>305757.19</v>
      </c>
      <c r="K91" s="4"/>
      <c r="L91" s="4"/>
    </row>
    <row r="92" spans="1:12" x14ac:dyDescent="0.3">
      <c r="A92" s="1" t="s">
        <v>683</v>
      </c>
      <c r="B92" s="26" t="s">
        <v>696</v>
      </c>
      <c r="C92" s="10">
        <v>440675</v>
      </c>
      <c r="D92" s="10">
        <v>41175</v>
      </c>
      <c r="E92" s="10">
        <v>4377816.38</v>
      </c>
      <c r="F92" s="10">
        <v>2149637.7999999998</v>
      </c>
      <c r="G92" s="10">
        <v>924585.56</v>
      </c>
      <c r="H92" s="10">
        <v>5628.93</v>
      </c>
      <c r="I92" s="10">
        <v>701955.62</v>
      </c>
      <c r="J92" s="10">
        <v>108307.19</v>
      </c>
      <c r="K92" s="4"/>
      <c r="L92" s="4"/>
    </row>
    <row r="93" spans="1:12" x14ac:dyDescent="0.3">
      <c r="A93" s="1" t="s">
        <v>683</v>
      </c>
      <c r="B93" s="26" t="s">
        <v>697</v>
      </c>
      <c r="C93" s="10">
        <v>1335355.43</v>
      </c>
      <c r="D93" s="10">
        <v>141342.56</v>
      </c>
      <c r="E93" s="10">
        <v>2370138.86</v>
      </c>
      <c r="F93" s="10">
        <v>1429710.45</v>
      </c>
      <c r="G93" s="10">
        <v>20348.18</v>
      </c>
      <c r="H93" s="10">
        <v>0</v>
      </c>
      <c r="I93" s="10">
        <v>37339.94</v>
      </c>
      <c r="J93" s="10">
        <v>21000</v>
      </c>
      <c r="K93" s="4"/>
      <c r="L93" s="4"/>
    </row>
    <row r="94" spans="1:12" x14ac:dyDescent="0.3">
      <c r="A94" s="1" t="s">
        <v>683</v>
      </c>
      <c r="B94" s="26" t="s">
        <v>698</v>
      </c>
      <c r="C94" s="10">
        <v>288119.48</v>
      </c>
      <c r="D94" s="10">
        <v>2166.02</v>
      </c>
      <c r="E94" s="10">
        <v>2628810.44</v>
      </c>
      <c r="F94" s="10">
        <v>1996625.22</v>
      </c>
      <c r="G94" s="10">
        <v>127279.45</v>
      </c>
      <c r="H94" s="10">
        <v>2461.9499999999998</v>
      </c>
      <c r="I94" s="10">
        <v>132998.64000000001</v>
      </c>
      <c r="J94" s="10">
        <v>38874.74</v>
      </c>
      <c r="K94" s="4"/>
      <c r="L94" s="4"/>
    </row>
    <row r="95" spans="1:12" x14ac:dyDescent="0.3">
      <c r="A95" s="1" t="s">
        <v>683</v>
      </c>
      <c r="B95" s="26" t="s">
        <v>699</v>
      </c>
      <c r="C95" s="10">
        <v>431067.79</v>
      </c>
      <c r="D95" s="10">
        <v>5670.21</v>
      </c>
      <c r="E95" s="10">
        <v>707156.28</v>
      </c>
      <c r="F95" s="10">
        <v>282503.40000000002</v>
      </c>
      <c r="G95" s="10">
        <v>205711.65</v>
      </c>
      <c r="H95" s="10">
        <v>26447.66</v>
      </c>
      <c r="I95" s="10">
        <v>93882.38</v>
      </c>
      <c r="J95" s="10">
        <v>2021.79</v>
      </c>
      <c r="K95" s="4"/>
      <c r="L95" s="4"/>
    </row>
    <row r="96" spans="1:12" x14ac:dyDescent="0.3">
      <c r="A96" s="1" t="s">
        <v>683</v>
      </c>
      <c r="B96" s="26" t="s">
        <v>700</v>
      </c>
      <c r="C96" s="10">
        <v>2250206.56</v>
      </c>
      <c r="D96" s="10">
        <v>25269.93</v>
      </c>
      <c r="E96" s="10">
        <v>1227858.1200000001</v>
      </c>
      <c r="F96" s="10">
        <v>162663.67999999999</v>
      </c>
      <c r="G96" s="10">
        <v>121257.23</v>
      </c>
      <c r="H96" s="10">
        <v>2270.56</v>
      </c>
      <c r="I96" s="10">
        <v>190526</v>
      </c>
      <c r="J96" s="10">
        <v>10568.46</v>
      </c>
      <c r="K96" s="4"/>
      <c r="L96" s="4"/>
    </row>
    <row r="97" spans="1:12" x14ac:dyDescent="0.3">
      <c r="A97" s="1" t="s">
        <v>683</v>
      </c>
      <c r="B97" s="26" t="s">
        <v>701</v>
      </c>
      <c r="C97" s="10">
        <v>261501.53</v>
      </c>
      <c r="D97" s="10">
        <v>3119.09</v>
      </c>
      <c r="E97" s="10">
        <v>1358534.08</v>
      </c>
      <c r="F97" s="10">
        <v>566318.25</v>
      </c>
      <c r="G97" s="10">
        <v>260760.28</v>
      </c>
      <c r="H97" s="10">
        <v>3521</v>
      </c>
      <c r="I97" s="10">
        <v>63851.45</v>
      </c>
      <c r="J97" s="10">
        <v>823.45</v>
      </c>
      <c r="K97" s="4"/>
      <c r="L97" s="4"/>
    </row>
    <row r="98" spans="1:12" x14ac:dyDescent="0.3">
      <c r="A98" s="1" t="s">
        <v>683</v>
      </c>
      <c r="B98" s="26" t="s">
        <v>702</v>
      </c>
      <c r="C98" s="10">
        <v>267336</v>
      </c>
      <c r="D98" s="10">
        <v>3601</v>
      </c>
      <c r="E98" s="10">
        <v>4982625</v>
      </c>
      <c r="F98" s="10">
        <v>3972713</v>
      </c>
      <c r="G98" s="10">
        <v>220292</v>
      </c>
      <c r="H98" s="10">
        <v>154593</v>
      </c>
      <c r="I98" s="10">
        <v>354937</v>
      </c>
      <c r="J98" s="10">
        <v>102184</v>
      </c>
      <c r="K98" s="4"/>
      <c r="L98" s="4"/>
    </row>
    <row r="99" spans="1:12" x14ac:dyDescent="0.3">
      <c r="A99" s="1" t="s">
        <v>683</v>
      </c>
      <c r="B99" s="26" t="s">
        <v>703</v>
      </c>
      <c r="C99" s="10">
        <v>1314443</v>
      </c>
      <c r="D99" s="10">
        <v>210619</v>
      </c>
      <c r="E99" s="10">
        <v>2581649</v>
      </c>
      <c r="F99" s="10">
        <v>1441654</v>
      </c>
      <c r="G99" s="10">
        <v>19527</v>
      </c>
      <c r="H99" s="10">
        <v>612</v>
      </c>
      <c r="I99" s="10">
        <v>300651</v>
      </c>
      <c r="J99" s="10">
        <v>40761</v>
      </c>
      <c r="K99" s="4"/>
      <c r="L99" s="4"/>
    </row>
    <row r="100" spans="1:12" x14ac:dyDescent="0.3">
      <c r="A100" s="1" t="s">
        <v>683</v>
      </c>
      <c r="B100" s="26" t="s">
        <v>704</v>
      </c>
      <c r="C100" s="10">
        <v>311584</v>
      </c>
      <c r="D100" s="10">
        <v>32976</v>
      </c>
      <c r="E100" s="10">
        <v>3145671</v>
      </c>
      <c r="F100" s="10">
        <v>1955932</v>
      </c>
      <c r="G100" s="10">
        <v>164523</v>
      </c>
      <c r="H100" s="10">
        <v>200000</v>
      </c>
      <c r="I100" s="10">
        <v>156334</v>
      </c>
      <c r="J100" s="10">
        <v>0</v>
      </c>
      <c r="K100" s="4"/>
      <c r="L100" s="4"/>
    </row>
    <row r="101" spans="1:12" x14ac:dyDescent="0.3">
      <c r="A101" s="1" t="s">
        <v>683</v>
      </c>
      <c r="B101" s="26" t="s">
        <v>705</v>
      </c>
      <c r="C101" s="10">
        <v>372128</v>
      </c>
      <c r="D101" s="10">
        <v>16096</v>
      </c>
      <c r="E101" s="10">
        <v>3052313</v>
      </c>
      <c r="F101" s="10">
        <v>1652172</v>
      </c>
      <c r="G101" s="10">
        <v>0</v>
      </c>
      <c r="H101" s="10">
        <v>0</v>
      </c>
      <c r="I101" s="10">
        <v>224717</v>
      </c>
      <c r="J101" s="10">
        <v>21966</v>
      </c>
      <c r="K101" s="4"/>
      <c r="L101" s="4"/>
    </row>
    <row r="102" spans="1:12" x14ac:dyDescent="0.3">
      <c r="A102" s="1" t="s">
        <v>683</v>
      </c>
      <c r="B102" s="26" t="s">
        <v>706</v>
      </c>
      <c r="C102" s="10">
        <v>323863.12</v>
      </c>
      <c r="D102" s="10">
        <v>746</v>
      </c>
      <c r="E102" s="10">
        <v>3912224.07</v>
      </c>
      <c r="F102" s="10">
        <v>3294532.42</v>
      </c>
      <c r="G102" s="10">
        <v>54926.13</v>
      </c>
      <c r="H102" s="10">
        <v>50000</v>
      </c>
      <c r="I102" s="10">
        <v>85860.45</v>
      </c>
      <c r="J102" s="10">
        <v>21044</v>
      </c>
      <c r="K102" s="4"/>
      <c r="L102" s="4"/>
    </row>
    <row r="103" spans="1:12" x14ac:dyDescent="0.3">
      <c r="A103" s="1" t="s">
        <v>683</v>
      </c>
      <c r="B103" s="26" t="s">
        <v>707</v>
      </c>
      <c r="C103" s="10">
        <v>316744.74</v>
      </c>
      <c r="D103" s="10">
        <v>44215.12</v>
      </c>
      <c r="E103" s="10">
        <v>2077141.4</v>
      </c>
      <c r="F103" s="10">
        <v>276620.95</v>
      </c>
      <c r="G103" s="10">
        <v>394916.33</v>
      </c>
      <c r="H103" s="10">
        <v>9645.36</v>
      </c>
      <c r="I103" s="10">
        <v>155071</v>
      </c>
      <c r="J103" s="10">
        <v>33286.83</v>
      </c>
      <c r="K103" s="4"/>
      <c r="L103" s="4"/>
    </row>
    <row r="104" spans="1:12" x14ac:dyDescent="0.3">
      <c r="A104" s="1" t="s">
        <v>683</v>
      </c>
      <c r="B104" s="26" t="s">
        <v>708</v>
      </c>
      <c r="C104" s="10">
        <v>261156.26</v>
      </c>
      <c r="D104" s="10">
        <v>112.4</v>
      </c>
      <c r="E104" s="10">
        <v>1004630.47</v>
      </c>
      <c r="F104" s="10">
        <v>202388.09</v>
      </c>
      <c r="G104" s="10">
        <v>17384.919999999998</v>
      </c>
      <c r="H104" s="10">
        <v>0</v>
      </c>
      <c r="I104" s="10">
        <v>95816.63</v>
      </c>
      <c r="J104" s="10">
        <v>8672.89</v>
      </c>
      <c r="K104" s="4"/>
      <c r="L104" s="4"/>
    </row>
    <row r="105" spans="1:12" x14ac:dyDescent="0.3">
      <c r="A105" s="1" t="s">
        <v>683</v>
      </c>
      <c r="B105" s="26" t="s">
        <v>709</v>
      </c>
      <c r="C105" s="10">
        <v>1541900</v>
      </c>
      <c r="D105" s="10">
        <v>9400</v>
      </c>
      <c r="E105" s="10">
        <v>3879900</v>
      </c>
      <c r="F105" s="10">
        <v>2612100</v>
      </c>
      <c r="G105" s="10">
        <v>0</v>
      </c>
      <c r="H105" s="10">
        <v>0</v>
      </c>
      <c r="I105" s="10">
        <v>647600</v>
      </c>
      <c r="J105" s="10">
        <v>150500</v>
      </c>
      <c r="K105" s="4"/>
      <c r="L105" s="4"/>
    </row>
    <row r="106" spans="1:12" x14ac:dyDescent="0.3">
      <c r="A106" s="1" t="s">
        <v>683</v>
      </c>
      <c r="B106" s="26" t="s">
        <v>710</v>
      </c>
      <c r="C106" s="10">
        <v>542433</v>
      </c>
      <c r="D106" s="10">
        <v>8170.21</v>
      </c>
      <c r="E106" s="10">
        <v>2695050.99</v>
      </c>
      <c r="F106" s="10">
        <v>1736514.57</v>
      </c>
      <c r="G106" s="10">
        <v>553370.1</v>
      </c>
      <c r="H106" s="10">
        <v>9683.1</v>
      </c>
      <c r="I106" s="10">
        <v>184789.43</v>
      </c>
      <c r="J106" s="10">
        <v>22113.5</v>
      </c>
      <c r="K106" s="4"/>
      <c r="L106" s="4"/>
    </row>
    <row r="107" spans="1:12" x14ac:dyDescent="0.3">
      <c r="A107" s="1" t="s">
        <v>683</v>
      </c>
      <c r="B107" s="26" t="s">
        <v>711</v>
      </c>
      <c r="C107" s="10">
        <v>1176993.32</v>
      </c>
      <c r="D107" s="10">
        <v>19446.34</v>
      </c>
      <c r="E107" s="10">
        <v>2866387.74</v>
      </c>
      <c r="F107" s="10">
        <v>2031644.76</v>
      </c>
      <c r="G107" s="10">
        <v>346027.03</v>
      </c>
      <c r="H107" s="10">
        <v>5594.13</v>
      </c>
      <c r="I107" s="10">
        <v>325525.24</v>
      </c>
      <c r="J107" s="10">
        <v>65459.61</v>
      </c>
      <c r="K107" s="4"/>
      <c r="L107" s="4"/>
    </row>
    <row r="108" spans="1:12" x14ac:dyDescent="0.3">
      <c r="A108" s="1" t="s">
        <v>683</v>
      </c>
      <c r="B108" s="26" t="s">
        <v>712</v>
      </c>
      <c r="C108" s="10">
        <v>485288.89</v>
      </c>
      <c r="D108" s="10">
        <v>16262.4</v>
      </c>
      <c r="E108" s="10">
        <v>3670812.95</v>
      </c>
      <c r="F108" s="10">
        <v>3053479.8</v>
      </c>
      <c r="G108" s="10">
        <v>134007.57</v>
      </c>
      <c r="H108" s="10">
        <v>4544.2299999999996</v>
      </c>
      <c r="I108" s="10">
        <v>183686.78</v>
      </c>
      <c r="J108" s="10">
        <v>37162.449999999997</v>
      </c>
      <c r="K108" s="4"/>
      <c r="L108" s="4"/>
    </row>
    <row r="109" spans="1:12" x14ac:dyDescent="0.3">
      <c r="A109" s="1" t="s">
        <v>683</v>
      </c>
      <c r="B109" s="26" t="s">
        <v>713</v>
      </c>
      <c r="C109" s="10">
        <v>238585</v>
      </c>
      <c r="D109" s="10">
        <v>53500</v>
      </c>
      <c r="E109" s="10">
        <v>1898069</v>
      </c>
      <c r="F109" s="10">
        <v>398198</v>
      </c>
      <c r="G109" s="10">
        <v>71636</v>
      </c>
      <c r="H109" s="10">
        <v>0</v>
      </c>
      <c r="I109" s="10">
        <v>859337</v>
      </c>
      <c r="J109" s="10">
        <v>35361</v>
      </c>
      <c r="K109" s="4"/>
      <c r="L109" s="4"/>
    </row>
    <row r="110" spans="1:12" x14ac:dyDescent="0.3">
      <c r="A110" s="1" t="s">
        <v>423</v>
      </c>
      <c r="B110" s="26" t="s">
        <v>714</v>
      </c>
      <c r="C110" s="10">
        <v>510654.86</v>
      </c>
      <c r="D110" s="10">
        <v>27714.06</v>
      </c>
      <c r="E110" s="10">
        <v>4254106.93</v>
      </c>
      <c r="F110" s="10">
        <v>3211739.09</v>
      </c>
      <c r="G110" s="10">
        <v>18794.240000000002</v>
      </c>
      <c r="H110" s="10">
        <v>0</v>
      </c>
      <c r="I110" s="10">
        <v>289854.86</v>
      </c>
      <c r="J110" s="10">
        <v>57582.07</v>
      </c>
      <c r="K110" s="4"/>
      <c r="L110" s="4"/>
    </row>
    <row r="111" spans="1:12" x14ac:dyDescent="0.3">
      <c r="B111" s="26"/>
      <c r="C111" s="10"/>
      <c r="D111" s="10"/>
      <c r="E111" s="10"/>
      <c r="F111" s="10"/>
      <c r="G111" s="10"/>
      <c r="H111" s="10"/>
      <c r="I111" s="10"/>
      <c r="J111" s="10"/>
      <c r="K111" s="4"/>
      <c r="L111" s="4"/>
    </row>
    <row r="112" spans="1:12" x14ac:dyDescent="0.3">
      <c r="B112" s="26" t="s">
        <v>289</v>
      </c>
      <c r="C112" s="11">
        <f t="shared" ref="C112:J112" si="1">SUBTOTAL(9,C79:C111)</f>
        <v>32202829.030000005</v>
      </c>
      <c r="D112" s="11">
        <f t="shared" si="1"/>
        <v>11451887.4</v>
      </c>
      <c r="E112" s="11">
        <f t="shared" si="1"/>
        <v>99156258.309999973</v>
      </c>
      <c r="F112" s="11">
        <f t="shared" si="1"/>
        <v>58787476.040000007</v>
      </c>
      <c r="G112" s="11">
        <f t="shared" si="1"/>
        <v>5634980.9300000006</v>
      </c>
      <c r="H112" s="11">
        <f t="shared" si="1"/>
        <v>656070.86</v>
      </c>
      <c r="I112" s="11">
        <f t="shared" si="1"/>
        <v>15918723.949999997</v>
      </c>
      <c r="J112" s="11">
        <f t="shared" si="1"/>
        <v>4464808.5600000015</v>
      </c>
      <c r="K112" s="4"/>
      <c r="L112" s="4"/>
    </row>
    <row r="113" spans="1:13" x14ac:dyDescent="0.3">
      <c r="B113" s="26"/>
      <c r="C113" s="4"/>
      <c r="D113" s="4"/>
      <c r="E113" s="4"/>
      <c r="F113" s="4"/>
      <c r="G113" s="4"/>
      <c r="H113" s="4"/>
      <c r="I113" s="4"/>
      <c r="J113" s="4"/>
      <c r="K113" s="4"/>
      <c r="L113" s="4"/>
    </row>
    <row r="114" spans="1:13" ht="17.5" x14ac:dyDescent="0.35">
      <c r="B114" s="225" t="s">
        <v>322</v>
      </c>
      <c r="C114" s="225"/>
      <c r="D114" s="225"/>
      <c r="E114" s="225"/>
      <c r="F114" s="225"/>
      <c r="G114" s="225"/>
      <c r="H114" s="225"/>
      <c r="I114" s="225"/>
      <c r="J114" s="225"/>
      <c r="K114" s="225"/>
      <c r="L114" s="225"/>
    </row>
    <row r="115" spans="1:13" ht="25.5" customHeight="1" x14ac:dyDescent="0.3">
      <c r="B115" s="13" t="s">
        <v>593</v>
      </c>
      <c r="C115" s="226" t="s">
        <v>378</v>
      </c>
      <c r="D115" s="227"/>
      <c r="E115" s="226" t="s">
        <v>379</v>
      </c>
      <c r="F115" s="227"/>
      <c r="G115" s="226" t="s">
        <v>380</v>
      </c>
      <c r="H115" s="227"/>
      <c r="I115" s="226" t="s">
        <v>353</v>
      </c>
      <c r="J115" s="227"/>
      <c r="K115" s="226" t="s">
        <v>162</v>
      </c>
      <c r="L115" s="227"/>
      <c r="M115" s="6"/>
    </row>
    <row r="116" spans="1:13" x14ac:dyDescent="0.3">
      <c r="B116" s="26"/>
      <c r="C116" s="27" t="s">
        <v>315</v>
      </c>
      <c r="D116" s="27" t="s">
        <v>316</v>
      </c>
      <c r="E116" s="27" t="s">
        <v>315</v>
      </c>
      <c r="F116" s="27" t="s">
        <v>316</v>
      </c>
      <c r="G116" s="27" t="s">
        <v>315</v>
      </c>
      <c r="H116" s="27" t="s">
        <v>316</v>
      </c>
      <c r="I116" s="27" t="s">
        <v>315</v>
      </c>
      <c r="J116" s="27" t="s">
        <v>316</v>
      </c>
      <c r="K116" s="27" t="s">
        <v>315</v>
      </c>
      <c r="L116" s="27" t="s">
        <v>316</v>
      </c>
    </row>
    <row r="117" spans="1:13" x14ac:dyDescent="0.3">
      <c r="B117" s="26"/>
      <c r="C117" s="27" t="s">
        <v>317</v>
      </c>
      <c r="D117" s="27" t="s">
        <v>317</v>
      </c>
      <c r="E117" s="27" t="s">
        <v>317</v>
      </c>
      <c r="F117" s="27" t="s">
        <v>317</v>
      </c>
      <c r="G117" s="27" t="s">
        <v>317</v>
      </c>
      <c r="H117" s="27" t="s">
        <v>317</v>
      </c>
      <c r="I117" s="27" t="s">
        <v>317</v>
      </c>
      <c r="J117" s="27" t="s">
        <v>317</v>
      </c>
      <c r="K117" s="27" t="s">
        <v>317</v>
      </c>
      <c r="L117" s="27" t="s">
        <v>317</v>
      </c>
    </row>
    <row r="118" spans="1:13" x14ac:dyDescent="0.3">
      <c r="B118" s="26"/>
      <c r="C118" s="10"/>
      <c r="D118" s="10"/>
      <c r="E118" s="10"/>
      <c r="F118" s="10"/>
      <c r="G118" s="10"/>
      <c r="H118" s="10"/>
      <c r="I118" s="4"/>
      <c r="J118" s="4"/>
      <c r="K118" s="10"/>
      <c r="L118" s="10"/>
    </row>
    <row r="119" spans="1:13" x14ac:dyDescent="0.3">
      <c r="A119" s="1" t="s">
        <v>683</v>
      </c>
      <c r="B119" s="26" t="s">
        <v>684</v>
      </c>
      <c r="C119" s="10">
        <v>2256126.09</v>
      </c>
      <c r="D119" s="10">
        <v>1098712</v>
      </c>
      <c r="E119" s="10">
        <v>86902.28</v>
      </c>
      <c r="F119" s="10">
        <v>9712</v>
      </c>
      <c r="G119" s="10">
        <v>72307.5</v>
      </c>
      <c r="H119" s="10">
        <v>15800</v>
      </c>
      <c r="I119" s="4">
        <v>0</v>
      </c>
      <c r="J119" s="4">
        <v>0</v>
      </c>
      <c r="K119" s="10">
        <f t="shared" ref="K119:L119" si="2">C41+E41+G41+I41+C80+E80+G80+I80+C119+E119+G119+I119</f>
        <v>5705850.3200000003</v>
      </c>
      <c r="L119" s="10">
        <f t="shared" si="2"/>
        <v>1441779</v>
      </c>
    </row>
    <row r="120" spans="1:13" x14ac:dyDescent="0.3">
      <c r="A120" s="1" t="s">
        <v>683</v>
      </c>
      <c r="B120" s="26" t="s">
        <v>685</v>
      </c>
      <c r="C120" s="10">
        <v>1840048.05</v>
      </c>
      <c r="D120" s="10">
        <v>1274387.73</v>
      </c>
      <c r="E120" s="10">
        <v>92111.53</v>
      </c>
      <c r="F120" s="10">
        <v>19401.919999999998</v>
      </c>
      <c r="G120" s="10">
        <v>262124.61</v>
      </c>
      <c r="H120" s="10">
        <v>46408.14</v>
      </c>
      <c r="I120" s="4">
        <v>37084.559999999998</v>
      </c>
      <c r="J120" s="4">
        <v>32243.66</v>
      </c>
      <c r="K120" s="10">
        <f t="shared" ref="K120:L120" si="3">C42+E42+G42+I42+C81+E81+G81+I81+C120+E120+G120+I120</f>
        <v>10823817.16</v>
      </c>
      <c r="L120" s="10">
        <f t="shared" si="3"/>
        <v>6149147.6299999999</v>
      </c>
    </row>
    <row r="121" spans="1:13" x14ac:dyDescent="0.3">
      <c r="A121" s="1" t="s">
        <v>683</v>
      </c>
      <c r="B121" s="26" t="s">
        <v>686</v>
      </c>
      <c r="C121" s="10">
        <v>1946995.63</v>
      </c>
      <c r="D121" s="10">
        <v>1179241</v>
      </c>
      <c r="E121" s="10">
        <v>421563.16</v>
      </c>
      <c r="F121" s="10">
        <v>137903.25</v>
      </c>
      <c r="G121" s="10">
        <v>267288.07</v>
      </c>
      <c r="H121" s="10">
        <v>97914.69</v>
      </c>
      <c r="I121" s="4">
        <v>129413</v>
      </c>
      <c r="J121" s="4">
        <v>0</v>
      </c>
      <c r="K121" s="10">
        <f t="shared" ref="K121:L121" si="4">C43+E43+G43+I43+C82+E82+G82+I82+C121+E121+G121+I121</f>
        <v>20496153.699999999</v>
      </c>
      <c r="L121" s="10">
        <f t="shared" si="4"/>
        <v>12480774.619999999</v>
      </c>
    </row>
    <row r="122" spans="1:13" x14ac:dyDescent="0.3">
      <c r="A122" s="1" t="s">
        <v>683</v>
      </c>
      <c r="B122" s="26" t="s">
        <v>687</v>
      </c>
      <c r="C122" s="10">
        <v>3544600</v>
      </c>
      <c r="D122" s="10">
        <v>1371400</v>
      </c>
      <c r="E122" s="10">
        <v>2100</v>
      </c>
      <c r="F122" s="10">
        <v>6000</v>
      </c>
      <c r="G122" s="10">
        <v>673600</v>
      </c>
      <c r="H122" s="10">
        <v>23300</v>
      </c>
      <c r="I122" s="4">
        <v>57700</v>
      </c>
      <c r="J122" s="4">
        <v>6900</v>
      </c>
      <c r="K122" s="10">
        <f t="shared" ref="K122:L122" si="5">C44+E44+G44+I44+C83+E83+G83+I83+C122+E122+G122+I122</f>
        <v>17351500</v>
      </c>
      <c r="L122" s="10">
        <f t="shared" si="5"/>
        <v>6464200</v>
      </c>
    </row>
    <row r="123" spans="1:13" x14ac:dyDescent="0.3">
      <c r="A123" s="1" t="s">
        <v>683</v>
      </c>
      <c r="B123" s="26" t="s">
        <v>688</v>
      </c>
      <c r="C123" s="10">
        <v>9816155</v>
      </c>
      <c r="D123" s="10">
        <v>4976186</v>
      </c>
      <c r="E123" s="10">
        <v>270092</v>
      </c>
      <c r="F123" s="10">
        <v>5500</v>
      </c>
      <c r="G123" s="10">
        <v>786748</v>
      </c>
      <c r="H123" s="10">
        <v>321685</v>
      </c>
      <c r="I123" s="4">
        <v>613725</v>
      </c>
      <c r="J123" s="4">
        <v>10812</v>
      </c>
      <c r="K123" s="10">
        <f t="shared" ref="K123:L123" si="6">C45+E45+G45+I45+C84+E84+G84+I84+C123+E123+G123+I123</f>
        <v>33962743</v>
      </c>
      <c r="L123" s="10">
        <f t="shared" si="6"/>
        <v>11250722</v>
      </c>
    </row>
    <row r="124" spans="1:13" x14ac:dyDescent="0.3">
      <c r="A124" s="1" t="s">
        <v>683</v>
      </c>
      <c r="B124" s="26" t="s">
        <v>689</v>
      </c>
      <c r="C124" s="10">
        <v>3717092.52</v>
      </c>
      <c r="D124" s="10">
        <v>2044736.4</v>
      </c>
      <c r="E124" s="10">
        <v>0</v>
      </c>
      <c r="F124" s="10">
        <v>0</v>
      </c>
      <c r="G124" s="10">
        <v>306087.34999999998</v>
      </c>
      <c r="H124" s="10">
        <v>134476.1</v>
      </c>
      <c r="I124" s="4">
        <v>245755.66</v>
      </c>
      <c r="J124" s="4">
        <v>49749.16</v>
      </c>
      <c r="K124" s="10">
        <f t="shared" ref="K124:L124" si="7">C46+E46+G46+I46+C85+E85+G85+I85+C124+E124+G124+I124</f>
        <v>15407223.689999999</v>
      </c>
      <c r="L124" s="10">
        <f t="shared" si="7"/>
        <v>4131724.45</v>
      </c>
    </row>
    <row r="125" spans="1:13" x14ac:dyDescent="0.3">
      <c r="A125" s="1" t="s">
        <v>683</v>
      </c>
      <c r="B125" s="26" t="s">
        <v>690</v>
      </c>
      <c r="C125" s="10">
        <v>6219701</v>
      </c>
      <c r="D125" s="10">
        <v>2499304</v>
      </c>
      <c r="E125" s="10">
        <v>287879</v>
      </c>
      <c r="F125" s="10">
        <v>421197</v>
      </c>
      <c r="G125" s="10">
        <v>2567839</v>
      </c>
      <c r="H125" s="10">
        <v>266200</v>
      </c>
      <c r="I125" s="4">
        <v>0</v>
      </c>
      <c r="J125" s="4">
        <v>530600</v>
      </c>
      <c r="K125" s="10">
        <f t="shared" ref="K125:L125" si="8">C47+E47+G47+I47+C86+E86+G86+I86+C125+E125+G125+I125</f>
        <v>51850805</v>
      </c>
      <c r="L125" s="10">
        <f t="shared" si="8"/>
        <v>22575732</v>
      </c>
    </row>
    <row r="126" spans="1:13" x14ac:dyDescent="0.3">
      <c r="A126" s="1" t="s">
        <v>683</v>
      </c>
      <c r="B126" s="26" t="s">
        <v>691</v>
      </c>
      <c r="C126" s="10">
        <v>4849600</v>
      </c>
      <c r="D126" s="10">
        <v>1735900</v>
      </c>
      <c r="E126" s="10">
        <v>1589700</v>
      </c>
      <c r="F126" s="10">
        <v>391700</v>
      </c>
      <c r="G126" s="10">
        <v>430100</v>
      </c>
      <c r="H126" s="10">
        <v>177800</v>
      </c>
      <c r="I126" s="4">
        <v>0</v>
      </c>
      <c r="J126" s="4">
        <v>0</v>
      </c>
      <c r="K126" s="10">
        <f t="shared" ref="K126:L126" si="9">C48+E48+G48+I48+C87+E87+G87+I87+C126+E126+G126+I126</f>
        <v>21872900</v>
      </c>
      <c r="L126" s="10">
        <f t="shared" si="9"/>
        <v>5360400</v>
      </c>
    </row>
    <row r="127" spans="1:13" x14ac:dyDescent="0.3">
      <c r="A127" s="1" t="s">
        <v>683</v>
      </c>
      <c r="B127" s="26" t="s">
        <v>692</v>
      </c>
      <c r="C127" s="10">
        <v>3375042.2</v>
      </c>
      <c r="D127" s="10">
        <v>1547014.71</v>
      </c>
      <c r="E127" s="10">
        <v>1268460.02</v>
      </c>
      <c r="F127" s="10">
        <v>623232.31000000006</v>
      </c>
      <c r="G127" s="10">
        <v>570514.41</v>
      </c>
      <c r="H127" s="10">
        <v>234598.45</v>
      </c>
      <c r="I127" s="4">
        <v>0</v>
      </c>
      <c r="J127" s="4">
        <v>0</v>
      </c>
      <c r="K127" s="10">
        <f t="shared" ref="K127:L127" si="10">C49+E49+G49+I49+C88+E88+G88+I88+C127+E127+G127+I127</f>
        <v>24048714.489999998</v>
      </c>
      <c r="L127" s="10">
        <f t="shared" si="10"/>
        <v>4713691.9300000006</v>
      </c>
    </row>
    <row r="128" spans="1:13" x14ac:dyDescent="0.3">
      <c r="A128" s="1" t="s">
        <v>683</v>
      </c>
      <c r="B128" s="26" t="s">
        <v>693</v>
      </c>
      <c r="C128" s="10">
        <v>1721070.59</v>
      </c>
      <c r="D128" s="10">
        <v>563923.82999999996</v>
      </c>
      <c r="E128" s="10">
        <v>177471.68</v>
      </c>
      <c r="F128" s="10">
        <v>5584.39</v>
      </c>
      <c r="G128" s="10">
        <v>308173.27</v>
      </c>
      <c r="H128" s="10">
        <v>102104.32000000001</v>
      </c>
      <c r="I128" s="4">
        <v>0</v>
      </c>
      <c r="J128" s="4">
        <v>0</v>
      </c>
      <c r="K128" s="10">
        <f t="shared" ref="K128:L128" si="11">C50+E50+G50+I50+C89+E89+G89+I89+C128+E128+G128+I128</f>
        <v>8330606.5499999989</v>
      </c>
      <c r="L128" s="10">
        <f t="shared" si="11"/>
        <v>2741098.04</v>
      </c>
    </row>
    <row r="129" spans="1:12" x14ac:dyDescent="0.3">
      <c r="A129" s="1" t="s">
        <v>683</v>
      </c>
      <c r="B129" s="26" t="s">
        <v>694</v>
      </c>
      <c r="C129" s="10">
        <v>2630797.9500000002</v>
      </c>
      <c r="D129" s="10">
        <v>1671893.8</v>
      </c>
      <c r="E129" s="10">
        <v>23621.95</v>
      </c>
      <c r="F129" s="10">
        <v>0</v>
      </c>
      <c r="G129" s="10">
        <v>593940.14</v>
      </c>
      <c r="H129" s="10">
        <v>229014.9</v>
      </c>
      <c r="I129" s="4">
        <v>0</v>
      </c>
      <c r="J129" s="4">
        <v>30000</v>
      </c>
      <c r="K129" s="10">
        <f t="shared" ref="K129:L129" si="12">C51+E51+G51+I51+C90+E90+G90+I90+C129+E129+G129+I129</f>
        <v>12192302.93</v>
      </c>
      <c r="L129" s="10">
        <f t="shared" si="12"/>
        <v>5477791.4900000012</v>
      </c>
    </row>
    <row r="130" spans="1:12" x14ac:dyDescent="0.3">
      <c r="A130" s="1" t="s">
        <v>683</v>
      </c>
      <c r="B130" s="26" t="s">
        <v>695</v>
      </c>
      <c r="C130" s="10">
        <v>4557557.28</v>
      </c>
      <c r="D130" s="10">
        <v>1472362.95</v>
      </c>
      <c r="E130" s="10">
        <v>143965.07</v>
      </c>
      <c r="F130" s="10">
        <v>120081.7</v>
      </c>
      <c r="G130" s="10">
        <v>407889.05</v>
      </c>
      <c r="H130" s="10">
        <v>147716.85</v>
      </c>
      <c r="I130" s="4">
        <v>0</v>
      </c>
      <c r="J130" s="4">
        <v>0</v>
      </c>
      <c r="K130" s="10">
        <f t="shared" ref="K130:L130" si="13">C52+E52+G52+I52+C91+E91+G91+I91+C130+E130+G130+I130</f>
        <v>17965345.400000002</v>
      </c>
      <c r="L130" s="10">
        <f t="shared" si="13"/>
        <v>7763384.3500000006</v>
      </c>
    </row>
    <row r="131" spans="1:12" x14ac:dyDescent="0.3">
      <c r="A131" s="1" t="s">
        <v>683</v>
      </c>
      <c r="B131" s="26" t="s">
        <v>696</v>
      </c>
      <c r="C131" s="10">
        <v>3265970.3</v>
      </c>
      <c r="D131" s="10">
        <v>1966812.03</v>
      </c>
      <c r="E131" s="10">
        <v>0</v>
      </c>
      <c r="F131" s="10">
        <v>0</v>
      </c>
      <c r="G131" s="10">
        <v>619607.79</v>
      </c>
      <c r="H131" s="10">
        <v>89224.82</v>
      </c>
      <c r="I131" s="4">
        <v>0</v>
      </c>
      <c r="J131" s="4">
        <v>0</v>
      </c>
      <c r="K131" s="10">
        <f t="shared" ref="K131:L131" si="14">C53+E53+G53+I53+C92+E92+G92+I92+C131+E131+G131+I131</f>
        <v>19138645.5</v>
      </c>
      <c r="L131" s="10">
        <f t="shared" si="14"/>
        <v>5672035.9400000004</v>
      </c>
    </row>
    <row r="132" spans="1:12" x14ac:dyDescent="0.3">
      <c r="A132" s="1" t="s">
        <v>683</v>
      </c>
      <c r="B132" s="26" t="s">
        <v>697</v>
      </c>
      <c r="C132" s="10">
        <v>3122911.52</v>
      </c>
      <c r="D132" s="10">
        <v>1473582.9</v>
      </c>
      <c r="E132" s="10">
        <v>20278.55</v>
      </c>
      <c r="F132" s="10">
        <v>12000</v>
      </c>
      <c r="G132" s="10">
        <v>796093.56</v>
      </c>
      <c r="H132" s="10">
        <v>227846.05</v>
      </c>
      <c r="I132" s="4">
        <v>0</v>
      </c>
      <c r="J132" s="4">
        <v>0</v>
      </c>
      <c r="K132" s="10">
        <f t="shared" ref="K132:L132" si="15">C54+E54+G54+I54+C93+E93+G93+I93+C132+E132+G132+I132</f>
        <v>10525160.350000001</v>
      </c>
      <c r="L132" s="10">
        <f t="shared" si="15"/>
        <v>3935645.1599999997</v>
      </c>
    </row>
    <row r="133" spans="1:12" x14ac:dyDescent="0.3">
      <c r="A133" s="1" t="s">
        <v>683</v>
      </c>
      <c r="B133" s="26" t="s">
        <v>698</v>
      </c>
      <c r="C133" s="10">
        <v>1798285.73</v>
      </c>
      <c r="D133" s="10">
        <v>1226064.3400000001</v>
      </c>
      <c r="E133" s="10">
        <v>137014.65</v>
      </c>
      <c r="F133" s="10">
        <v>2272.79</v>
      </c>
      <c r="G133" s="10">
        <v>425929.07</v>
      </c>
      <c r="H133" s="10">
        <v>202774.84</v>
      </c>
      <c r="I133" s="4">
        <v>0</v>
      </c>
      <c r="J133" s="4">
        <v>0</v>
      </c>
      <c r="K133" s="10">
        <f t="shared" ref="K133:L133" si="16">C55+E55+G55+I55+C94+E94+G94+I94+C133+E133+G133+I133</f>
        <v>7741677.4800000004</v>
      </c>
      <c r="L133" s="10">
        <f t="shared" si="16"/>
        <v>3917671.4000000004</v>
      </c>
    </row>
    <row r="134" spans="1:12" x14ac:dyDescent="0.3">
      <c r="A134" s="1" t="s">
        <v>683</v>
      </c>
      <c r="B134" s="26" t="s">
        <v>699</v>
      </c>
      <c r="C134" s="10">
        <v>2730814.43</v>
      </c>
      <c r="D134" s="10">
        <v>1112686.72</v>
      </c>
      <c r="E134" s="10">
        <v>1430.42</v>
      </c>
      <c r="F134" s="10">
        <v>7000</v>
      </c>
      <c r="G134" s="10">
        <v>214729.13</v>
      </c>
      <c r="H134" s="10">
        <v>112723.8</v>
      </c>
      <c r="I134" s="4">
        <v>89995.31</v>
      </c>
      <c r="J134" s="4">
        <v>53642.720000000001</v>
      </c>
      <c r="K134" s="10">
        <f t="shared" ref="K134:L134" si="17">C56+E56+G56+I56+C95+E95+G95+I95+C134+E134+G134+I134</f>
        <v>5756899.8299999991</v>
      </c>
      <c r="L134" s="10">
        <f t="shared" si="17"/>
        <v>1777812.1</v>
      </c>
    </row>
    <row r="135" spans="1:12" x14ac:dyDescent="0.3">
      <c r="A135" s="1" t="s">
        <v>683</v>
      </c>
      <c r="B135" s="26" t="s">
        <v>700</v>
      </c>
      <c r="C135" s="10">
        <v>7988833.75</v>
      </c>
      <c r="D135" s="10">
        <v>3297589.5</v>
      </c>
      <c r="E135" s="10">
        <v>1444036.79</v>
      </c>
      <c r="F135" s="10">
        <v>1067834.54</v>
      </c>
      <c r="G135" s="10">
        <v>314188.59999999998</v>
      </c>
      <c r="H135" s="10">
        <v>171248.33</v>
      </c>
      <c r="I135" s="4">
        <v>2465628.12</v>
      </c>
      <c r="J135" s="4">
        <v>2271000</v>
      </c>
      <c r="K135" s="10">
        <f t="shared" ref="K135:L135" si="18">C57+E57+G57+I57+C96+E96+G96+I96+C135+E135+G135+I135</f>
        <v>20770097.940000001</v>
      </c>
      <c r="L135" s="10">
        <f t="shared" si="18"/>
        <v>8196236.3799999999</v>
      </c>
    </row>
    <row r="136" spans="1:12" x14ac:dyDescent="0.3">
      <c r="A136" s="1" t="s">
        <v>683</v>
      </c>
      <c r="B136" s="26" t="s">
        <v>701</v>
      </c>
      <c r="C136" s="10">
        <v>2087882.38</v>
      </c>
      <c r="D136" s="10">
        <v>955322.71</v>
      </c>
      <c r="E136" s="10">
        <v>0</v>
      </c>
      <c r="F136" s="10">
        <v>13800</v>
      </c>
      <c r="G136" s="10">
        <v>180466.66</v>
      </c>
      <c r="H136" s="10">
        <v>47415.51</v>
      </c>
      <c r="I136" s="4">
        <v>3203302.39</v>
      </c>
      <c r="J136" s="4">
        <v>3134895.34</v>
      </c>
      <c r="K136" s="10">
        <f t="shared" ref="K136:L136" si="19">C58+E58+G58+I58+C97+E97+G97+I97+C136+E136+G136+I136</f>
        <v>9487625.4199999999</v>
      </c>
      <c r="L136" s="10">
        <f t="shared" si="19"/>
        <v>4954354.17</v>
      </c>
    </row>
    <row r="137" spans="1:12" x14ac:dyDescent="0.3">
      <c r="A137" s="1" t="s">
        <v>683</v>
      </c>
      <c r="B137" s="26" t="s">
        <v>702</v>
      </c>
      <c r="C137" s="10">
        <v>4682650</v>
      </c>
      <c r="D137" s="10">
        <v>3806648</v>
      </c>
      <c r="E137" s="10">
        <v>0</v>
      </c>
      <c r="F137" s="10">
        <v>31250</v>
      </c>
      <c r="G137" s="10">
        <v>256052</v>
      </c>
      <c r="H137" s="10">
        <v>64448</v>
      </c>
      <c r="I137" s="4">
        <v>0</v>
      </c>
      <c r="J137" s="4">
        <v>0</v>
      </c>
      <c r="K137" s="10">
        <f t="shared" ref="K137:L137" si="20">C59+E59+G59+I59+C98+E98+G98+I98+C137+E137+G137+I137</f>
        <v>15406197</v>
      </c>
      <c r="L137" s="10">
        <f t="shared" si="20"/>
        <v>9398454</v>
      </c>
    </row>
    <row r="138" spans="1:12" x14ac:dyDescent="0.3">
      <c r="A138" s="1" t="s">
        <v>683</v>
      </c>
      <c r="B138" s="26" t="s">
        <v>703</v>
      </c>
      <c r="C138" s="10">
        <v>5689567</v>
      </c>
      <c r="D138" s="10">
        <v>1520711</v>
      </c>
      <c r="E138" s="10">
        <v>223034</v>
      </c>
      <c r="F138" s="10">
        <v>65195</v>
      </c>
      <c r="G138" s="10">
        <v>402658</v>
      </c>
      <c r="H138" s="10">
        <v>152635</v>
      </c>
      <c r="I138" s="4">
        <v>489896</v>
      </c>
      <c r="J138" s="4">
        <v>330137</v>
      </c>
      <c r="K138" s="10">
        <f t="shared" ref="K138:L138" si="21">C60+E60+G60+I60+C99+E99+G99+I99+C138+E138+G138+I138</f>
        <v>15200527</v>
      </c>
      <c r="L138" s="10">
        <f t="shared" si="21"/>
        <v>4188813</v>
      </c>
    </row>
    <row r="139" spans="1:12" x14ac:dyDescent="0.3">
      <c r="A139" s="1" t="s">
        <v>683</v>
      </c>
      <c r="B139" s="26" t="s">
        <v>704</v>
      </c>
      <c r="C139" s="10">
        <v>1948863</v>
      </c>
      <c r="D139" s="10">
        <v>1093614</v>
      </c>
      <c r="E139" s="10">
        <v>67328</v>
      </c>
      <c r="F139" s="10">
        <v>0</v>
      </c>
      <c r="G139" s="10">
        <v>925153</v>
      </c>
      <c r="H139" s="10">
        <v>454710</v>
      </c>
      <c r="I139" s="4">
        <v>57899</v>
      </c>
      <c r="J139" s="4">
        <v>8265</v>
      </c>
      <c r="K139" s="10">
        <f t="shared" ref="K139:L139" si="22">C61+E61+G61+I61+C100+E100+G100+I100+C139+E139+G139+I139</f>
        <v>12738956</v>
      </c>
      <c r="L139" s="10">
        <f t="shared" si="22"/>
        <v>5427285</v>
      </c>
    </row>
    <row r="140" spans="1:12" x14ac:dyDescent="0.3">
      <c r="A140" s="1" t="s">
        <v>683</v>
      </c>
      <c r="B140" s="26" t="s">
        <v>705</v>
      </c>
      <c r="C140" s="10">
        <v>4503936</v>
      </c>
      <c r="D140" s="10">
        <v>3316181</v>
      </c>
      <c r="E140" s="10">
        <v>0</v>
      </c>
      <c r="F140" s="10">
        <v>0</v>
      </c>
      <c r="G140" s="10">
        <v>406192</v>
      </c>
      <c r="H140" s="10">
        <v>162489</v>
      </c>
      <c r="I140" s="4">
        <v>230926</v>
      </c>
      <c r="J140" s="4">
        <v>158652</v>
      </c>
      <c r="K140" s="10">
        <f t="shared" ref="K140:L140" si="23">C62+E62+G62+I62+C101+E101+G101+I101+C140+E140+G140+I140</f>
        <v>10956027</v>
      </c>
      <c r="L140" s="10">
        <f t="shared" si="23"/>
        <v>5655900</v>
      </c>
    </row>
    <row r="141" spans="1:12" x14ac:dyDescent="0.3">
      <c r="A141" s="1" t="s">
        <v>683</v>
      </c>
      <c r="B141" s="26" t="s">
        <v>706</v>
      </c>
      <c r="C141" s="10">
        <v>2708022.65</v>
      </c>
      <c r="D141" s="10">
        <v>1209160.1299999999</v>
      </c>
      <c r="E141" s="10">
        <v>75033.22</v>
      </c>
      <c r="F141" s="10">
        <v>3413</v>
      </c>
      <c r="G141" s="10">
        <v>253954.49</v>
      </c>
      <c r="H141" s="10">
        <v>58362</v>
      </c>
      <c r="I141" s="4">
        <v>4000</v>
      </c>
      <c r="J141" s="4">
        <v>0</v>
      </c>
      <c r="K141" s="10">
        <f t="shared" ref="K141:L141" si="24">C63+E63+G63+I63+C102+E102+G102+I102+C141+E141+G141+I141</f>
        <v>10335446.4</v>
      </c>
      <c r="L141" s="10">
        <f t="shared" si="24"/>
        <v>5117107.55</v>
      </c>
    </row>
    <row r="142" spans="1:12" x14ac:dyDescent="0.3">
      <c r="A142" s="1" t="s">
        <v>683</v>
      </c>
      <c r="B142" s="26" t="s">
        <v>707</v>
      </c>
      <c r="C142" s="10">
        <v>1547223.95</v>
      </c>
      <c r="D142" s="10">
        <v>732860.48</v>
      </c>
      <c r="E142" s="10">
        <v>192030.88</v>
      </c>
      <c r="F142" s="10">
        <v>168071.71</v>
      </c>
      <c r="G142" s="10">
        <v>180192.82</v>
      </c>
      <c r="H142" s="10">
        <v>36215.120000000003</v>
      </c>
      <c r="I142" s="4">
        <v>30000</v>
      </c>
      <c r="J142" s="4">
        <v>30000</v>
      </c>
      <c r="K142" s="10">
        <f t="shared" ref="K142:L142" si="25">C64+E64+G64+I64+C103+E103+G103+I103+C142+E142+G142+I142</f>
        <v>7126357.5099999998</v>
      </c>
      <c r="L142" s="10">
        <f t="shared" si="25"/>
        <v>1631070.65</v>
      </c>
    </row>
    <row r="143" spans="1:12" x14ac:dyDescent="0.3">
      <c r="A143" s="1" t="s">
        <v>683</v>
      </c>
      <c r="B143" s="26" t="s">
        <v>708</v>
      </c>
      <c r="C143" s="10">
        <v>1670684.05</v>
      </c>
      <c r="D143" s="10">
        <v>899632.88</v>
      </c>
      <c r="E143" s="10">
        <v>0</v>
      </c>
      <c r="F143" s="10">
        <v>80000</v>
      </c>
      <c r="G143" s="10">
        <v>244337.23</v>
      </c>
      <c r="H143" s="10">
        <v>96707.65</v>
      </c>
      <c r="I143" s="4">
        <v>0</v>
      </c>
      <c r="J143" s="4">
        <v>10000</v>
      </c>
      <c r="K143" s="10">
        <f t="shared" ref="K143:L143" si="26">C65+E65+G65+I65+C104+E104+G104+I104+C143+E143+G143+I143</f>
        <v>5450299.4699999997</v>
      </c>
      <c r="L143" s="10">
        <f t="shared" si="26"/>
        <v>1631318.8599999999</v>
      </c>
    </row>
    <row r="144" spans="1:12" x14ac:dyDescent="0.3">
      <c r="A144" s="1" t="s">
        <v>683</v>
      </c>
      <c r="B144" s="26" t="s">
        <v>709</v>
      </c>
      <c r="C144" s="10">
        <v>3923200</v>
      </c>
      <c r="D144" s="10">
        <v>1494400</v>
      </c>
      <c r="E144" s="10">
        <v>1809300</v>
      </c>
      <c r="F144" s="10">
        <v>970500</v>
      </c>
      <c r="G144" s="10">
        <v>222700</v>
      </c>
      <c r="H144" s="10">
        <v>71800</v>
      </c>
      <c r="I144" s="4">
        <v>5000</v>
      </c>
      <c r="J144" s="4">
        <v>0</v>
      </c>
      <c r="K144" s="10">
        <f t="shared" ref="K144:L144" si="27">C66+E66+G66+I66+C105+E105+G105+I105+C144+E144+G144+I144</f>
        <v>20208000</v>
      </c>
      <c r="L144" s="10">
        <f t="shared" si="27"/>
        <v>6713900</v>
      </c>
    </row>
    <row r="145" spans="1:13" x14ac:dyDescent="0.3">
      <c r="A145" s="1" t="s">
        <v>683</v>
      </c>
      <c r="B145" s="26" t="s">
        <v>710</v>
      </c>
      <c r="C145" s="10">
        <v>3800049.13</v>
      </c>
      <c r="D145" s="10">
        <v>1603501.25</v>
      </c>
      <c r="E145" s="10">
        <v>814381.91</v>
      </c>
      <c r="F145" s="10">
        <v>217126.07</v>
      </c>
      <c r="G145" s="10">
        <v>651574.76</v>
      </c>
      <c r="H145" s="10">
        <v>393666.69</v>
      </c>
      <c r="I145" s="4">
        <v>20000</v>
      </c>
      <c r="J145" s="4">
        <v>20000</v>
      </c>
      <c r="K145" s="10">
        <f t="shared" ref="K145:L145" si="28">C67+E67+G67+I67+C106+E106+G106+I106+C145+E145+G145+I145</f>
        <v>13310690.790000001</v>
      </c>
      <c r="L145" s="10">
        <f t="shared" si="28"/>
        <v>4765461.83</v>
      </c>
    </row>
    <row r="146" spans="1:13" x14ac:dyDescent="0.3">
      <c r="A146" s="1" t="s">
        <v>683</v>
      </c>
      <c r="B146" s="26" t="s">
        <v>711</v>
      </c>
      <c r="C146" s="10">
        <v>7229640.46</v>
      </c>
      <c r="D146" s="10">
        <v>4251284.57</v>
      </c>
      <c r="E146" s="10">
        <v>607551.61</v>
      </c>
      <c r="F146" s="10">
        <v>633258.02</v>
      </c>
      <c r="G146" s="10">
        <v>933060</v>
      </c>
      <c r="H146" s="10">
        <v>36657.17</v>
      </c>
      <c r="I146" s="4">
        <v>353982.83</v>
      </c>
      <c r="J146" s="4">
        <v>151559.51</v>
      </c>
      <c r="K146" s="10">
        <f t="shared" ref="K146:L146" si="29">C68+E68+G68+I68+C107+E107+G107+I107+C146+E146+G146+I146</f>
        <v>16954281.079999998</v>
      </c>
      <c r="L146" s="10">
        <f t="shared" si="29"/>
        <v>7950992.3200000003</v>
      </c>
    </row>
    <row r="147" spans="1:13" x14ac:dyDescent="0.3">
      <c r="A147" s="1" t="s">
        <v>683</v>
      </c>
      <c r="B147" s="26" t="s">
        <v>712</v>
      </c>
      <c r="C147" s="10">
        <v>4006470.02</v>
      </c>
      <c r="D147" s="10">
        <v>2838176.81</v>
      </c>
      <c r="E147" s="10">
        <v>621552.4</v>
      </c>
      <c r="F147" s="10">
        <v>353948.91</v>
      </c>
      <c r="G147" s="10">
        <v>315838.78999999998</v>
      </c>
      <c r="H147" s="10">
        <v>142844.21</v>
      </c>
      <c r="I147" s="4">
        <v>0</v>
      </c>
      <c r="J147" s="4">
        <v>0</v>
      </c>
      <c r="K147" s="10">
        <f t="shared" ref="K147:L147" si="30">C69+E69+G69+I69+C108+E108+G108+I108+C147+E147+G147+I147</f>
        <v>11944515.74</v>
      </c>
      <c r="L147" s="10">
        <f t="shared" si="30"/>
        <v>6852646.0100000007</v>
      </c>
    </row>
    <row r="148" spans="1:13" x14ac:dyDescent="0.3">
      <c r="A148" s="1" t="s">
        <v>683</v>
      </c>
      <c r="B148" s="26" t="s">
        <v>713</v>
      </c>
      <c r="C148" s="10">
        <v>4991499</v>
      </c>
      <c r="D148" s="10">
        <v>1069534</v>
      </c>
      <c r="E148" s="10">
        <v>912541</v>
      </c>
      <c r="F148" s="10">
        <v>258589</v>
      </c>
      <c r="G148" s="10">
        <v>263288</v>
      </c>
      <c r="H148" s="10">
        <v>10000</v>
      </c>
      <c r="I148" s="4">
        <v>0</v>
      </c>
      <c r="J148" s="4">
        <v>0</v>
      </c>
      <c r="K148" s="10">
        <f>C70+E70+G70+I70+C109+E109+G109+I109+C148+E148+G148+I148</f>
        <v>13988373</v>
      </c>
      <c r="L148" s="10">
        <f>D70+F70+H70+J70+D109+F109+H109+J109+D148+F148+H148+J148</f>
        <v>2673038</v>
      </c>
    </row>
    <row r="149" spans="1:13" x14ac:dyDescent="0.3">
      <c r="A149" s="1" t="s">
        <v>424</v>
      </c>
      <c r="B149" s="26" t="s">
        <v>714</v>
      </c>
      <c r="C149" s="10">
        <v>3192508.27</v>
      </c>
      <c r="D149" s="10">
        <v>1278423.98</v>
      </c>
      <c r="E149" s="10">
        <v>167100.79999999999</v>
      </c>
      <c r="F149" s="10">
        <v>202702.52</v>
      </c>
      <c r="G149" s="10">
        <v>271409.01</v>
      </c>
      <c r="H149" s="10">
        <v>153657.51999999999</v>
      </c>
      <c r="I149" s="4">
        <v>0</v>
      </c>
      <c r="J149" s="4">
        <v>0</v>
      </c>
      <c r="K149" s="10">
        <f>C71+E71+G71+I71+C110+E110+G110+I110+C149+E149+G149+I149</f>
        <v>13887237.68</v>
      </c>
      <c r="L149" s="10">
        <f>D71+F71+H71+J71+D110+F110+H110+J110+D149+F149+H149+J149</f>
        <v>6286860.1699999999</v>
      </c>
    </row>
    <row r="150" spans="1:13" x14ac:dyDescent="0.3">
      <c r="B150" s="26"/>
      <c r="C150" s="10"/>
      <c r="D150" s="10"/>
      <c r="E150" s="10"/>
      <c r="F150" s="10"/>
      <c r="G150" s="10"/>
      <c r="H150" s="10"/>
      <c r="I150" s="4"/>
      <c r="J150" s="4"/>
      <c r="K150" s="10"/>
      <c r="L150" s="10"/>
    </row>
    <row r="151" spans="1:13" x14ac:dyDescent="0.3">
      <c r="B151" s="26" t="s">
        <v>289</v>
      </c>
      <c r="C151" s="11">
        <f t="shared" ref="C151:L151" si="31">SUBTOTAL(9,C118:C150)</f>
        <v>117363797.94999999</v>
      </c>
      <c r="D151" s="11">
        <f t="shared" si="31"/>
        <v>56581248.719999999</v>
      </c>
      <c r="E151" s="11">
        <f t="shared" si="31"/>
        <v>11456480.92</v>
      </c>
      <c r="F151" s="11">
        <f t="shared" si="31"/>
        <v>5827274.129999999</v>
      </c>
      <c r="G151" s="11">
        <f t="shared" si="31"/>
        <v>15124036.309999999</v>
      </c>
      <c r="H151" s="11">
        <f t="shared" si="31"/>
        <v>4482444.1599999992</v>
      </c>
      <c r="I151" s="11">
        <f t="shared" si="31"/>
        <v>8034307.870000001</v>
      </c>
      <c r="J151" s="11">
        <f t="shared" si="31"/>
        <v>6828456.3899999997</v>
      </c>
      <c r="K151" s="11">
        <f t="shared" si="31"/>
        <v>480934977.43000007</v>
      </c>
      <c r="L151" s="11">
        <f t="shared" si="31"/>
        <v>187297048.05000001</v>
      </c>
    </row>
    <row r="152" spans="1:13" x14ac:dyDescent="0.3"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</row>
    <row r="153" spans="1:13" x14ac:dyDescent="0.3">
      <c r="B153" s="8"/>
      <c r="C153" s="4"/>
      <c r="D153" s="4"/>
      <c r="E153" s="4"/>
      <c r="F153" s="4"/>
      <c r="G153" s="4"/>
      <c r="H153" s="4"/>
      <c r="I153" s="4"/>
      <c r="J153" s="4"/>
      <c r="K153" s="4"/>
      <c r="L153" s="4"/>
    </row>
    <row r="154" spans="1:13" ht="39.75" customHeight="1" x14ac:dyDescent="0.3">
      <c r="B154" s="26"/>
      <c r="C154" s="230"/>
      <c r="D154" s="230"/>
      <c r="E154" s="230"/>
      <c r="F154" s="230"/>
      <c r="G154" s="230"/>
      <c r="H154" s="230"/>
      <c r="I154" s="230"/>
      <c r="J154" s="236"/>
      <c r="K154" s="226" t="s">
        <v>162</v>
      </c>
      <c r="L154" s="227"/>
      <c r="M154" s="6"/>
    </row>
    <row r="155" spans="1:13" x14ac:dyDescent="0.3">
      <c r="B155" s="15"/>
      <c r="C155" s="28"/>
      <c r="D155" s="28"/>
      <c r="E155" s="28"/>
      <c r="F155" s="28"/>
      <c r="G155" s="26"/>
      <c r="H155" s="28"/>
      <c r="I155" s="27"/>
      <c r="J155" s="27"/>
      <c r="K155" s="172" t="s">
        <v>315</v>
      </c>
      <c r="L155" s="164" t="s">
        <v>316</v>
      </c>
    </row>
    <row r="156" spans="1:13" x14ac:dyDescent="0.3">
      <c r="B156" s="15"/>
      <c r="C156" s="28"/>
      <c r="D156" s="28"/>
      <c r="E156" s="28"/>
      <c r="F156" s="28"/>
      <c r="G156" s="28"/>
      <c r="H156" s="28"/>
      <c r="I156" s="27"/>
      <c r="J156" s="27"/>
      <c r="K156" s="28" t="s">
        <v>317</v>
      </c>
      <c r="L156" s="164" t="s">
        <v>317</v>
      </c>
    </row>
    <row r="157" spans="1:13" x14ac:dyDescent="0.3">
      <c r="B157" s="15"/>
      <c r="C157" s="28"/>
      <c r="D157" s="28"/>
      <c r="E157" s="28"/>
      <c r="F157" s="28"/>
      <c r="G157" s="28"/>
      <c r="H157" s="28"/>
      <c r="I157" s="28"/>
      <c r="J157" s="28"/>
      <c r="K157" s="28"/>
      <c r="L157" s="164"/>
    </row>
    <row r="158" spans="1:13" x14ac:dyDescent="0.3">
      <c r="A158" s="31" t="s">
        <v>175</v>
      </c>
      <c r="B158" s="26"/>
      <c r="C158" s="4"/>
      <c r="D158" s="4"/>
      <c r="E158" s="4"/>
      <c r="F158" s="4"/>
      <c r="G158" s="4"/>
      <c r="H158" s="240" t="s">
        <v>594</v>
      </c>
      <c r="I158" s="240"/>
      <c r="J158" s="240"/>
      <c r="K158" s="166">
        <v>0</v>
      </c>
      <c r="L158" s="167">
        <v>0</v>
      </c>
    </row>
    <row r="159" spans="1:13" x14ac:dyDescent="0.3">
      <c r="A159" s="31"/>
      <c r="B159" s="26"/>
      <c r="C159" s="4"/>
      <c r="D159" s="4"/>
      <c r="E159" s="4"/>
      <c r="F159" s="4"/>
      <c r="G159" s="4"/>
      <c r="H159" s="4"/>
      <c r="I159" s="4"/>
      <c r="J159" s="4"/>
      <c r="K159" s="15">
        <f>K151+K158</f>
        <v>480934977.43000007</v>
      </c>
      <c r="L159" s="15">
        <f>L151+L158</f>
        <v>187297048.05000001</v>
      </c>
    </row>
    <row r="160" spans="1:13" x14ac:dyDescent="0.3">
      <c r="A160" s="31" t="s">
        <v>84</v>
      </c>
      <c r="B160" s="26"/>
      <c r="C160" s="4"/>
      <c r="D160" s="4"/>
      <c r="E160" s="4"/>
      <c r="F160" s="4"/>
      <c r="G160" s="4"/>
      <c r="H160" s="233" t="s">
        <v>560</v>
      </c>
      <c r="I160" s="233"/>
      <c r="J160" s="233"/>
      <c r="K160" s="4">
        <v>3685770.95</v>
      </c>
      <c r="L160" s="148">
        <v>3685770.95</v>
      </c>
    </row>
    <row r="161" spans="1:12" ht="13.5" thickBot="1" x14ac:dyDescent="0.35">
      <c r="A161" s="31"/>
      <c r="B161" s="10"/>
      <c r="C161" s="10"/>
      <c r="D161" s="10"/>
      <c r="E161" s="10"/>
      <c r="F161" s="10"/>
      <c r="G161" s="10"/>
      <c r="H161" s="149"/>
      <c r="I161" s="149"/>
      <c r="J161" s="149"/>
      <c r="K161" s="149"/>
      <c r="L161" s="150"/>
    </row>
    <row r="162" spans="1:12" ht="14" thickTop="1" thickBot="1" x14ac:dyDescent="0.35">
      <c r="B162" s="10"/>
      <c r="C162" s="10"/>
      <c r="D162" s="10"/>
      <c r="E162" s="10"/>
      <c r="F162" s="10"/>
      <c r="G162" s="10"/>
      <c r="H162" s="234" t="s">
        <v>176</v>
      </c>
      <c r="I162" s="234"/>
      <c r="J162" s="234"/>
      <c r="K162" s="151">
        <f>K159-K160</f>
        <v>477249206.48000008</v>
      </c>
      <c r="L162" s="152">
        <f>L159-L160</f>
        <v>183611277.10000002</v>
      </c>
    </row>
    <row r="163" spans="1:12" ht="13.5" thickTop="1" x14ac:dyDescent="0.3">
      <c r="B163" s="26"/>
      <c r="C163" s="4"/>
      <c r="D163" s="4"/>
      <c r="E163" s="4"/>
      <c r="F163" s="4"/>
      <c r="G163" s="4"/>
      <c r="H163" s="4"/>
      <c r="I163" s="4"/>
      <c r="J163" s="4"/>
      <c r="K163" s="4"/>
      <c r="L163" s="4"/>
    </row>
  </sheetData>
  <mergeCells count="24">
    <mergeCell ref="B114:L114"/>
    <mergeCell ref="C115:D115"/>
    <mergeCell ref="B75:L75"/>
    <mergeCell ref="C76:D76"/>
    <mergeCell ref="E76:F76"/>
    <mergeCell ref="G76:H76"/>
    <mergeCell ref="I76:J76"/>
    <mergeCell ref="E115:F115"/>
    <mergeCell ref="G115:H115"/>
    <mergeCell ref="I115:J115"/>
    <mergeCell ref="K115:L115"/>
    <mergeCell ref="B36:L36"/>
    <mergeCell ref="C37:D37"/>
    <mergeCell ref="E37:F37"/>
    <mergeCell ref="G37:H37"/>
    <mergeCell ref="I37:J37"/>
    <mergeCell ref="K154:L154"/>
    <mergeCell ref="H160:J160"/>
    <mergeCell ref="H162:J162"/>
    <mergeCell ref="H158:J158"/>
    <mergeCell ref="C154:D154"/>
    <mergeCell ref="G154:H154"/>
    <mergeCell ref="E154:F154"/>
    <mergeCell ref="I154:J154"/>
  </mergeCells>
  <phoneticPr fontId="0" type="noConversion"/>
  <pageMargins left="0.74803149606299213" right="0.74803149606299213" top="0.51" bottom="0.85" header="0.51181102362204722" footer="0.51181102362204722"/>
  <pageSetup paperSize="9" scale="81" fitToHeight="8" orientation="landscape" r:id="rId1"/>
  <headerFooter alignWithMargins="0"/>
  <rowBreaks count="2" manualBreakCount="2">
    <brk id="74" min="1" max="10" man="1"/>
    <brk id="113" min="1" max="1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9"/>
  <sheetViews>
    <sheetView tabSelected="1" topLeftCell="C1" workbookViewId="0">
      <selection activeCell="D13" sqref="D13"/>
    </sheetView>
  </sheetViews>
  <sheetFormatPr defaultRowHeight="12.5" x14ac:dyDescent="0.25"/>
  <cols>
    <col min="1" max="1" width="0" hidden="1" customWidth="1"/>
    <col min="2" max="2" width="9.1796875" hidden="1" customWidth="1"/>
    <col min="3" max="3" width="44" bestFit="1" customWidth="1"/>
    <col min="4" max="4" width="20.26953125" bestFit="1" customWidth="1"/>
  </cols>
  <sheetData>
    <row r="1" spans="3:10" ht="13" thickBot="1" x14ac:dyDescent="0.3">
      <c r="C1" s="16"/>
      <c r="D1" s="16"/>
      <c r="E1" s="16"/>
      <c r="F1" s="16"/>
      <c r="G1" s="16"/>
      <c r="H1" s="16"/>
      <c r="I1" s="16"/>
      <c r="J1" s="16"/>
    </row>
    <row r="2" spans="3:10" ht="23" thickBot="1" x14ac:dyDescent="0.5">
      <c r="C2" s="210" t="s">
        <v>327</v>
      </c>
      <c r="D2" s="211"/>
      <c r="E2" s="211"/>
      <c r="F2" s="211"/>
      <c r="G2" s="211"/>
      <c r="H2" s="211"/>
      <c r="I2" s="211"/>
      <c r="J2" s="212"/>
    </row>
    <row r="3" spans="3:10" ht="23" thickBot="1" x14ac:dyDescent="0.5">
      <c r="C3" s="17"/>
      <c r="D3" s="17"/>
      <c r="E3" s="17"/>
      <c r="F3" s="17"/>
      <c r="G3" s="17"/>
      <c r="H3" s="17"/>
      <c r="I3" s="17"/>
      <c r="J3" s="17"/>
    </row>
    <row r="4" spans="3:10" ht="23" thickBot="1" x14ac:dyDescent="0.5">
      <c r="C4" s="17" t="s">
        <v>328</v>
      </c>
      <c r="D4" s="18">
        <v>2020</v>
      </c>
      <c r="E4" s="17"/>
      <c r="F4" s="17"/>
      <c r="G4" s="17"/>
      <c r="H4" s="17"/>
      <c r="I4" s="17"/>
      <c r="J4" s="17"/>
    </row>
    <row r="5" spans="3:10" ht="23" thickBot="1" x14ac:dyDescent="0.5">
      <c r="C5" s="17" t="s">
        <v>326</v>
      </c>
      <c r="D5" s="19" t="s">
        <v>559</v>
      </c>
      <c r="E5" s="17"/>
      <c r="F5" s="17"/>
      <c r="G5" s="17"/>
      <c r="H5" s="17"/>
      <c r="I5" s="17"/>
      <c r="J5" s="17"/>
    </row>
    <row r="6" spans="3:10" ht="22.5" x14ac:dyDescent="0.45">
      <c r="C6" s="17"/>
      <c r="D6" s="17"/>
      <c r="E6" s="17"/>
      <c r="F6" s="17"/>
      <c r="G6" s="17"/>
      <c r="H6" s="17"/>
      <c r="I6" s="17"/>
      <c r="J6" s="17"/>
    </row>
    <row r="7" spans="3:10" x14ac:dyDescent="0.25">
      <c r="C7" s="16"/>
      <c r="D7" s="16"/>
      <c r="E7" s="16"/>
      <c r="F7" s="16"/>
      <c r="G7" s="16"/>
      <c r="H7" s="16"/>
      <c r="I7" s="16"/>
      <c r="J7" s="16"/>
    </row>
    <row r="8" spans="3:10" x14ac:dyDescent="0.25">
      <c r="C8" s="16"/>
      <c r="D8" s="16"/>
      <c r="E8" s="16"/>
      <c r="F8" s="16"/>
      <c r="G8" s="16"/>
      <c r="H8" s="16"/>
      <c r="I8" s="16"/>
      <c r="J8" s="16"/>
    </row>
    <row r="9" spans="3:10" x14ac:dyDescent="0.25">
      <c r="C9" s="16"/>
      <c r="D9" s="16"/>
      <c r="E9" s="16"/>
      <c r="F9" s="16"/>
      <c r="G9" s="16"/>
      <c r="H9" s="16"/>
      <c r="I9" s="16"/>
      <c r="J9" s="16"/>
    </row>
  </sheetData>
  <mergeCells count="1">
    <mergeCell ref="C2:J2"/>
  </mergeCells>
  <phoneticPr fontId="0" type="noConversion"/>
  <pageMargins left="0.75" right="0.75" top="1" bottom="1" header="0.5" footer="0.5"/>
  <pageSetup paperSize="9" orientation="portrait" horizontalDpi="300" verticalDpi="300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0"/>
  <sheetViews>
    <sheetView topLeftCell="B7" zoomScaleNormal="100" workbookViewId="0">
      <selection activeCell="B7" sqref="B7"/>
    </sheetView>
  </sheetViews>
  <sheetFormatPr defaultColWidth="9.1796875" defaultRowHeight="13" x14ac:dyDescent="0.3"/>
  <cols>
    <col min="1" max="1" width="9.1796875" style="1" hidden="1" customWidth="1"/>
    <col min="2" max="2" width="27.7265625" style="1" customWidth="1"/>
    <col min="3" max="32" width="13" style="1" customWidth="1"/>
    <col min="33" max="16384" width="9.1796875" style="1"/>
  </cols>
  <sheetData>
    <row r="1" spans="1:12" hidden="1" x14ac:dyDescent="0.3">
      <c r="A1" s="1" t="s">
        <v>715</v>
      </c>
    </row>
    <row r="2" spans="1:12" hidden="1" x14ac:dyDescent="0.3">
      <c r="A2" s="1" t="s">
        <v>302</v>
      </c>
    </row>
    <row r="3" spans="1:12" hidden="1" x14ac:dyDescent="0.3">
      <c r="A3" s="1" t="s">
        <v>309</v>
      </c>
      <c r="B3" s="8" t="s">
        <v>324</v>
      </c>
      <c r="C3" s="1" t="s">
        <v>290</v>
      </c>
      <c r="D3" s="1" t="s">
        <v>290</v>
      </c>
      <c r="E3" s="1" t="s">
        <v>290</v>
      </c>
      <c r="F3" s="1" t="s">
        <v>290</v>
      </c>
      <c r="G3" s="1" t="s">
        <v>290</v>
      </c>
      <c r="H3" s="1" t="s">
        <v>290</v>
      </c>
      <c r="I3" s="1" t="s">
        <v>290</v>
      </c>
      <c r="J3" s="1" t="s">
        <v>290</v>
      </c>
    </row>
    <row r="4" spans="1:12" hidden="1" x14ac:dyDescent="0.3">
      <c r="A4" s="1" t="s">
        <v>291</v>
      </c>
      <c r="C4" s="7">
        <v>10</v>
      </c>
      <c r="D4" s="1">
        <v>30</v>
      </c>
      <c r="E4" s="7">
        <v>10</v>
      </c>
      <c r="F4" s="1">
        <v>30</v>
      </c>
      <c r="G4" s="7">
        <v>10</v>
      </c>
      <c r="H4" s="1">
        <v>30</v>
      </c>
      <c r="I4" s="7">
        <v>10</v>
      </c>
      <c r="J4" s="1">
        <v>30</v>
      </c>
      <c r="K4" s="2"/>
      <c r="L4" s="3"/>
    </row>
    <row r="5" spans="1:12" hidden="1" x14ac:dyDescent="0.3">
      <c r="A5" s="1" t="s">
        <v>318</v>
      </c>
      <c r="C5" s="1">
        <v>420</v>
      </c>
      <c r="D5" s="1">
        <v>420</v>
      </c>
      <c r="E5" s="1">
        <v>430</v>
      </c>
      <c r="F5" s="1">
        <v>430</v>
      </c>
      <c r="G5" s="1">
        <v>440</v>
      </c>
      <c r="H5" s="1">
        <v>440</v>
      </c>
      <c r="I5" s="1">
        <v>450</v>
      </c>
      <c r="J5" s="1">
        <v>450</v>
      </c>
      <c r="K5" s="2"/>
      <c r="L5" s="3"/>
    </row>
    <row r="6" spans="1:12" s="22" customFormat="1" ht="12.75" hidden="1" customHeight="1" x14ac:dyDescent="0.35">
      <c r="A6" s="1" t="s">
        <v>417</v>
      </c>
      <c r="C6" s="1" t="s">
        <v>418</v>
      </c>
      <c r="D6" s="1" t="s">
        <v>419</v>
      </c>
      <c r="E6" s="1" t="s">
        <v>418</v>
      </c>
      <c r="F6" s="1" t="s">
        <v>419</v>
      </c>
      <c r="G6" s="1" t="s">
        <v>418</v>
      </c>
      <c r="H6" s="1" t="s">
        <v>419</v>
      </c>
      <c r="I6" s="1" t="s">
        <v>418</v>
      </c>
      <c r="J6" s="1" t="s">
        <v>419</v>
      </c>
    </row>
    <row r="7" spans="1:12" s="22" customFormat="1" ht="12.75" customHeight="1" x14ac:dyDescent="0.35">
      <c r="A7" s="1"/>
      <c r="D7" s="1"/>
      <c r="E7" s="1"/>
      <c r="F7" s="1"/>
      <c r="G7" s="1"/>
      <c r="H7" s="1"/>
      <c r="I7" s="23"/>
      <c r="J7" s="1"/>
    </row>
    <row r="8" spans="1:12" hidden="1" x14ac:dyDescent="0.3">
      <c r="A8" s="1" t="s">
        <v>164</v>
      </c>
    </row>
    <row r="9" spans="1:12" hidden="1" x14ac:dyDescent="0.3">
      <c r="A9" s="1" t="s">
        <v>300</v>
      </c>
    </row>
    <row r="10" spans="1:12" hidden="1" x14ac:dyDescent="0.3">
      <c r="A10" s="1" t="s">
        <v>313</v>
      </c>
      <c r="B10" s="8"/>
      <c r="C10" s="31"/>
      <c r="D10" s="31"/>
      <c r="E10" s="31"/>
      <c r="F10" s="31"/>
      <c r="G10" s="31"/>
      <c r="H10" s="31"/>
      <c r="I10" s="31"/>
      <c r="J10" s="31"/>
      <c r="K10" s="31" t="s">
        <v>290</v>
      </c>
      <c r="L10" s="31" t="s">
        <v>290</v>
      </c>
    </row>
    <row r="11" spans="1:12" hidden="1" x14ac:dyDescent="0.3">
      <c r="A11" s="1" t="s">
        <v>295</v>
      </c>
      <c r="C11" s="64"/>
      <c r="D11" s="31"/>
      <c r="E11" s="64"/>
      <c r="F11" s="31"/>
      <c r="G11" s="64"/>
      <c r="H11" s="31"/>
      <c r="I11" s="64"/>
      <c r="J11" s="31"/>
      <c r="K11" s="64">
        <v>10</v>
      </c>
      <c r="L11" s="31">
        <v>30</v>
      </c>
    </row>
    <row r="12" spans="1:12" hidden="1" x14ac:dyDescent="0.3">
      <c r="A12" s="1" t="s">
        <v>285</v>
      </c>
      <c r="C12" s="31"/>
      <c r="D12" s="31"/>
      <c r="E12" s="31"/>
      <c r="F12" s="31"/>
      <c r="G12" s="31"/>
      <c r="H12" s="31"/>
      <c r="I12" s="31"/>
      <c r="J12" s="31"/>
      <c r="K12" s="31" t="s">
        <v>186</v>
      </c>
      <c r="L12" s="31" t="s">
        <v>186</v>
      </c>
    </row>
    <row r="13" spans="1:12" s="22" customFormat="1" ht="12.75" hidden="1" customHeight="1" x14ac:dyDescent="0.35">
      <c r="A13" s="1" t="s">
        <v>425</v>
      </c>
      <c r="C13" s="31"/>
      <c r="D13" s="31"/>
      <c r="E13" s="31"/>
      <c r="F13" s="31"/>
      <c r="G13" s="31"/>
      <c r="H13" s="31"/>
      <c r="I13" s="31"/>
      <c r="J13" s="31"/>
      <c r="K13" s="31" t="s">
        <v>418</v>
      </c>
      <c r="L13" s="31" t="s">
        <v>419</v>
      </c>
    </row>
    <row r="14" spans="1:12" s="22" customFormat="1" ht="12.75" customHeight="1" x14ac:dyDescent="0.35">
      <c r="A14" s="1"/>
      <c r="C14" s="1"/>
      <c r="D14" s="1"/>
      <c r="E14" s="1"/>
      <c r="F14" s="1"/>
      <c r="G14" s="1"/>
      <c r="H14" s="1"/>
      <c r="I14" s="1"/>
      <c r="J14" s="1"/>
    </row>
    <row r="15" spans="1:12" hidden="1" x14ac:dyDescent="0.3">
      <c r="A15" s="1" t="s">
        <v>716</v>
      </c>
    </row>
    <row r="16" spans="1:12" hidden="1" x14ac:dyDescent="0.3">
      <c r="A16" s="1" t="s">
        <v>301</v>
      </c>
    </row>
    <row r="17" spans="1:12" hidden="1" x14ac:dyDescent="0.3">
      <c r="A17" s="1" t="s">
        <v>314</v>
      </c>
      <c r="B17" s="8" t="s">
        <v>324</v>
      </c>
      <c r="C17" s="1" t="s">
        <v>290</v>
      </c>
      <c r="D17" s="1" t="s">
        <v>290</v>
      </c>
      <c r="E17" s="1" t="s">
        <v>290</v>
      </c>
      <c r="F17" s="1" t="s">
        <v>290</v>
      </c>
      <c r="G17" s="1" t="s">
        <v>290</v>
      </c>
      <c r="H17" s="1" t="s">
        <v>290</v>
      </c>
      <c r="I17" s="1" t="s">
        <v>290</v>
      </c>
      <c r="J17" s="1" t="s">
        <v>290</v>
      </c>
    </row>
    <row r="18" spans="1:12" hidden="1" x14ac:dyDescent="0.3">
      <c r="A18" s="1" t="s">
        <v>296</v>
      </c>
      <c r="C18" s="7">
        <v>10</v>
      </c>
      <c r="D18" s="1">
        <v>30</v>
      </c>
      <c r="E18" s="7">
        <v>10</v>
      </c>
      <c r="F18" s="1">
        <v>30</v>
      </c>
      <c r="G18" s="7">
        <v>10</v>
      </c>
      <c r="H18" s="1">
        <v>30</v>
      </c>
      <c r="I18" s="7">
        <v>10</v>
      </c>
      <c r="J18" s="1">
        <v>30</v>
      </c>
      <c r="K18" s="2"/>
      <c r="L18" s="3"/>
    </row>
    <row r="19" spans="1:12" hidden="1" x14ac:dyDescent="0.3">
      <c r="A19" s="1" t="s">
        <v>286</v>
      </c>
      <c r="C19" s="1">
        <v>460</v>
      </c>
      <c r="D19" s="1">
        <v>460</v>
      </c>
      <c r="E19" s="1">
        <v>470</v>
      </c>
      <c r="F19" s="1">
        <v>470</v>
      </c>
      <c r="G19" s="1">
        <v>480</v>
      </c>
      <c r="H19" s="1">
        <v>480</v>
      </c>
      <c r="I19" s="1">
        <v>490</v>
      </c>
      <c r="J19" s="1">
        <v>490</v>
      </c>
      <c r="K19" s="2"/>
      <c r="L19" s="3"/>
    </row>
    <row r="20" spans="1:12" s="22" customFormat="1" ht="12.75" hidden="1" customHeight="1" x14ac:dyDescent="0.35">
      <c r="A20" s="1" t="s">
        <v>432</v>
      </c>
      <c r="C20" s="1" t="s">
        <v>418</v>
      </c>
      <c r="D20" s="1" t="s">
        <v>419</v>
      </c>
      <c r="E20" s="1" t="s">
        <v>418</v>
      </c>
      <c r="F20" s="1" t="s">
        <v>419</v>
      </c>
      <c r="G20" s="1" t="s">
        <v>418</v>
      </c>
      <c r="H20" s="1" t="s">
        <v>419</v>
      </c>
      <c r="I20" s="1" t="s">
        <v>418</v>
      </c>
      <c r="J20" s="1" t="s">
        <v>419</v>
      </c>
    </row>
    <row r="21" spans="1:12" customFormat="1" ht="12.5" x14ac:dyDescent="0.25"/>
    <row r="22" spans="1:12" hidden="1" x14ac:dyDescent="0.3">
      <c r="A22" s="1" t="s">
        <v>717</v>
      </c>
    </row>
    <row r="23" spans="1:12" hidden="1" x14ac:dyDescent="0.3">
      <c r="A23" s="1" t="s">
        <v>440</v>
      </c>
    </row>
    <row r="24" spans="1:12" hidden="1" x14ac:dyDescent="0.3">
      <c r="A24" s="1" t="s">
        <v>441</v>
      </c>
      <c r="B24" s="8" t="s">
        <v>324</v>
      </c>
      <c r="C24" s="1" t="s">
        <v>290</v>
      </c>
      <c r="D24" s="1" t="s">
        <v>290</v>
      </c>
      <c r="E24" s="1" t="s">
        <v>290</v>
      </c>
      <c r="F24" s="1" t="s">
        <v>290</v>
      </c>
      <c r="G24" s="1" t="s">
        <v>290</v>
      </c>
      <c r="H24" s="1" t="s">
        <v>290</v>
      </c>
      <c r="I24" s="1" t="s">
        <v>290</v>
      </c>
      <c r="J24" s="1" t="s">
        <v>290</v>
      </c>
    </row>
    <row r="25" spans="1:12" hidden="1" x14ac:dyDescent="0.3">
      <c r="A25" s="1" t="s">
        <v>442</v>
      </c>
      <c r="C25" s="7">
        <v>10</v>
      </c>
      <c r="D25" s="1">
        <v>30</v>
      </c>
      <c r="E25" s="7">
        <v>10</v>
      </c>
      <c r="F25" s="1">
        <v>30</v>
      </c>
      <c r="G25" s="7">
        <v>10</v>
      </c>
      <c r="H25" s="1">
        <v>30</v>
      </c>
      <c r="I25" s="7">
        <v>10</v>
      </c>
      <c r="J25" s="1">
        <v>30</v>
      </c>
      <c r="K25" s="2"/>
      <c r="L25" s="3"/>
    </row>
    <row r="26" spans="1:12" hidden="1" x14ac:dyDescent="0.3">
      <c r="A26" s="1" t="s">
        <v>443</v>
      </c>
      <c r="C26" s="1">
        <v>500</v>
      </c>
      <c r="D26" s="1">
        <v>500</v>
      </c>
      <c r="E26" s="1">
        <v>510</v>
      </c>
      <c r="F26" s="1">
        <v>510</v>
      </c>
      <c r="G26" s="1">
        <v>520</v>
      </c>
      <c r="H26" s="1">
        <v>520</v>
      </c>
      <c r="I26" s="1">
        <v>530</v>
      </c>
      <c r="J26" s="1">
        <v>530</v>
      </c>
      <c r="K26" s="2"/>
      <c r="L26" s="3"/>
    </row>
    <row r="27" spans="1:12" s="22" customFormat="1" ht="12.75" hidden="1" customHeight="1" x14ac:dyDescent="0.35">
      <c r="A27" s="1" t="s">
        <v>444</v>
      </c>
      <c r="C27" s="1" t="s">
        <v>418</v>
      </c>
      <c r="D27" s="1" t="s">
        <v>419</v>
      </c>
      <c r="E27" s="1" t="s">
        <v>418</v>
      </c>
      <c r="F27" s="1" t="s">
        <v>419</v>
      </c>
      <c r="G27" s="1" t="s">
        <v>418</v>
      </c>
      <c r="H27" s="1" t="s">
        <v>419</v>
      </c>
      <c r="I27" s="1" t="s">
        <v>418</v>
      </c>
      <c r="J27" s="1" t="s">
        <v>419</v>
      </c>
    </row>
    <row r="28" spans="1:12" x14ac:dyDescent="0.3">
      <c r="K28" s="2"/>
      <c r="L28" s="3"/>
    </row>
    <row r="29" spans="1:12" hidden="1" x14ac:dyDescent="0.3">
      <c r="A29" s="1" t="s">
        <v>718</v>
      </c>
    </row>
    <row r="30" spans="1:12" hidden="1" x14ac:dyDescent="0.3">
      <c r="A30" s="1" t="s">
        <v>466</v>
      </c>
    </row>
    <row r="31" spans="1:12" hidden="1" x14ac:dyDescent="0.3">
      <c r="A31" s="1" t="s">
        <v>467</v>
      </c>
      <c r="B31" s="8" t="s">
        <v>324</v>
      </c>
      <c r="C31" s="1" t="s">
        <v>290</v>
      </c>
      <c r="D31" s="1" t="s">
        <v>290</v>
      </c>
      <c r="E31" s="1" t="s">
        <v>290</v>
      </c>
      <c r="F31" s="1" t="s">
        <v>290</v>
      </c>
      <c r="G31" s="1" t="s">
        <v>290</v>
      </c>
      <c r="H31" s="1" t="s">
        <v>290</v>
      </c>
    </row>
    <row r="32" spans="1:12" hidden="1" x14ac:dyDescent="0.3">
      <c r="A32" s="1" t="s">
        <v>468</v>
      </c>
      <c r="C32" s="7">
        <v>10</v>
      </c>
      <c r="D32" s="1">
        <v>30</v>
      </c>
      <c r="E32" s="7">
        <v>10</v>
      </c>
      <c r="F32" s="1">
        <v>30</v>
      </c>
      <c r="G32" s="7">
        <v>10</v>
      </c>
      <c r="H32" s="1">
        <v>30</v>
      </c>
      <c r="I32" s="7"/>
      <c r="K32" s="2"/>
      <c r="L32" s="3"/>
    </row>
    <row r="33" spans="1:13" hidden="1" x14ac:dyDescent="0.3">
      <c r="A33" s="1" t="s">
        <v>469</v>
      </c>
      <c r="C33" s="1">
        <v>540</v>
      </c>
      <c r="D33" s="1">
        <v>540</v>
      </c>
      <c r="E33" s="1">
        <v>550</v>
      </c>
      <c r="F33" s="1">
        <v>550</v>
      </c>
      <c r="G33" s="1">
        <v>810</v>
      </c>
      <c r="H33" s="1">
        <v>810</v>
      </c>
      <c r="K33" s="2"/>
      <c r="L33" s="3"/>
    </row>
    <row r="34" spans="1:13" s="22" customFormat="1" ht="12.75" hidden="1" customHeight="1" x14ac:dyDescent="0.35">
      <c r="A34" s="1" t="s">
        <v>470</v>
      </c>
      <c r="C34" s="1" t="s">
        <v>418</v>
      </c>
      <c r="D34" s="1" t="s">
        <v>419</v>
      </c>
      <c r="E34" s="1" t="s">
        <v>418</v>
      </c>
      <c r="F34" s="1" t="s">
        <v>419</v>
      </c>
      <c r="G34" s="1" t="s">
        <v>418</v>
      </c>
      <c r="H34" s="1" t="s">
        <v>419</v>
      </c>
      <c r="I34" s="1"/>
      <c r="J34" s="1"/>
    </row>
    <row r="35" spans="1:13" x14ac:dyDescent="0.3">
      <c r="K35" s="2"/>
      <c r="L35" s="3"/>
    </row>
    <row r="36" spans="1:13" hidden="1" x14ac:dyDescent="0.3">
      <c r="A36" s="1" t="s">
        <v>188</v>
      </c>
      <c r="K36" s="2"/>
      <c r="L36" s="3"/>
    </row>
    <row r="37" spans="1:13" hidden="1" x14ac:dyDescent="0.3">
      <c r="A37" s="1" t="s">
        <v>108</v>
      </c>
      <c r="K37" s="2"/>
      <c r="L37" s="3"/>
    </row>
    <row r="38" spans="1:13" hidden="1" x14ac:dyDescent="0.3">
      <c r="A38" s="1" t="s">
        <v>109</v>
      </c>
      <c r="B38" s="8"/>
      <c r="C38" s="31"/>
      <c r="D38" s="31"/>
      <c r="E38" s="31"/>
      <c r="F38" s="31"/>
      <c r="K38" s="31" t="s">
        <v>290</v>
      </c>
      <c r="L38" s="1" t="s">
        <v>290</v>
      </c>
    </row>
    <row r="39" spans="1:13" hidden="1" x14ac:dyDescent="0.3">
      <c r="A39" s="1" t="s">
        <v>110</v>
      </c>
      <c r="C39" s="64"/>
      <c r="D39" s="31"/>
      <c r="E39" s="64"/>
      <c r="F39" s="31"/>
      <c r="G39" s="7"/>
      <c r="I39" s="7"/>
      <c r="K39" s="64">
        <v>10</v>
      </c>
      <c r="L39" s="1">
        <v>10</v>
      </c>
    </row>
    <row r="40" spans="1:13" hidden="1" x14ac:dyDescent="0.3">
      <c r="A40" s="1" t="s">
        <v>111</v>
      </c>
      <c r="C40" s="31"/>
      <c r="D40" s="31"/>
      <c r="E40" s="31"/>
      <c r="F40" s="31"/>
      <c r="K40" s="31">
        <v>110</v>
      </c>
      <c r="L40" s="1">
        <v>110</v>
      </c>
    </row>
    <row r="41" spans="1:13" ht="15.5" hidden="1" x14ac:dyDescent="0.35">
      <c r="A41" s="1" t="s">
        <v>112</v>
      </c>
      <c r="B41" s="22"/>
      <c r="C41" s="31"/>
      <c r="D41" s="31"/>
      <c r="E41" s="31"/>
      <c r="F41" s="31"/>
      <c r="K41" s="64" t="s">
        <v>419</v>
      </c>
      <c r="L41" s="7" t="s">
        <v>419</v>
      </c>
    </row>
    <row r="42" spans="1:13" x14ac:dyDescent="0.3">
      <c r="E42" s="7"/>
      <c r="G42" s="7"/>
      <c r="I42" s="7"/>
      <c r="K42" s="2"/>
      <c r="L42" s="3"/>
    </row>
    <row r="43" spans="1:13" ht="17.5" x14ac:dyDescent="0.35">
      <c r="B43" s="225" t="s">
        <v>322</v>
      </c>
      <c r="C43" s="225"/>
      <c r="D43" s="225"/>
      <c r="E43" s="225"/>
      <c r="F43" s="225"/>
      <c r="G43" s="225"/>
      <c r="H43" s="225"/>
      <c r="I43" s="225"/>
      <c r="J43" s="225"/>
      <c r="K43" s="225"/>
      <c r="L43" s="225"/>
    </row>
    <row r="44" spans="1:13" ht="25.5" customHeight="1" x14ac:dyDescent="0.3">
      <c r="B44" s="13" t="s">
        <v>593</v>
      </c>
      <c r="C44" s="226" t="s">
        <v>381</v>
      </c>
      <c r="D44" s="227"/>
      <c r="E44" s="226" t="s">
        <v>382</v>
      </c>
      <c r="F44" s="227"/>
      <c r="G44" s="226" t="s">
        <v>383</v>
      </c>
      <c r="H44" s="227"/>
      <c r="I44" s="226" t="s">
        <v>384</v>
      </c>
      <c r="J44" s="227"/>
      <c r="K44" s="25"/>
      <c r="L44" s="4"/>
      <c r="M44" s="6"/>
    </row>
    <row r="45" spans="1:13" x14ac:dyDescent="0.3">
      <c r="B45" s="26"/>
      <c r="C45" s="27" t="s">
        <v>315</v>
      </c>
      <c r="D45" s="27" t="s">
        <v>316</v>
      </c>
      <c r="E45" s="27" t="s">
        <v>315</v>
      </c>
      <c r="F45" s="27" t="s">
        <v>316</v>
      </c>
      <c r="G45" s="27" t="s">
        <v>315</v>
      </c>
      <c r="H45" s="27" t="s">
        <v>316</v>
      </c>
      <c r="I45" s="27" t="s">
        <v>315</v>
      </c>
      <c r="J45" s="27" t="s">
        <v>316</v>
      </c>
      <c r="K45" s="28"/>
      <c r="L45" s="28"/>
    </row>
    <row r="46" spans="1:13" x14ac:dyDescent="0.3">
      <c r="B46" s="26"/>
      <c r="C46" s="27" t="s">
        <v>317</v>
      </c>
      <c r="D46" s="27" t="s">
        <v>317</v>
      </c>
      <c r="E46" s="27" t="s">
        <v>317</v>
      </c>
      <c r="F46" s="27" t="s">
        <v>317</v>
      </c>
      <c r="G46" s="27" t="s">
        <v>317</v>
      </c>
      <c r="H46" s="27" t="s">
        <v>317</v>
      </c>
      <c r="I46" s="27" t="s">
        <v>317</v>
      </c>
      <c r="J46" s="27" t="s">
        <v>317</v>
      </c>
      <c r="K46" s="28"/>
      <c r="L46" s="28"/>
    </row>
    <row r="47" spans="1:13" x14ac:dyDescent="0.3">
      <c r="B47" s="26"/>
      <c r="C47" s="10"/>
      <c r="D47" s="10"/>
      <c r="E47" s="10"/>
      <c r="F47" s="10"/>
      <c r="G47" s="10"/>
      <c r="H47" s="10"/>
      <c r="I47" s="10"/>
      <c r="J47" s="10"/>
      <c r="K47" s="4"/>
      <c r="L47" s="4"/>
    </row>
    <row r="48" spans="1:13" x14ac:dyDescent="0.3">
      <c r="A48" s="1" t="s">
        <v>683</v>
      </c>
      <c r="B48" s="26" t="s">
        <v>684</v>
      </c>
      <c r="C48" s="10">
        <v>312543.26</v>
      </c>
      <c r="D48" s="10">
        <v>190120</v>
      </c>
      <c r="E48" s="10">
        <v>821801.86</v>
      </c>
      <c r="F48" s="10">
        <v>356546</v>
      </c>
      <c r="G48" s="10">
        <v>0</v>
      </c>
      <c r="H48" s="10">
        <v>0</v>
      </c>
      <c r="I48" s="10">
        <v>0</v>
      </c>
      <c r="J48" s="10">
        <v>0</v>
      </c>
      <c r="K48" s="4"/>
      <c r="L48" s="4"/>
    </row>
    <row r="49" spans="1:12" x14ac:dyDescent="0.3">
      <c r="A49" s="1" t="s">
        <v>683</v>
      </c>
      <c r="B49" s="26" t="s">
        <v>685</v>
      </c>
      <c r="C49" s="10">
        <v>780431.2</v>
      </c>
      <c r="D49" s="10">
        <v>801326.26</v>
      </c>
      <c r="E49" s="10">
        <v>323371.28999999998</v>
      </c>
      <c r="F49" s="10">
        <v>137073.66</v>
      </c>
      <c r="G49" s="10">
        <v>0</v>
      </c>
      <c r="H49" s="10">
        <v>0</v>
      </c>
      <c r="I49" s="10">
        <v>2593.06</v>
      </c>
      <c r="J49" s="10">
        <v>58.66</v>
      </c>
      <c r="K49" s="4"/>
      <c r="L49" s="4"/>
    </row>
    <row r="50" spans="1:12" x14ac:dyDescent="0.3">
      <c r="A50" s="1" t="s">
        <v>683</v>
      </c>
      <c r="B50" s="26" t="s">
        <v>686</v>
      </c>
      <c r="C50" s="10">
        <v>1451302.36</v>
      </c>
      <c r="D50" s="10">
        <v>498054.24</v>
      </c>
      <c r="E50" s="10">
        <v>2064570.57</v>
      </c>
      <c r="F50" s="10">
        <v>353117.05</v>
      </c>
      <c r="G50" s="10">
        <v>0</v>
      </c>
      <c r="H50" s="10">
        <v>0</v>
      </c>
      <c r="I50" s="10">
        <v>0</v>
      </c>
      <c r="J50" s="10">
        <v>0</v>
      </c>
      <c r="K50" s="4"/>
      <c r="L50" s="4"/>
    </row>
    <row r="51" spans="1:12" x14ac:dyDescent="0.3">
      <c r="A51" s="1" t="s">
        <v>683</v>
      </c>
      <c r="B51" s="26" t="s">
        <v>687</v>
      </c>
      <c r="C51" s="10">
        <v>1879500</v>
      </c>
      <c r="D51" s="10">
        <v>1500500</v>
      </c>
      <c r="E51" s="10">
        <v>1571500</v>
      </c>
      <c r="F51" s="10">
        <v>13300</v>
      </c>
      <c r="G51" s="10">
        <v>0</v>
      </c>
      <c r="H51" s="10">
        <v>0</v>
      </c>
      <c r="I51" s="10">
        <v>0</v>
      </c>
      <c r="J51" s="10">
        <v>0</v>
      </c>
      <c r="K51" s="4"/>
      <c r="L51" s="4"/>
    </row>
    <row r="52" spans="1:12" x14ac:dyDescent="0.3">
      <c r="A52" s="1" t="s">
        <v>683</v>
      </c>
      <c r="B52" s="26" t="s">
        <v>688</v>
      </c>
      <c r="C52" s="10">
        <v>4572168</v>
      </c>
      <c r="D52" s="10">
        <v>565345</v>
      </c>
      <c r="E52" s="10">
        <v>7472893</v>
      </c>
      <c r="F52" s="10">
        <v>3106986</v>
      </c>
      <c r="G52" s="10">
        <v>0</v>
      </c>
      <c r="H52" s="10">
        <v>0</v>
      </c>
      <c r="I52" s="10">
        <v>0</v>
      </c>
      <c r="J52" s="10">
        <v>0</v>
      </c>
      <c r="K52" s="4"/>
      <c r="L52" s="4"/>
    </row>
    <row r="53" spans="1:12" x14ac:dyDescent="0.3">
      <c r="A53" s="1" t="s">
        <v>683</v>
      </c>
      <c r="B53" s="26" t="s">
        <v>689</v>
      </c>
      <c r="C53" s="10">
        <v>1967523.95</v>
      </c>
      <c r="D53" s="10">
        <v>3236.6</v>
      </c>
      <c r="E53" s="10">
        <v>700243.3</v>
      </c>
      <c r="F53" s="10">
        <v>40785.160000000003</v>
      </c>
      <c r="G53" s="10">
        <v>0</v>
      </c>
      <c r="H53" s="10">
        <v>0</v>
      </c>
      <c r="I53" s="10">
        <v>25587.57</v>
      </c>
      <c r="J53" s="10">
        <v>0</v>
      </c>
      <c r="K53" s="4"/>
      <c r="L53" s="4"/>
    </row>
    <row r="54" spans="1:12" x14ac:dyDescent="0.3">
      <c r="A54" s="1" t="s">
        <v>683</v>
      </c>
      <c r="B54" s="26" t="s">
        <v>690</v>
      </c>
      <c r="C54" s="10">
        <v>405361</v>
      </c>
      <c r="D54" s="10">
        <v>335425</v>
      </c>
      <c r="E54" s="10">
        <v>4202116</v>
      </c>
      <c r="F54" s="10">
        <v>941533</v>
      </c>
      <c r="G54" s="10">
        <v>0</v>
      </c>
      <c r="H54" s="10">
        <v>0</v>
      </c>
      <c r="I54" s="10">
        <v>1448843</v>
      </c>
      <c r="J54" s="10">
        <v>1000</v>
      </c>
      <c r="K54" s="4"/>
      <c r="L54" s="4"/>
    </row>
    <row r="55" spans="1:12" x14ac:dyDescent="0.3">
      <c r="A55" s="1" t="s">
        <v>683</v>
      </c>
      <c r="B55" s="26" t="s">
        <v>691</v>
      </c>
      <c r="C55" s="10">
        <v>472600</v>
      </c>
      <c r="D55" s="10">
        <v>50200</v>
      </c>
      <c r="E55" s="10">
        <v>1768300</v>
      </c>
      <c r="F55" s="10">
        <v>1539800</v>
      </c>
      <c r="G55" s="10">
        <v>864200</v>
      </c>
      <c r="H55" s="10">
        <v>897700</v>
      </c>
      <c r="I55" s="10">
        <v>66900</v>
      </c>
      <c r="J55" s="10">
        <v>29700</v>
      </c>
      <c r="K55" s="4"/>
      <c r="L55" s="4"/>
    </row>
    <row r="56" spans="1:12" x14ac:dyDescent="0.3">
      <c r="A56" s="1" t="s">
        <v>683</v>
      </c>
      <c r="B56" s="26" t="s">
        <v>692</v>
      </c>
      <c r="C56" s="10">
        <v>5260173.3600000003</v>
      </c>
      <c r="D56" s="10">
        <v>32246.95</v>
      </c>
      <c r="E56" s="10">
        <v>2785452.66</v>
      </c>
      <c r="F56" s="10">
        <v>1314646.3</v>
      </c>
      <c r="G56" s="10">
        <v>865200</v>
      </c>
      <c r="H56" s="10">
        <v>1184200</v>
      </c>
      <c r="I56" s="10">
        <v>0</v>
      </c>
      <c r="J56" s="10">
        <v>0</v>
      </c>
      <c r="K56" s="4"/>
      <c r="L56" s="4"/>
    </row>
    <row r="57" spans="1:12" x14ac:dyDescent="0.3">
      <c r="A57" s="1" t="s">
        <v>683</v>
      </c>
      <c r="B57" s="26" t="s">
        <v>693</v>
      </c>
      <c r="C57" s="10">
        <v>366747.06</v>
      </c>
      <c r="D57" s="10">
        <v>3484.23</v>
      </c>
      <c r="E57" s="10">
        <v>461852.63</v>
      </c>
      <c r="F57" s="10">
        <v>51333.43</v>
      </c>
      <c r="G57" s="10">
        <v>0</v>
      </c>
      <c r="H57" s="10">
        <v>0</v>
      </c>
      <c r="I57" s="10">
        <v>47237.9</v>
      </c>
      <c r="J57" s="10">
        <v>65150</v>
      </c>
      <c r="K57" s="4"/>
      <c r="L57" s="4"/>
    </row>
    <row r="58" spans="1:12" x14ac:dyDescent="0.3">
      <c r="A58" s="1" t="s">
        <v>683</v>
      </c>
      <c r="B58" s="26" t="s">
        <v>694</v>
      </c>
      <c r="C58" s="10">
        <v>55500</v>
      </c>
      <c r="D58" s="10">
        <v>0</v>
      </c>
      <c r="E58" s="10">
        <v>657357.77</v>
      </c>
      <c r="F58" s="10">
        <v>85173.4</v>
      </c>
      <c r="G58" s="10">
        <v>0</v>
      </c>
      <c r="H58" s="10">
        <v>0</v>
      </c>
      <c r="I58" s="10">
        <v>99082.33</v>
      </c>
      <c r="J58" s="10">
        <v>548.32000000000005</v>
      </c>
      <c r="K58" s="4"/>
      <c r="L58" s="4"/>
    </row>
    <row r="59" spans="1:12" x14ac:dyDescent="0.3">
      <c r="A59" s="1" t="s">
        <v>683</v>
      </c>
      <c r="B59" s="26" t="s">
        <v>695</v>
      </c>
      <c r="C59" s="10">
        <v>2784626.05</v>
      </c>
      <c r="D59" s="10">
        <v>1983628.81</v>
      </c>
      <c r="E59" s="10">
        <v>1270216.1100000001</v>
      </c>
      <c r="F59" s="10">
        <v>584188.82999999996</v>
      </c>
      <c r="G59" s="10">
        <v>0</v>
      </c>
      <c r="H59" s="10">
        <v>0</v>
      </c>
      <c r="I59" s="10">
        <v>574938.69999999995</v>
      </c>
      <c r="J59" s="10">
        <v>431062.89</v>
      </c>
      <c r="K59" s="4"/>
      <c r="L59" s="4"/>
    </row>
    <row r="60" spans="1:12" x14ac:dyDescent="0.3">
      <c r="A60" s="1" t="s">
        <v>683</v>
      </c>
      <c r="B60" s="26" t="s">
        <v>696</v>
      </c>
      <c r="C60" s="10">
        <v>803894.78</v>
      </c>
      <c r="D60" s="10">
        <v>6420.3</v>
      </c>
      <c r="E60" s="10">
        <v>97467.520000000004</v>
      </c>
      <c r="F60" s="10">
        <v>77800</v>
      </c>
      <c r="G60" s="10">
        <v>0</v>
      </c>
      <c r="H60" s="10">
        <v>0</v>
      </c>
      <c r="I60" s="10">
        <v>0</v>
      </c>
      <c r="J60" s="10">
        <v>0</v>
      </c>
      <c r="K60" s="4"/>
      <c r="L60" s="4"/>
    </row>
    <row r="61" spans="1:12" x14ac:dyDescent="0.3">
      <c r="A61" s="1" t="s">
        <v>683</v>
      </c>
      <c r="B61" s="26" t="s">
        <v>697</v>
      </c>
      <c r="C61" s="10">
        <v>754531.81</v>
      </c>
      <c r="D61" s="10">
        <v>494452.83</v>
      </c>
      <c r="E61" s="10">
        <v>1034646.95</v>
      </c>
      <c r="F61" s="10">
        <v>614940.21</v>
      </c>
      <c r="G61" s="10">
        <v>0</v>
      </c>
      <c r="H61" s="10">
        <v>0</v>
      </c>
      <c r="I61" s="10">
        <v>104183.24</v>
      </c>
      <c r="J61" s="10">
        <v>102346.79</v>
      </c>
      <c r="K61" s="4"/>
      <c r="L61" s="4"/>
    </row>
    <row r="62" spans="1:12" x14ac:dyDescent="0.3">
      <c r="A62" s="1" t="s">
        <v>683</v>
      </c>
      <c r="B62" s="26" t="s">
        <v>698</v>
      </c>
      <c r="C62" s="10">
        <v>317998.34999999998</v>
      </c>
      <c r="D62" s="10">
        <v>92229.85</v>
      </c>
      <c r="E62" s="10">
        <v>544392.28</v>
      </c>
      <c r="F62" s="10">
        <v>367299.63</v>
      </c>
      <c r="G62" s="10">
        <v>0</v>
      </c>
      <c r="H62" s="10">
        <v>0</v>
      </c>
      <c r="I62" s="10">
        <v>0</v>
      </c>
      <c r="J62" s="10">
        <v>8000</v>
      </c>
      <c r="K62" s="4"/>
      <c r="L62" s="4"/>
    </row>
    <row r="63" spans="1:12" x14ac:dyDescent="0.3">
      <c r="A63" s="1" t="s">
        <v>683</v>
      </c>
      <c r="B63" s="26" t="s">
        <v>699</v>
      </c>
      <c r="C63" s="10">
        <v>49721.37</v>
      </c>
      <c r="D63" s="10">
        <v>20161.96</v>
      </c>
      <c r="E63" s="10">
        <v>236966.74</v>
      </c>
      <c r="F63" s="10">
        <v>66198.28</v>
      </c>
      <c r="G63" s="10">
        <v>0</v>
      </c>
      <c r="H63" s="10">
        <v>0</v>
      </c>
      <c r="I63" s="10">
        <v>28190.45</v>
      </c>
      <c r="J63" s="10">
        <v>562.72</v>
      </c>
      <c r="K63" s="4"/>
      <c r="L63" s="4"/>
    </row>
    <row r="64" spans="1:12" x14ac:dyDescent="0.3">
      <c r="A64" s="1" t="s">
        <v>683</v>
      </c>
      <c r="B64" s="26" t="s">
        <v>700</v>
      </c>
      <c r="C64" s="10">
        <v>691078.73</v>
      </c>
      <c r="D64" s="10">
        <v>106299.73</v>
      </c>
      <c r="E64" s="10">
        <v>580863.06999999995</v>
      </c>
      <c r="F64" s="10">
        <v>228441.3</v>
      </c>
      <c r="G64" s="10">
        <v>302124.92</v>
      </c>
      <c r="H64" s="10">
        <v>401724.02</v>
      </c>
      <c r="I64" s="10">
        <v>326839.76</v>
      </c>
      <c r="J64" s="10">
        <v>0</v>
      </c>
      <c r="K64" s="4"/>
      <c r="L64" s="4"/>
    </row>
    <row r="65" spans="1:12" x14ac:dyDescent="0.3">
      <c r="A65" s="1" t="s">
        <v>683</v>
      </c>
      <c r="B65" s="26" t="s">
        <v>701</v>
      </c>
      <c r="C65" s="10">
        <v>1000</v>
      </c>
      <c r="D65" s="10">
        <v>0</v>
      </c>
      <c r="E65" s="10">
        <v>81499.94</v>
      </c>
      <c r="F65" s="10">
        <v>17100</v>
      </c>
      <c r="G65" s="10">
        <v>0</v>
      </c>
      <c r="H65" s="10">
        <v>0</v>
      </c>
      <c r="I65" s="10">
        <v>0</v>
      </c>
      <c r="J65" s="10">
        <v>0</v>
      </c>
      <c r="K65" s="4"/>
      <c r="L65" s="4"/>
    </row>
    <row r="66" spans="1:12" x14ac:dyDescent="0.3">
      <c r="A66" s="1" t="s">
        <v>683</v>
      </c>
      <c r="B66" s="26" t="s">
        <v>702</v>
      </c>
      <c r="C66" s="10">
        <v>1161608</v>
      </c>
      <c r="D66" s="10">
        <v>7497</v>
      </c>
      <c r="E66" s="10">
        <v>218504</v>
      </c>
      <c r="F66" s="10">
        <v>71893</v>
      </c>
      <c r="G66" s="10">
        <v>372247</v>
      </c>
      <c r="H66" s="10">
        <v>8648</v>
      </c>
      <c r="I66" s="10">
        <v>0</v>
      </c>
      <c r="J66" s="10">
        <v>0</v>
      </c>
      <c r="K66" s="4"/>
      <c r="L66" s="4"/>
    </row>
    <row r="67" spans="1:12" x14ac:dyDescent="0.3">
      <c r="A67" s="1" t="s">
        <v>683</v>
      </c>
      <c r="B67" s="26" t="s">
        <v>703</v>
      </c>
      <c r="C67" s="10">
        <v>2608218</v>
      </c>
      <c r="D67" s="10">
        <v>828772</v>
      </c>
      <c r="E67" s="10">
        <v>196401</v>
      </c>
      <c r="F67" s="10">
        <v>43303</v>
      </c>
      <c r="G67" s="10">
        <v>0</v>
      </c>
      <c r="H67" s="10">
        <v>0</v>
      </c>
      <c r="I67" s="10">
        <v>0</v>
      </c>
      <c r="J67" s="10">
        <v>0</v>
      </c>
      <c r="K67" s="4"/>
      <c r="L67" s="4"/>
    </row>
    <row r="68" spans="1:12" x14ac:dyDescent="0.3">
      <c r="A68" s="1" t="s">
        <v>683</v>
      </c>
      <c r="B68" s="26" t="s">
        <v>704</v>
      </c>
      <c r="C68" s="10">
        <v>438963</v>
      </c>
      <c r="D68" s="10">
        <v>5160</v>
      </c>
      <c r="E68" s="10">
        <v>607076</v>
      </c>
      <c r="F68" s="10">
        <v>168137</v>
      </c>
      <c r="G68" s="10">
        <v>0</v>
      </c>
      <c r="H68" s="10">
        <v>0</v>
      </c>
      <c r="I68" s="10">
        <v>198677</v>
      </c>
      <c r="J68" s="10">
        <v>2492</v>
      </c>
      <c r="K68" s="4"/>
      <c r="L68" s="4"/>
    </row>
    <row r="69" spans="1:12" x14ac:dyDescent="0.3">
      <c r="A69" s="1" t="s">
        <v>683</v>
      </c>
      <c r="B69" s="26" t="s">
        <v>705</v>
      </c>
      <c r="C69" s="10">
        <v>581986</v>
      </c>
      <c r="D69" s="10">
        <v>140685</v>
      </c>
      <c r="E69" s="10">
        <v>65877</v>
      </c>
      <c r="F69" s="10">
        <v>239792</v>
      </c>
      <c r="G69" s="10">
        <v>0</v>
      </c>
      <c r="H69" s="10">
        <v>0</v>
      </c>
      <c r="I69" s="10">
        <v>63000</v>
      </c>
      <c r="J69" s="10">
        <v>60000</v>
      </c>
      <c r="K69" s="4"/>
      <c r="L69" s="4"/>
    </row>
    <row r="70" spans="1:12" x14ac:dyDescent="0.3">
      <c r="A70" s="1" t="s">
        <v>683</v>
      </c>
      <c r="B70" s="26" t="s">
        <v>706</v>
      </c>
      <c r="C70" s="10">
        <v>968038.9</v>
      </c>
      <c r="D70" s="10">
        <v>9661</v>
      </c>
      <c r="E70" s="10">
        <v>616153.38</v>
      </c>
      <c r="F70" s="10">
        <v>67557</v>
      </c>
      <c r="G70" s="10">
        <v>25024.43</v>
      </c>
      <c r="H70" s="10">
        <v>311</v>
      </c>
      <c r="I70" s="10">
        <v>892669.24</v>
      </c>
      <c r="J70" s="10">
        <v>893000</v>
      </c>
      <c r="K70" s="4"/>
      <c r="L70" s="4"/>
    </row>
    <row r="71" spans="1:12" x14ac:dyDescent="0.3">
      <c r="A71" s="1" t="s">
        <v>683</v>
      </c>
      <c r="B71" s="26" t="s">
        <v>707</v>
      </c>
      <c r="C71" s="10">
        <v>228315.54</v>
      </c>
      <c r="D71" s="10">
        <v>73181.55</v>
      </c>
      <c r="E71" s="10">
        <v>619990.36</v>
      </c>
      <c r="F71" s="10">
        <v>113908.33</v>
      </c>
      <c r="G71" s="10">
        <v>0</v>
      </c>
      <c r="H71" s="10">
        <v>0</v>
      </c>
      <c r="I71" s="10">
        <v>11502.43</v>
      </c>
      <c r="J71" s="10">
        <v>0</v>
      </c>
      <c r="K71" s="4"/>
      <c r="L71" s="4"/>
    </row>
    <row r="72" spans="1:12" x14ac:dyDescent="0.3">
      <c r="A72" s="1" t="s">
        <v>683</v>
      </c>
      <c r="B72" s="26" t="s">
        <v>708</v>
      </c>
      <c r="C72" s="10">
        <v>0</v>
      </c>
      <c r="D72" s="10">
        <v>0</v>
      </c>
      <c r="E72" s="10">
        <v>371655.44</v>
      </c>
      <c r="F72" s="10">
        <v>41798.79</v>
      </c>
      <c r="G72" s="10">
        <v>0</v>
      </c>
      <c r="H72" s="10">
        <v>0</v>
      </c>
      <c r="I72" s="10">
        <v>0</v>
      </c>
      <c r="J72" s="10">
        <v>0</v>
      </c>
      <c r="K72" s="4"/>
      <c r="L72" s="4"/>
    </row>
    <row r="73" spans="1:12" x14ac:dyDescent="0.3">
      <c r="A73" s="1" t="s">
        <v>683</v>
      </c>
      <c r="B73" s="26" t="s">
        <v>709</v>
      </c>
      <c r="C73" s="10">
        <v>955600</v>
      </c>
      <c r="D73" s="10">
        <v>796200</v>
      </c>
      <c r="E73" s="10">
        <v>554600</v>
      </c>
      <c r="F73" s="10">
        <v>232900</v>
      </c>
      <c r="G73" s="10">
        <v>1034300</v>
      </c>
      <c r="H73" s="10">
        <v>1150100</v>
      </c>
      <c r="I73" s="10">
        <v>572400</v>
      </c>
      <c r="J73" s="10">
        <v>434500</v>
      </c>
      <c r="K73" s="4"/>
      <c r="L73" s="4"/>
    </row>
    <row r="74" spans="1:12" x14ac:dyDescent="0.3">
      <c r="A74" s="1" t="s">
        <v>683</v>
      </c>
      <c r="B74" s="26" t="s">
        <v>710</v>
      </c>
      <c r="C74" s="10">
        <v>1965230.76</v>
      </c>
      <c r="D74" s="10">
        <v>113881.12</v>
      </c>
      <c r="E74" s="10">
        <v>1770111.82</v>
      </c>
      <c r="F74" s="10">
        <v>994266.15</v>
      </c>
      <c r="G74" s="10">
        <v>0</v>
      </c>
      <c r="H74" s="10">
        <v>0</v>
      </c>
      <c r="I74" s="10">
        <v>13078.44</v>
      </c>
      <c r="J74" s="10">
        <v>300</v>
      </c>
      <c r="K74" s="4"/>
      <c r="L74" s="4"/>
    </row>
    <row r="75" spans="1:12" x14ac:dyDescent="0.3">
      <c r="A75" s="1" t="s">
        <v>683</v>
      </c>
      <c r="B75" s="26" t="s">
        <v>711</v>
      </c>
      <c r="C75" s="10">
        <v>876931.67</v>
      </c>
      <c r="D75" s="10">
        <v>4113.68</v>
      </c>
      <c r="E75" s="10">
        <v>878112.13</v>
      </c>
      <c r="F75" s="10">
        <v>429786.63</v>
      </c>
      <c r="G75" s="10">
        <v>0</v>
      </c>
      <c r="H75" s="10">
        <v>0</v>
      </c>
      <c r="I75" s="10">
        <v>828192.4</v>
      </c>
      <c r="J75" s="10">
        <v>753000</v>
      </c>
      <c r="K75" s="4"/>
      <c r="L75" s="4"/>
    </row>
    <row r="76" spans="1:12" x14ac:dyDescent="0.3">
      <c r="A76" s="1" t="s">
        <v>683</v>
      </c>
      <c r="B76" s="26" t="s">
        <v>712</v>
      </c>
      <c r="C76" s="10">
        <v>260999.63</v>
      </c>
      <c r="D76" s="10">
        <v>136818.71</v>
      </c>
      <c r="E76" s="10">
        <v>316058.92</v>
      </c>
      <c r="F76" s="10">
        <v>107780.45</v>
      </c>
      <c r="G76" s="10">
        <v>0</v>
      </c>
      <c r="H76" s="10">
        <v>0</v>
      </c>
      <c r="I76" s="10">
        <v>0</v>
      </c>
      <c r="J76" s="10">
        <v>0</v>
      </c>
      <c r="K76" s="4"/>
      <c r="L76" s="4"/>
    </row>
    <row r="77" spans="1:12" x14ac:dyDescent="0.3">
      <c r="A77" s="1" t="s">
        <v>683</v>
      </c>
      <c r="B77" s="26" t="s">
        <v>713</v>
      </c>
      <c r="C77" s="10">
        <v>2273090</v>
      </c>
      <c r="D77" s="10">
        <v>4401</v>
      </c>
      <c r="E77" s="10">
        <v>1445763</v>
      </c>
      <c r="F77" s="10">
        <v>597693</v>
      </c>
      <c r="G77" s="10">
        <v>0</v>
      </c>
      <c r="H77" s="10">
        <v>0</v>
      </c>
      <c r="I77" s="10">
        <v>80053</v>
      </c>
      <c r="J77" s="10">
        <v>376</v>
      </c>
      <c r="K77" s="4"/>
      <c r="L77" s="4"/>
    </row>
    <row r="78" spans="1:12" x14ac:dyDescent="0.3">
      <c r="A78" s="1" t="s">
        <v>325</v>
      </c>
      <c r="B78" s="26" t="s">
        <v>714</v>
      </c>
      <c r="C78" s="10">
        <v>685829.96</v>
      </c>
      <c r="D78" s="10">
        <v>58559.99</v>
      </c>
      <c r="E78" s="10">
        <v>1804968.78</v>
      </c>
      <c r="F78" s="10">
        <v>291315.15000000002</v>
      </c>
      <c r="G78" s="10">
        <v>0</v>
      </c>
      <c r="H78" s="10">
        <v>0</v>
      </c>
      <c r="I78" s="10">
        <v>45831.38</v>
      </c>
      <c r="J78" s="10">
        <v>80000</v>
      </c>
      <c r="K78" s="4"/>
      <c r="L78" s="4"/>
    </row>
    <row r="79" spans="1:12" x14ac:dyDescent="0.3">
      <c r="B79" s="26"/>
      <c r="C79" s="10"/>
      <c r="D79" s="10"/>
      <c r="E79" s="10"/>
      <c r="F79" s="10"/>
      <c r="G79" s="10"/>
      <c r="H79" s="10"/>
      <c r="I79" s="10"/>
      <c r="J79" s="10"/>
      <c r="K79" s="4"/>
      <c r="L79" s="4"/>
    </row>
    <row r="80" spans="1:12" x14ac:dyDescent="0.3">
      <c r="B80" s="26" t="s">
        <v>289</v>
      </c>
      <c r="C80" s="11">
        <f t="shared" ref="C80:J80" si="0">SUBTOTAL(9,C47:C79)</f>
        <v>35931512.740000002</v>
      </c>
      <c r="D80" s="11">
        <f t="shared" si="0"/>
        <v>8862062.8099999987</v>
      </c>
      <c r="E80" s="11">
        <f t="shared" si="0"/>
        <v>36140783.519999996</v>
      </c>
      <c r="F80" s="11">
        <f t="shared" si="0"/>
        <v>13296392.75</v>
      </c>
      <c r="G80" s="11">
        <f t="shared" si="0"/>
        <v>3463096.35</v>
      </c>
      <c r="H80" s="11">
        <f t="shared" si="0"/>
        <v>3642683.02</v>
      </c>
      <c r="I80" s="11">
        <f t="shared" si="0"/>
        <v>5429799.9000000004</v>
      </c>
      <c r="J80" s="11">
        <f t="shared" si="0"/>
        <v>2862097.38</v>
      </c>
      <c r="K80" s="4"/>
      <c r="L80" s="4"/>
    </row>
    <row r="81" spans="1:13" x14ac:dyDescent="0.3">
      <c r="B81" s="26"/>
      <c r="C81" s="4"/>
      <c r="D81" s="4"/>
      <c r="E81" s="4"/>
      <c r="F81" s="4"/>
      <c r="G81" s="4"/>
      <c r="H81" s="4"/>
      <c r="I81" s="4"/>
      <c r="J81" s="4"/>
      <c r="K81" s="4"/>
      <c r="L81" s="4"/>
    </row>
    <row r="82" spans="1:13" ht="17.5" x14ac:dyDescent="0.35">
      <c r="B82" s="225" t="s">
        <v>322</v>
      </c>
      <c r="C82" s="225"/>
      <c r="D82" s="225"/>
      <c r="E82" s="225"/>
      <c r="F82" s="225"/>
      <c r="G82" s="225"/>
      <c r="H82" s="225"/>
      <c r="I82" s="225"/>
      <c r="J82" s="225"/>
      <c r="K82" s="225"/>
      <c r="L82" s="225"/>
    </row>
    <row r="83" spans="1:13" ht="25.5" customHeight="1" x14ac:dyDescent="0.3">
      <c r="B83" s="13" t="s">
        <v>593</v>
      </c>
      <c r="C83" s="226" t="s">
        <v>385</v>
      </c>
      <c r="D83" s="227"/>
      <c r="E83" s="226" t="s">
        <v>386</v>
      </c>
      <c r="F83" s="227"/>
      <c r="G83" s="226" t="s">
        <v>387</v>
      </c>
      <c r="H83" s="227"/>
      <c r="I83" s="226" t="s">
        <v>388</v>
      </c>
      <c r="J83" s="227"/>
      <c r="K83" s="25"/>
      <c r="L83" s="4"/>
      <c r="M83" s="6"/>
    </row>
    <row r="84" spans="1:13" x14ac:dyDescent="0.3">
      <c r="B84" s="26"/>
      <c r="C84" s="27" t="s">
        <v>315</v>
      </c>
      <c r="D84" s="27" t="s">
        <v>316</v>
      </c>
      <c r="E84" s="27" t="s">
        <v>315</v>
      </c>
      <c r="F84" s="27" t="s">
        <v>316</v>
      </c>
      <c r="G84" s="27" t="s">
        <v>315</v>
      </c>
      <c r="H84" s="27" t="s">
        <v>316</v>
      </c>
      <c r="I84" s="27" t="s">
        <v>315</v>
      </c>
      <c r="J84" s="27" t="s">
        <v>316</v>
      </c>
      <c r="K84" s="28"/>
      <c r="L84" s="28"/>
    </row>
    <row r="85" spans="1:13" x14ac:dyDescent="0.3">
      <c r="B85" s="26"/>
      <c r="C85" s="27" t="s">
        <v>317</v>
      </c>
      <c r="D85" s="27" t="s">
        <v>317</v>
      </c>
      <c r="E85" s="27" t="s">
        <v>317</v>
      </c>
      <c r="F85" s="27" t="s">
        <v>317</v>
      </c>
      <c r="G85" s="27" t="s">
        <v>317</v>
      </c>
      <c r="H85" s="27" t="s">
        <v>317</v>
      </c>
      <c r="I85" s="27" t="s">
        <v>317</v>
      </c>
      <c r="J85" s="27" t="s">
        <v>317</v>
      </c>
      <c r="K85" s="28"/>
      <c r="L85" s="28"/>
    </row>
    <row r="86" spans="1:13" x14ac:dyDescent="0.3">
      <c r="B86" s="26"/>
      <c r="C86" s="10"/>
      <c r="D86" s="10"/>
      <c r="E86" s="10"/>
      <c r="F86" s="10"/>
      <c r="G86" s="10"/>
      <c r="H86" s="10"/>
      <c r="I86" s="10"/>
      <c r="J86" s="10"/>
      <c r="K86" s="4"/>
      <c r="L86" s="4"/>
    </row>
    <row r="87" spans="1:13" x14ac:dyDescent="0.3">
      <c r="A87" s="1" t="s">
        <v>683</v>
      </c>
      <c r="B87" s="26" t="s">
        <v>684</v>
      </c>
      <c r="C87" s="10">
        <v>293000.03000000003</v>
      </c>
      <c r="D87" s="10">
        <v>14704</v>
      </c>
      <c r="E87" s="10">
        <v>795221.8</v>
      </c>
      <c r="F87" s="10">
        <v>10027</v>
      </c>
      <c r="G87" s="10">
        <v>380621.93</v>
      </c>
      <c r="H87" s="10">
        <v>138779</v>
      </c>
      <c r="I87" s="10">
        <v>150205.60999999999</v>
      </c>
      <c r="J87" s="10">
        <v>2709</v>
      </c>
      <c r="K87" s="4"/>
      <c r="L87" s="4"/>
    </row>
    <row r="88" spans="1:13" x14ac:dyDescent="0.3">
      <c r="A88" s="1" t="s">
        <v>683</v>
      </c>
      <c r="B88" s="26" t="s">
        <v>685</v>
      </c>
      <c r="C88" s="10">
        <v>465502.9</v>
      </c>
      <c r="D88" s="10">
        <v>30457.74</v>
      </c>
      <c r="E88" s="10">
        <v>414202.33</v>
      </c>
      <c r="F88" s="10">
        <v>7634.27</v>
      </c>
      <c r="G88" s="10">
        <v>677958.88</v>
      </c>
      <c r="H88" s="10">
        <v>266236.84000000003</v>
      </c>
      <c r="I88" s="10">
        <v>57368.45</v>
      </c>
      <c r="J88" s="10">
        <v>475.16</v>
      </c>
      <c r="K88" s="4"/>
      <c r="L88" s="4"/>
    </row>
    <row r="89" spans="1:13" x14ac:dyDescent="0.3">
      <c r="A89" s="1" t="s">
        <v>683</v>
      </c>
      <c r="B89" s="26" t="s">
        <v>686</v>
      </c>
      <c r="C89" s="10">
        <v>855269.05</v>
      </c>
      <c r="D89" s="10">
        <v>49478.73</v>
      </c>
      <c r="E89" s="10">
        <v>1847498.05</v>
      </c>
      <c r="F89" s="10">
        <v>40334.449999999997</v>
      </c>
      <c r="G89" s="10">
        <v>662471.46</v>
      </c>
      <c r="H89" s="10">
        <v>364029.12</v>
      </c>
      <c r="I89" s="10">
        <v>200432.01</v>
      </c>
      <c r="J89" s="10">
        <v>87586.96</v>
      </c>
      <c r="K89" s="4"/>
      <c r="L89" s="4"/>
    </row>
    <row r="90" spans="1:13" x14ac:dyDescent="0.3">
      <c r="A90" s="1" t="s">
        <v>683</v>
      </c>
      <c r="B90" s="26" t="s">
        <v>687</v>
      </c>
      <c r="C90" s="10">
        <v>407300</v>
      </c>
      <c r="D90" s="10">
        <v>71000</v>
      </c>
      <c r="E90" s="10">
        <v>8448700</v>
      </c>
      <c r="F90" s="10">
        <v>211500</v>
      </c>
      <c r="G90" s="10">
        <v>589500</v>
      </c>
      <c r="H90" s="10">
        <v>218500</v>
      </c>
      <c r="I90" s="10">
        <v>645400</v>
      </c>
      <c r="J90" s="10">
        <v>214400</v>
      </c>
      <c r="K90" s="4"/>
      <c r="L90" s="4"/>
    </row>
    <row r="91" spans="1:13" x14ac:dyDescent="0.3">
      <c r="A91" s="1" t="s">
        <v>683</v>
      </c>
      <c r="B91" s="26" t="s">
        <v>688</v>
      </c>
      <c r="C91" s="10">
        <v>2491437</v>
      </c>
      <c r="D91" s="10">
        <v>136900</v>
      </c>
      <c r="E91" s="10">
        <v>3058052</v>
      </c>
      <c r="F91" s="10">
        <v>62685</v>
      </c>
      <c r="G91" s="10">
        <v>2597237</v>
      </c>
      <c r="H91" s="10">
        <v>1265315</v>
      </c>
      <c r="I91" s="10">
        <v>313023</v>
      </c>
      <c r="J91" s="10">
        <v>3679</v>
      </c>
      <c r="K91" s="4"/>
      <c r="L91" s="4"/>
    </row>
    <row r="92" spans="1:13" x14ac:dyDescent="0.3">
      <c r="A92" s="1" t="s">
        <v>683</v>
      </c>
      <c r="B92" s="26" t="s">
        <v>689</v>
      </c>
      <c r="C92" s="10">
        <v>1735356.12</v>
      </c>
      <c r="D92" s="10">
        <v>217541.83</v>
      </c>
      <c r="E92" s="10">
        <v>675678.67</v>
      </c>
      <c r="F92" s="10">
        <v>1512.04</v>
      </c>
      <c r="G92" s="10">
        <v>669289.26</v>
      </c>
      <c r="H92" s="10">
        <v>471134.95</v>
      </c>
      <c r="I92" s="10">
        <v>60346.080000000002</v>
      </c>
      <c r="J92" s="10">
        <v>0</v>
      </c>
      <c r="K92" s="4"/>
      <c r="L92" s="4"/>
    </row>
    <row r="93" spans="1:13" x14ac:dyDescent="0.3">
      <c r="A93" s="1" t="s">
        <v>683</v>
      </c>
      <c r="B93" s="26" t="s">
        <v>690</v>
      </c>
      <c r="C93" s="10">
        <v>4431743</v>
      </c>
      <c r="D93" s="10">
        <v>170138</v>
      </c>
      <c r="E93" s="10">
        <v>46353289</v>
      </c>
      <c r="F93" s="10">
        <v>352000</v>
      </c>
      <c r="G93" s="10">
        <v>5668347</v>
      </c>
      <c r="H93" s="10">
        <v>5520000</v>
      </c>
      <c r="I93" s="10">
        <v>1216836</v>
      </c>
      <c r="J93" s="10">
        <v>855612</v>
      </c>
      <c r="K93" s="4"/>
      <c r="L93" s="4"/>
    </row>
    <row r="94" spans="1:13" x14ac:dyDescent="0.3">
      <c r="A94" s="1" t="s">
        <v>683</v>
      </c>
      <c r="B94" s="26" t="s">
        <v>691</v>
      </c>
      <c r="C94" s="10">
        <v>1582400</v>
      </c>
      <c r="D94" s="10">
        <v>173100</v>
      </c>
      <c r="E94" s="10">
        <v>5903300</v>
      </c>
      <c r="F94" s="10">
        <v>221600</v>
      </c>
      <c r="G94" s="10">
        <v>622000</v>
      </c>
      <c r="H94" s="10">
        <v>307600</v>
      </c>
      <c r="I94" s="10">
        <v>64400</v>
      </c>
      <c r="J94" s="10">
        <v>0</v>
      </c>
      <c r="K94" s="4"/>
      <c r="L94" s="4"/>
    </row>
    <row r="95" spans="1:13" x14ac:dyDescent="0.3">
      <c r="A95" s="1" t="s">
        <v>683</v>
      </c>
      <c r="B95" s="26" t="s">
        <v>692</v>
      </c>
      <c r="C95" s="10">
        <v>1072747.6200000001</v>
      </c>
      <c r="D95" s="10">
        <v>124225.97</v>
      </c>
      <c r="E95" s="10">
        <v>6492931.7800000003</v>
      </c>
      <c r="F95" s="10">
        <v>171180.65</v>
      </c>
      <c r="G95" s="10">
        <v>1459951.78</v>
      </c>
      <c r="H95" s="10">
        <v>458413.72</v>
      </c>
      <c r="I95" s="10">
        <v>238305.31</v>
      </c>
      <c r="J95" s="10">
        <v>24068.57</v>
      </c>
      <c r="K95" s="4"/>
      <c r="L95" s="4"/>
    </row>
    <row r="96" spans="1:13" x14ac:dyDescent="0.3">
      <c r="A96" s="1" t="s">
        <v>683</v>
      </c>
      <c r="B96" s="26" t="s">
        <v>693</v>
      </c>
      <c r="C96" s="10">
        <v>695747.41</v>
      </c>
      <c r="D96" s="10">
        <v>168449.17</v>
      </c>
      <c r="E96" s="10">
        <v>2802642.15</v>
      </c>
      <c r="F96" s="10">
        <v>45734.55</v>
      </c>
      <c r="G96" s="10">
        <v>553731.68999999994</v>
      </c>
      <c r="H96" s="10">
        <v>107002.81</v>
      </c>
      <c r="I96" s="10">
        <v>71141.210000000006</v>
      </c>
      <c r="J96" s="10">
        <v>944.58</v>
      </c>
      <c r="K96" s="4"/>
      <c r="L96" s="4"/>
    </row>
    <row r="97" spans="1:12" x14ac:dyDescent="0.3">
      <c r="A97" s="1" t="s">
        <v>683</v>
      </c>
      <c r="B97" s="26" t="s">
        <v>694</v>
      </c>
      <c r="C97" s="10">
        <v>1214776.93</v>
      </c>
      <c r="D97" s="10">
        <v>307534.49</v>
      </c>
      <c r="E97" s="10">
        <v>1089868.6100000001</v>
      </c>
      <c r="F97" s="10">
        <v>9998.82</v>
      </c>
      <c r="G97" s="10">
        <v>449463.05</v>
      </c>
      <c r="H97" s="10">
        <v>41703.370000000003</v>
      </c>
      <c r="I97" s="10">
        <v>165759.76</v>
      </c>
      <c r="J97" s="10">
        <v>11306.86</v>
      </c>
      <c r="K97" s="4"/>
      <c r="L97" s="4"/>
    </row>
    <row r="98" spans="1:12" x14ac:dyDescent="0.3">
      <c r="A98" s="1" t="s">
        <v>683</v>
      </c>
      <c r="B98" s="26" t="s">
        <v>695</v>
      </c>
      <c r="C98" s="10">
        <v>682226.66</v>
      </c>
      <c r="D98" s="10">
        <v>104629.32</v>
      </c>
      <c r="E98" s="10">
        <v>2799692.08</v>
      </c>
      <c r="F98" s="10">
        <v>71240.399999999994</v>
      </c>
      <c r="G98" s="10">
        <v>582252.4</v>
      </c>
      <c r="H98" s="10">
        <v>266691.94</v>
      </c>
      <c r="I98" s="10">
        <v>42000</v>
      </c>
      <c r="J98" s="10">
        <v>0</v>
      </c>
      <c r="K98" s="4"/>
      <c r="L98" s="4"/>
    </row>
    <row r="99" spans="1:12" x14ac:dyDescent="0.3">
      <c r="A99" s="1" t="s">
        <v>683</v>
      </c>
      <c r="B99" s="26" t="s">
        <v>696</v>
      </c>
      <c r="C99" s="10">
        <v>1403186.66</v>
      </c>
      <c r="D99" s="10">
        <v>69422.58</v>
      </c>
      <c r="E99" s="10">
        <v>2474753.2599999998</v>
      </c>
      <c r="F99" s="10">
        <v>46456.09</v>
      </c>
      <c r="G99" s="10">
        <v>5389789.4000000004</v>
      </c>
      <c r="H99" s="10">
        <v>4727135.7300000004</v>
      </c>
      <c r="I99" s="10">
        <v>115364.22</v>
      </c>
      <c r="J99" s="10">
        <v>1466.82</v>
      </c>
      <c r="K99" s="4"/>
      <c r="L99" s="4"/>
    </row>
    <row r="100" spans="1:12" x14ac:dyDescent="0.3">
      <c r="A100" s="1" t="s">
        <v>683</v>
      </c>
      <c r="B100" s="26" t="s">
        <v>697</v>
      </c>
      <c r="C100" s="10">
        <v>591919.66</v>
      </c>
      <c r="D100" s="10">
        <v>192800.35</v>
      </c>
      <c r="E100" s="10">
        <v>1585903.61</v>
      </c>
      <c r="F100" s="10">
        <v>30476.44</v>
      </c>
      <c r="G100" s="10">
        <v>370897.28</v>
      </c>
      <c r="H100" s="10">
        <v>50426.63</v>
      </c>
      <c r="I100" s="10">
        <v>105712.61</v>
      </c>
      <c r="J100" s="10">
        <v>0</v>
      </c>
      <c r="K100" s="4"/>
      <c r="L100" s="4"/>
    </row>
    <row r="101" spans="1:12" x14ac:dyDescent="0.3">
      <c r="A101" s="1" t="s">
        <v>683</v>
      </c>
      <c r="B101" s="26" t="s">
        <v>698</v>
      </c>
      <c r="C101" s="10">
        <v>531969.54</v>
      </c>
      <c r="D101" s="10">
        <v>41706.589999999997</v>
      </c>
      <c r="E101" s="10">
        <v>554791.98</v>
      </c>
      <c r="F101" s="10">
        <v>5264.35</v>
      </c>
      <c r="G101" s="10">
        <v>509672.04</v>
      </c>
      <c r="H101" s="10">
        <v>185477.81</v>
      </c>
      <c r="I101" s="10">
        <v>71259.710000000006</v>
      </c>
      <c r="J101" s="10">
        <v>1294.0999999999999</v>
      </c>
      <c r="K101" s="4"/>
      <c r="L101" s="4"/>
    </row>
    <row r="102" spans="1:12" x14ac:dyDescent="0.3">
      <c r="A102" s="1" t="s">
        <v>683</v>
      </c>
      <c r="B102" s="26" t="s">
        <v>699</v>
      </c>
      <c r="C102" s="10">
        <v>198298.95</v>
      </c>
      <c r="D102" s="10">
        <v>31077.89</v>
      </c>
      <c r="E102" s="10">
        <v>31054.07</v>
      </c>
      <c r="F102" s="10">
        <v>497.95</v>
      </c>
      <c r="G102" s="10">
        <v>821122.88</v>
      </c>
      <c r="H102" s="10">
        <v>654902.31999999995</v>
      </c>
      <c r="I102" s="10">
        <v>42129.64</v>
      </c>
      <c r="J102" s="10">
        <v>0</v>
      </c>
      <c r="K102" s="4"/>
      <c r="L102" s="4"/>
    </row>
    <row r="103" spans="1:12" x14ac:dyDescent="0.3">
      <c r="A103" s="1" t="s">
        <v>683</v>
      </c>
      <c r="B103" s="26" t="s">
        <v>700</v>
      </c>
      <c r="C103" s="10">
        <v>1061600.24</v>
      </c>
      <c r="D103" s="10">
        <v>295740.09999999998</v>
      </c>
      <c r="E103" s="10">
        <v>5051894.17</v>
      </c>
      <c r="F103" s="10">
        <v>87520.34</v>
      </c>
      <c r="G103" s="10">
        <v>647164.73</v>
      </c>
      <c r="H103" s="10">
        <v>484550.43</v>
      </c>
      <c r="I103" s="10">
        <v>1116844.6399999999</v>
      </c>
      <c r="J103" s="10">
        <v>715126.16</v>
      </c>
      <c r="K103" s="4"/>
      <c r="L103" s="4"/>
    </row>
    <row r="104" spans="1:12" x14ac:dyDescent="0.3">
      <c r="A104" s="1" t="s">
        <v>683</v>
      </c>
      <c r="B104" s="26" t="s">
        <v>701</v>
      </c>
      <c r="C104" s="10">
        <v>677793.43</v>
      </c>
      <c r="D104" s="10">
        <v>45394.95</v>
      </c>
      <c r="E104" s="10">
        <v>603943.89</v>
      </c>
      <c r="F104" s="10">
        <v>8543.24</v>
      </c>
      <c r="G104" s="10">
        <v>612670.73</v>
      </c>
      <c r="H104" s="10">
        <v>152876.9</v>
      </c>
      <c r="I104" s="10">
        <v>39603.230000000003</v>
      </c>
      <c r="J104" s="10">
        <v>449.98</v>
      </c>
      <c r="K104" s="4"/>
      <c r="L104" s="4"/>
    </row>
    <row r="105" spans="1:12" x14ac:dyDescent="0.3">
      <c r="A105" s="1" t="s">
        <v>683</v>
      </c>
      <c r="B105" s="26" t="s">
        <v>702</v>
      </c>
      <c r="C105" s="10">
        <v>1262354</v>
      </c>
      <c r="D105" s="10">
        <v>103550</v>
      </c>
      <c r="E105" s="10">
        <v>3087417</v>
      </c>
      <c r="F105" s="10">
        <v>49345</v>
      </c>
      <c r="G105" s="10">
        <v>736438</v>
      </c>
      <c r="H105" s="10">
        <v>188779</v>
      </c>
      <c r="I105" s="10">
        <v>22500</v>
      </c>
      <c r="J105" s="10">
        <v>0</v>
      </c>
      <c r="K105" s="4"/>
      <c r="L105" s="4"/>
    </row>
    <row r="106" spans="1:12" x14ac:dyDescent="0.3">
      <c r="A106" s="1" t="s">
        <v>683</v>
      </c>
      <c r="B106" s="26" t="s">
        <v>703</v>
      </c>
      <c r="C106" s="10">
        <v>816918</v>
      </c>
      <c r="D106" s="10">
        <v>51104</v>
      </c>
      <c r="E106" s="10">
        <v>1645428</v>
      </c>
      <c r="F106" s="10">
        <v>361847</v>
      </c>
      <c r="G106" s="10">
        <v>455630</v>
      </c>
      <c r="H106" s="10">
        <v>224005</v>
      </c>
      <c r="I106" s="10">
        <v>398034</v>
      </c>
      <c r="J106" s="10">
        <v>324934</v>
      </c>
      <c r="K106" s="4"/>
      <c r="L106" s="4"/>
    </row>
    <row r="107" spans="1:12" x14ac:dyDescent="0.3">
      <c r="A107" s="1" t="s">
        <v>683</v>
      </c>
      <c r="B107" s="26" t="s">
        <v>704</v>
      </c>
      <c r="C107" s="10">
        <v>564056</v>
      </c>
      <c r="D107" s="10">
        <v>62730</v>
      </c>
      <c r="E107" s="10">
        <v>1708991</v>
      </c>
      <c r="F107" s="10">
        <v>26617</v>
      </c>
      <c r="G107" s="10">
        <v>6314093</v>
      </c>
      <c r="H107" s="10">
        <v>4465453</v>
      </c>
      <c r="I107" s="10">
        <v>0</v>
      </c>
      <c r="J107" s="10">
        <v>0</v>
      </c>
      <c r="K107" s="4"/>
      <c r="L107" s="4"/>
    </row>
    <row r="108" spans="1:12" x14ac:dyDescent="0.3">
      <c r="A108" s="1" t="s">
        <v>683</v>
      </c>
      <c r="B108" s="26" t="s">
        <v>705</v>
      </c>
      <c r="C108" s="10">
        <v>511624</v>
      </c>
      <c r="D108" s="10">
        <v>60568</v>
      </c>
      <c r="E108" s="10">
        <v>849915</v>
      </c>
      <c r="F108" s="10">
        <v>0</v>
      </c>
      <c r="G108" s="10">
        <v>429215</v>
      </c>
      <c r="H108" s="10">
        <v>51190</v>
      </c>
      <c r="I108" s="10">
        <v>117715</v>
      </c>
      <c r="J108" s="10">
        <v>3291</v>
      </c>
      <c r="K108" s="4"/>
      <c r="L108" s="4"/>
    </row>
    <row r="109" spans="1:12" x14ac:dyDescent="0.3">
      <c r="A109" s="1" t="s">
        <v>683</v>
      </c>
      <c r="B109" s="26" t="s">
        <v>706</v>
      </c>
      <c r="C109" s="10">
        <v>400476.14</v>
      </c>
      <c r="D109" s="10">
        <v>101694</v>
      </c>
      <c r="E109" s="10">
        <v>460521.1</v>
      </c>
      <c r="F109" s="10">
        <v>6406</v>
      </c>
      <c r="G109" s="10">
        <v>739735.18</v>
      </c>
      <c r="H109" s="10">
        <v>241279</v>
      </c>
      <c r="I109" s="10">
        <v>26070.04</v>
      </c>
      <c r="J109" s="10">
        <v>1719</v>
      </c>
      <c r="K109" s="4"/>
      <c r="L109" s="4"/>
    </row>
    <row r="110" spans="1:12" x14ac:dyDescent="0.3">
      <c r="A110" s="1" t="s">
        <v>683</v>
      </c>
      <c r="B110" s="26" t="s">
        <v>707</v>
      </c>
      <c r="C110" s="10">
        <v>449917.28</v>
      </c>
      <c r="D110" s="10">
        <v>58180.94</v>
      </c>
      <c r="E110" s="10">
        <v>150000</v>
      </c>
      <c r="F110" s="10">
        <v>0</v>
      </c>
      <c r="G110" s="10">
        <v>330788.43</v>
      </c>
      <c r="H110" s="10">
        <v>150135.71</v>
      </c>
      <c r="I110" s="10">
        <v>60259.38</v>
      </c>
      <c r="J110" s="10">
        <v>9136.31</v>
      </c>
      <c r="K110" s="4"/>
      <c r="L110" s="4"/>
    </row>
    <row r="111" spans="1:12" x14ac:dyDescent="0.3">
      <c r="A111" s="1" t="s">
        <v>683</v>
      </c>
      <c r="B111" s="26" t="s">
        <v>708</v>
      </c>
      <c r="C111" s="10">
        <v>395149.8</v>
      </c>
      <c r="D111" s="10">
        <v>35273.32</v>
      </c>
      <c r="E111" s="10">
        <v>623031.16</v>
      </c>
      <c r="F111" s="10">
        <v>10517.03</v>
      </c>
      <c r="G111" s="10">
        <v>341483.05</v>
      </c>
      <c r="H111" s="10">
        <v>254089.5</v>
      </c>
      <c r="I111" s="10">
        <v>29626.83</v>
      </c>
      <c r="J111" s="10">
        <v>0</v>
      </c>
      <c r="K111" s="4"/>
      <c r="L111" s="4"/>
    </row>
    <row r="112" spans="1:12" x14ac:dyDescent="0.3">
      <c r="A112" s="1" t="s">
        <v>683</v>
      </c>
      <c r="B112" s="26" t="s">
        <v>709</v>
      </c>
      <c r="C112" s="10">
        <v>1660600</v>
      </c>
      <c r="D112" s="10">
        <v>162100</v>
      </c>
      <c r="E112" s="10">
        <v>8250100</v>
      </c>
      <c r="F112" s="10">
        <v>162400</v>
      </c>
      <c r="G112" s="10">
        <v>1180500</v>
      </c>
      <c r="H112" s="10">
        <v>436500</v>
      </c>
      <c r="I112" s="10">
        <v>0</v>
      </c>
      <c r="J112" s="10">
        <v>0</v>
      </c>
      <c r="K112" s="4"/>
      <c r="L112" s="4"/>
    </row>
    <row r="113" spans="1:13" x14ac:dyDescent="0.3">
      <c r="A113" s="1" t="s">
        <v>683</v>
      </c>
      <c r="B113" s="26" t="s">
        <v>710</v>
      </c>
      <c r="C113" s="10">
        <v>1405250.95</v>
      </c>
      <c r="D113" s="10">
        <v>374149.59</v>
      </c>
      <c r="E113" s="10">
        <v>1844665.38</v>
      </c>
      <c r="F113" s="10">
        <v>34849.53</v>
      </c>
      <c r="G113" s="10">
        <v>549228.63</v>
      </c>
      <c r="H113" s="10">
        <v>58475.68</v>
      </c>
      <c r="I113" s="10">
        <v>324035.3</v>
      </c>
      <c r="J113" s="10">
        <v>17918.87</v>
      </c>
      <c r="K113" s="4"/>
      <c r="L113" s="4"/>
    </row>
    <row r="114" spans="1:13" x14ac:dyDescent="0.3">
      <c r="A114" s="1" t="s">
        <v>683</v>
      </c>
      <c r="B114" s="26" t="s">
        <v>711</v>
      </c>
      <c r="C114" s="10">
        <v>655832.80000000005</v>
      </c>
      <c r="D114" s="10">
        <v>138300.32999999999</v>
      </c>
      <c r="E114" s="10">
        <v>4251395.9800000004</v>
      </c>
      <c r="F114" s="10">
        <v>77856.600000000006</v>
      </c>
      <c r="G114" s="10">
        <v>588152.31999999995</v>
      </c>
      <c r="H114" s="10">
        <v>242606.49</v>
      </c>
      <c r="I114" s="10">
        <v>33319.599999999999</v>
      </c>
      <c r="J114" s="10">
        <v>0</v>
      </c>
      <c r="K114" s="4"/>
      <c r="L114" s="4"/>
    </row>
    <row r="115" spans="1:13" x14ac:dyDescent="0.3">
      <c r="A115" s="1" t="s">
        <v>683</v>
      </c>
      <c r="B115" s="26" t="s">
        <v>712</v>
      </c>
      <c r="C115" s="10">
        <v>1086765.24</v>
      </c>
      <c r="D115" s="10">
        <v>69015.12</v>
      </c>
      <c r="E115" s="10">
        <v>1022946.72</v>
      </c>
      <c r="F115" s="10">
        <v>18280.64</v>
      </c>
      <c r="G115" s="10">
        <v>283362.86</v>
      </c>
      <c r="H115" s="10">
        <v>198056.01</v>
      </c>
      <c r="I115" s="10">
        <v>29749.43</v>
      </c>
      <c r="J115" s="10">
        <v>34.130000000000003</v>
      </c>
      <c r="K115" s="4"/>
      <c r="L115" s="4"/>
    </row>
    <row r="116" spans="1:13" x14ac:dyDescent="0.3">
      <c r="A116" s="1" t="s">
        <v>683</v>
      </c>
      <c r="B116" s="26" t="s">
        <v>713</v>
      </c>
      <c r="C116" s="10">
        <v>1164361</v>
      </c>
      <c r="D116" s="10">
        <v>72453</v>
      </c>
      <c r="E116" s="10">
        <v>1909168</v>
      </c>
      <c r="F116" s="10">
        <v>22543</v>
      </c>
      <c r="G116" s="10">
        <v>636798</v>
      </c>
      <c r="H116" s="10">
        <v>159283</v>
      </c>
      <c r="I116" s="10">
        <v>102482</v>
      </c>
      <c r="J116" s="10">
        <v>272</v>
      </c>
      <c r="K116" s="4"/>
      <c r="L116" s="4"/>
    </row>
    <row r="117" spans="1:13" x14ac:dyDescent="0.3">
      <c r="A117" s="1" t="s">
        <v>423</v>
      </c>
      <c r="B117" s="26" t="s">
        <v>714</v>
      </c>
      <c r="C117" s="10">
        <v>560719.18999999994</v>
      </c>
      <c r="D117" s="10">
        <v>104218.01</v>
      </c>
      <c r="E117" s="10">
        <v>1779529.3</v>
      </c>
      <c r="F117" s="10">
        <v>30246.51</v>
      </c>
      <c r="G117" s="10">
        <v>1038389.51</v>
      </c>
      <c r="H117" s="10">
        <v>405967.19</v>
      </c>
      <c r="I117" s="10">
        <v>209001.48</v>
      </c>
      <c r="J117" s="10">
        <v>7865.98</v>
      </c>
      <c r="K117" s="4"/>
      <c r="L117" s="4"/>
    </row>
    <row r="118" spans="1:13" x14ac:dyDescent="0.3">
      <c r="B118" s="26"/>
      <c r="C118" s="10"/>
      <c r="D118" s="10"/>
      <c r="E118" s="10"/>
      <c r="F118" s="10"/>
      <c r="G118" s="10"/>
      <c r="H118" s="10"/>
      <c r="I118" s="10"/>
      <c r="J118" s="10"/>
      <c r="K118" s="4"/>
      <c r="L118" s="4"/>
    </row>
    <row r="119" spans="1:13" x14ac:dyDescent="0.3">
      <c r="B119" s="26" t="s">
        <v>289</v>
      </c>
      <c r="C119" s="11">
        <f t="shared" ref="C119:J119" si="1">SUBTOTAL(9,C86:C118)</f>
        <v>31326299.600000001</v>
      </c>
      <c r="D119" s="11">
        <f t="shared" si="1"/>
        <v>3637638.02</v>
      </c>
      <c r="E119" s="11">
        <f t="shared" si="1"/>
        <v>118566526.08999999</v>
      </c>
      <c r="F119" s="11">
        <f t="shared" si="1"/>
        <v>2185113.9</v>
      </c>
      <c r="G119" s="11">
        <f t="shared" si="1"/>
        <v>36887955.490000002</v>
      </c>
      <c r="H119" s="11">
        <f t="shared" si="1"/>
        <v>22756596.150000002</v>
      </c>
      <c r="I119" s="11">
        <f t="shared" si="1"/>
        <v>6068924.540000001</v>
      </c>
      <c r="J119" s="11">
        <f t="shared" si="1"/>
        <v>2284290.4800000004</v>
      </c>
      <c r="K119" s="4"/>
      <c r="L119" s="4"/>
    </row>
    <row r="120" spans="1:13" x14ac:dyDescent="0.3">
      <c r="B120" s="26"/>
      <c r="C120" s="4"/>
      <c r="D120" s="4"/>
      <c r="E120" s="4"/>
      <c r="F120" s="4"/>
      <c r="G120" s="4"/>
      <c r="H120" s="4"/>
      <c r="I120" s="4"/>
      <c r="J120" s="4"/>
      <c r="K120" s="4"/>
      <c r="L120" s="4"/>
    </row>
    <row r="121" spans="1:13" ht="17.5" x14ac:dyDescent="0.35">
      <c r="B121" s="225" t="s">
        <v>322</v>
      </c>
      <c r="C121" s="225"/>
      <c r="D121" s="225"/>
      <c r="E121" s="225"/>
      <c r="F121" s="225"/>
      <c r="G121" s="225"/>
      <c r="H121" s="225"/>
      <c r="I121" s="225"/>
      <c r="J121" s="225"/>
      <c r="K121" s="225"/>
      <c r="L121" s="225"/>
    </row>
    <row r="122" spans="1:13" ht="25.5" customHeight="1" x14ac:dyDescent="0.3">
      <c r="B122" s="13" t="s">
        <v>593</v>
      </c>
      <c r="C122" s="226" t="s">
        <v>389</v>
      </c>
      <c r="D122" s="227"/>
      <c r="E122" s="226" t="s">
        <v>390</v>
      </c>
      <c r="F122" s="227"/>
      <c r="G122" s="226" t="s">
        <v>391</v>
      </c>
      <c r="H122" s="227"/>
      <c r="I122" s="226" t="s">
        <v>392</v>
      </c>
      <c r="J122" s="227"/>
      <c r="K122" s="25"/>
      <c r="L122" s="4"/>
      <c r="M122" s="6"/>
    </row>
    <row r="123" spans="1:13" x14ac:dyDescent="0.3">
      <c r="B123" s="26"/>
      <c r="C123" s="27" t="s">
        <v>315</v>
      </c>
      <c r="D123" s="27" t="s">
        <v>316</v>
      </c>
      <c r="E123" s="27" t="s">
        <v>315</v>
      </c>
      <c r="F123" s="27" t="s">
        <v>316</v>
      </c>
      <c r="G123" s="27" t="s">
        <v>315</v>
      </c>
      <c r="H123" s="27" t="s">
        <v>316</v>
      </c>
      <c r="I123" s="27" t="s">
        <v>315</v>
      </c>
      <c r="J123" s="27" t="s">
        <v>316</v>
      </c>
      <c r="K123" s="28"/>
      <c r="L123" s="28"/>
    </row>
    <row r="124" spans="1:13" x14ac:dyDescent="0.3">
      <c r="B124" s="26"/>
      <c r="C124" s="27" t="s">
        <v>317</v>
      </c>
      <c r="D124" s="27" t="s">
        <v>317</v>
      </c>
      <c r="E124" s="27" t="s">
        <v>317</v>
      </c>
      <c r="F124" s="27" t="s">
        <v>317</v>
      </c>
      <c r="G124" s="27" t="s">
        <v>317</v>
      </c>
      <c r="H124" s="27" t="s">
        <v>317</v>
      </c>
      <c r="I124" s="27" t="s">
        <v>317</v>
      </c>
      <c r="J124" s="27" t="s">
        <v>317</v>
      </c>
      <c r="K124" s="28"/>
      <c r="L124" s="28"/>
    </row>
    <row r="125" spans="1:13" x14ac:dyDescent="0.3">
      <c r="B125" s="26"/>
      <c r="C125" s="10"/>
      <c r="D125" s="10"/>
      <c r="E125" s="10"/>
      <c r="F125" s="10"/>
      <c r="G125" s="10"/>
      <c r="H125" s="10"/>
      <c r="I125" s="4"/>
      <c r="J125" s="4"/>
      <c r="K125" s="4"/>
      <c r="L125" s="4"/>
    </row>
    <row r="126" spans="1:13" x14ac:dyDescent="0.3">
      <c r="A126" s="1" t="s">
        <v>683</v>
      </c>
      <c r="B126" s="26" t="s">
        <v>684</v>
      </c>
      <c r="C126" s="10">
        <v>361761.03</v>
      </c>
      <c r="D126" s="10">
        <v>123686</v>
      </c>
      <c r="E126" s="10">
        <v>456960.07</v>
      </c>
      <c r="F126" s="10">
        <v>54389</v>
      </c>
      <c r="G126" s="10">
        <v>2980328.68</v>
      </c>
      <c r="H126" s="10">
        <v>335848</v>
      </c>
      <c r="I126" s="4">
        <v>71906.83</v>
      </c>
      <c r="J126" s="4">
        <v>99532</v>
      </c>
      <c r="K126" s="4"/>
      <c r="L126" s="4"/>
    </row>
    <row r="127" spans="1:13" x14ac:dyDescent="0.3">
      <c r="A127" s="1" t="s">
        <v>683</v>
      </c>
      <c r="B127" s="26" t="s">
        <v>685</v>
      </c>
      <c r="C127" s="10">
        <v>24675.07</v>
      </c>
      <c r="D127" s="10">
        <v>0</v>
      </c>
      <c r="E127" s="10">
        <v>384815.38</v>
      </c>
      <c r="F127" s="10">
        <v>92449.09</v>
      </c>
      <c r="G127" s="10">
        <v>3785958.15</v>
      </c>
      <c r="H127" s="10">
        <v>255000</v>
      </c>
      <c r="I127" s="4">
        <v>289023.93</v>
      </c>
      <c r="J127" s="4">
        <v>8542.93</v>
      </c>
      <c r="K127" s="4"/>
      <c r="L127" s="4"/>
    </row>
    <row r="128" spans="1:13" x14ac:dyDescent="0.3">
      <c r="A128" s="1" t="s">
        <v>683</v>
      </c>
      <c r="B128" s="26" t="s">
        <v>686</v>
      </c>
      <c r="C128" s="10">
        <v>307744.27</v>
      </c>
      <c r="D128" s="10">
        <v>59146.8</v>
      </c>
      <c r="E128" s="10">
        <v>891011.49</v>
      </c>
      <c r="F128" s="10">
        <v>114402.41</v>
      </c>
      <c r="G128" s="10">
        <v>5089412.01</v>
      </c>
      <c r="H128" s="10">
        <v>269748.65999999997</v>
      </c>
      <c r="I128" s="4">
        <v>585718.38</v>
      </c>
      <c r="J128" s="4">
        <v>203278.49</v>
      </c>
      <c r="K128" s="4"/>
      <c r="L128" s="4"/>
    </row>
    <row r="129" spans="1:12" x14ac:dyDescent="0.3">
      <c r="A129" s="1" t="s">
        <v>683</v>
      </c>
      <c r="B129" s="26" t="s">
        <v>687</v>
      </c>
      <c r="C129" s="10">
        <v>2052900</v>
      </c>
      <c r="D129" s="10">
        <v>822300</v>
      </c>
      <c r="E129" s="10">
        <v>901800</v>
      </c>
      <c r="F129" s="10">
        <v>249000</v>
      </c>
      <c r="G129" s="10">
        <v>17714200</v>
      </c>
      <c r="H129" s="10">
        <v>683500</v>
      </c>
      <c r="I129" s="4">
        <v>1950100</v>
      </c>
      <c r="J129" s="4">
        <v>583100</v>
      </c>
      <c r="K129" s="4"/>
      <c r="L129" s="4"/>
    </row>
    <row r="130" spans="1:12" x14ac:dyDescent="0.3">
      <c r="A130" s="1" t="s">
        <v>683</v>
      </c>
      <c r="B130" s="26" t="s">
        <v>688</v>
      </c>
      <c r="C130" s="10">
        <v>3102939</v>
      </c>
      <c r="D130" s="10">
        <v>811242</v>
      </c>
      <c r="E130" s="10">
        <v>2532939</v>
      </c>
      <c r="F130" s="10">
        <v>260816</v>
      </c>
      <c r="G130" s="10">
        <v>12570295</v>
      </c>
      <c r="H130" s="10">
        <v>57525</v>
      </c>
      <c r="I130" s="4">
        <v>1476778</v>
      </c>
      <c r="J130" s="4">
        <v>1747075</v>
      </c>
      <c r="K130" s="4"/>
      <c r="L130" s="4"/>
    </row>
    <row r="131" spans="1:12" x14ac:dyDescent="0.3">
      <c r="A131" s="1" t="s">
        <v>683</v>
      </c>
      <c r="B131" s="26" t="s">
        <v>689</v>
      </c>
      <c r="C131" s="10">
        <v>42486.02</v>
      </c>
      <c r="D131" s="10">
        <v>520.41</v>
      </c>
      <c r="E131" s="10">
        <v>688791.99</v>
      </c>
      <c r="F131" s="10">
        <v>94777.01</v>
      </c>
      <c r="G131" s="10">
        <v>7087107.2300000004</v>
      </c>
      <c r="H131" s="10">
        <v>264323.96000000002</v>
      </c>
      <c r="I131" s="4">
        <v>171655.73</v>
      </c>
      <c r="J131" s="4">
        <v>225004.77</v>
      </c>
      <c r="K131" s="4"/>
      <c r="L131" s="4"/>
    </row>
    <row r="132" spans="1:12" x14ac:dyDescent="0.3">
      <c r="A132" s="1" t="s">
        <v>683</v>
      </c>
      <c r="B132" s="26" t="s">
        <v>690</v>
      </c>
      <c r="C132" s="10">
        <v>6000</v>
      </c>
      <c r="D132" s="10">
        <v>2000</v>
      </c>
      <c r="E132" s="10">
        <v>4633815</v>
      </c>
      <c r="F132" s="10">
        <v>4001000</v>
      </c>
      <c r="G132" s="10">
        <v>131833899</v>
      </c>
      <c r="H132" s="10">
        <v>82100129</v>
      </c>
      <c r="I132" s="4">
        <v>3329601</v>
      </c>
      <c r="J132" s="4">
        <v>0</v>
      </c>
      <c r="K132" s="4"/>
      <c r="L132" s="4"/>
    </row>
    <row r="133" spans="1:12" x14ac:dyDescent="0.3">
      <c r="A133" s="1" t="s">
        <v>683</v>
      </c>
      <c r="B133" s="26" t="s">
        <v>691</v>
      </c>
      <c r="C133" s="10">
        <v>2050100</v>
      </c>
      <c r="D133" s="10">
        <v>1892800</v>
      </c>
      <c r="E133" s="10">
        <v>564600</v>
      </c>
      <c r="F133" s="10">
        <v>20300</v>
      </c>
      <c r="G133" s="10">
        <v>16297800</v>
      </c>
      <c r="H133" s="10">
        <v>0</v>
      </c>
      <c r="I133" s="4">
        <v>0</v>
      </c>
      <c r="J133" s="4">
        <v>470000</v>
      </c>
      <c r="K133" s="4"/>
      <c r="L133" s="4"/>
    </row>
    <row r="134" spans="1:12" x14ac:dyDescent="0.3">
      <c r="A134" s="1" t="s">
        <v>683</v>
      </c>
      <c r="B134" s="26" t="s">
        <v>692</v>
      </c>
      <c r="C134" s="10">
        <v>2143472.91</v>
      </c>
      <c r="D134" s="10">
        <v>953641.65</v>
      </c>
      <c r="E134" s="10">
        <v>1428430.28</v>
      </c>
      <c r="F134" s="10">
        <v>100775.33</v>
      </c>
      <c r="G134" s="10">
        <v>21741852.359999999</v>
      </c>
      <c r="H134" s="10">
        <v>0</v>
      </c>
      <c r="I134" s="4">
        <v>207501.71</v>
      </c>
      <c r="J134" s="4">
        <v>850000</v>
      </c>
      <c r="K134" s="4"/>
      <c r="L134" s="4"/>
    </row>
    <row r="135" spans="1:12" x14ac:dyDescent="0.3">
      <c r="A135" s="1" t="s">
        <v>683</v>
      </c>
      <c r="B135" s="26" t="s">
        <v>693</v>
      </c>
      <c r="C135" s="10">
        <v>759458.61</v>
      </c>
      <c r="D135" s="10">
        <v>279729.94</v>
      </c>
      <c r="E135" s="10">
        <v>562235.19999999995</v>
      </c>
      <c r="F135" s="10">
        <v>135968.69</v>
      </c>
      <c r="G135" s="10">
        <v>5115000</v>
      </c>
      <c r="H135" s="10">
        <v>0</v>
      </c>
      <c r="I135" s="4">
        <v>0</v>
      </c>
      <c r="J135" s="4">
        <v>250200</v>
      </c>
      <c r="K135" s="4"/>
      <c r="L135" s="4"/>
    </row>
    <row r="136" spans="1:12" x14ac:dyDescent="0.3">
      <c r="A136" s="1" t="s">
        <v>683</v>
      </c>
      <c r="B136" s="26" t="s">
        <v>694</v>
      </c>
      <c r="C136" s="10">
        <v>725514.48</v>
      </c>
      <c r="D136" s="10">
        <v>245799.24</v>
      </c>
      <c r="E136" s="10">
        <v>814643</v>
      </c>
      <c r="F136" s="10">
        <v>227751.72</v>
      </c>
      <c r="G136" s="10">
        <v>11751925.98</v>
      </c>
      <c r="H136" s="10">
        <v>5783118.0700000003</v>
      </c>
      <c r="I136" s="4">
        <v>990019.8</v>
      </c>
      <c r="J136" s="4">
        <v>322794.74</v>
      </c>
      <c r="K136" s="4"/>
      <c r="L136" s="4"/>
    </row>
    <row r="137" spans="1:12" x14ac:dyDescent="0.3">
      <c r="A137" s="1" t="s">
        <v>683</v>
      </c>
      <c r="B137" s="26" t="s">
        <v>695</v>
      </c>
      <c r="C137" s="10">
        <v>1347133.01</v>
      </c>
      <c r="D137" s="10">
        <v>318935.48</v>
      </c>
      <c r="E137" s="10">
        <v>1202044.05</v>
      </c>
      <c r="F137" s="10">
        <v>189726.16</v>
      </c>
      <c r="G137" s="10">
        <v>6044402.2300000004</v>
      </c>
      <c r="H137" s="10">
        <v>522933.92</v>
      </c>
      <c r="I137" s="4">
        <v>559872.48</v>
      </c>
      <c r="J137" s="4">
        <v>24629.41</v>
      </c>
      <c r="K137" s="4"/>
      <c r="L137" s="4"/>
    </row>
    <row r="138" spans="1:12" x14ac:dyDescent="0.3">
      <c r="A138" s="1" t="s">
        <v>683</v>
      </c>
      <c r="B138" s="26" t="s">
        <v>696</v>
      </c>
      <c r="C138" s="10">
        <v>864136.04</v>
      </c>
      <c r="D138" s="10">
        <v>485642.63</v>
      </c>
      <c r="E138" s="10">
        <v>474022.53</v>
      </c>
      <c r="F138" s="10">
        <v>97811.23</v>
      </c>
      <c r="G138" s="10">
        <v>5300527.22</v>
      </c>
      <c r="H138" s="10">
        <v>226739.83</v>
      </c>
      <c r="I138" s="4">
        <v>879766.02</v>
      </c>
      <c r="J138" s="4">
        <v>275514.90000000002</v>
      </c>
      <c r="K138" s="4"/>
      <c r="L138" s="4"/>
    </row>
    <row r="139" spans="1:12" x14ac:dyDescent="0.3">
      <c r="A139" s="1" t="s">
        <v>683</v>
      </c>
      <c r="B139" s="26" t="s">
        <v>697</v>
      </c>
      <c r="C139" s="10">
        <v>451418.24</v>
      </c>
      <c r="D139" s="10">
        <v>87060.54</v>
      </c>
      <c r="E139" s="10">
        <v>306035.98</v>
      </c>
      <c r="F139" s="10">
        <v>80850.210000000006</v>
      </c>
      <c r="G139" s="10">
        <v>4034308.13</v>
      </c>
      <c r="H139" s="10">
        <v>406023.24</v>
      </c>
      <c r="I139" s="4">
        <v>279348.40999999997</v>
      </c>
      <c r="J139" s="4">
        <v>167212.22</v>
      </c>
      <c r="K139" s="4"/>
      <c r="L139" s="4"/>
    </row>
    <row r="140" spans="1:12" x14ac:dyDescent="0.3">
      <c r="A140" s="1" t="s">
        <v>683</v>
      </c>
      <c r="B140" s="26" t="s">
        <v>698</v>
      </c>
      <c r="C140" s="10">
        <v>300377.14</v>
      </c>
      <c r="D140" s="10">
        <v>72948.7</v>
      </c>
      <c r="E140" s="10">
        <v>444457.57</v>
      </c>
      <c r="F140" s="10">
        <v>94553.01</v>
      </c>
      <c r="G140" s="10">
        <v>4226576.62</v>
      </c>
      <c r="H140" s="10">
        <v>516514.57</v>
      </c>
      <c r="I140" s="4">
        <v>213079.58</v>
      </c>
      <c r="J140" s="4">
        <v>90614.26</v>
      </c>
      <c r="K140" s="4"/>
      <c r="L140" s="4"/>
    </row>
    <row r="141" spans="1:12" x14ac:dyDescent="0.3">
      <c r="A141" s="1" t="s">
        <v>683</v>
      </c>
      <c r="B141" s="26" t="s">
        <v>699</v>
      </c>
      <c r="C141" s="10">
        <v>28327.21</v>
      </c>
      <c r="D141" s="10">
        <v>24000</v>
      </c>
      <c r="E141" s="10">
        <v>285445.09000000003</v>
      </c>
      <c r="F141" s="10">
        <v>79966.850000000006</v>
      </c>
      <c r="G141" s="10">
        <v>2157809.6800000002</v>
      </c>
      <c r="H141" s="10">
        <v>128379.89</v>
      </c>
      <c r="I141" s="4">
        <v>141941.79999999999</v>
      </c>
      <c r="J141" s="4">
        <v>28228.75</v>
      </c>
      <c r="K141" s="4"/>
      <c r="L141" s="4"/>
    </row>
    <row r="142" spans="1:12" x14ac:dyDescent="0.3">
      <c r="A142" s="1" t="s">
        <v>683</v>
      </c>
      <c r="B142" s="26" t="s">
        <v>700</v>
      </c>
      <c r="C142" s="10">
        <v>1390849.98</v>
      </c>
      <c r="D142" s="10">
        <v>802156.41</v>
      </c>
      <c r="E142" s="10">
        <v>554512.72</v>
      </c>
      <c r="F142" s="10">
        <v>150727.23000000001</v>
      </c>
      <c r="G142" s="10">
        <v>16090236.970000001</v>
      </c>
      <c r="H142" s="10">
        <v>1583757.36</v>
      </c>
      <c r="I142" s="4">
        <v>719958.8</v>
      </c>
      <c r="J142" s="4">
        <v>509029.97</v>
      </c>
      <c r="K142" s="4"/>
      <c r="L142" s="4"/>
    </row>
    <row r="143" spans="1:12" x14ac:dyDescent="0.3">
      <c r="A143" s="1" t="s">
        <v>683</v>
      </c>
      <c r="B143" s="26" t="s">
        <v>701</v>
      </c>
      <c r="C143" s="10">
        <v>246810.03</v>
      </c>
      <c r="D143" s="10">
        <v>26956.73</v>
      </c>
      <c r="E143" s="10">
        <v>350160.45</v>
      </c>
      <c r="F143" s="10">
        <v>77084.23</v>
      </c>
      <c r="G143" s="10">
        <v>2516096.37</v>
      </c>
      <c r="H143" s="10">
        <v>114238.64</v>
      </c>
      <c r="I143" s="4">
        <v>319610.28999999998</v>
      </c>
      <c r="J143" s="4">
        <v>31346.84</v>
      </c>
      <c r="K143" s="4"/>
      <c r="L143" s="4"/>
    </row>
    <row r="144" spans="1:12" x14ac:dyDescent="0.3">
      <c r="A144" s="1" t="s">
        <v>683</v>
      </c>
      <c r="B144" s="26" t="s">
        <v>702</v>
      </c>
      <c r="C144" s="10">
        <v>483906</v>
      </c>
      <c r="D144" s="10">
        <v>134673</v>
      </c>
      <c r="E144" s="10">
        <v>327624</v>
      </c>
      <c r="F144" s="10">
        <v>81275</v>
      </c>
      <c r="G144" s="10">
        <v>9039051</v>
      </c>
      <c r="H144" s="10">
        <v>839790</v>
      </c>
      <c r="I144" s="4">
        <v>363069</v>
      </c>
      <c r="J144" s="4">
        <v>259909</v>
      </c>
      <c r="K144" s="4"/>
      <c r="L144" s="4"/>
    </row>
    <row r="145" spans="1:12" x14ac:dyDescent="0.3">
      <c r="A145" s="1" t="s">
        <v>683</v>
      </c>
      <c r="B145" s="26" t="s">
        <v>703</v>
      </c>
      <c r="C145" s="10">
        <v>573122</v>
      </c>
      <c r="D145" s="10">
        <v>286702</v>
      </c>
      <c r="E145" s="10">
        <v>662351</v>
      </c>
      <c r="F145" s="10">
        <v>118376</v>
      </c>
      <c r="G145" s="10">
        <v>5987706</v>
      </c>
      <c r="H145" s="10">
        <v>294896</v>
      </c>
      <c r="I145" s="4">
        <v>583766</v>
      </c>
      <c r="J145" s="4">
        <v>112825</v>
      </c>
      <c r="K145" s="4"/>
      <c r="L145" s="4"/>
    </row>
    <row r="146" spans="1:12" x14ac:dyDescent="0.3">
      <c r="A146" s="1" t="s">
        <v>683</v>
      </c>
      <c r="B146" s="26" t="s">
        <v>704</v>
      </c>
      <c r="C146" s="10">
        <v>293005</v>
      </c>
      <c r="D146" s="10">
        <v>49114</v>
      </c>
      <c r="E146" s="10">
        <v>860130</v>
      </c>
      <c r="F146" s="10">
        <v>246159</v>
      </c>
      <c r="G146" s="10">
        <v>4367423</v>
      </c>
      <c r="H146" s="10">
        <v>393115</v>
      </c>
      <c r="I146" s="4">
        <v>364989</v>
      </c>
      <c r="J146" s="4">
        <v>266670</v>
      </c>
      <c r="K146" s="4"/>
      <c r="L146" s="4"/>
    </row>
    <row r="147" spans="1:12" x14ac:dyDescent="0.3">
      <c r="A147" s="1" t="s">
        <v>683</v>
      </c>
      <c r="B147" s="26" t="s">
        <v>705</v>
      </c>
      <c r="C147" s="10">
        <v>13000</v>
      </c>
      <c r="D147" s="10">
        <v>0</v>
      </c>
      <c r="E147" s="10">
        <v>336675</v>
      </c>
      <c r="F147" s="10">
        <v>98374</v>
      </c>
      <c r="G147" s="10">
        <v>2716955</v>
      </c>
      <c r="H147" s="10">
        <v>86374</v>
      </c>
      <c r="I147" s="4">
        <v>500</v>
      </c>
      <c r="J147" s="4">
        <v>83000</v>
      </c>
      <c r="K147" s="4"/>
      <c r="L147" s="4"/>
    </row>
    <row r="148" spans="1:12" x14ac:dyDescent="0.3">
      <c r="A148" s="1" t="s">
        <v>683</v>
      </c>
      <c r="B148" s="26" t="s">
        <v>706</v>
      </c>
      <c r="C148" s="10">
        <v>187349.05</v>
      </c>
      <c r="D148" s="10">
        <v>75183</v>
      </c>
      <c r="E148" s="10">
        <v>347573.12</v>
      </c>
      <c r="F148" s="10">
        <v>101690.58</v>
      </c>
      <c r="G148" s="10">
        <v>3044127.53</v>
      </c>
      <c r="H148" s="10">
        <v>429873</v>
      </c>
      <c r="I148" s="4">
        <v>246264.54</v>
      </c>
      <c r="J148" s="4">
        <v>105928</v>
      </c>
      <c r="K148" s="4"/>
      <c r="L148" s="4"/>
    </row>
    <row r="149" spans="1:12" x14ac:dyDescent="0.3">
      <c r="A149" s="1" t="s">
        <v>683</v>
      </c>
      <c r="B149" s="26" t="s">
        <v>707</v>
      </c>
      <c r="C149" s="10">
        <v>322622.32</v>
      </c>
      <c r="D149" s="10">
        <v>103817.85</v>
      </c>
      <c r="E149" s="10">
        <v>303740.02</v>
      </c>
      <c r="F149" s="10">
        <v>91045.24</v>
      </c>
      <c r="G149" s="10">
        <v>3130991.37</v>
      </c>
      <c r="H149" s="10">
        <v>235361.89</v>
      </c>
      <c r="I149" s="4">
        <v>27.59</v>
      </c>
      <c r="J149" s="4">
        <v>60000</v>
      </c>
      <c r="K149" s="4"/>
      <c r="L149" s="4"/>
    </row>
    <row r="150" spans="1:12" x14ac:dyDescent="0.3">
      <c r="A150" s="1" t="s">
        <v>683</v>
      </c>
      <c r="B150" s="26" t="s">
        <v>708</v>
      </c>
      <c r="C150" s="10">
        <v>333762.5</v>
      </c>
      <c r="D150" s="10">
        <v>153354.78</v>
      </c>
      <c r="E150" s="10">
        <v>388029.79</v>
      </c>
      <c r="F150" s="10">
        <v>146734.65</v>
      </c>
      <c r="G150" s="10">
        <v>3865450.22</v>
      </c>
      <c r="H150" s="10">
        <v>360188.41</v>
      </c>
      <c r="I150" s="4">
        <v>191597.9</v>
      </c>
      <c r="J150" s="4">
        <v>105367.61</v>
      </c>
      <c r="K150" s="4"/>
      <c r="L150" s="4"/>
    </row>
    <row r="151" spans="1:12" x14ac:dyDescent="0.3">
      <c r="A151" s="1" t="s">
        <v>683</v>
      </c>
      <c r="B151" s="26" t="s">
        <v>709</v>
      </c>
      <c r="C151" s="10">
        <v>1521500</v>
      </c>
      <c r="D151" s="10">
        <v>734900</v>
      </c>
      <c r="E151" s="10">
        <v>753500</v>
      </c>
      <c r="F151" s="10">
        <v>65000</v>
      </c>
      <c r="G151" s="10">
        <v>20602000</v>
      </c>
      <c r="H151" s="10">
        <v>0</v>
      </c>
      <c r="I151" s="4">
        <v>10000</v>
      </c>
      <c r="J151" s="4">
        <v>750000</v>
      </c>
      <c r="K151" s="4"/>
      <c r="L151" s="4"/>
    </row>
    <row r="152" spans="1:12" x14ac:dyDescent="0.3">
      <c r="A152" s="1" t="s">
        <v>683</v>
      </c>
      <c r="B152" s="26" t="s">
        <v>710</v>
      </c>
      <c r="C152" s="10">
        <v>1657081.89</v>
      </c>
      <c r="D152" s="10">
        <v>341737.37</v>
      </c>
      <c r="E152" s="10">
        <v>579755.17000000004</v>
      </c>
      <c r="F152" s="10">
        <v>158816.41</v>
      </c>
      <c r="G152" s="10">
        <v>8113059.0499999998</v>
      </c>
      <c r="H152" s="10">
        <v>495679.98</v>
      </c>
      <c r="I152" s="4">
        <v>529642.06999999995</v>
      </c>
      <c r="J152" s="4">
        <v>178484.21</v>
      </c>
      <c r="K152" s="4"/>
      <c r="L152" s="4"/>
    </row>
    <row r="153" spans="1:12" x14ac:dyDescent="0.3">
      <c r="A153" s="1" t="s">
        <v>683</v>
      </c>
      <c r="B153" s="26" t="s">
        <v>711</v>
      </c>
      <c r="C153" s="10">
        <v>265880.27</v>
      </c>
      <c r="D153" s="10">
        <v>74519.06</v>
      </c>
      <c r="E153" s="10">
        <v>868179.23</v>
      </c>
      <c r="F153" s="10">
        <v>140890.85999999999</v>
      </c>
      <c r="G153" s="10">
        <v>9438048.1400000006</v>
      </c>
      <c r="H153" s="10">
        <v>816945.98</v>
      </c>
      <c r="I153" s="4">
        <v>341004.92</v>
      </c>
      <c r="J153" s="4">
        <v>118095.34</v>
      </c>
      <c r="K153" s="4"/>
      <c r="L153" s="4"/>
    </row>
    <row r="154" spans="1:12" x14ac:dyDescent="0.3">
      <c r="A154" s="1" t="s">
        <v>683</v>
      </c>
      <c r="B154" s="26" t="s">
        <v>712</v>
      </c>
      <c r="C154" s="10">
        <v>631596.24</v>
      </c>
      <c r="D154" s="10">
        <v>146660.21</v>
      </c>
      <c r="E154" s="10">
        <v>618993.59</v>
      </c>
      <c r="F154" s="10">
        <v>351365.15</v>
      </c>
      <c r="G154" s="10">
        <v>2836414.51</v>
      </c>
      <c r="H154" s="10">
        <v>361842.14</v>
      </c>
      <c r="I154" s="4">
        <v>302929.24</v>
      </c>
      <c r="J154" s="4">
        <v>131411.75</v>
      </c>
      <c r="K154" s="4"/>
      <c r="L154" s="4"/>
    </row>
    <row r="155" spans="1:12" x14ac:dyDescent="0.3">
      <c r="A155" s="1" t="s">
        <v>683</v>
      </c>
      <c r="B155" s="26" t="s">
        <v>713</v>
      </c>
      <c r="C155" s="10">
        <v>481805</v>
      </c>
      <c r="D155" s="10">
        <v>125974</v>
      </c>
      <c r="E155" s="10">
        <v>940561</v>
      </c>
      <c r="F155" s="10">
        <v>124764</v>
      </c>
      <c r="G155" s="10">
        <v>4969739</v>
      </c>
      <c r="H155" s="10">
        <v>417111</v>
      </c>
      <c r="I155" s="4">
        <v>412849</v>
      </c>
      <c r="J155" s="4">
        <v>168054</v>
      </c>
      <c r="K155" s="4"/>
      <c r="L155" s="4"/>
    </row>
    <row r="156" spans="1:12" x14ac:dyDescent="0.3">
      <c r="A156" s="1" t="s">
        <v>424</v>
      </c>
      <c r="B156" s="26" t="s">
        <v>714</v>
      </c>
      <c r="C156" s="10">
        <v>662955.67000000004</v>
      </c>
      <c r="D156" s="10">
        <v>288387.44</v>
      </c>
      <c r="E156" s="10">
        <v>493601.85</v>
      </c>
      <c r="F156" s="10">
        <v>103513.89</v>
      </c>
      <c r="G156" s="10">
        <v>5000447.84</v>
      </c>
      <c r="H156" s="10">
        <v>491135.73</v>
      </c>
      <c r="I156" s="4">
        <v>472375.92</v>
      </c>
      <c r="J156" s="4">
        <v>200571.82</v>
      </c>
      <c r="K156" s="4"/>
      <c r="L156" s="4"/>
    </row>
    <row r="157" spans="1:12" x14ac:dyDescent="0.3">
      <c r="B157" s="26"/>
      <c r="C157" s="10"/>
      <c r="D157" s="10"/>
      <c r="E157" s="10"/>
      <c r="F157" s="10"/>
      <c r="G157" s="10"/>
      <c r="H157" s="10"/>
      <c r="I157" s="4"/>
      <c r="J157" s="4"/>
      <c r="K157" s="4"/>
      <c r="L157" s="4"/>
    </row>
    <row r="158" spans="1:12" x14ac:dyDescent="0.3">
      <c r="B158" s="26" t="s">
        <v>289</v>
      </c>
      <c r="C158" s="11">
        <f t="shared" ref="C158:J158" si="2">SUBTOTAL(9,C125:C157)</f>
        <v>23633688.980000004</v>
      </c>
      <c r="D158" s="11">
        <f t="shared" si="2"/>
        <v>9523589.2400000021</v>
      </c>
      <c r="E158" s="11">
        <f t="shared" si="2"/>
        <v>24957433.57</v>
      </c>
      <c r="F158" s="11">
        <f t="shared" si="2"/>
        <v>7950352.950000002</v>
      </c>
      <c r="G158" s="11">
        <f t="shared" si="2"/>
        <v>359449148.28999996</v>
      </c>
      <c r="H158" s="11">
        <f t="shared" si="2"/>
        <v>98470093.269999996</v>
      </c>
      <c r="I158" s="11">
        <f t="shared" si="2"/>
        <v>16004897.940000001</v>
      </c>
      <c r="J158" s="11">
        <f t="shared" si="2"/>
        <v>8426421.0099999998</v>
      </c>
      <c r="K158" s="4"/>
      <c r="L158" s="4"/>
    </row>
    <row r="159" spans="1:12" x14ac:dyDescent="0.3"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</row>
    <row r="160" spans="1:12" ht="17.5" x14ac:dyDescent="0.35">
      <c r="B160" s="225" t="s">
        <v>322</v>
      </c>
      <c r="C160" s="225"/>
      <c r="D160" s="225"/>
      <c r="E160" s="225"/>
      <c r="F160" s="225"/>
      <c r="G160" s="225"/>
      <c r="H160" s="225"/>
      <c r="I160" s="225"/>
      <c r="J160" s="225"/>
      <c r="K160" s="225"/>
      <c r="L160" s="225"/>
    </row>
    <row r="161" spans="1:13" ht="25.5" customHeight="1" x14ac:dyDescent="0.3">
      <c r="B161" s="13" t="s">
        <v>593</v>
      </c>
      <c r="C161" s="226" t="s">
        <v>393</v>
      </c>
      <c r="D161" s="227"/>
      <c r="E161" s="226" t="s">
        <v>353</v>
      </c>
      <c r="F161" s="227"/>
      <c r="G161" s="226" t="s">
        <v>634</v>
      </c>
      <c r="H161" s="227"/>
      <c r="I161" s="230"/>
      <c r="J161" s="236"/>
      <c r="K161" s="226" t="s">
        <v>162</v>
      </c>
      <c r="L161" s="241"/>
      <c r="M161" s="6"/>
    </row>
    <row r="162" spans="1:13" x14ac:dyDescent="0.3">
      <c r="B162" s="26"/>
      <c r="C162" s="27" t="s">
        <v>315</v>
      </c>
      <c r="D162" s="27" t="s">
        <v>316</v>
      </c>
      <c r="E162" s="27" t="s">
        <v>315</v>
      </c>
      <c r="F162" s="27" t="s">
        <v>316</v>
      </c>
      <c r="G162" s="27" t="s">
        <v>315</v>
      </c>
      <c r="H162" s="27" t="s">
        <v>316</v>
      </c>
      <c r="I162" s="28"/>
      <c r="J162" s="28"/>
      <c r="K162" s="27" t="s">
        <v>315</v>
      </c>
      <c r="L162" s="27" t="s">
        <v>316</v>
      </c>
    </row>
    <row r="163" spans="1:13" x14ac:dyDescent="0.3">
      <c r="B163" s="26"/>
      <c r="C163" s="27" t="s">
        <v>317</v>
      </c>
      <c r="D163" s="27" t="s">
        <v>317</v>
      </c>
      <c r="E163" s="27" t="s">
        <v>317</v>
      </c>
      <c r="F163" s="27" t="s">
        <v>317</v>
      </c>
      <c r="G163" s="27" t="s">
        <v>317</v>
      </c>
      <c r="H163" s="27" t="s">
        <v>317</v>
      </c>
      <c r="I163" s="28"/>
      <c r="J163" s="28"/>
      <c r="K163" s="27" t="s">
        <v>317</v>
      </c>
      <c r="L163" s="27" t="s">
        <v>317</v>
      </c>
    </row>
    <row r="164" spans="1:13" x14ac:dyDescent="0.3">
      <c r="B164" s="26"/>
      <c r="C164" s="10"/>
      <c r="D164" s="10"/>
      <c r="E164" s="10"/>
      <c r="F164" s="10"/>
      <c r="G164" s="4"/>
      <c r="H164" s="4"/>
      <c r="I164" s="4"/>
      <c r="J164" s="4"/>
      <c r="K164" s="10"/>
      <c r="L164" s="10"/>
    </row>
    <row r="165" spans="1:13" x14ac:dyDescent="0.3">
      <c r="A165" s="1" t="s">
        <v>683</v>
      </c>
      <c r="B165" s="26" t="s">
        <v>684</v>
      </c>
      <c r="C165" s="10">
        <v>202984.17</v>
      </c>
      <c r="D165" s="10">
        <v>18410</v>
      </c>
      <c r="E165" s="10">
        <v>0</v>
      </c>
      <c r="F165" s="10">
        <v>0</v>
      </c>
      <c r="G165" s="30">
        <v>85000</v>
      </c>
      <c r="H165" s="30">
        <v>0</v>
      </c>
      <c r="I165" s="30"/>
      <c r="J165" s="30"/>
      <c r="K165" s="10">
        <f t="shared" ref="K165:L165" si="3">C48+E48+G48+I48+C87+E87+G87+I87+C126+E126+G126+I126+C165+E165+G165</f>
        <v>6912335.2700000005</v>
      </c>
      <c r="L165" s="10">
        <f t="shared" si="3"/>
        <v>1344750</v>
      </c>
    </row>
    <row r="166" spans="1:13" x14ac:dyDescent="0.3">
      <c r="A166" s="1" t="s">
        <v>683</v>
      </c>
      <c r="B166" s="26" t="s">
        <v>685</v>
      </c>
      <c r="C166" s="10">
        <v>579596.1</v>
      </c>
      <c r="D166" s="10">
        <v>67777.62</v>
      </c>
      <c r="E166" s="10">
        <v>121.19</v>
      </c>
      <c r="F166" s="10">
        <v>0</v>
      </c>
      <c r="G166" s="30">
        <v>208885</v>
      </c>
      <c r="H166" s="30">
        <v>0</v>
      </c>
      <c r="I166" s="30"/>
      <c r="J166" s="30"/>
      <c r="K166" s="10">
        <f t="shared" ref="K166:L166" si="4">C49+E49+G49+I49+C88+E88+G88+I88+C127+E127+G127+I127+C166+E166+G166</f>
        <v>7994502.9299999997</v>
      </c>
      <c r="L166" s="10">
        <f t="shared" si="4"/>
        <v>1667032.23</v>
      </c>
    </row>
    <row r="167" spans="1:13" x14ac:dyDescent="0.3">
      <c r="A167" s="1" t="s">
        <v>683</v>
      </c>
      <c r="B167" s="26" t="s">
        <v>686</v>
      </c>
      <c r="C167" s="10">
        <v>778815.98</v>
      </c>
      <c r="D167" s="10">
        <v>38255.480000000003</v>
      </c>
      <c r="E167" s="10">
        <v>39351.1</v>
      </c>
      <c r="F167" s="10">
        <v>0</v>
      </c>
      <c r="G167" s="30">
        <v>0</v>
      </c>
      <c r="H167" s="30">
        <v>0</v>
      </c>
      <c r="I167" s="30"/>
      <c r="J167" s="30"/>
      <c r="K167" s="10">
        <f t="shared" ref="K167:L167" si="5">C50+E50+G50+I50+C89+E89+G89+I89+C128+E128+G128+I128+C167+E167+G167</f>
        <v>14773596.73</v>
      </c>
      <c r="L167" s="10">
        <f t="shared" si="5"/>
        <v>2077432.3899999997</v>
      </c>
    </row>
    <row r="168" spans="1:13" x14ac:dyDescent="0.3">
      <c r="A168" s="1" t="s">
        <v>683</v>
      </c>
      <c r="B168" s="26" t="s">
        <v>687</v>
      </c>
      <c r="C168" s="10">
        <v>640600</v>
      </c>
      <c r="D168" s="10">
        <v>16200</v>
      </c>
      <c r="E168" s="10">
        <v>0</v>
      </c>
      <c r="F168" s="10">
        <v>0</v>
      </c>
      <c r="G168" s="30">
        <v>100000</v>
      </c>
      <c r="H168" s="30">
        <v>0</v>
      </c>
      <c r="I168" s="30"/>
      <c r="J168" s="30"/>
      <c r="K168" s="10">
        <f t="shared" ref="K168:L168" si="6">C51+E51+G51+I51+C90+E90+G90+I90+C129+E129+G129+I129+C168+E168+G168</f>
        <v>36901500</v>
      </c>
      <c r="L168" s="10">
        <f t="shared" si="6"/>
        <v>4583300</v>
      </c>
    </row>
    <row r="169" spans="1:13" x14ac:dyDescent="0.3">
      <c r="A169" s="1" t="s">
        <v>683</v>
      </c>
      <c r="B169" s="26" t="s">
        <v>688</v>
      </c>
      <c r="C169" s="10">
        <v>2124826</v>
      </c>
      <c r="D169" s="10">
        <v>288030</v>
      </c>
      <c r="E169" s="10">
        <v>151619</v>
      </c>
      <c r="F169" s="10">
        <v>440</v>
      </c>
      <c r="G169" s="30">
        <v>614424</v>
      </c>
      <c r="H169" s="30">
        <v>554933</v>
      </c>
      <c r="I169" s="30"/>
      <c r="J169" s="30"/>
      <c r="K169" s="10">
        <f t="shared" ref="K169:L169" si="7">C52+E52+G52+I52+C91+E91+G91+I91+C130+E130+G130+I130+C169+E169+G169</f>
        <v>43078630</v>
      </c>
      <c r="L169" s="10">
        <f t="shared" si="7"/>
        <v>8860971</v>
      </c>
    </row>
    <row r="170" spans="1:13" x14ac:dyDescent="0.3">
      <c r="A170" s="1" t="s">
        <v>683</v>
      </c>
      <c r="B170" s="26" t="s">
        <v>689</v>
      </c>
      <c r="C170" s="10">
        <v>747421.49</v>
      </c>
      <c r="D170" s="10">
        <v>52848.6</v>
      </c>
      <c r="E170" s="10">
        <v>0</v>
      </c>
      <c r="F170" s="10">
        <v>0</v>
      </c>
      <c r="G170" s="30">
        <v>142406</v>
      </c>
      <c r="H170" s="30">
        <v>142406</v>
      </c>
      <c r="I170" s="30"/>
      <c r="J170" s="30"/>
      <c r="K170" s="10">
        <f t="shared" ref="K170:L170" si="8">C53+E53+G53+I53+C92+E92+G92+I92+C131+E131+G131+I131+C170+E170+G170</f>
        <v>14713893.41</v>
      </c>
      <c r="L170" s="10">
        <f t="shared" si="8"/>
        <v>1514091.3300000003</v>
      </c>
    </row>
    <row r="171" spans="1:13" x14ac:dyDescent="0.3">
      <c r="A171" s="1" t="s">
        <v>683</v>
      </c>
      <c r="B171" s="26" t="s">
        <v>690</v>
      </c>
      <c r="C171" s="10">
        <v>1220122</v>
      </c>
      <c r="D171" s="10">
        <v>1800</v>
      </c>
      <c r="E171" s="10">
        <v>1637212</v>
      </c>
      <c r="F171" s="10">
        <v>1230500</v>
      </c>
      <c r="G171" s="30">
        <v>1033438</v>
      </c>
      <c r="H171" s="30">
        <v>1000537</v>
      </c>
      <c r="I171" s="30"/>
      <c r="J171" s="30"/>
      <c r="K171" s="10">
        <f t="shared" ref="K171:L171" si="9">C54+E54+G54+I54+C93+E93+G93+I93+C132+E132+G132+I132+C171+E171+G171</f>
        <v>207420622</v>
      </c>
      <c r="L171" s="10">
        <f t="shared" si="9"/>
        <v>96511674</v>
      </c>
    </row>
    <row r="172" spans="1:13" x14ac:dyDescent="0.3">
      <c r="A172" s="1" t="s">
        <v>683</v>
      </c>
      <c r="B172" s="26" t="s">
        <v>691</v>
      </c>
      <c r="C172" s="10">
        <v>149900</v>
      </c>
      <c r="D172" s="10">
        <v>23200</v>
      </c>
      <c r="E172" s="10">
        <v>0</v>
      </c>
      <c r="F172" s="10">
        <v>0</v>
      </c>
      <c r="G172" s="30">
        <v>265300</v>
      </c>
      <c r="H172" s="30">
        <v>1200</v>
      </c>
      <c r="I172" s="30"/>
      <c r="J172" s="30"/>
      <c r="K172" s="10">
        <f t="shared" ref="K172:L172" si="10">C55+E55+G55+I55+C94+E94+G94+I94+C133+E133+G133+I133+C172+E172+G172</f>
        <v>30671800</v>
      </c>
      <c r="L172" s="10">
        <f t="shared" si="10"/>
        <v>5627200</v>
      </c>
    </row>
    <row r="173" spans="1:13" x14ac:dyDescent="0.3">
      <c r="A173" s="1" t="s">
        <v>683</v>
      </c>
      <c r="B173" s="26" t="s">
        <v>692</v>
      </c>
      <c r="C173" s="10">
        <v>2879725.48</v>
      </c>
      <c r="D173" s="10">
        <v>1851096.72</v>
      </c>
      <c r="E173" s="10">
        <v>0</v>
      </c>
      <c r="F173" s="10">
        <v>0</v>
      </c>
      <c r="G173" s="30">
        <v>1135606.22</v>
      </c>
      <c r="H173" s="30">
        <v>3287.79</v>
      </c>
      <c r="I173" s="30"/>
      <c r="J173" s="30"/>
      <c r="K173" s="10">
        <f t="shared" ref="K173:L173" si="11">C56+E56+G56+I56+C95+E95+G95+I95+C134+E134+G134+I134+C173+E173+G173</f>
        <v>47711351.469999999</v>
      </c>
      <c r="L173" s="10">
        <f t="shared" si="11"/>
        <v>7067783.6499999994</v>
      </c>
    </row>
    <row r="174" spans="1:13" x14ac:dyDescent="0.3">
      <c r="A174" s="1" t="s">
        <v>683</v>
      </c>
      <c r="B174" s="26" t="s">
        <v>693</v>
      </c>
      <c r="C174" s="10">
        <v>95278.34</v>
      </c>
      <c r="D174" s="10">
        <v>988.06</v>
      </c>
      <c r="E174" s="10">
        <v>120793.84</v>
      </c>
      <c r="F174" s="10">
        <v>115340.83</v>
      </c>
      <c r="G174" s="30">
        <v>483991.31</v>
      </c>
      <c r="H174" s="30">
        <v>54511.71</v>
      </c>
      <c r="I174" s="30"/>
      <c r="J174" s="30"/>
      <c r="K174" s="10">
        <f t="shared" ref="K174:L174" si="12">C57+E57+G57+I57+C96+E96+G96+I96+C135+E135+G135+I135+C174+E174+G174</f>
        <v>12135857.35</v>
      </c>
      <c r="L174" s="10">
        <f t="shared" si="12"/>
        <v>1278838</v>
      </c>
    </row>
    <row r="175" spans="1:13" x14ac:dyDescent="0.3">
      <c r="A175" s="1" t="s">
        <v>683</v>
      </c>
      <c r="B175" s="26" t="s">
        <v>694</v>
      </c>
      <c r="C175" s="10">
        <v>651830.18000000005</v>
      </c>
      <c r="D175" s="10">
        <v>70350.710000000006</v>
      </c>
      <c r="E175" s="10">
        <v>0</v>
      </c>
      <c r="F175" s="10">
        <v>0</v>
      </c>
      <c r="G175" s="30">
        <v>90000</v>
      </c>
      <c r="H175" s="30">
        <v>0</v>
      </c>
      <c r="I175" s="30"/>
      <c r="J175" s="30"/>
      <c r="K175" s="10">
        <f t="shared" ref="K175:L175" si="13">C58+E58+G58+I58+C97+E97+G97+I97+C136+E136+G136+I136+C175+E175+G175</f>
        <v>18755741.890000001</v>
      </c>
      <c r="L175" s="10">
        <f t="shared" si="13"/>
        <v>7106079.7400000002</v>
      </c>
    </row>
    <row r="176" spans="1:13" x14ac:dyDescent="0.3">
      <c r="A176" s="1" t="s">
        <v>683</v>
      </c>
      <c r="B176" s="26" t="s">
        <v>695</v>
      </c>
      <c r="C176" s="10">
        <v>904970.16</v>
      </c>
      <c r="D176" s="10">
        <v>141289.23000000001</v>
      </c>
      <c r="E176" s="10">
        <v>0</v>
      </c>
      <c r="F176" s="10">
        <v>15600</v>
      </c>
      <c r="G176" s="30">
        <v>501255.65</v>
      </c>
      <c r="H176" s="30">
        <v>287925.33</v>
      </c>
      <c r="I176" s="30"/>
      <c r="J176" s="30"/>
      <c r="K176" s="10">
        <f t="shared" ref="K176:L176" si="14">C59+E59+G59+I59+C98+E98+G98+I98+C137+E137+G137+I137+C176+E176+G176</f>
        <v>19295629.579999998</v>
      </c>
      <c r="L176" s="10">
        <f t="shared" si="14"/>
        <v>4942481.7200000007</v>
      </c>
    </row>
    <row r="177" spans="1:12" x14ac:dyDescent="0.3">
      <c r="A177" s="1" t="s">
        <v>683</v>
      </c>
      <c r="B177" s="26" t="s">
        <v>696</v>
      </c>
      <c r="C177" s="10">
        <v>1329476.96</v>
      </c>
      <c r="D177" s="10">
        <v>58748.43</v>
      </c>
      <c r="E177" s="10">
        <v>0</v>
      </c>
      <c r="F177" s="10">
        <v>0</v>
      </c>
      <c r="G177" s="30">
        <v>749878.32</v>
      </c>
      <c r="H177" s="30">
        <v>570961.54</v>
      </c>
      <c r="I177" s="30"/>
      <c r="J177" s="30"/>
      <c r="K177" s="10">
        <f t="shared" ref="K177:L177" si="15">C60+E60+G60+I60+C99+E99+G99+I99+C138+E138+G138+I138+C177+E177+G177</f>
        <v>19882262.930000003</v>
      </c>
      <c r="L177" s="10">
        <f t="shared" si="15"/>
        <v>6644120.080000001</v>
      </c>
    </row>
    <row r="178" spans="1:12" x14ac:dyDescent="0.3">
      <c r="A178" s="1" t="s">
        <v>683</v>
      </c>
      <c r="B178" s="26" t="s">
        <v>697</v>
      </c>
      <c r="C178" s="10">
        <v>1816840.93</v>
      </c>
      <c r="D178" s="10">
        <v>1057927.73</v>
      </c>
      <c r="E178" s="10">
        <v>27339.94</v>
      </c>
      <c r="F178" s="10">
        <v>61000</v>
      </c>
      <c r="G178" s="30">
        <v>0</v>
      </c>
      <c r="H178" s="30">
        <v>0</v>
      </c>
      <c r="I178" s="30"/>
      <c r="J178" s="30"/>
      <c r="K178" s="10">
        <f t="shared" ref="K178:L178" si="16">C61+E61+G61+I61+C100+E100+G100+I100+C139+E139+G139+I139+C178+E178+G178</f>
        <v>11463086.790000001</v>
      </c>
      <c r="L178" s="10">
        <f t="shared" si="16"/>
        <v>3345517.19</v>
      </c>
    </row>
    <row r="179" spans="1:12" x14ac:dyDescent="0.3">
      <c r="A179" s="1" t="s">
        <v>683</v>
      </c>
      <c r="B179" s="26" t="s">
        <v>698</v>
      </c>
      <c r="C179" s="10">
        <v>486614.2</v>
      </c>
      <c r="D179" s="10">
        <v>48034.86</v>
      </c>
      <c r="E179" s="10">
        <v>0</v>
      </c>
      <c r="F179" s="10">
        <v>0</v>
      </c>
      <c r="G179" s="30">
        <v>124411.77</v>
      </c>
      <c r="H179" s="30">
        <v>689.21</v>
      </c>
      <c r="I179" s="30"/>
      <c r="J179" s="30"/>
      <c r="K179" s="10">
        <f t="shared" ref="K179:L179" si="17">C62+E62+G62+I62+C101+E101+G101+I101+C140+E140+G140+I140+C179+E179+G179</f>
        <v>8325600.7800000003</v>
      </c>
      <c r="L179" s="10">
        <f t="shared" si="17"/>
        <v>1524626.94</v>
      </c>
    </row>
    <row r="180" spans="1:12" x14ac:dyDescent="0.3">
      <c r="A180" s="1" t="s">
        <v>683</v>
      </c>
      <c r="B180" s="26" t="s">
        <v>699</v>
      </c>
      <c r="C180" s="10">
        <v>460899.22</v>
      </c>
      <c r="D180" s="10">
        <v>24813.46</v>
      </c>
      <c r="E180" s="10">
        <v>30752.83</v>
      </c>
      <c r="F180" s="10">
        <v>647.85</v>
      </c>
      <c r="G180" s="30">
        <v>0</v>
      </c>
      <c r="H180" s="30">
        <v>0</v>
      </c>
      <c r="I180" s="30"/>
      <c r="J180" s="30"/>
      <c r="K180" s="10">
        <f t="shared" ref="K180:L180" si="18">C63+E63+G63+I63+C102+E102+G102+I102+C141+E141+G141+I141+C180+E180+G180</f>
        <v>4512659.93</v>
      </c>
      <c r="L180" s="10">
        <f t="shared" si="18"/>
        <v>1059437.92</v>
      </c>
    </row>
    <row r="181" spans="1:12" x14ac:dyDescent="0.3">
      <c r="A181" s="1" t="s">
        <v>683</v>
      </c>
      <c r="B181" s="26" t="s">
        <v>700</v>
      </c>
      <c r="C181" s="10">
        <v>1007418.39</v>
      </c>
      <c r="D181" s="10">
        <v>50577.97</v>
      </c>
      <c r="E181" s="10">
        <v>3773196.69</v>
      </c>
      <c r="F181" s="10">
        <v>3221154.98</v>
      </c>
      <c r="G181" s="30">
        <v>85000</v>
      </c>
      <c r="H181" s="30">
        <v>0</v>
      </c>
      <c r="I181" s="30"/>
      <c r="J181" s="30"/>
      <c r="K181" s="10">
        <f t="shared" ref="K181:L181" si="19">C64+E64+G64+I64+C103+E103+G103+I103+C142+E142+G142+I142+C181+E181+G181</f>
        <v>33399583.810000002</v>
      </c>
      <c r="L181" s="10">
        <f t="shared" si="19"/>
        <v>8636806</v>
      </c>
    </row>
    <row r="182" spans="1:12" x14ac:dyDescent="0.3">
      <c r="A182" s="1" t="s">
        <v>683</v>
      </c>
      <c r="B182" s="26" t="s">
        <v>701</v>
      </c>
      <c r="C182" s="10">
        <v>214182.7</v>
      </c>
      <c r="D182" s="10">
        <v>2422.44</v>
      </c>
      <c r="E182" s="10">
        <v>6000</v>
      </c>
      <c r="F182" s="10">
        <v>0</v>
      </c>
      <c r="G182" s="30">
        <v>133498.22</v>
      </c>
      <c r="H182" s="30">
        <v>57825.48</v>
      </c>
      <c r="I182" s="30"/>
      <c r="J182" s="30"/>
      <c r="K182" s="10">
        <f t="shared" ref="K182:L182" si="20">C65+E65+G65+I65+C104+E104+G104+I104+C143+E143+G143+I143+C182+E182+G182</f>
        <v>5802869.2800000003</v>
      </c>
      <c r="L182" s="10">
        <f t="shared" si="20"/>
        <v>534239.43000000005</v>
      </c>
    </row>
    <row r="183" spans="1:12" x14ac:dyDescent="0.3">
      <c r="A183" s="1" t="s">
        <v>683</v>
      </c>
      <c r="B183" s="26" t="s">
        <v>702</v>
      </c>
      <c r="C183" s="10">
        <v>634481</v>
      </c>
      <c r="D183" s="10">
        <v>206189</v>
      </c>
      <c r="E183" s="10">
        <v>0</v>
      </c>
      <c r="F183" s="10">
        <v>0</v>
      </c>
      <c r="G183" s="30">
        <v>200000</v>
      </c>
      <c r="H183" s="30">
        <v>0</v>
      </c>
      <c r="I183" s="30"/>
      <c r="J183" s="30"/>
      <c r="K183" s="10">
        <f t="shared" ref="K183:L183" si="21">C66+E66+G66+I66+C105+E105+G105+I105+C144+E144+G144+I144+C183+E183+G183</f>
        <v>17909199</v>
      </c>
      <c r="L183" s="10">
        <f t="shared" si="21"/>
        <v>1951548</v>
      </c>
    </row>
    <row r="184" spans="1:12" x14ac:dyDescent="0.3">
      <c r="A184" s="1" t="s">
        <v>683</v>
      </c>
      <c r="B184" s="26" t="s">
        <v>703</v>
      </c>
      <c r="C184" s="10">
        <v>1083140</v>
      </c>
      <c r="D184" s="10">
        <v>81610</v>
      </c>
      <c r="E184" s="10">
        <v>3271148</v>
      </c>
      <c r="F184" s="10">
        <v>3036505</v>
      </c>
      <c r="G184" s="30">
        <v>485803</v>
      </c>
      <c r="H184" s="30">
        <v>79124</v>
      </c>
      <c r="I184" s="30"/>
      <c r="J184" s="30"/>
      <c r="K184" s="10">
        <f t="shared" ref="K184:L184" si="22">C67+E67+G67+I67+C106+E106+G106+I106+C145+E145+G145+I145+C184+E184+G184</f>
        <v>18767665</v>
      </c>
      <c r="L184" s="10">
        <f t="shared" si="22"/>
        <v>5844003</v>
      </c>
    </row>
    <row r="185" spans="1:12" x14ac:dyDescent="0.3">
      <c r="A185" s="1" t="s">
        <v>683</v>
      </c>
      <c r="B185" s="26" t="s">
        <v>704</v>
      </c>
      <c r="C185" s="10">
        <v>633272</v>
      </c>
      <c r="D185" s="10">
        <v>38815</v>
      </c>
      <c r="E185" s="10">
        <v>257</v>
      </c>
      <c r="F185" s="10">
        <v>0</v>
      </c>
      <c r="G185" s="30">
        <v>419458</v>
      </c>
      <c r="H185" s="30">
        <v>5038</v>
      </c>
      <c r="I185" s="30"/>
      <c r="J185" s="30"/>
      <c r="K185" s="10">
        <f t="shared" ref="K185:L185" si="23">C68+E68+G68+I68+C107+E107+G107+I107+C146+E146+G146+I146+C185+E185+G185</f>
        <v>16770390</v>
      </c>
      <c r="L185" s="10">
        <f t="shared" si="23"/>
        <v>5729500</v>
      </c>
    </row>
    <row r="186" spans="1:12" x14ac:dyDescent="0.3">
      <c r="A186" s="1" t="s">
        <v>683</v>
      </c>
      <c r="B186" s="26" t="s">
        <v>705</v>
      </c>
      <c r="C186" s="10">
        <v>532465</v>
      </c>
      <c r="D186" s="10">
        <v>35029</v>
      </c>
      <c r="E186" s="10">
        <v>347553</v>
      </c>
      <c r="F186" s="10">
        <v>123264</v>
      </c>
      <c r="G186" s="30">
        <v>25000</v>
      </c>
      <c r="H186" s="30">
        <v>0</v>
      </c>
      <c r="I186" s="30"/>
      <c r="J186" s="30"/>
      <c r="K186" s="10">
        <f t="shared" ref="K186:L186" si="24">C69+E69+G69+I69+C108+E108+G108+I108+C147+E147+G147+I147+C186+E186+G186</f>
        <v>6591480</v>
      </c>
      <c r="L186" s="10">
        <f t="shared" si="24"/>
        <v>981567</v>
      </c>
    </row>
    <row r="187" spans="1:12" x14ac:dyDescent="0.3">
      <c r="A187" s="1" t="s">
        <v>683</v>
      </c>
      <c r="B187" s="26" t="s">
        <v>706</v>
      </c>
      <c r="C187" s="10">
        <v>222024.06</v>
      </c>
      <c r="D187" s="10">
        <v>14295</v>
      </c>
      <c r="E187" s="10">
        <v>3771</v>
      </c>
      <c r="F187" s="10">
        <v>500</v>
      </c>
      <c r="G187" s="30">
        <v>229277.95</v>
      </c>
      <c r="H187" s="30">
        <v>153432</v>
      </c>
      <c r="I187" s="30"/>
      <c r="J187" s="30"/>
      <c r="K187" s="10">
        <f t="shared" ref="K187:L187" si="25">C70+E70+G70+I70+C109+E109+G109+I109+C148+E148+G148+I148+C187+E187+G187</f>
        <v>8409075.6600000001</v>
      </c>
      <c r="L187" s="10">
        <f t="shared" si="25"/>
        <v>2202528.58</v>
      </c>
    </row>
    <row r="188" spans="1:12" x14ac:dyDescent="0.3">
      <c r="A188" s="1" t="s">
        <v>683</v>
      </c>
      <c r="B188" s="26" t="s">
        <v>707</v>
      </c>
      <c r="C188" s="10">
        <v>373449.82</v>
      </c>
      <c r="D188" s="10">
        <v>42363.09</v>
      </c>
      <c r="E188" s="10">
        <v>20000</v>
      </c>
      <c r="F188" s="10">
        <v>0</v>
      </c>
      <c r="G188" s="30">
        <v>0</v>
      </c>
      <c r="H188" s="30">
        <v>0</v>
      </c>
      <c r="I188" s="30"/>
      <c r="J188" s="30"/>
      <c r="K188" s="10">
        <f t="shared" ref="K188:L188" si="26">C71+E71+G71+I71+C110+E110+G110+I110+C149+E149+G149+I149+C188+E188+G188</f>
        <v>6001604.54</v>
      </c>
      <c r="L188" s="10">
        <f t="shared" si="26"/>
        <v>937130.91</v>
      </c>
    </row>
    <row r="189" spans="1:12" x14ac:dyDescent="0.3">
      <c r="A189" s="1" t="s">
        <v>683</v>
      </c>
      <c r="B189" s="26" t="s">
        <v>708</v>
      </c>
      <c r="C189" s="10">
        <v>413962.73</v>
      </c>
      <c r="D189" s="10">
        <v>15753.29</v>
      </c>
      <c r="E189" s="10">
        <v>0</v>
      </c>
      <c r="F189" s="10">
        <v>0</v>
      </c>
      <c r="G189" s="30">
        <v>125666.35</v>
      </c>
      <c r="H189" s="30">
        <v>2285.6</v>
      </c>
      <c r="I189" s="30"/>
      <c r="J189" s="30"/>
      <c r="K189" s="10">
        <f t="shared" ref="K189:L189" si="27">C72+E72+G72+I72+C111+E111+G111+I111+C150+E150+G150+I150+C189+E189+G189</f>
        <v>7079415.7699999996</v>
      </c>
      <c r="L189" s="10">
        <f t="shared" si="27"/>
        <v>1125362.9800000002</v>
      </c>
    </row>
    <row r="190" spans="1:12" x14ac:dyDescent="0.3">
      <c r="A190" s="1" t="s">
        <v>683</v>
      </c>
      <c r="B190" s="26" t="s">
        <v>709</v>
      </c>
      <c r="C190" s="10">
        <v>491500</v>
      </c>
      <c r="D190" s="10">
        <v>3600</v>
      </c>
      <c r="E190" s="10">
        <v>0</v>
      </c>
      <c r="F190" s="10">
        <v>0</v>
      </c>
      <c r="G190" s="30">
        <v>635100</v>
      </c>
      <c r="H190" s="30">
        <v>5900</v>
      </c>
      <c r="I190" s="30"/>
      <c r="J190" s="30"/>
      <c r="K190" s="10">
        <f t="shared" ref="K190:L190" si="28">C73+E73+G73+I73+C112+E112+G112+I112+C151+E151+G151+I151+C190+E190+G190</f>
        <v>38221700</v>
      </c>
      <c r="L190" s="10">
        <f t="shared" si="28"/>
        <v>4934100</v>
      </c>
    </row>
    <row r="191" spans="1:12" x14ac:dyDescent="0.3">
      <c r="A191" s="1" t="s">
        <v>683</v>
      </c>
      <c r="B191" s="26" t="s">
        <v>710</v>
      </c>
      <c r="C191" s="10">
        <v>576978.64</v>
      </c>
      <c r="D191" s="10">
        <v>40548.370000000003</v>
      </c>
      <c r="E191" s="10">
        <v>8106337.0899999999</v>
      </c>
      <c r="F191" s="10">
        <v>7858500.7199999997</v>
      </c>
      <c r="G191" s="30">
        <v>120000</v>
      </c>
      <c r="H191" s="30">
        <v>0</v>
      </c>
      <c r="I191" s="30"/>
      <c r="J191" s="30"/>
      <c r="K191" s="10">
        <f t="shared" ref="K191:L191" si="29">C74+E74+G74+I74+C113+E113+G113+I113+C152+E152+G152+I152+C191+E191+G191</f>
        <v>27554455.190000001</v>
      </c>
      <c r="L191" s="10">
        <f t="shared" si="29"/>
        <v>10667608</v>
      </c>
    </row>
    <row r="192" spans="1:12" x14ac:dyDescent="0.3">
      <c r="A192" s="1" t="s">
        <v>683</v>
      </c>
      <c r="B192" s="26" t="s">
        <v>711</v>
      </c>
      <c r="C192" s="10">
        <v>45083.06</v>
      </c>
      <c r="D192" s="10">
        <v>1023.48</v>
      </c>
      <c r="E192" s="10">
        <v>130993.62</v>
      </c>
      <c r="F192" s="10">
        <v>2243.8000000000002</v>
      </c>
      <c r="G192" s="30">
        <v>23211.13</v>
      </c>
      <c r="H192" s="30">
        <v>560.95000000000005</v>
      </c>
      <c r="I192" s="30"/>
      <c r="J192" s="30"/>
      <c r="K192" s="10">
        <f t="shared" ref="K192:L192" si="30">C75+E75+G75+I75+C114+E114+G114+I114+C153+E153+G153+I153+C192+E192+G192</f>
        <v>19224337.27</v>
      </c>
      <c r="L192" s="10">
        <f t="shared" si="30"/>
        <v>2799943.2</v>
      </c>
    </row>
    <row r="193" spans="1:13" x14ac:dyDescent="0.3">
      <c r="A193" s="1" t="s">
        <v>683</v>
      </c>
      <c r="B193" s="26" t="s">
        <v>712</v>
      </c>
      <c r="C193" s="10">
        <v>210554.87</v>
      </c>
      <c r="D193" s="10">
        <v>524.62</v>
      </c>
      <c r="E193" s="10">
        <v>48885.919999999998</v>
      </c>
      <c r="F193" s="10">
        <v>0</v>
      </c>
      <c r="G193" s="30">
        <v>286320</v>
      </c>
      <c r="H193" s="30">
        <v>261320</v>
      </c>
      <c r="I193" s="30"/>
      <c r="J193" s="30"/>
      <c r="K193" s="10">
        <f t="shared" ref="K193:L193" si="31">C76+E76+G76+I76+C115+E115+G115+I115+C154+E154+G154+I154+C193+E193+G193</f>
        <v>7935577.1699999999</v>
      </c>
      <c r="L193" s="10">
        <f t="shared" si="31"/>
        <v>1783108.9300000002</v>
      </c>
    </row>
    <row r="194" spans="1:13" x14ac:dyDescent="0.3">
      <c r="A194" s="1" t="s">
        <v>683</v>
      </c>
      <c r="B194" s="26" t="s">
        <v>713</v>
      </c>
      <c r="C194" s="10">
        <v>999885</v>
      </c>
      <c r="D194" s="10">
        <v>149536</v>
      </c>
      <c r="E194" s="10">
        <v>0</v>
      </c>
      <c r="F194" s="10">
        <v>0</v>
      </c>
      <c r="G194" s="30">
        <v>50000</v>
      </c>
      <c r="H194" s="30">
        <v>0</v>
      </c>
      <c r="I194" s="30"/>
      <c r="J194" s="30"/>
      <c r="K194" s="10">
        <f>C77+E77+G77+I77+C116+E116+G116+I116+C155+E155+G155+I155+C194+E194+G194</f>
        <v>15466554</v>
      </c>
      <c r="L194" s="10">
        <f>D77+F77+H77+J77+D116+F116+H116+J116+D155+F155+H155+J155+D194+F194+H194</f>
        <v>1842460</v>
      </c>
    </row>
    <row r="195" spans="1:13" x14ac:dyDescent="0.3">
      <c r="A195" s="1" t="s">
        <v>450</v>
      </c>
      <c r="B195" s="26" t="s">
        <v>714</v>
      </c>
      <c r="C195" s="10">
        <v>734248.06</v>
      </c>
      <c r="D195" s="10">
        <v>76782.600000000006</v>
      </c>
      <c r="E195" s="10">
        <v>0</v>
      </c>
      <c r="F195" s="10">
        <v>0</v>
      </c>
      <c r="G195" s="30">
        <v>578376.95999999996</v>
      </c>
      <c r="H195" s="30">
        <v>6000.95</v>
      </c>
      <c r="I195" s="30"/>
      <c r="J195" s="30"/>
      <c r="K195" s="10">
        <f>C78+E78+G78+I78+C117+E117+G117+I117+C156+E156+G156+I156+C195+E195+G195</f>
        <v>14066275.900000002</v>
      </c>
      <c r="L195" s="10">
        <f>D78+F78+H78+J78+D117+F117+H117+J117+D156+F156+H156+J156+D195+F195+H195</f>
        <v>2144565.2600000002</v>
      </c>
    </row>
    <row r="196" spans="1:13" x14ac:dyDescent="0.3">
      <c r="B196" s="26"/>
      <c r="C196" s="10"/>
      <c r="D196" s="10"/>
      <c r="E196" s="10"/>
      <c r="F196" s="10"/>
      <c r="G196" s="4"/>
      <c r="H196" s="4"/>
      <c r="I196" s="4"/>
      <c r="J196" s="4"/>
      <c r="K196" s="10"/>
      <c r="L196" s="10"/>
    </row>
    <row r="197" spans="1:13" x14ac:dyDescent="0.3">
      <c r="B197" s="26" t="s">
        <v>289</v>
      </c>
      <c r="C197" s="11">
        <f t="shared" ref="C197:H197" si="32">SUBTOTAL(9,C164:C196)</f>
        <v>23242546.539999995</v>
      </c>
      <c r="D197" s="11">
        <f t="shared" si="32"/>
        <v>4518840.7600000007</v>
      </c>
      <c r="E197" s="11">
        <f t="shared" si="32"/>
        <v>17715332.220000003</v>
      </c>
      <c r="F197" s="11">
        <f t="shared" si="32"/>
        <v>15665697.18</v>
      </c>
      <c r="G197" s="11">
        <f t="shared" si="32"/>
        <v>8931307.879999999</v>
      </c>
      <c r="H197" s="11">
        <f t="shared" si="32"/>
        <v>3187938.5600000005</v>
      </c>
      <c r="I197" s="4"/>
      <c r="J197" s="4"/>
      <c r="K197" s="11">
        <f>SUBTOTAL(9,K164:K196)</f>
        <v>747749253.64999998</v>
      </c>
      <c r="L197" s="11">
        <f>SUBTOTAL(9,L164:L196)</f>
        <v>207269807.47999999</v>
      </c>
    </row>
    <row r="198" spans="1:13" x14ac:dyDescent="0.3">
      <c r="B198" s="26"/>
      <c r="C198" s="4"/>
      <c r="D198" s="4"/>
      <c r="E198" s="4"/>
      <c r="F198" s="4"/>
      <c r="G198" s="4"/>
      <c r="H198" s="4"/>
      <c r="I198" s="4"/>
      <c r="J198" s="4"/>
      <c r="K198" s="4"/>
      <c r="L198" s="4"/>
    </row>
    <row r="199" spans="1:13" x14ac:dyDescent="0.3">
      <c r="B199" s="8"/>
      <c r="C199" s="4"/>
      <c r="D199" s="4"/>
      <c r="E199" s="4"/>
      <c r="F199" s="4"/>
      <c r="G199" s="4"/>
      <c r="H199" s="4"/>
      <c r="I199" s="4"/>
      <c r="J199" s="4"/>
      <c r="K199" s="4"/>
      <c r="L199" s="4"/>
    </row>
    <row r="200" spans="1:13" ht="39.75" customHeight="1" x14ac:dyDescent="0.3">
      <c r="B200" s="26"/>
      <c r="C200" s="230"/>
      <c r="D200" s="230"/>
      <c r="E200" s="230"/>
      <c r="F200" s="230"/>
      <c r="G200" s="230"/>
      <c r="H200" s="230"/>
      <c r="I200" s="230"/>
      <c r="J200" s="236"/>
      <c r="K200" s="226" t="s">
        <v>354</v>
      </c>
      <c r="L200" s="227"/>
      <c r="M200" s="6"/>
    </row>
    <row r="201" spans="1:13" x14ac:dyDescent="0.3">
      <c r="B201" s="15"/>
      <c r="C201" s="28"/>
      <c r="D201" s="28"/>
      <c r="E201" s="28"/>
      <c r="F201" s="28"/>
      <c r="G201" s="26"/>
      <c r="H201" s="28"/>
      <c r="I201" s="27"/>
      <c r="J201" s="27"/>
      <c r="K201" s="172" t="s">
        <v>315</v>
      </c>
      <c r="L201" s="164" t="s">
        <v>316</v>
      </c>
    </row>
    <row r="202" spans="1:13" x14ac:dyDescent="0.3">
      <c r="B202" s="15"/>
      <c r="C202" s="28"/>
      <c r="D202" s="28"/>
      <c r="E202" s="28"/>
      <c r="F202" s="28"/>
      <c r="G202" s="28"/>
      <c r="H202" s="28"/>
      <c r="I202" s="27"/>
      <c r="J202" s="27"/>
      <c r="K202" s="28" t="s">
        <v>317</v>
      </c>
      <c r="L202" s="164" t="s">
        <v>317</v>
      </c>
    </row>
    <row r="203" spans="1:13" x14ac:dyDescent="0.3">
      <c r="B203" s="15"/>
      <c r="C203" s="28"/>
      <c r="D203" s="28"/>
      <c r="E203" s="28"/>
      <c r="F203" s="28"/>
      <c r="G203" s="28"/>
      <c r="H203" s="28"/>
      <c r="I203" s="28"/>
      <c r="J203" s="28"/>
      <c r="K203" s="28"/>
      <c r="L203" s="164"/>
    </row>
    <row r="204" spans="1:13" x14ac:dyDescent="0.3">
      <c r="A204" s="31" t="s">
        <v>175</v>
      </c>
      <c r="B204" s="26"/>
      <c r="C204" s="4"/>
      <c r="D204" s="4"/>
      <c r="E204" s="4"/>
      <c r="F204" s="4"/>
      <c r="G204" s="4"/>
      <c r="H204" s="240" t="s">
        <v>594</v>
      </c>
      <c r="I204" s="240"/>
      <c r="J204" s="240"/>
      <c r="K204" s="166">
        <v>0</v>
      </c>
      <c r="L204" s="167">
        <v>0</v>
      </c>
    </row>
    <row r="205" spans="1:13" x14ac:dyDescent="0.3">
      <c r="A205" s="31"/>
      <c r="B205" s="26"/>
      <c r="C205" s="4"/>
      <c r="D205" s="4"/>
      <c r="E205" s="4"/>
      <c r="F205" s="4"/>
      <c r="G205" s="4"/>
      <c r="H205" s="4"/>
      <c r="I205" s="4"/>
      <c r="J205" s="4"/>
      <c r="K205" s="15">
        <f>K197+K204</f>
        <v>747749253.64999998</v>
      </c>
      <c r="L205" s="15">
        <f>L197+L204</f>
        <v>207269807.47999999</v>
      </c>
    </row>
    <row r="206" spans="1:13" x14ac:dyDescent="0.3">
      <c r="A206" s="31" t="s">
        <v>187</v>
      </c>
      <c r="B206" s="26"/>
      <c r="C206" s="4"/>
      <c r="D206" s="4"/>
      <c r="E206" s="4"/>
      <c r="F206" s="4"/>
      <c r="G206" s="4"/>
      <c r="H206" s="233" t="s">
        <v>177</v>
      </c>
      <c r="I206" s="233"/>
      <c r="J206" s="233"/>
      <c r="K206" s="4">
        <v>74175480</v>
      </c>
      <c r="L206" s="148">
        <v>74175480</v>
      </c>
    </row>
    <row r="207" spans="1:13" ht="13.5" thickBot="1" x14ac:dyDescent="0.35">
      <c r="A207" s="31"/>
      <c r="B207" s="10"/>
      <c r="C207" s="10"/>
      <c r="D207" s="10"/>
      <c r="E207" s="10"/>
      <c r="F207" s="10"/>
      <c r="G207" s="10"/>
      <c r="H207" s="149"/>
      <c r="I207" s="149"/>
      <c r="J207" s="149"/>
      <c r="K207" s="149"/>
      <c r="L207" s="150"/>
    </row>
    <row r="208" spans="1:13" ht="14" thickTop="1" thickBot="1" x14ac:dyDescent="0.35">
      <c r="B208" s="10"/>
      <c r="C208" s="10"/>
      <c r="D208" s="10"/>
      <c r="E208" s="10"/>
      <c r="F208" s="10"/>
      <c r="G208" s="10"/>
      <c r="H208" s="234" t="s">
        <v>176</v>
      </c>
      <c r="I208" s="234"/>
      <c r="J208" s="234"/>
      <c r="K208" s="151">
        <f>K205-K206</f>
        <v>673573773.64999998</v>
      </c>
      <c r="L208" s="152">
        <f>L205-L206</f>
        <v>133094327.47999999</v>
      </c>
    </row>
    <row r="209" spans="2:12" ht="13.5" thickTop="1" x14ac:dyDescent="0.3">
      <c r="B209" s="26"/>
      <c r="C209" s="4"/>
      <c r="D209" s="4"/>
      <c r="E209" s="4"/>
      <c r="F209" s="4"/>
      <c r="G209" s="4"/>
      <c r="H209" s="4"/>
      <c r="I209" s="4"/>
      <c r="J209" s="4"/>
      <c r="K209" s="4"/>
      <c r="L209" s="4"/>
    </row>
    <row r="210" spans="2:12" x14ac:dyDescent="0.3">
      <c r="B210" s="26"/>
      <c r="C210" s="4"/>
      <c r="D210" s="4"/>
      <c r="E210" s="4"/>
      <c r="F210" s="4"/>
      <c r="G210" s="4"/>
      <c r="H210" s="4"/>
      <c r="I210" s="4"/>
      <c r="J210" s="4"/>
      <c r="K210" s="4"/>
      <c r="L210" s="4"/>
    </row>
  </sheetData>
  <mergeCells count="29">
    <mergeCell ref="K200:L200"/>
    <mergeCell ref="K161:L161"/>
    <mergeCell ref="B82:L82"/>
    <mergeCell ref="B43:L43"/>
    <mergeCell ref="C44:D44"/>
    <mergeCell ref="E44:F44"/>
    <mergeCell ref="G44:H44"/>
    <mergeCell ref="I44:J44"/>
    <mergeCell ref="B160:L160"/>
    <mergeCell ref="C161:D161"/>
    <mergeCell ref="E161:F161"/>
    <mergeCell ref="G161:H161"/>
    <mergeCell ref="I161:J161"/>
    <mergeCell ref="H204:J204"/>
    <mergeCell ref="H206:J206"/>
    <mergeCell ref="H208:J208"/>
    <mergeCell ref="I83:J83"/>
    <mergeCell ref="C83:D83"/>
    <mergeCell ref="E83:F83"/>
    <mergeCell ref="G83:H83"/>
    <mergeCell ref="B121:L121"/>
    <mergeCell ref="C122:D122"/>
    <mergeCell ref="E122:F122"/>
    <mergeCell ref="G122:H122"/>
    <mergeCell ref="I122:J122"/>
    <mergeCell ref="C200:D200"/>
    <mergeCell ref="E200:F200"/>
    <mergeCell ref="G200:H200"/>
    <mergeCell ref="I200:J200"/>
  </mergeCells>
  <phoneticPr fontId="0" type="noConversion"/>
  <pageMargins left="0.74803149606299213" right="0.74803149606299213" top="0.49" bottom="0.52" header="0.17" footer="0.51181102362204722"/>
  <pageSetup paperSize="9" scale="58" fitToHeight="10" orientation="landscape" r:id="rId1"/>
  <headerFooter alignWithMargins="0"/>
  <rowBreaks count="3" manualBreakCount="3">
    <brk id="81" max="16383" man="1"/>
    <brk id="120" max="16383" man="1"/>
    <brk id="159" max="11" man="1"/>
  </row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3"/>
  <sheetViews>
    <sheetView topLeftCell="B7" zoomScaleNormal="100" workbookViewId="0">
      <selection activeCell="B7" sqref="B7"/>
    </sheetView>
  </sheetViews>
  <sheetFormatPr defaultColWidth="9.1796875" defaultRowHeight="13" x14ac:dyDescent="0.3"/>
  <cols>
    <col min="1" max="1" width="9.1796875" style="1" hidden="1" customWidth="1"/>
    <col min="2" max="2" width="27.7265625" style="1" customWidth="1"/>
    <col min="3" max="30" width="13" style="1" customWidth="1"/>
    <col min="31" max="16384" width="9.1796875" style="1"/>
  </cols>
  <sheetData>
    <row r="1" spans="1:12" hidden="1" x14ac:dyDescent="0.3">
      <c r="A1" s="1" t="s">
        <v>715</v>
      </c>
    </row>
    <row r="2" spans="1:12" hidden="1" x14ac:dyDescent="0.3">
      <c r="A2" s="1" t="s">
        <v>302</v>
      </c>
    </row>
    <row r="3" spans="1:12" hidden="1" x14ac:dyDescent="0.3">
      <c r="A3" s="1" t="s">
        <v>309</v>
      </c>
      <c r="B3" s="8" t="s">
        <v>324</v>
      </c>
      <c r="C3" s="1" t="s">
        <v>290</v>
      </c>
      <c r="D3" s="1" t="s">
        <v>290</v>
      </c>
      <c r="E3" s="1" t="s">
        <v>290</v>
      </c>
      <c r="F3" s="1" t="s">
        <v>290</v>
      </c>
      <c r="G3" s="1" t="s">
        <v>290</v>
      </c>
      <c r="H3" s="1" t="s">
        <v>290</v>
      </c>
      <c r="I3" s="1" t="s">
        <v>290</v>
      </c>
      <c r="J3" s="1" t="s">
        <v>290</v>
      </c>
    </row>
    <row r="4" spans="1:12" hidden="1" x14ac:dyDescent="0.3">
      <c r="A4" s="1" t="s">
        <v>291</v>
      </c>
      <c r="C4" s="7">
        <v>10</v>
      </c>
      <c r="D4" s="1">
        <v>30</v>
      </c>
      <c r="E4" s="7">
        <v>10</v>
      </c>
      <c r="F4" s="1">
        <v>30</v>
      </c>
      <c r="G4" s="7">
        <v>10</v>
      </c>
      <c r="H4" s="1">
        <v>30</v>
      </c>
      <c r="I4" s="7">
        <v>10</v>
      </c>
      <c r="J4" s="1">
        <v>30</v>
      </c>
      <c r="K4" s="2"/>
      <c r="L4" s="3"/>
    </row>
    <row r="5" spans="1:12" hidden="1" x14ac:dyDescent="0.3">
      <c r="A5" s="1" t="s">
        <v>318</v>
      </c>
      <c r="C5" s="1">
        <v>560</v>
      </c>
      <c r="D5" s="1">
        <v>560</v>
      </c>
      <c r="E5" s="1">
        <v>570</v>
      </c>
      <c r="F5" s="1">
        <v>570</v>
      </c>
      <c r="G5" s="1">
        <v>580</v>
      </c>
      <c r="H5" s="1">
        <v>580</v>
      </c>
      <c r="I5" s="1">
        <v>590</v>
      </c>
      <c r="J5" s="1">
        <v>590</v>
      </c>
      <c r="K5" s="2"/>
      <c r="L5" s="3"/>
    </row>
    <row r="6" spans="1:12" s="22" customFormat="1" ht="12.75" hidden="1" customHeight="1" x14ac:dyDescent="0.35">
      <c r="A6" s="1" t="s">
        <v>417</v>
      </c>
      <c r="C6" s="1" t="s">
        <v>418</v>
      </c>
      <c r="D6" s="1" t="s">
        <v>419</v>
      </c>
      <c r="E6" s="1" t="s">
        <v>418</v>
      </c>
      <c r="F6" s="1" t="s">
        <v>419</v>
      </c>
      <c r="G6" s="1" t="s">
        <v>418</v>
      </c>
      <c r="H6" s="1" t="s">
        <v>419</v>
      </c>
      <c r="I6" s="1" t="s">
        <v>418</v>
      </c>
      <c r="J6" s="1" t="s">
        <v>419</v>
      </c>
    </row>
    <row r="7" spans="1:12" customFormat="1" ht="12.5" x14ac:dyDescent="0.25"/>
    <row r="8" spans="1:12" hidden="1" x14ac:dyDescent="0.3">
      <c r="A8" s="1" t="s">
        <v>164</v>
      </c>
    </row>
    <row r="9" spans="1:12" hidden="1" x14ac:dyDescent="0.3">
      <c r="A9" s="1" t="s">
        <v>300</v>
      </c>
    </row>
    <row r="10" spans="1:12" hidden="1" x14ac:dyDescent="0.3">
      <c r="A10" s="1" t="s">
        <v>313</v>
      </c>
      <c r="B10" s="8"/>
      <c r="C10" s="31"/>
      <c r="D10" s="31"/>
      <c r="E10" s="31"/>
      <c r="F10" s="31"/>
      <c r="G10" s="31"/>
      <c r="H10" s="31"/>
      <c r="I10" s="31"/>
      <c r="J10" s="31"/>
      <c r="K10" s="31" t="s">
        <v>290</v>
      </c>
      <c r="L10" s="31" t="s">
        <v>290</v>
      </c>
    </row>
    <row r="11" spans="1:12" hidden="1" x14ac:dyDescent="0.3">
      <c r="A11" s="1" t="s">
        <v>295</v>
      </c>
      <c r="C11" s="64"/>
      <c r="D11" s="31"/>
      <c r="E11" s="64"/>
      <c r="F11" s="31"/>
      <c r="G11" s="64"/>
      <c r="H11" s="31"/>
      <c r="I11" s="64"/>
      <c r="J11" s="31"/>
      <c r="K11" s="64">
        <v>10</v>
      </c>
      <c r="L11" s="31">
        <v>30</v>
      </c>
    </row>
    <row r="12" spans="1:12" hidden="1" x14ac:dyDescent="0.3">
      <c r="A12" s="1" t="s">
        <v>285</v>
      </c>
      <c r="C12" s="31"/>
      <c r="D12" s="31"/>
      <c r="E12" s="31"/>
      <c r="F12" s="31"/>
      <c r="G12" s="31"/>
      <c r="H12" s="31"/>
      <c r="I12" s="31"/>
      <c r="J12" s="31"/>
      <c r="K12" s="31" t="s">
        <v>189</v>
      </c>
      <c r="L12" s="31" t="s">
        <v>189</v>
      </c>
    </row>
    <row r="13" spans="1:12" s="22" customFormat="1" ht="12.75" hidden="1" customHeight="1" x14ac:dyDescent="0.35">
      <c r="A13" s="1" t="s">
        <v>425</v>
      </c>
      <c r="C13" s="31"/>
      <c r="D13" s="31"/>
      <c r="E13" s="31"/>
      <c r="F13" s="31"/>
      <c r="G13" s="31"/>
      <c r="H13" s="31"/>
      <c r="I13" s="31"/>
      <c r="J13" s="31"/>
      <c r="K13" s="31" t="s">
        <v>418</v>
      </c>
      <c r="L13" s="31" t="s">
        <v>419</v>
      </c>
    </row>
    <row r="14" spans="1:12" s="22" customFormat="1" ht="12.75" customHeight="1" x14ac:dyDescent="0.35">
      <c r="A14" s="1"/>
      <c r="D14" s="1"/>
      <c r="E14" s="1"/>
      <c r="F14" s="1"/>
      <c r="G14" s="1"/>
      <c r="H14" s="1"/>
      <c r="I14" s="23"/>
      <c r="J14" s="1"/>
    </row>
    <row r="15" spans="1:12" hidden="1" x14ac:dyDescent="0.3">
      <c r="A15" s="1" t="s">
        <v>716</v>
      </c>
    </row>
    <row r="16" spans="1:12" hidden="1" x14ac:dyDescent="0.3">
      <c r="A16" s="1" t="s">
        <v>301</v>
      </c>
    </row>
    <row r="17" spans="1:13" hidden="1" x14ac:dyDescent="0.3">
      <c r="A17" s="1" t="s">
        <v>314</v>
      </c>
      <c r="B17" s="8" t="s">
        <v>324</v>
      </c>
      <c r="C17" s="1" t="s">
        <v>290</v>
      </c>
      <c r="D17" s="1" t="s">
        <v>290</v>
      </c>
      <c r="E17" s="1" t="s">
        <v>290</v>
      </c>
      <c r="F17" s="1" t="s">
        <v>290</v>
      </c>
    </row>
    <row r="18" spans="1:13" hidden="1" x14ac:dyDescent="0.3">
      <c r="A18" s="1" t="s">
        <v>296</v>
      </c>
      <c r="C18" s="7">
        <v>10</v>
      </c>
      <c r="D18" s="1">
        <v>30</v>
      </c>
      <c r="E18" s="7">
        <v>10</v>
      </c>
      <c r="F18" s="1">
        <v>30</v>
      </c>
      <c r="G18" s="7"/>
      <c r="I18" s="7"/>
      <c r="K18" s="2"/>
      <c r="L18" s="3"/>
    </row>
    <row r="19" spans="1:13" hidden="1" x14ac:dyDescent="0.3">
      <c r="A19" s="1" t="s">
        <v>286</v>
      </c>
      <c r="C19" s="1">
        <v>600</v>
      </c>
      <c r="D19" s="1">
        <v>600</v>
      </c>
      <c r="E19" s="1">
        <v>610</v>
      </c>
      <c r="F19" s="1">
        <v>610</v>
      </c>
      <c r="K19" s="2"/>
      <c r="L19" s="3"/>
    </row>
    <row r="20" spans="1:13" s="22" customFormat="1" ht="12.75" hidden="1" customHeight="1" x14ac:dyDescent="0.35">
      <c r="A20" s="1" t="s">
        <v>432</v>
      </c>
      <c r="C20" s="1" t="s">
        <v>418</v>
      </c>
      <c r="D20" s="1" t="s">
        <v>419</v>
      </c>
      <c r="E20" s="1" t="s">
        <v>418</v>
      </c>
      <c r="F20" s="1" t="s">
        <v>419</v>
      </c>
      <c r="G20" s="1"/>
      <c r="H20" s="1"/>
      <c r="I20" s="23"/>
      <c r="J20" s="1"/>
    </row>
    <row r="21" spans="1:13" customFormat="1" ht="12.5" x14ac:dyDescent="0.25"/>
    <row r="22" spans="1:13" hidden="1" x14ac:dyDescent="0.3">
      <c r="A22" s="1" t="s">
        <v>190</v>
      </c>
    </row>
    <row r="23" spans="1:13" hidden="1" x14ac:dyDescent="0.3">
      <c r="A23" s="1" t="s">
        <v>435</v>
      </c>
      <c r="K23" s="31"/>
    </row>
    <row r="24" spans="1:13" hidden="1" x14ac:dyDescent="0.3">
      <c r="A24" s="1" t="s">
        <v>436</v>
      </c>
      <c r="B24" s="8"/>
      <c r="C24" s="31"/>
      <c r="D24" s="31"/>
      <c r="E24" s="31"/>
      <c r="F24" s="31"/>
      <c r="K24" s="31" t="s">
        <v>290</v>
      </c>
      <c r="L24" s="1" t="s">
        <v>290</v>
      </c>
    </row>
    <row r="25" spans="1:13" hidden="1" x14ac:dyDescent="0.3">
      <c r="A25" s="1" t="s">
        <v>437</v>
      </c>
      <c r="C25" s="64"/>
      <c r="D25" s="31"/>
      <c r="E25" s="64"/>
      <c r="F25" s="31"/>
      <c r="G25" s="7"/>
      <c r="I25" s="7"/>
      <c r="K25" s="64">
        <v>10</v>
      </c>
      <c r="L25" s="1">
        <v>10</v>
      </c>
    </row>
    <row r="26" spans="1:13" hidden="1" x14ac:dyDescent="0.3">
      <c r="A26" s="1" t="s">
        <v>438</v>
      </c>
      <c r="C26" s="31"/>
      <c r="D26" s="31"/>
      <c r="E26" s="31"/>
      <c r="F26" s="31"/>
      <c r="K26" s="31">
        <v>120</v>
      </c>
      <c r="L26" s="1">
        <v>120</v>
      </c>
    </row>
    <row r="27" spans="1:13" s="22" customFormat="1" ht="12.75" hidden="1" customHeight="1" x14ac:dyDescent="0.35">
      <c r="A27" s="1" t="s">
        <v>439</v>
      </c>
      <c r="C27" s="31"/>
      <c r="D27" s="31"/>
      <c r="E27" s="31"/>
      <c r="F27" s="31"/>
      <c r="G27" s="1"/>
      <c r="H27" s="1"/>
      <c r="I27" s="23"/>
      <c r="J27" s="1"/>
      <c r="K27" s="64" t="s">
        <v>419</v>
      </c>
      <c r="L27" s="7" t="s">
        <v>419</v>
      </c>
    </row>
    <row r="29" spans="1:13" ht="17.5" x14ac:dyDescent="0.35">
      <c r="B29" s="219" t="s">
        <v>322</v>
      </c>
      <c r="C29" s="219"/>
      <c r="D29" s="219"/>
      <c r="E29" s="219"/>
      <c r="F29" s="219"/>
      <c r="G29" s="219"/>
      <c r="H29" s="219"/>
      <c r="I29" s="219"/>
      <c r="J29" s="219"/>
      <c r="K29" s="219"/>
      <c r="L29" s="219"/>
    </row>
    <row r="30" spans="1:13" ht="25.5" customHeight="1" x14ac:dyDescent="0.3">
      <c r="B30" s="13" t="s">
        <v>593</v>
      </c>
      <c r="C30" s="238" t="s">
        <v>394</v>
      </c>
      <c r="D30" s="239"/>
      <c r="E30" s="238" t="s">
        <v>395</v>
      </c>
      <c r="F30" s="239"/>
      <c r="G30" s="238" t="s">
        <v>396</v>
      </c>
      <c r="H30" s="239"/>
      <c r="I30" s="238" t="s">
        <v>397</v>
      </c>
      <c r="J30" s="239"/>
      <c r="K30" s="14"/>
      <c r="L30" s="6"/>
      <c r="M30" s="6"/>
    </row>
    <row r="31" spans="1:13" x14ac:dyDescent="0.3">
      <c r="B31" s="8"/>
      <c r="C31" s="9" t="s">
        <v>315</v>
      </c>
      <c r="D31" s="9" t="s">
        <v>316</v>
      </c>
      <c r="E31" s="9" t="s">
        <v>315</v>
      </c>
      <c r="F31" s="9" t="s">
        <v>316</v>
      </c>
      <c r="G31" s="9" t="s">
        <v>315</v>
      </c>
      <c r="H31" s="9" t="s">
        <v>316</v>
      </c>
      <c r="I31" s="9" t="s">
        <v>315</v>
      </c>
      <c r="J31" s="9" t="s">
        <v>316</v>
      </c>
      <c r="K31" s="12"/>
      <c r="L31" s="12"/>
    </row>
    <row r="32" spans="1:13" x14ac:dyDescent="0.3">
      <c r="B32" s="8"/>
      <c r="C32" s="9" t="s">
        <v>317</v>
      </c>
      <c r="D32" s="9" t="s">
        <v>317</v>
      </c>
      <c r="E32" s="9" t="s">
        <v>317</v>
      </c>
      <c r="F32" s="9" t="s">
        <v>317</v>
      </c>
      <c r="G32" s="9" t="s">
        <v>317</v>
      </c>
      <c r="H32" s="9" t="s">
        <v>317</v>
      </c>
      <c r="I32" s="9" t="s">
        <v>317</v>
      </c>
      <c r="J32" s="9" t="s">
        <v>317</v>
      </c>
      <c r="K32" s="12"/>
      <c r="L32" s="12"/>
    </row>
    <row r="33" spans="1:12" x14ac:dyDescent="0.3">
      <c r="B33" s="8"/>
      <c r="K33" s="6"/>
      <c r="L33" s="6"/>
    </row>
    <row r="34" spans="1:12" x14ac:dyDescent="0.3">
      <c r="A34" s="1" t="s">
        <v>683</v>
      </c>
      <c r="B34" s="26" t="s">
        <v>684</v>
      </c>
      <c r="C34" s="10">
        <v>88000</v>
      </c>
      <c r="D34" s="10">
        <v>0</v>
      </c>
      <c r="E34" s="10">
        <v>1808191.34</v>
      </c>
      <c r="F34" s="10">
        <v>26618</v>
      </c>
      <c r="G34" s="10">
        <v>1058916.28</v>
      </c>
      <c r="H34" s="10">
        <v>9202</v>
      </c>
      <c r="I34" s="10">
        <v>115736.24</v>
      </c>
      <c r="J34" s="10">
        <v>5146</v>
      </c>
      <c r="K34" s="4"/>
      <c r="L34" s="4"/>
    </row>
    <row r="35" spans="1:12" x14ac:dyDescent="0.3">
      <c r="A35" s="1" t="s">
        <v>683</v>
      </c>
      <c r="B35" s="26" t="s">
        <v>685</v>
      </c>
      <c r="C35" s="10">
        <v>210755.48</v>
      </c>
      <c r="D35" s="10">
        <v>87.55</v>
      </c>
      <c r="E35" s="10">
        <v>2452191.65</v>
      </c>
      <c r="F35" s="10">
        <v>180254.83</v>
      </c>
      <c r="G35" s="10">
        <v>327104.31</v>
      </c>
      <c r="H35" s="10">
        <v>4432.0600000000004</v>
      </c>
      <c r="I35" s="10">
        <v>1025406.69</v>
      </c>
      <c r="J35" s="10">
        <v>558402.56999999995</v>
      </c>
      <c r="K35" s="4"/>
      <c r="L35" s="4"/>
    </row>
    <row r="36" spans="1:12" x14ac:dyDescent="0.3">
      <c r="A36" s="1" t="s">
        <v>683</v>
      </c>
      <c r="B36" s="26" t="s">
        <v>686</v>
      </c>
      <c r="C36" s="10">
        <v>1871140.83</v>
      </c>
      <c r="D36" s="10">
        <v>771957.18</v>
      </c>
      <c r="E36" s="10">
        <v>5068890.34</v>
      </c>
      <c r="F36" s="10">
        <v>114003.5</v>
      </c>
      <c r="G36" s="10">
        <v>2342124.1800000002</v>
      </c>
      <c r="H36" s="10">
        <v>119033.56</v>
      </c>
      <c r="I36" s="10">
        <v>296269.05</v>
      </c>
      <c r="J36" s="10">
        <v>0</v>
      </c>
      <c r="K36" s="4"/>
      <c r="L36" s="4"/>
    </row>
    <row r="37" spans="1:12" x14ac:dyDescent="0.3">
      <c r="A37" s="1" t="s">
        <v>683</v>
      </c>
      <c r="B37" s="26" t="s">
        <v>687</v>
      </c>
      <c r="C37" s="10">
        <v>1256100</v>
      </c>
      <c r="D37" s="10">
        <v>594200</v>
      </c>
      <c r="E37" s="10">
        <v>9387200</v>
      </c>
      <c r="F37" s="10">
        <v>546300</v>
      </c>
      <c r="G37" s="10">
        <v>11159200</v>
      </c>
      <c r="H37" s="10">
        <v>351700</v>
      </c>
      <c r="I37" s="10">
        <v>1811600</v>
      </c>
      <c r="J37" s="10">
        <v>376800</v>
      </c>
      <c r="K37" s="4"/>
      <c r="L37" s="4"/>
    </row>
    <row r="38" spans="1:12" x14ac:dyDescent="0.3">
      <c r="A38" s="1" t="s">
        <v>683</v>
      </c>
      <c r="B38" s="26" t="s">
        <v>688</v>
      </c>
      <c r="C38" s="10">
        <v>3104714</v>
      </c>
      <c r="D38" s="10">
        <v>1233156</v>
      </c>
      <c r="E38" s="10">
        <v>11132423</v>
      </c>
      <c r="F38" s="10">
        <v>226193</v>
      </c>
      <c r="G38" s="10">
        <v>4883048</v>
      </c>
      <c r="H38" s="10">
        <v>149676</v>
      </c>
      <c r="I38" s="10">
        <v>6975406</v>
      </c>
      <c r="J38" s="10">
        <v>1613008</v>
      </c>
      <c r="K38" s="4"/>
      <c r="L38" s="4"/>
    </row>
    <row r="39" spans="1:12" x14ac:dyDescent="0.3">
      <c r="A39" s="1" t="s">
        <v>683</v>
      </c>
      <c r="B39" s="26" t="s">
        <v>689</v>
      </c>
      <c r="C39" s="10">
        <v>1310608.08</v>
      </c>
      <c r="D39" s="10">
        <v>21388.59</v>
      </c>
      <c r="E39" s="10">
        <v>4488532.8600000003</v>
      </c>
      <c r="F39" s="10">
        <v>294927.84000000003</v>
      </c>
      <c r="G39" s="10">
        <v>1758348.24</v>
      </c>
      <c r="H39" s="10">
        <v>45949.19</v>
      </c>
      <c r="I39" s="10">
        <v>131330.59</v>
      </c>
      <c r="J39" s="10">
        <v>90280</v>
      </c>
      <c r="K39" s="4"/>
      <c r="L39" s="4"/>
    </row>
    <row r="40" spans="1:12" x14ac:dyDescent="0.3">
      <c r="A40" s="1" t="s">
        <v>683</v>
      </c>
      <c r="B40" s="26" t="s">
        <v>690</v>
      </c>
      <c r="C40" s="10">
        <v>11249960</v>
      </c>
      <c r="D40" s="10">
        <v>3396801</v>
      </c>
      <c r="E40" s="10">
        <v>26817610</v>
      </c>
      <c r="F40" s="10">
        <v>925862</v>
      </c>
      <c r="G40" s="10">
        <v>27615580</v>
      </c>
      <c r="H40" s="10">
        <v>1210199</v>
      </c>
      <c r="I40" s="10">
        <v>20929286</v>
      </c>
      <c r="J40" s="10">
        <v>5153381</v>
      </c>
      <c r="K40" s="4"/>
      <c r="L40" s="4"/>
    </row>
    <row r="41" spans="1:12" x14ac:dyDescent="0.3">
      <c r="A41" s="1" t="s">
        <v>683</v>
      </c>
      <c r="B41" s="26" t="s">
        <v>691</v>
      </c>
      <c r="C41" s="10">
        <v>279400</v>
      </c>
      <c r="D41" s="10">
        <v>228900</v>
      </c>
      <c r="E41" s="10">
        <v>9968900</v>
      </c>
      <c r="F41" s="10">
        <v>573200</v>
      </c>
      <c r="G41" s="10">
        <v>13752500</v>
      </c>
      <c r="H41" s="10">
        <v>1064300</v>
      </c>
      <c r="I41" s="10">
        <v>4047200</v>
      </c>
      <c r="J41" s="10">
        <v>720900</v>
      </c>
      <c r="K41" s="4"/>
      <c r="L41" s="4"/>
    </row>
    <row r="42" spans="1:12" x14ac:dyDescent="0.3">
      <c r="A42" s="1" t="s">
        <v>683</v>
      </c>
      <c r="B42" s="26" t="s">
        <v>692</v>
      </c>
      <c r="C42" s="10">
        <v>990544.89</v>
      </c>
      <c r="D42" s="10">
        <v>314616.82</v>
      </c>
      <c r="E42" s="10">
        <v>14239384.91</v>
      </c>
      <c r="F42" s="10">
        <v>391417.79</v>
      </c>
      <c r="G42" s="10">
        <v>18473033.170000002</v>
      </c>
      <c r="H42" s="10">
        <v>1160365.33</v>
      </c>
      <c r="I42" s="10">
        <v>6682825.79</v>
      </c>
      <c r="J42" s="10">
        <v>421197.32</v>
      </c>
      <c r="K42" s="4"/>
      <c r="L42" s="4"/>
    </row>
    <row r="43" spans="1:12" x14ac:dyDescent="0.3">
      <c r="A43" s="1" t="s">
        <v>683</v>
      </c>
      <c r="B43" s="26" t="s">
        <v>693</v>
      </c>
      <c r="C43" s="10">
        <v>2336786.9900000002</v>
      </c>
      <c r="D43" s="10">
        <v>1917378.32</v>
      </c>
      <c r="E43" s="10">
        <v>1722250</v>
      </c>
      <c r="F43" s="10">
        <v>0</v>
      </c>
      <c r="G43" s="10">
        <v>4528574.41</v>
      </c>
      <c r="H43" s="10">
        <v>218553.74</v>
      </c>
      <c r="I43" s="10">
        <v>2161578</v>
      </c>
      <c r="J43" s="10">
        <v>498459.32</v>
      </c>
      <c r="K43" s="4"/>
      <c r="L43" s="4"/>
    </row>
    <row r="44" spans="1:12" x14ac:dyDescent="0.3">
      <c r="A44" s="1" t="s">
        <v>683</v>
      </c>
      <c r="B44" s="26" t="s">
        <v>694</v>
      </c>
      <c r="C44" s="10">
        <v>215000</v>
      </c>
      <c r="D44" s="10">
        <v>550</v>
      </c>
      <c r="E44" s="10">
        <v>5253586.43</v>
      </c>
      <c r="F44" s="10">
        <v>1793087.9</v>
      </c>
      <c r="G44" s="10">
        <v>718205.29</v>
      </c>
      <c r="H44" s="10">
        <v>42335.55</v>
      </c>
      <c r="I44" s="10">
        <v>582344.46</v>
      </c>
      <c r="J44" s="10">
        <v>339006.6</v>
      </c>
      <c r="K44" s="4"/>
      <c r="L44" s="4"/>
    </row>
    <row r="45" spans="1:12" x14ac:dyDescent="0.3">
      <c r="A45" s="1" t="s">
        <v>683</v>
      </c>
      <c r="B45" s="26" t="s">
        <v>695</v>
      </c>
      <c r="C45" s="10">
        <v>439635.38</v>
      </c>
      <c r="D45" s="10">
        <v>1935.58</v>
      </c>
      <c r="E45" s="10">
        <v>3933900.41</v>
      </c>
      <c r="F45" s="10">
        <v>160594.76999999999</v>
      </c>
      <c r="G45" s="10">
        <v>2754846.74</v>
      </c>
      <c r="H45" s="10">
        <v>101468.12</v>
      </c>
      <c r="I45" s="10">
        <v>381789.55</v>
      </c>
      <c r="J45" s="10">
        <v>203696.37</v>
      </c>
      <c r="K45" s="4"/>
      <c r="L45" s="4"/>
    </row>
    <row r="46" spans="1:12" x14ac:dyDescent="0.3">
      <c r="A46" s="1" t="s">
        <v>683</v>
      </c>
      <c r="B46" s="26" t="s">
        <v>696</v>
      </c>
      <c r="C46" s="10">
        <v>569315.18999999994</v>
      </c>
      <c r="D46" s="10">
        <v>118187.84</v>
      </c>
      <c r="E46" s="10">
        <v>7667133.1299999999</v>
      </c>
      <c r="F46" s="10">
        <v>300384.26</v>
      </c>
      <c r="G46" s="10">
        <v>1522050.41</v>
      </c>
      <c r="H46" s="10">
        <v>18535.87</v>
      </c>
      <c r="I46" s="10">
        <v>472207.7</v>
      </c>
      <c r="J46" s="10">
        <v>191611.69</v>
      </c>
      <c r="K46" s="4"/>
      <c r="L46" s="4"/>
    </row>
    <row r="47" spans="1:12" x14ac:dyDescent="0.3">
      <c r="A47" s="1" t="s">
        <v>683</v>
      </c>
      <c r="B47" s="26" t="s">
        <v>697</v>
      </c>
      <c r="C47" s="10">
        <v>318623.74</v>
      </c>
      <c r="D47" s="10">
        <v>0</v>
      </c>
      <c r="E47" s="10">
        <v>2877192.39</v>
      </c>
      <c r="F47" s="10">
        <v>89754.28</v>
      </c>
      <c r="G47" s="10">
        <v>2467554.6</v>
      </c>
      <c r="H47" s="10">
        <v>38161</v>
      </c>
      <c r="I47" s="10">
        <v>76288.53</v>
      </c>
      <c r="J47" s="10">
        <v>0</v>
      </c>
      <c r="K47" s="4"/>
      <c r="L47" s="4"/>
    </row>
    <row r="48" spans="1:12" x14ac:dyDescent="0.3">
      <c r="A48" s="1" t="s">
        <v>683</v>
      </c>
      <c r="B48" s="26" t="s">
        <v>698</v>
      </c>
      <c r="C48" s="10">
        <v>75182.55</v>
      </c>
      <c r="D48" s="10">
        <v>0</v>
      </c>
      <c r="E48" s="10">
        <v>2730047.51</v>
      </c>
      <c r="F48" s="10">
        <v>162614.69</v>
      </c>
      <c r="G48" s="10">
        <v>543056.93999999994</v>
      </c>
      <c r="H48" s="10">
        <v>8990.4</v>
      </c>
      <c r="I48" s="10">
        <v>789567.25</v>
      </c>
      <c r="J48" s="10">
        <v>222837.07</v>
      </c>
      <c r="K48" s="4"/>
      <c r="L48" s="4"/>
    </row>
    <row r="49" spans="1:12" x14ac:dyDescent="0.3">
      <c r="A49" s="1" t="s">
        <v>683</v>
      </c>
      <c r="B49" s="26" t="s">
        <v>699</v>
      </c>
      <c r="C49" s="10">
        <v>227580.2</v>
      </c>
      <c r="D49" s="10">
        <v>42.92</v>
      </c>
      <c r="E49" s="10">
        <v>1667696.9</v>
      </c>
      <c r="F49" s="10">
        <v>37157.96</v>
      </c>
      <c r="G49" s="10">
        <v>556243.98</v>
      </c>
      <c r="H49" s="10">
        <v>19033.310000000001</v>
      </c>
      <c r="I49" s="10">
        <v>314112.77</v>
      </c>
      <c r="J49" s="10">
        <v>10923.48</v>
      </c>
      <c r="K49" s="4"/>
      <c r="L49" s="4"/>
    </row>
    <row r="50" spans="1:12" x14ac:dyDescent="0.3">
      <c r="A50" s="1" t="s">
        <v>683</v>
      </c>
      <c r="B50" s="26" t="s">
        <v>700</v>
      </c>
      <c r="C50" s="10">
        <v>808137.59</v>
      </c>
      <c r="D50" s="10">
        <v>0</v>
      </c>
      <c r="E50" s="10">
        <v>6167494.3499999996</v>
      </c>
      <c r="F50" s="10">
        <v>129088.52</v>
      </c>
      <c r="G50" s="10">
        <v>3503848.8</v>
      </c>
      <c r="H50" s="10">
        <v>40263.83</v>
      </c>
      <c r="I50" s="10">
        <v>592765.05000000005</v>
      </c>
      <c r="J50" s="10">
        <v>205463.24</v>
      </c>
      <c r="K50" s="4"/>
      <c r="L50" s="4"/>
    </row>
    <row r="51" spans="1:12" x14ac:dyDescent="0.3">
      <c r="A51" s="1" t="s">
        <v>683</v>
      </c>
      <c r="B51" s="26" t="s">
        <v>701</v>
      </c>
      <c r="C51" s="10">
        <v>397833.52</v>
      </c>
      <c r="D51" s="10">
        <v>0</v>
      </c>
      <c r="E51" s="10">
        <v>2284278.09</v>
      </c>
      <c r="F51" s="10">
        <v>71022.27</v>
      </c>
      <c r="G51" s="10">
        <v>538022.78</v>
      </c>
      <c r="H51" s="10">
        <v>6925.68</v>
      </c>
      <c r="I51" s="10">
        <v>522503.77</v>
      </c>
      <c r="J51" s="10">
        <v>354720.53</v>
      </c>
      <c r="K51" s="4"/>
      <c r="L51" s="4"/>
    </row>
    <row r="52" spans="1:12" x14ac:dyDescent="0.3">
      <c r="A52" s="1" t="s">
        <v>683</v>
      </c>
      <c r="B52" s="26" t="s">
        <v>702</v>
      </c>
      <c r="C52" s="10">
        <v>248845</v>
      </c>
      <c r="D52" s="10">
        <v>60000</v>
      </c>
      <c r="E52" s="10">
        <v>3252567</v>
      </c>
      <c r="F52" s="10">
        <v>112318</v>
      </c>
      <c r="G52" s="10">
        <v>1664779</v>
      </c>
      <c r="H52" s="10">
        <v>36930</v>
      </c>
      <c r="I52" s="10">
        <v>1773071</v>
      </c>
      <c r="J52" s="10">
        <v>484437</v>
      </c>
      <c r="K52" s="4"/>
      <c r="L52" s="4"/>
    </row>
    <row r="53" spans="1:12" x14ac:dyDescent="0.3">
      <c r="A53" s="1" t="s">
        <v>683</v>
      </c>
      <c r="B53" s="26" t="s">
        <v>703</v>
      </c>
      <c r="C53" s="10">
        <v>3236709</v>
      </c>
      <c r="D53" s="10">
        <v>1757773</v>
      </c>
      <c r="E53" s="10">
        <v>3637994</v>
      </c>
      <c r="F53" s="10">
        <v>280330</v>
      </c>
      <c r="G53" s="10">
        <v>2319179</v>
      </c>
      <c r="H53" s="10">
        <v>26822</v>
      </c>
      <c r="I53" s="10">
        <v>1442371</v>
      </c>
      <c r="J53" s="10">
        <v>883635</v>
      </c>
      <c r="K53" s="4"/>
      <c r="L53" s="4"/>
    </row>
    <row r="54" spans="1:12" x14ac:dyDescent="0.3">
      <c r="A54" s="1" t="s">
        <v>683</v>
      </c>
      <c r="B54" s="26" t="s">
        <v>704</v>
      </c>
      <c r="C54" s="10">
        <v>909963</v>
      </c>
      <c r="D54" s="10">
        <v>242152</v>
      </c>
      <c r="E54" s="10">
        <v>4380024</v>
      </c>
      <c r="F54" s="10">
        <v>101843</v>
      </c>
      <c r="G54" s="10">
        <v>1907738</v>
      </c>
      <c r="H54" s="10">
        <v>5089</v>
      </c>
      <c r="I54" s="10">
        <v>661022</v>
      </c>
      <c r="J54" s="10">
        <v>10171</v>
      </c>
      <c r="K54" s="4"/>
      <c r="L54" s="4"/>
    </row>
    <row r="55" spans="1:12" x14ac:dyDescent="0.3">
      <c r="A55" s="1" t="s">
        <v>683</v>
      </c>
      <c r="B55" s="26" t="s">
        <v>705</v>
      </c>
      <c r="C55" s="10">
        <v>319337</v>
      </c>
      <c r="D55" s="10">
        <v>21020</v>
      </c>
      <c r="E55" s="10">
        <v>2535256</v>
      </c>
      <c r="F55" s="10">
        <v>104015</v>
      </c>
      <c r="G55" s="10">
        <v>787103</v>
      </c>
      <c r="H55" s="10">
        <v>3000</v>
      </c>
      <c r="I55" s="10">
        <v>9155</v>
      </c>
      <c r="J55" s="10">
        <v>0</v>
      </c>
      <c r="K55" s="4"/>
      <c r="L55" s="4"/>
    </row>
    <row r="56" spans="1:12" x14ac:dyDescent="0.3">
      <c r="A56" s="1" t="s">
        <v>683</v>
      </c>
      <c r="B56" s="26" t="s">
        <v>706</v>
      </c>
      <c r="C56" s="10">
        <v>357057.56</v>
      </c>
      <c r="D56" s="10">
        <v>21976</v>
      </c>
      <c r="E56" s="10">
        <v>2610255.21</v>
      </c>
      <c r="F56" s="10">
        <v>15000</v>
      </c>
      <c r="G56" s="10">
        <v>446586.73</v>
      </c>
      <c r="H56" s="10">
        <v>0</v>
      </c>
      <c r="I56" s="10">
        <v>0</v>
      </c>
      <c r="J56" s="10">
        <v>0</v>
      </c>
      <c r="K56" s="4"/>
      <c r="L56" s="4"/>
    </row>
    <row r="57" spans="1:12" x14ac:dyDescent="0.3">
      <c r="A57" s="1" t="s">
        <v>683</v>
      </c>
      <c r="B57" s="26" t="s">
        <v>707</v>
      </c>
      <c r="C57" s="10">
        <v>419820.61</v>
      </c>
      <c r="D57" s="10">
        <v>28491.68</v>
      </c>
      <c r="E57" s="10">
        <v>1969859.24</v>
      </c>
      <c r="F57" s="10">
        <v>55308.46</v>
      </c>
      <c r="G57" s="10">
        <v>356258.3</v>
      </c>
      <c r="H57" s="10">
        <v>4190.01</v>
      </c>
      <c r="I57" s="10">
        <v>244469.05</v>
      </c>
      <c r="J57" s="10">
        <v>150586.69</v>
      </c>
      <c r="K57" s="4"/>
      <c r="L57" s="4"/>
    </row>
    <row r="58" spans="1:12" x14ac:dyDescent="0.3">
      <c r="A58" s="1" t="s">
        <v>683</v>
      </c>
      <c r="B58" s="26" t="s">
        <v>708</v>
      </c>
      <c r="C58" s="10">
        <v>116277.7</v>
      </c>
      <c r="D58" s="10">
        <v>2660.67</v>
      </c>
      <c r="E58" s="10">
        <v>2403458.7400000002</v>
      </c>
      <c r="F58" s="10">
        <v>100036.61</v>
      </c>
      <c r="G58" s="10">
        <v>695437.4</v>
      </c>
      <c r="H58" s="10">
        <v>16375.94</v>
      </c>
      <c r="I58" s="10">
        <v>1298101.04</v>
      </c>
      <c r="J58" s="10">
        <v>168975.79</v>
      </c>
      <c r="K58" s="4"/>
      <c r="L58" s="4"/>
    </row>
    <row r="59" spans="1:12" x14ac:dyDescent="0.3">
      <c r="A59" s="1" t="s">
        <v>683</v>
      </c>
      <c r="B59" s="26" t="s">
        <v>709</v>
      </c>
      <c r="C59" s="10">
        <v>527500</v>
      </c>
      <c r="D59" s="10">
        <v>150000</v>
      </c>
      <c r="E59" s="10">
        <v>10939600</v>
      </c>
      <c r="F59" s="10">
        <v>387800</v>
      </c>
      <c r="G59" s="10">
        <v>20873400</v>
      </c>
      <c r="H59" s="10">
        <v>503200</v>
      </c>
      <c r="I59" s="10">
        <v>9685800</v>
      </c>
      <c r="J59" s="10">
        <v>3349100</v>
      </c>
      <c r="K59" s="4"/>
      <c r="L59" s="4"/>
    </row>
    <row r="60" spans="1:12" x14ac:dyDescent="0.3">
      <c r="A60" s="1" t="s">
        <v>683</v>
      </c>
      <c r="B60" s="26" t="s">
        <v>710</v>
      </c>
      <c r="C60" s="10">
        <v>2627807.4</v>
      </c>
      <c r="D60" s="10">
        <v>1057860.1200000001</v>
      </c>
      <c r="E60" s="10">
        <v>4573602.8099999996</v>
      </c>
      <c r="F60" s="10">
        <v>236287.85</v>
      </c>
      <c r="G60" s="10">
        <v>2893079.49</v>
      </c>
      <c r="H60" s="10">
        <v>42177.120000000003</v>
      </c>
      <c r="I60" s="10">
        <v>696015.72</v>
      </c>
      <c r="J60" s="10">
        <v>320672.58</v>
      </c>
      <c r="K60" s="4"/>
      <c r="L60" s="4"/>
    </row>
    <row r="61" spans="1:12" x14ac:dyDescent="0.3">
      <c r="A61" s="1" t="s">
        <v>683</v>
      </c>
      <c r="B61" s="26" t="s">
        <v>711</v>
      </c>
      <c r="C61" s="10">
        <v>645905.04</v>
      </c>
      <c r="D61" s="10">
        <v>180419.53</v>
      </c>
      <c r="E61" s="10">
        <v>5584615.54</v>
      </c>
      <c r="F61" s="10">
        <v>111765.13</v>
      </c>
      <c r="G61" s="10">
        <v>3487570.76</v>
      </c>
      <c r="H61" s="10">
        <v>77023.7</v>
      </c>
      <c r="I61" s="10">
        <v>1179860.3799999999</v>
      </c>
      <c r="J61" s="10">
        <v>166135.46</v>
      </c>
      <c r="K61" s="4"/>
      <c r="L61" s="4"/>
    </row>
    <row r="62" spans="1:12" x14ac:dyDescent="0.3">
      <c r="A62" s="1" t="s">
        <v>683</v>
      </c>
      <c r="B62" s="26" t="s">
        <v>712</v>
      </c>
      <c r="C62" s="10">
        <v>2375305.36</v>
      </c>
      <c r="D62" s="10">
        <v>1155135.94</v>
      </c>
      <c r="E62" s="10">
        <v>2816377.35</v>
      </c>
      <c r="F62" s="10">
        <v>96730.47</v>
      </c>
      <c r="G62" s="10">
        <v>1841626.86</v>
      </c>
      <c r="H62" s="10">
        <v>86126.94</v>
      </c>
      <c r="I62" s="10">
        <v>1237459.1200000001</v>
      </c>
      <c r="J62" s="10">
        <v>398603.19</v>
      </c>
      <c r="K62" s="4"/>
      <c r="L62" s="4"/>
    </row>
    <row r="63" spans="1:12" x14ac:dyDescent="0.3">
      <c r="A63" s="1" t="s">
        <v>683</v>
      </c>
      <c r="B63" s="26" t="s">
        <v>713</v>
      </c>
      <c r="C63" s="10">
        <v>357235</v>
      </c>
      <c r="D63" s="10">
        <v>476</v>
      </c>
      <c r="E63" s="10">
        <v>5382135</v>
      </c>
      <c r="F63" s="10">
        <v>249336</v>
      </c>
      <c r="G63" s="10">
        <v>1818479</v>
      </c>
      <c r="H63" s="10">
        <v>20202</v>
      </c>
      <c r="I63" s="10">
        <v>1203549</v>
      </c>
      <c r="J63" s="10">
        <v>332405</v>
      </c>
      <c r="K63" s="4"/>
      <c r="L63" s="4"/>
    </row>
    <row r="64" spans="1:12" x14ac:dyDescent="0.3">
      <c r="A64" s="1" t="s">
        <v>325</v>
      </c>
      <c r="B64" s="26" t="s">
        <v>714</v>
      </c>
      <c r="C64" s="10">
        <v>476740.15</v>
      </c>
      <c r="D64" s="10">
        <v>0</v>
      </c>
      <c r="E64" s="10">
        <v>4821595.84</v>
      </c>
      <c r="F64" s="10">
        <v>104262.86</v>
      </c>
      <c r="G64" s="10">
        <v>2428419.17</v>
      </c>
      <c r="H64" s="10">
        <v>182125.18</v>
      </c>
      <c r="I64" s="10">
        <v>981881.82</v>
      </c>
      <c r="J64" s="10">
        <v>582841.89</v>
      </c>
      <c r="K64" s="4"/>
      <c r="L64" s="4"/>
    </row>
    <row r="65" spans="1:13" x14ac:dyDescent="0.3">
      <c r="B65" s="26"/>
      <c r="C65" s="10"/>
      <c r="D65" s="10"/>
      <c r="E65" s="10"/>
      <c r="F65" s="10"/>
      <c r="G65" s="10"/>
      <c r="H65" s="10"/>
      <c r="I65" s="10"/>
      <c r="J65" s="10"/>
      <c r="K65" s="4"/>
      <c r="L65" s="4"/>
    </row>
    <row r="66" spans="1:13" x14ac:dyDescent="0.3">
      <c r="B66" s="26" t="s">
        <v>289</v>
      </c>
      <c r="C66" s="11">
        <f t="shared" ref="C66:J66" si="0">SUBTOTAL(9,C33:C65)</f>
        <v>38367821.259999998</v>
      </c>
      <c r="D66" s="11">
        <f t="shared" si="0"/>
        <v>13277166.739999998</v>
      </c>
      <c r="E66" s="11">
        <f t="shared" si="0"/>
        <v>174574244.04000002</v>
      </c>
      <c r="F66" s="11">
        <f t="shared" si="0"/>
        <v>7977514.9899999984</v>
      </c>
      <c r="G66" s="11">
        <f t="shared" si="0"/>
        <v>140021914.84</v>
      </c>
      <c r="H66" s="11">
        <f t="shared" si="0"/>
        <v>5612386.5300000003</v>
      </c>
      <c r="I66" s="11">
        <f t="shared" si="0"/>
        <v>68320972.569999993</v>
      </c>
      <c r="J66" s="11">
        <f t="shared" si="0"/>
        <v>17813396.789999999</v>
      </c>
      <c r="K66" s="4"/>
      <c r="L66" s="4"/>
    </row>
    <row r="67" spans="1:13" x14ac:dyDescent="0.3">
      <c r="B67" s="26"/>
      <c r="C67" s="4"/>
      <c r="D67" s="4"/>
      <c r="E67" s="4"/>
      <c r="F67" s="4"/>
      <c r="G67" s="4"/>
      <c r="H67" s="4"/>
      <c r="I67" s="4"/>
      <c r="J67" s="4"/>
      <c r="K67" s="4"/>
      <c r="L67" s="4"/>
    </row>
    <row r="68" spans="1:13" ht="17.5" x14ac:dyDescent="0.35">
      <c r="B68" s="225" t="s">
        <v>322</v>
      </c>
      <c r="C68" s="225"/>
      <c r="D68" s="225"/>
      <c r="E68" s="225"/>
      <c r="F68" s="225"/>
      <c r="G68" s="225"/>
      <c r="H68" s="225"/>
      <c r="I68" s="225"/>
      <c r="J68" s="225"/>
      <c r="K68" s="225"/>
      <c r="L68" s="225"/>
    </row>
    <row r="69" spans="1:13" ht="25.5" customHeight="1" x14ac:dyDescent="0.3">
      <c r="B69" s="13" t="s">
        <v>593</v>
      </c>
      <c r="C69" s="226" t="s">
        <v>398</v>
      </c>
      <c r="D69" s="227"/>
      <c r="E69" s="226" t="s">
        <v>353</v>
      </c>
      <c r="F69" s="231"/>
      <c r="G69" s="230"/>
      <c r="H69" s="230"/>
      <c r="I69" s="230"/>
      <c r="J69" s="230"/>
      <c r="K69" s="231" t="s">
        <v>162</v>
      </c>
      <c r="L69" s="227"/>
      <c r="M69" s="6"/>
    </row>
    <row r="70" spans="1:13" x14ac:dyDescent="0.3">
      <c r="B70" s="26"/>
      <c r="C70" s="27" t="s">
        <v>315</v>
      </c>
      <c r="D70" s="27" t="s">
        <v>316</v>
      </c>
      <c r="E70" s="27" t="s">
        <v>315</v>
      </c>
      <c r="F70" s="27" t="s">
        <v>316</v>
      </c>
      <c r="G70" s="27"/>
      <c r="H70" s="27"/>
      <c r="I70" s="28"/>
      <c r="J70" s="28"/>
      <c r="K70" s="27" t="s">
        <v>315</v>
      </c>
      <c r="L70" s="27" t="s">
        <v>316</v>
      </c>
    </row>
    <row r="71" spans="1:13" x14ac:dyDescent="0.3">
      <c r="B71" s="26"/>
      <c r="C71" s="27" t="s">
        <v>317</v>
      </c>
      <c r="D71" s="27" t="s">
        <v>317</v>
      </c>
      <c r="E71" s="27" t="s">
        <v>317</v>
      </c>
      <c r="F71" s="27" t="s">
        <v>317</v>
      </c>
      <c r="G71" s="27"/>
      <c r="H71" s="27"/>
      <c r="I71" s="28"/>
      <c r="J71" s="28"/>
      <c r="K71" s="27" t="s">
        <v>317</v>
      </c>
      <c r="L71" s="27" t="s">
        <v>317</v>
      </c>
    </row>
    <row r="72" spans="1:13" x14ac:dyDescent="0.3">
      <c r="B72" s="26"/>
      <c r="C72" s="10"/>
      <c r="D72" s="10"/>
      <c r="E72" s="10"/>
      <c r="F72" s="10"/>
      <c r="G72" s="10"/>
      <c r="H72" s="10"/>
      <c r="I72" s="4"/>
      <c r="J72" s="4"/>
      <c r="K72" s="10"/>
      <c r="L72" s="10"/>
    </row>
    <row r="73" spans="1:13" x14ac:dyDescent="0.3">
      <c r="A73" s="1" t="s">
        <v>683</v>
      </c>
      <c r="B73" s="26" t="s">
        <v>684</v>
      </c>
      <c r="C73" s="10">
        <v>1238133.31</v>
      </c>
      <c r="D73" s="10">
        <v>87108</v>
      </c>
      <c r="E73" s="10">
        <v>0</v>
      </c>
      <c r="F73" s="10">
        <v>0</v>
      </c>
      <c r="G73" s="10"/>
      <c r="H73" s="10"/>
      <c r="I73" s="4"/>
      <c r="J73" s="4"/>
      <c r="K73" s="10">
        <f t="shared" ref="K73:L73" si="1">C34+E34+G34+I34+C73+E73</f>
        <v>4308977.17</v>
      </c>
      <c r="L73" s="10">
        <f t="shared" si="1"/>
        <v>128074</v>
      </c>
    </row>
    <row r="74" spans="1:13" x14ac:dyDescent="0.3">
      <c r="A74" s="1" t="s">
        <v>683</v>
      </c>
      <c r="B74" s="26" t="s">
        <v>685</v>
      </c>
      <c r="C74" s="10">
        <v>1931403.75</v>
      </c>
      <c r="D74" s="10">
        <v>535611.53</v>
      </c>
      <c r="E74" s="10">
        <v>787.73</v>
      </c>
      <c r="F74" s="10">
        <v>0</v>
      </c>
      <c r="G74" s="10"/>
      <c r="H74" s="10"/>
      <c r="I74" s="4"/>
      <c r="J74" s="4"/>
      <c r="K74" s="10">
        <f t="shared" ref="K74:L74" si="2">C35+E35+G35+I35+C74+E74</f>
        <v>5947649.6100000003</v>
      </c>
      <c r="L74" s="10">
        <f t="shared" si="2"/>
        <v>1278788.54</v>
      </c>
    </row>
    <row r="75" spans="1:13" x14ac:dyDescent="0.3">
      <c r="A75" s="1" t="s">
        <v>683</v>
      </c>
      <c r="B75" s="26" t="s">
        <v>686</v>
      </c>
      <c r="C75" s="10">
        <v>1439332.84</v>
      </c>
      <c r="D75" s="10">
        <v>270229.73</v>
      </c>
      <c r="E75" s="10">
        <v>0</v>
      </c>
      <c r="F75" s="10">
        <v>0</v>
      </c>
      <c r="G75" s="10"/>
      <c r="H75" s="10"/>
      <c r="I75" s="4"/>
      <c r="J75" s="4"/>
      <c r="K75" s="10">
        <f t="shared" ref="K75:L75" si="3">C36+E36+G36+I36+C75+E75</f>
        <v>11017757.24</v>
      </c>
      <c r="L75" s="10">
        <f t="shared" si="3"/>
        <v>1275223.97</v>
      </c>
    </row>
    <row r="76" spans="1:13" x14ac:dyDescent="0.3">
      <c r="A76" s="1" t="s">
        <v>683</v>
      </c>
      <c r="B76" s="26" t="s">
        <v>687</v>
      </c>
      <c r="C76" s="10">
        <v>2935200</v>
      </c>
      <c r="D76" s="10">
        <v>175700</v>
      </c>
      <c r="E76" s="10">
        <v>0</v>
      </c>
      <c r="F76" s="10">
        <v>0</v>
      </c>
      <c r="G76" s="10"/>
      <c r="H76" s="10"/>
      <c r="I76" s="4"/>
      <c r="J76" s="4"/>
      <c r="K76" s="10">
        <f t="shared" ref="K76:L76" si="4">C37+E37+G37+I37+C76+E76</f>
        <v>26549300</v>
      </c>
      <c r="L76" s="10">
        <f t="shared" si="4"/>
        <v>2044700</v>
      </c>
    </row>
    <row r="77" spans="1:13" x14ac:dyDescent="0.3">
      <c r="A77" s="1" t="s">
        <v>683</v>
      </c>
      <c r="B77" s="26" t="s">
        <v>688</v>
      </c>
      <c r="C77" s="10">
        <v>1926842</v>
      </c>
      <c r="D77" s="10">
        <v>118905</v>
      </c>
      <c r="E77" s="10">
        <v>62096</v>
      </c>
      <c r="F77" s="10">
        <v>365</v>
      </c>
      <c r="G77" s="10"/>
      <c r="H77" s="10"/>
      <c r="I77" s="4"/>
      <c r="J77" s="4"/>
      <c r="K77" s="10">
        <f t="shared" ref="K77:L77" si="5">C38+E38+G38+I38+C77+E77</f>
        <v>28084529</v>
      </c>
      <c r="L77" s="10">
        <f t="shared" si="5"/>
        <v>3341303</v>
      </c>
    </row>
    <row r="78" spans="1:13" x14ac:dyDescent="0.3">
      <c r="A78" s="1" t="s">
        <v>683</v>
      </c>
      <c r="B78" s="26" t="s">
        <v>689</v>
      </c>
      <c r="C78" s="10">
        <v>2425823.86</v>
      </c>
      <c r="D78" s="10">
        <v>550276.1</v>
      </c>
      <c r="E78" s="10">
        <v>0</v>
      </c>
      <c r="F78" s="10">
        <v>0</v>
      </c>
      <c r="G78" s="10"/>
      <c r="H78" s="10"/>
      <c r="I78" s="4"/>
      <c r="J78" s="4"/>
      <c r="K78" s="10">
        <f t="shared" ref="K78:L78" si="6">C39+E39+G39+I39+C78+E78</f>
        <v>10114643.630000001</v>
      </c>
      <c r="L78" s="10">
        <f t="shared" si="6"/>
        <v>1002821.72</v>
      </c>
    </row>
    <row r="79" spans="1:13" x14ac:dyDescent="0.3">
      <c r="A79" s="1" t="s">
        <v>683</v>
      </c>
      <c r="B79" s="26" t="s">
        <v>690</v>
      </c>
      <c r="C79" s="10">
        <v>18161249</v>
      </c>
      <c r="D79" s="10">
        <v>1756135</v>
      </c>
      <c r="E79" s="10">
        <v>0</v>
      </c>
      <c r="F79" s="10">
        <v>1516000</v>
      </c>
      <c r="G79" s="10"/>
      <c r="H79" s="10"/>
      <c r="I79" s="4"/>
      <c r="J79" s="4"/>
      <c r="K79" s="10">
        <f t="shared" ref="K79:L79" si="7">C40+E40+G40+I40+C79+E79</f>
        <v>104773685</v>
      </c>
      <c r="L79" s="10">
        <f t="shared" si="7"/>
        <v>13958378</v>
      </c>
    </row>
    <row r="80" spans="1:13" x14ac:dyDescent="0.3">
      <c r="A80" s="1" t="s">
        <v>683</v>
      </c>
      <c r="B80" s="26" t="s">
        <v>691</v>
      </c>
      <c r="C80" s="10">
        <v>4684700</v>
      </c>
      <c r="D80" s="10">
        <v>1033100</v>
      </c>
      <c r="E80" s="10">
        <v>1799300</v>
      </c>
      <c r="F80" s="10">
        <v>1931000</v>
      </c>
      <c r="G80" s="10"/>
      <c r="H80" s="10"/>
      <c r="I80" s="4"/>
      <c r="J80" s="4"/>
      <c r="K80" s="10">
        <f t="shared" ref="K80:L80" si="8">C41+E41+G41+I41+C80+E80</f>
        <v>34532000</v>
      </c>
      <c r="L80" s="10">
        <f t="shared" si="8"/>
        <v>5551400</v>
      </c>
    </row>
    <row r="81" spans="1:12" x14ac:dyDescent="0.3">
      <c r="A81" s="1" t="s">
        <v>683</v>
      </c>
      <c r="B81" s="26" t="s">
        <v>692</v>
      </c>
      <c r="C81" s="10">
        <v>4863691.9400000004</v>
      </c>
      <c r="D81" s="10">
        <v>259971.53</v>
      </c>
      <c r="E81" s="10">
        <v>0</v>
      </c>
      <c r="F81" s="10">
        <v>0</v>
      </c>
      <c r="G81" s="10"/>
      <c r="H81" s="10"/>
      <c r="I81" s="4"/>
      <c r="J81" s="4"/>
      <c r="K81" s="10">
        <f t="shared" ref="K81:L81" si="9">C42+E42+G42+I42+C81+E81</f>
        <v>45249480.699999996</v>
      </c>
      <c r="L81" s="10">
        <f t="shared" si="9"/>
        <v>2547568.7899999996</v>
      </c>
    </row>
    <row r="82" spans="1:12" x14ac:dyDescent="0.3">
      <c r="A82" s="1" t="s">
        <v>683</v>
      </c>
      <c r="B82" s="26" t="s">
        <v>693</v>
      </c>
      <c r="C82" s="10">
        <v>9485405.9000000004</v>
      </c>
      <c r="D82" s="10">
        <v>5286360.66</v>
      </c>
      <c r="E82" s="10">
        <v>659451.93000000005</v>
      </c>
      <c r="F82" s="10">
        <v>449452.31</v>
      </c>
      <c r="G82" s="10"/>
      <c r="H82" s="10"/>
      <c r="I82" s="4"/>
      <c r="J82" s="4"/>
      <c r="K82" s="10">
        <f t="shared" ref="K82:L82" si="10">C43+E43+G43+I43+C82+E82</f>
        <v>20894047.23</v>
      </c>
      <c r="L82" s="10">
        <f t="shared" si="10"/>
        <v>8370204.3499999996</v>
      </c>
    </row>
    <row r="83" spans="1:12" x14ac:dyDescent="0.3">
      <c r="A83" s="1" t="s">
        <v>683</v>
      </c>
      <c r="B83" s="26" t="s">
        <v>694</v>
      </c>
      <c r="C83" s="10">
        <v>446670.24</v>
      </c>
      <c r="D83" s="10">
        <v>63638.07</v>
      </c>
      <c r="E83" s="10">
        <v>1625078.2</v>
      </c>
      <c r="F83" s="10">
        <v>1382193.92</v>
      </c>
      <c r="G83" s="10"/>
      <c r="H83" s="10"/>
      <c r="I83" s="4"/>
      <c r="J83" s="4"/>
      <c r="K83" s="10">
        <f t="shared" ref="K83:L83" si="11">C44+E44+G44+I44+C83+E83</f>
        <v>8840884.6199999992</v>
      </c>
      <c r="L83" s="10">
        <f t="shared" si="11"/>
        <v>3620812.0399999996</v>
      </c>
    </row>
    <row r="84" spans="1:12" x14ac:dyDescent="0.3">
      <c r="A84" s="1" t="s">
        <v>683</v>
      </c>
      <c r="B84" s="26" t="s">
        <v>695</v>
      </c>
      <c r="C84" s="10">
        <v>1280148.43</v>
      </c>
      <c r="D84" s="10">
        <v>330302.48</v>
      </c>
      <c r="E84" s="10">
        <v>0</v>
      </c>
      <c r="F84" s="10">
        <v>0</v>
      </c>
      <c r="G84" s="10"/>
      <c r="H84" s="10"/>
      <c r="I84" s="4"/>
      <c r="J84" s="4"/>
      <c r="K84" s="10">
        <f t="shared" ref="K84:L84" si="12">C45+E45+G45+I45+C84+E84</f>
        <v>8790320.5099999998</v>
      </c>
      <c r="L84" s="10">
        <f t="shared" si="12"/>
        <v>797997.32</v>
      </c>
    </row>
    <row r="85" spans="1:12" x14ac:dyDescent="0.3">
      <c r="A85" s="1" t="s">
        <v>683</v>
      </c>
      <c r="B85" s="26" t="s">
        <v>696</v>
      </c>
      <c r="C85" s="10">
        <v>823371.58</v>
      </c>
      <c r="D85" s="10">
        <v>47297.06</v>
      </c>
      <c r="E85" s="10">
        <v>0</v>
      </c>
      <c r="F85" s="10">
        <v>0</v>
      </c>
      <c r="G85" s="10"/>
      <c r="H85" s="10"/>
      <c r="I85" s="4"/>
      <c r="J85" s="4"/>
      <c r="K85" s="10">
        <f t="shared" ref="K85:L85" si="13">C46+E46+G46+I46+C85+E85</f>
        <v>11054078.01</v>
      </c>
      <c r="L85" s="10">
        <f t="shared" si="13"/>
        <v>676016.72</v>
      </c>
    </row>
    <row r="86" spans="1:12" x14ac:dyDescent="0.3">
      <c r="A86" s="1" t="s">
        <v>683</v>
      </c>
      <c r="B86" s="26" t="s">
        <v>697</v>
      </c>
      <c r="C86" s="10">
        <v>685802.96</v>
      </c>
      <c r="D86" s="10">
        <v>94634.68</v>
      </c>
      <c r="E86" s="10">
        <v>0</v>
      </c>
      <c r="F86" s="10">
        <v>0</v>
      </c>
      <c r="G86" s="10"/>
      <c r="H86" s="10"/>
      <c r="I86" s="4"/>
      <c r="J86" s="4"/>
      <c r="K86" s="10">
        <f t="shared" ref="K86:L86" si="14">C47+E47+G47+I47+C86+E86</f>
        <v>6425462.2200000007</v>
      </c>
      <c r="L86" s="10">
        <f t="shared" si="14"/>
        <v>222549.96</v>
      </c>
    </row>
    <row r="87" spans="1:12" x14ac:dyDescent="0.3">
      <c r="A87" s="1" t="s">
        <v>683</v>
      </c>
      <c r="B87" s="26" t="s">
        <v>698</v>
      </c>
      <c r="C87" s="10">
        <v>839511.07</v>
      </c>
      <c r="D87" s="10">
        <v>215915.02</v>
      </c>
      <c r="E87" s="10">
        <v>292.08</v>
      </c>
      <c r="F87" s="10">
        <v>0</v>
      </c>
      <c r="G87" s="10"/>
      <c r="H87" s="10"/>
      <c r="I87" s="4"/>
      <c r="J87" s="4"/>
      <c r="K87" s="10">
        <f t="shared" ref="K87:L87" si="15">C48+E48+G48+I48+C87+E87</f>
        <v>4977657.3999999994</v>
      </c>
      <c r="L87" s="10">
        <f t="shared" si="15"/>
        <v>610357.18000000005</v>
      </c>
    </row>
    <row r="88" spans="1:12" x14ac:dyDescent="0.3">
      <c r="A88" s="1" t="s">
        <v>683</v>
      </c>
      <c r="B88" s="26" t="s">
        <v>699</v>
      </c>
      <c r="C88" s="10">
        <v>759328.48</v>
      </c>
      <c r="D88" s="10">
        <v>97658.65</v>
      </c>
      <c r="E88" s="10">
        <v>2420.71</v>
      </c>
      <c r="F88" s="10">
        <v>0</v>
      </c>
      <c r="G88" s="10"/>
      <c r="H88" s="10"/>
      <c r="I88" s="4"/>
      <c r="J88" s="4"/>
      <c r="K88" s="10">
        <f t="shared" ref="K88:L88" si="16">C49+E49+G49+I49+C88+E88</f>
        <v>3527383.04</v>
      </c>
      <c r="L88" s="10">
        <f t="shared" si="16"/>
        <v>164816.32000000001</v>
      </c>
    </row>
    <row r="89" spans="1:12" x14ac:dyDescent="0.3">
      <c r="A89" s="1" t="s">
        <v>683</v>
      </c>
      <c r="B89" s="26" t="s">
        <v>700</v>
      </c>
      <c r="C89" s="10">
        <v>3379752.52</v>
      </c>
      <c r="D89" s="10">
        <v>562423.96</v>
      </c>
      <c r="E89" s="10">
        <v>6951.81</v>
      </c>
      <c r="F89" s="10">
        <v>0</v>
      </c>
      <c r="G89" s="10"/>
      <c r="H89" s="10"/>
      <c r="I89" s="4"/>
      <c r="J89" s="4"/>
      <c r="K89" s="10">
        <f t="shared" ref="K89:L89" si="17">C50+E50+G50+I50+C89+E89</f>
        <v>14458950.119999999</v>
      </c>
      <c r="L89" s="10">
        <f t="shared" si="17"/>
        <v>937239.54999999993</v>
      </c>
    </row>
    <row r="90" spans="1:12" x14ac:dyDescent="0.3">
      <c r="A90" s="1" t="s">
        <v>683</v>
      </c>
      <c r="B90" s="26" t="s">
        <v>701</v>
      </c>
      <c r="C90" s="10">
        <v>465101.7</v>
      </c>
      <c r="D90" s="10">
        <v>131070.96</v>
      </c>
      <c r="E90" s="10">
        <v>0</v>
      </c>
      <c r="F90" s="10">
        <v>0</v>
      </c>
      <c r="G90" s="10"/>
      <c r="H90" s="10"/>
      <c r="I90" s="4"/>
      <c r="J90" s="4"/>
      <c r="K90" s="10">
        <f t="shared" ref="K90:L90" si="18">C51+E51+G51+I51+C90+E90</f>
        <v>4207739.8599999994</v>
      </c>
      <c r="L90" s="10">
        <f t="shared" si="18"/>
        <v>563739.44000000006</v>
      </c>
    </row>
    <row r="91" spans="1:12" x14ac:dyDescent="0.3">
      <c r="A91" s="1" t="s">
        <v>683</v>
      </c>
      <c r="B91" s="26" t="s">
        <v>702</v>
      </c>
      <c r="C91" s="10">
        <v>2037912</v>
      </c>
      <c r="D91" s="10">
        <v>256117</v>
      </c>
      <c r="E91" s="10">
        <v>0</v>
      </c>
      <c r="F91" s="10">
        <v>0</v>
      </c>
      <c r="G91" s="10"/>
      <c r="H91" s="10"/>
      <c r="I91" s="4"/>
      <c r="J91" s="4"/>
      <c r="K91" s="10">
        <f t="shared" ref="K91:L91" si="19">C52+E52+G52+I52+C91+E91</f>
        <v>8977174</v>
      </c>
      <c r="L91" s="10">
        <f t="shared" si="19"/>
        <v>949802</v>
      </c>
    </row>
    <row r="92" spans="1:12" x14ac:dyDescent="0.3">
      <c r="A92" s="1" t="s">
        <v>683</v>
      </c>
      <c r="B92" s="26" t="s">
        <v>703</v>
      </c>
      <c r="C92" s="10">
        <v>1569414</v>
      </c>
      <c r="D92" s="10">
        <v>522198</v>
      </c>
      <c r="E92" s="10">
        <v>0</v>
      </c>
      <c r="F92" s="10">
        <v>0</v>
      </c>
      <c r="G92" s="10"/>
      <c r="H92" s="10"/>
      <c r="I92" s="4"/>
      <c r="J92" s="4"/>
      <c r="K92" s="10">
        <f t="shared" ref="K92:L92" si="20">C53+E53+G53+I53+C92+E92</f>
        <v>12205667</v>
      </c>
      <c r="L92" s="10">
        <f t="shared" si="20"/>
        <v>3470758</v>
      </c>
    </row>
    <row r="93" spans="1:12" x14ac:dyDescent="0.3">
      <c r="A93" s="1" t="s">
        <v>683</v>
      </c>
      <c r="B93" s="26" t="s">
        <v>704</v>
      </c>
      <c r="C93" s="10">
        <v>1078735</v>
      </c>
      <c r="D93" s="10">
        <v>53676</v>
      </c>
      <c r="E93" s="10">
        <v>2649</v>
      </c>
      <c r="F93" s="10">
        <v>895</v>
      </c>
      <c r="G93" s="10"/>
      <c r="H93" s="10"/>
      <c r="I93" s="4"/>
      <c r="J93" s="4"/>
      <c r="K93" s="10">
        <f t="shared" ref="K93:L93" si="21">C54+E54+G54+I54+C93+E93</f>
        <v>8940131</v>
      </c>
      <c r="L93" s="10">
        <f t="shared" si="21"/>
        <v>413826</v>
      </c>
    </row>
    <row r="94" spans="1:12" x14ac:dyDescent="0.3">
      <c r="A94" s="1" t="s">
        <v>683</v>
      </c>
      <c r="B94" s="26" t="s">
        <v>705</v>
      </c>
      <c r="C94" s="10">
        <v>1230167</v>
      </c>
      <c r="D94" s="10">
        <v>86626</v>
      </c>
      <c r="E94" s="10">
        <v>30998</v>
      </c>
      <c r="F94" s="10">
        <v>31000</v>
      </c>
      <c r="G94" s="10"/>
      <c r="H94" s="10"/>
      <c r="I94" s="4"/>
      <c r="J94" s="4"/>
      <c r="K94" s="10">
        <f t="shared" ref="K94:L94" si="22">C55+E55+G55+I55+C94+E94</f>
        <v>4912016</v>
      </c>
      <c r="L94" s="10">
        <f t="shared" si="22"/>
        <v>245661</v>
      </c>
    </row>
    <row r="95" spans="1:12" x14ac:dyDescent="0.3">
      <c r="A95" s="1" t="s">
        <v>683</v>
      </c>
      <c r="B95" s="26" t="s">
        <v>706</v>
      </c>
      <c r="C95" s="10">
        <v>745756.07</v>
      </c>
      <c r="D95" s="10">
        <v>252480.19</v>
      </c>
      <c r="E95" s="10">
        <v>0</v>
      </c>
      <c r="F95" s="10">
        <v>0</v>
      </c>
      <c r="G95" s="10"/>
      <c r="H95" s="10"/>
      <c r="I95" s="4"/>
      <c r="J95" s="4"/>
      <c r="K95" s="10">
        <f t="shared" ref="K95:L95" si="23">C56+E56+G56+I56+C95+E95</f>
        <v>4159655.57</v>
      </c>
      <c r="L95" s="10">
        <f t="shared" si="23"/>
        <v>289456.19</v>
      </c>
    </row>
    <row r="96" spans="1:12" x14ac:dyDescent="0.3">
      <c r="A96" s="1" t="s">
        <v>683</v>
      </c>
      <c r="B96" s="26" t="s">
        <v>707</v>
      </c>
      <c r="C96" s="10">
        <v>1136416.8400000001</v>
      </c>
      <c r="D96" s="10">
        <v>369056.73</v>
      </c>
      <c r="E96" s="10">
        <v>0</v>
      </c>
      <c r="F96" s="10">
        <v>0</v>
      </c>
      <c r="G96" s="10"/>
      <c r="H96" s="10"/>
      <c r="I96" s="4"/>
      <c r="J96" s="4"/>
      <c r="K96" s="10">
        <f t="shared" ref="K96:L96" si="24">C57+E57+G57+I57+C96+E96</f>
        <v>4126824.04</v>
      </c>
      <c r="L96" s="10">
        <f t="shared" si="24"/>
        <v>607633.56999999995</v>
      </c>
    </row>
    <row r="97" spans="1:13" x14ac:dyDescent="0.3">
      <c r="A97" s="1" t="s">
        <v>683</v>
      </c>
      <c r="B97" s="26" t="s">
        <v>708</v>
      </c>
      <c r="C97" s="10">
        <v>867295.48</v>
      </c>
      <c r="D97" s="10">
        <v>130815.31</v>
      </c>
      <c r="E97" s="10">
        <v>58306.76</v>
      </c>
      <c r="F97" s="10">
        <v>39143.629999999997</v>
      </c>
      <c r="G97" s="10"/>
      <c r="H97" s="10"/>
      <c r="I97" s="4"/>
      <c r="J97" s="4"/>
      <c r="K97" s="10">
        <f t="shared" ref="K97:L97" si="25">C58+E58+G58+I58+C97+E97</f>
        <v>5438877.120000001</v>
      </c>
      <c r="L97" s="10">
        <f t="shared" si="25"/>
        <v>458007.95</v>
      </c>
    </row>
    <row r="98" spans="1:13" x14ac:dyDescent="0.3">
      <c r="A98" s="1" t="s">
        <v>683</v>
      </c>
      <c r="B98" s="26" t="s">
        <v>709</v>
      </c>
      <c r="C98" s="10">
        <v>2183600</v>
      </c>
      <c r="D98" s="10">
        <v>710200</v>
      </c>
      <c r="E98" s="10">
        <v>0</v>
      </c>
      <c r="F98" s="10">
        <v>0</v>
      </c>
      <c r="G98" s="10"/>
      <c r="H98" s="10"/>
      <c r="I98" s="4"/>
      <c r="J98" s="4"/>
      <c r="K98" s="10">
        <f t="shared" ref="K98:L98" si="26">C59+E59+G59+I59+C98+E98</f>
        <v>44209900</v>
      </c>
      <c r="L98" s="10">
        <f t="shared" si="26"/>
        <v>5100300</v>
      </c>
    </row>
    <row r="99" spans="1:13" x14ac:dyDescent="0.3">
      <c r="A99" s="1" t="s">
        <v>683</v>
      </c>
      <c r="B99" s="26" t="s">
        <v>710</v>
      </c>
      <c r="C99" s="10">
        <v>1670056.37</v>
      </c>
      <c r="D99" s="10">
        <v>189875.42</v>
      </c>
      <c r="E99" s="10">
        <v>985886.83</v>
      </c>
      <c r="F99" s="10">
        <v>960254.92</v>
      </c>
      <c r="G99" s="10"/>
      <c r="H99" s="10"/>
      <c r="I99" s="4"/>
      <c r="J99" s="4"/>
      <c r="K99" s="10">
        <f t="shared" ref="K99:L99" si="27">C60+E60+G60+I60+C99+E99</f>
        <v>13446448.619999999</v>
      </c>
      <c r="L99" s="10">
        <f t="shared" si="27"/>
        <v>2807128.0100000002</v>
      </c>
    </row>
    <row r="100" spans="1:13" x14ac:dyDescent="0.3">
      <c r="A100" s="1" t="s">
        <v>683</v>
      </c>
      <c r="B100" s="26" t="s">
        <v>711</v>
      </c>
      <c r="C100" s="10">
        <v>2701216.54</v>
      </c>
      <c r="D100" s="10">
        <v>418176.27</v>
      </c>
      <c r="E100" s="10">
        <v>881631.34</v>
      </c>
      <c r="F100" s="10">
        <v>865851.2</v>
      </c>
      <c r="G100" s="10"/>
      <c r="H100" s="10"/>
      <c r="I100" s="4"/>
      <c r="J100" s="4"/>
      <c r="K100" s="10">
        <f t="shared" ref="K100:L100" si="28">C61+E61+G61+I61+C100+E100</f>
        <v>14480799.599999998</v>
      </c>
      <c r="L100" s="10">
        <f t="shared" si="28"/>
        <v>1819371.29</v>
      </c>
    </row>
    <row r="101" spans="1:13" x14ac:dyDescent="0.3">
      <c r="A101" s="1" t="s">
        <v>683</v>
      </c>
      <c r="B101" s="26" t="s">
        <v>712</v>
      </c>
      <c r="C101" s="10">
        <v>1655258.75</v>
      </c>
      <c r="D101" s="10">
        <v>353709.72</v>
      </c>
      <c r="E101" s="10">
        <v>124887.13</v>
      </c>
      <c r="F101" s="10">
        <v>92261.03</v>
      </c>
      <c r="G101" s="10"/>
      <c r="H101" s="10"/>
      <c r="I101" s="4"/>
      <c r="J101" s="4"/>
      <c r="K101" s="10">
        <f t="shared" ref="K101:L101" si="29">C62+E62+G62+I62+C101+E101</f>
        <v>10050914.570000002</v>
      </c>
      <c r="L101" s="10">
        <f t="shared" si="29"/>
        <v>2182567.2899999996</v>
      </c>
    </row>
    <row r="102" spans="1:13" x14ac:dyDescent="0.3">
      <c r="A102" s="1" t="s">
        <v>683</v>
      </c>
      <c r="B102" s="26" t="s">
        <v>713</v>
      </c>
      <c r="C102" s="10">
        <v>1601501</v>
      </c>
      <c r="D102" s="10">
        <v>142169</v>
      </c>
      <c r="E102" s="10">
        <v>0</v>
      </c>
      <c r="F102" s="10">
        <v>0</v>
      </c>
      <c r="G102" s="10"/>
      <c r="H102" s="10"/>
      <c r="I102" s="4"/>
      <c r="J102" s="4"/>
      <c r="K102" s="10">
        <f>C63+E63+G63+I63+C102+E102</f>
        <v>10362899</v>
      </c>
      <c r="L102" s="10">
        <f>D63+F63+H63+J63+D102+F102</f>
        <v>744588</v>
      </c>
    </row>
    <row r="103" spans="1:13" x14ac:dyDescent="0.3">
      <c r="A103" s="1" t="s">
        <v>423</v>
      </c>
      <c r="B103" s="26" t="s">
        <v>714</v>
      </c>
      <c r="C103" s="10">
        <v>958953.78</v>
      </c>
      <c r="D103" s="10">
        <v>82987.22</v>
      </c>
      <c r="E103" s="10">
        <v>17347.5</v>
      </c>
      <c r="F103" s="10">
        <v>15500</v>
      </c>
      <c r="G103" s="10"/>
      <c r="H103" s="10"/>
      <c r="I103" s="4"/>
      <c r="J103" s="4"/>
      <c r="K103" s="10">
        <f>C64+E64+G64+I64+C103+E103</f>
        <v>9684938.2599999998</v>
      </c>
      <c r="L103" s="10">
        <f>D64+F64+H64+J64+D103+F103</f>
        <v>967717.14999999991</v>
      </c>
    </row>
    <row r="104" spans="1:13" x14ac:dyDescent="0.3">
      <c r="B104" s="26"/>
      <c r="C104" s="10"/>
      <c r="D104" s="10"/>
      <c r="E104" s="10"/>
      <c r="F104" s="10"/>
      <c r="G104" s="10"/>
      <c r="H104" s="10"/>
      <c r="I104" s="4"/>
      <c r="J104" s="4"/>
      <c r="K104" s="10"/>
      <c r="L104" s="10"/>
    </row>
    <row r="105" spans="1:13" x14ac:dyDescent="0.3">
      <c r="B105" s="26" t="s">
        <v>289</v>
      </c>
      <c r="C105" s="11">
        <f>SUBTOTAL(9,C72:C104)</f>
        <v>77207752.410000011</v>
      </c>
      <c r="D105" s="11">
        <f>SUBTOTAL(9,D72:D104)</f>
        <v>15184425.290000005</v>
      </c>
      <c r="E105" s="11">
        <f>SUBTOTAL(9,E72:E104)</f>
        <v>6258085.0200000005</v>
      </c>
      <c r="F105" s="11">
        <f>SUBTOTAL(9,F72:F104)</f>
        <v>7283917.0100000007</v>
      </c>
      <c r="G105" s="4"/>
      <c r="H105" s="4"/>
      <c r="I105" s="4"/>
      <c r="J105" s="4"/>
      <c r="K105" s="11">
        <f>SUBTOTAL(9,K72:K104)</f>
        <v>504750790.1400001</v>
      </c>
      <c r="L105" s="11">
        <f>SUBTOTAL(9,L72:L104)</f>
        <v>67148807.349999994</v>
      </c>
    </row>
    <row r="106" spans="1:13" x14ac:dyDescent="0.3">
      <c r="B106" s="10"/>
      <c r="C106" s="10"/>
      <c r="D106" s="10"/>
      <c r="E106" s="10"/>
      <c r="F106" s="10"/>
      <c r="G106" s="4"/>
      <c r="H106" s="10"/>
      <c r="I106" s="10"/>
      <c r="J106" s="10"/>
      <c r="K106" s="10"/>
      <c r="L106" s="10"/>
    </row>
    <row r="107" spans="1:13" x14ac:dyDescent="0.3">
      <c r="B107" s="8"/>
      <c r="C107" s="4"/>
      <c r="D107" s="4"/>
      <c r="E107" s="4"/>
      <c r="F107" s="4"/>
      <c r="G107" s="4"/>
      <c r="H107" s="4"/>
      <c r="I107" s="4"/>
      <c r="J107" s="4"/>
      <c r="K107" s="4"/>
      <c r="L107" s="4"/>
    </row>
    <row r="108" spans="1:13" ht="39.75" customHeight="1" x14ac:dyDescent="0.3">
      <c r="B108" s="26"/>
      <c r="C108" s="230"/>
      <c r="D108" s="230"/>
      <c r="E108" s="230"/>
      <c r="F108" s="230"/>
      <c r="G108" s="230"/>
      <c r="H108" s="230"/>
      <c r="I108" s="230"/>
      <c r="J108" s="236"/>
      <c r="K108" s="226" t="s">
        <v>162</v>
      </c>
      <c r="L108" s="241"/>
      <c r="M108" s="6"/>
    </row>
    <row r="109" spans="1:13" x14ac:dyDescent="0.3">
      <c r="B109" s="15"/>
      <c r="C109" s="28"/>
      <c r="D109" s="28"/>
      <c r="E109" s="28"/>
      <c r="F109" s="28"/>
      <c r="G109" s="26"/>
      <c r="H109" s="28"/>
      <c r="I109" s="27"/>
      <c r="J109" s="27"/>
      <c r="K109" s="172" t="s">
        <v>315</v>
      </c>
      <c r="L109" s="172" t="s">
        <v>316</v>
      </c>
    </row>
    <row r="110" spans="1:13" x14ac:dyDescent="0.3">
      <c r="B110" s="15"/>
      <c r="C110" s="28"/>
      <c r="D110" s="28"/>
      <c r="E110" s="28"/>
      <c r="F110" s="28"/>
      <c r="G110" s="28"/>
      <c r="H110" s="28"/>
      <c r="I110" s="27"/>
      <c r="J110" s="27"/>
      <c r="K110" s="28" t="s">
        <v>317</v>
      </c>
      <c r="L110" s="28" t="s">
        <v>317</v>
      </c>
      <c r="M110" s="6"/>
    </row>
    <row r="111" spans="1:13" x14ac:dyDescent="0.3">
      <c r="B111" s="15"/>
      <c r="C111" s="28"/>
      <c r="D111" s="28"/>
      <c r="E111" s="28"/>
      <c r="F111" s="28"/>
      <c r="G111" s="28"/>
      <c r="H111" s="28"/>
      <c r="I111" s="28"/>
      <c r="J111" s="28"/>
      <c r="K111" s="28"/>
      <c r="L111" s="28"/>
    </row>
    <row r="112" spans="1:13" x14ac:dyDescent="0.3">
      <c r="A112" s="31" t="s">
        <v>175</v>
      </c>
      <c r="B112" s="26"/>
      <c r="C112" s="4"/>
      <c r="D112" s="4"/>
      <c r="E112" s="4"/>
      <c r="F112" s="4"/>
      <c r="G112" s="4"/>
      <c r="H112" s="235" t="s">
        <v>594</v>
      </c>
      <c r="I112" s="235"/>
      <c r="J112" s="235"/>
      <c r="K112" s="168">
        <v>0</v>
      </c>
      <c r="L112" s="168">
        <v>0</v>
      </c>
    </row>
    <row r="113" spans="1:12" x14ac:dyDescent="0.3">
      <c r="A113" s="31"/>
      <c r="B113" s="26"/>
      <c r="C113" s="4"/>
      <c r="D113" s="4"/>
      <c r="E113" s="4"/>
      <c r="F113" s="4"/>
      <c r="G113" s="4"/>
      <c r="H113" s="4"/>
      <c r="I113" s="4"/>
      <c r="J113" s="4"/>
      <c r="K113" s="15">
        <f>K105+K112</f>
        <v>504750790.1400001</v>
      </c>
      <c r="L113" s="15">
        <f>L105+L112</f>
        <v>67148807.349999994</v>
      </c>
    </row>
    <row r="114" spans="1:12" x14ac:dyDescent="0.3">
      <c r="A114" s="31" t="s">
        <v>77</v>
      </c>
      <c r="B114" s="26"/>
      <c r="C114" s="4"/>
      <c r="D114" s="4"/>
      <c r="E114" s="4"/>
      <c r="F114" s="4"/>
      <c r="G114" s="4"/>
      <c r="H114" s="233" t="s">
        <v>560</v>
      </c>
      <c r="I114" s="233"/>
      <c r="J114" s="233"/>
      <c r="K114" s="4">
        <v>2095387</v>
      </c>
      <c r="L114" s="4">
        <v>2095387</v>
      </c>
    </row>
    <row r="115" spans="1:12" ht="13.5" thickBot="1" x14ac:dyDescent="0.35">
      <c r="A115" s="31"/>
      <c r="B115" s="10"/>
      <c r="C115" s="10"/>
      <c r="D115" s="10"/>
      <c r="E115" s="10"/>
      <c r="F115" s="10"/>
      <c r="G115" s="10"/>
      <c r="H115" s="149"/>
      <c r="I115" s="149"/>
      <c r="J115" s="149"/>
      <c r="K115" s="149"/>
      <c r="L115" s="149"/>
    </row>
    <row r="116" spans="1:12" ht="14" thickTop="1" thickBot="1" x14ac:dyDescent="0.35">
      <c r="B116" s="10"/>
      <c r="C116" s="10"/>
      <c r="D116" s="10"/>
      <c r="E116" s="10"/>
      <c r="F116" s="10"/>
      <c r="G116" s="10"/>
      <c r="H116" s="234" t="s">
        <v>176</v>
      </c>
      <c r="I116" s="234"/>
      <c r="J116" s="234"/>
      <c r="K116" s="151">
        <f>K113-K114</f>
        <v>502655403.1400001</v>
      </c>
      <c r="L116" s="187">
        <f>L113-L114</f>
        <v>65053420.349999994</v>
      </c>
    </row>
    <row r="117" spans="1:12" ht="13.5" thickTop="1" x14ac:dyDescent="0.3">
      <c r="B117" s="26"/>
      <c r="C117" s="4"/>
      <c r="D117" s="4"/>
      <c r="E117" s="4"/>
      <c r="F117" s="4"/>
      <c r="G117" s="4"/>
      <c r="H117" s="4"/>
      <c r="I117" s="4"/>
      <c r="J117" s="4"/>
      <c r="K117" s="4"/>
      <c r="L117" s="4"/>
    </row>
    <row r="118" spans="1:12" x14ac:dyDescent="0.3">
      <c r="L118" s="6"/>
    </row>
    <row r="119" spans="1:12" x14ac:dyDescent="0.3">
      <c r="C119" s="42"/>
      <c r="D119" s="42"/>
      <c r="L119" s="6"/>
    </row>
    <row r="120" spans="1:12" x14ac:dyDescent="0.3">
      <c r="C120" s="7"/>
      <c r="L120" s="6"/>
    </row>
    <row r="121" spans="1:12" x14ac:dyDescent="0.3">
      <c r="C121" s="7"/>
    </row>
    <row r="122" spans="1:12" x14ac:dyDescent="0.3">
      <c r="C122" s="7"/>
      <c r="D122" s="7"/>
    </row>
    <row r="123" spans="1:12" x14ac:dyDescent="0.3">
      <c r="C123" s="7"/>
    </row>
  </sheetData>
  <mergeCells count="19">
    <mergeCell ref="G69:H69"/>
    <mergeCell ref="K69:L69"/>
    <mergeCell ref="K108:L108"/>
    <mergeCell ref="H116:J116"/>
    <mergeCell ref="H114:J114"/>
    <mergeCell ref="H112:J112"/>
    <mergeCell ref="B29:L29"/>
    <mergeCell ref="C30:D30"/>
    <mergeCell ref="E30:F30"/>
    <mergeCell ref="G30:H30"/>
    <mergeCell ref="I30:J30"/>
    <mergeCell ref="C108:D108"/>
    <mergeCell ref="E108:F108"/>
    <mergeCell ref="G108:H108"/>
    <mergeCell ref="I108:J108"/>
    <mergeCell ref="B68:L68"/>
    <mergeCell ref="I69:J69"/>
    <mergeCell ref="C69:D69"/>
    <mergeCell ref="E69:F69"/>
  </mergeCells>
  <phoneticPr fontId="0" type="noConversion"/>
  <pageMargins left="0.74803149606299213" right="0.74803149606299213" top="0.42" bottom="0.63" header="0.28000000000000003" footer="0.51181102362204722"/>
  <pageSetup paperSize="9" scale="78" fitToHeight="10" orientation="landscape" r:id="rId1"/>
  <headerFooter alignWithMargins="0"/>
  <rowBreaks count="1" manualBreakCount="1">
    <brk id="67" max="11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0"/>
  <sheetViews>
    <sheetView topLeftCell="B7" zoomScaleNormal="100" workbookViewId="0">
      <selection activeCell="B7" sqref="B7"/>
    </sheetView>
  </sheetViews>
  <sheetFormatPr defaultColWidth="9.1796875" defaultRowHeight="13" x14ac:dyDescent="0.3"/>
  <cols>
    <col min="1" max="1" width="11.54296875" style="1" hidden="1" customWidth="1"/>
    <col min="2" max="2" width="27.7265625" style="1" customWidth="1"/>
    <col min="3" max="29" width="13" style="1" customWidth="1"/>
    <col min="30" max="16384" width="9.1796875" style="1"/>
  </cols>
  <sheetData>
    <row r="1" spans="1:12" hidden="1" x14ac:dyDescent="0.3">
      <c r="A1" s="1" t="s">
        <v>715</v>
      </c>
    </row>
    <row r="2" spans="1:12" hidden="1" x14ac:dyDescent="0.3">
      <c r="A2" s="1" t="s">
        <v>302</v>
      </c>
    </row>
    <row r="3" spans="1:12" hidden="1" x14ac:dyDescent="0.3">
      <c r="A3" s="1" t="s">
        <v>309</v>
      </c>
      <c r="B3" s="8" t="s">
        <v>324</v>
      </c>
      <c r="C3" s="1" t="s">
        <v>290</v>
      </c>
      <c r="D3" s="1" t="s">
        <v>290</v>
      </c>
      <c r="E3" s="1" t="s">
        <v>290</v>
      </c>
      <c r="F3" s="1" t="s">
        <v>290</v>
      </c>
      <c r="G3" s="1" t="s">
        <v>290</v>
      </c>
      <c r="H3" s="1" t="s">
        <v>290</v>
      </c>
      <c r="I3" s="1" t="s">
        <v>290</v>
      </c>
      <c r="J3" s="1" t="s">
        <v>290</v>
      </c>
    </row>
    <row r="4" spans="1:12" hidden="1" x14ac:dyDescent="0.3">
      <c r="A4" s="1" t="s">
        <v>291</v>
      </c>
      <c r="C4" s="7">
        <v>10</v>
      </c>
      <c r="D4" s="1">
        <v>30</v>
      </c>
      <c r="E4" s="7">
        <v>10</v>
      </c>
      <c r="F4" s="1">
        <v>30</v>
      </c>
      <c r="G4" s="7">
        <v>10</v>
      </c>
      <c r="H4" s="1">
        <v>30</v>
      </c>
      <c r="I4" s="7">
        <v>10</v>
      </c>
      <c r="J4" s="1">
        <v>30</v>
      </c>
      <c r="K4" s="2"/>
      <c r="L4" s="3"/>
    </row>
    <row r="5" spans="1:12" hidden="1" x14ac:dyDescent="0.3">
      <c r="A5" s="1" t="s">
        <v>318</v>
      </c>
      <c r="C5" s="1">
        <v>620</v>
      </c>
      <c r="D5" s="1">
        <v>620</v>
      </c>
      <c r="E5" s="1">
        <v>630</v>
      </c>
      <c r="F5" s="1">
        <v>630</v>
      </c>
      <c r="G5" s="1">
        <v>640</v>
      </c>
      <c r="H5" s="1">
        <v>640</v>
      </c>
      <c r="I5" s="1">
        <v>650</v>
      </c>
      <c r="J5" s="1">
        <v>650</v>
      </c>
      <c r="K5" s="2"/>
      <c r="L5" s="3"/>
    </row>
    <row r="6" spans="1:12" s="22" customFormat="1" ht="12.75" hidden="1" customHeight="1" x14ac:dyDescent="0.35">
      <c r="A6" s="1" t="s">
        <v>417</v>
      </c>
      <c r="C6" s="1" t="s">
        <v>418</v>
      </c>
      <c r="D6" s="1" t="s">
        <v>419</v>
      </c>
      <c r="E6" s="1" t="s">
        <v>418</v>
      </c>
      <c r="F6" s="1" t="s">
        <v>419</v>
      </c>
      <c r="G6" s="1" t="s">
        <v>418</v>
      </c>
      <c r="H6" s="1" t="s">
        <v>419</v>
      </c>
      <c r="I6" s="1" t="s">
        <v>418</v>
      </c>
      <c r="J6" s="1" t="s">
        <v>419</v>
      </c>
    </row>
    <row r="7" spans="1:12" customFormat="1" ht="12.5" x14ac:dyDescent="0.25"/>
    <row r="8" spans="1:12" s="22" customFormat="1" ht="12.75" customHeight="1" x14ac:dyDescent="0.35">
      <c r="A8" s="1"/>
      <c r="D8" s="1"/>
      <c r="E8" s="1"/>
      <c r="F8" s="1"/>
      <c r="G8" s="1"/>
      <c r="H8" s="1"/>
      <c r="I8" s="23"/>
      <c r="J8" s="1"/>
    </row>
    <row r="9" spans="1:12" hidden="1" x14ac:dyDescent="0.3">
      <c r="A9" s="1" t="s">
        <v>164</v>
      </c>
    </row>
    <row r="10" spans="1:12" hidden="1" x14ac:dyDescent="0.3">
      <c r="A10" s="1" t="s">
        <v>300</v>
      </c>
    </row>
    <row r="11" spans="1:12" hidden="1" x14ac:dyDescent="0.3">
      <c r="A11" s="1" t="s">
        <v>313</v>
      </c>
      <c r="B11" s="8"/>
      <c r="C11" s="31"/>
      <c r="D11" s="31"/>
      <c r="E11" s="31"/>
      <c r="F11" s="31"/>
      <c r="G11" s="31"/>
      <c r="H11" s="31"/>
      <c r="I11" s="31"/>
      <c r="J11" s="31"/>
      <c r="K11" s="31" t="s">
        <v>290</v>
      </c>
      <c r="L11" s="31" t="s">
        <v>290</v>
      </c>
    </row>
    <row r="12" spans="1:12" hidden="1" x14ac:dyDescent="0.3">
      <c r="A12" s="1" t="s">
        <v>295</v>
      </c>
      <c r="C12" s="64"/>
      <c r="D12" s="31"/>
      <c r="E12" s="64"/>
      <c r="F12" s="31"/>
      <c r="G12" s="64"/>
      <c r="H12" s="31"/>
      <c r="I12" s="64"/>
      <c r="J12" s="31"/>
      <c r="K12" s="64">
        <v>10</v>
      </c>
      <c r="L12" s="31">
        <v>30</v>
      </c>
    </row>
    <row r="13" spans="1:12" hidden="1" x14ac:dyDescent="0.3">
      <c r="A13" s="1" t="s">
        <v>285</v>
      </c>
      <c r="C13" s="31"/>
      <c r="D13" s="31"/>
      <c r="E13" s="31"/>
      <c r="F13" s="31"/>
      <c r="G13" s="31"/>
      <c r="H13" s="31"/>
      <c r="I13" s="31"/>
      <c r="J13" s="31"/>
      <c r="K13" s="31" t="s">
        <v>191</v>
      </c>
      <c r="L13" s="31" t="s">
        <v>191</v>
      </c>
    </row>
    <row r="14" spans="1:12" s="22" customFormat="1" ht="12.75" hidden="1" customHeight="1" x14ac:dyDescent="0.35">
      <c r="A14" s="1" t="s">
        <v>425</v>
      </c>
      <c r="C14" s="31"/>
      <c r="D14" s="31"/>
      <c r="E14" s="31"/>
      <c r="F14" s="31"/>
      <c r="G14" s="31"/>
      <c r="H14" s="31"/>
      <c r="I14" s="31"/>
      <c r="J14" s="31"/>
      <c r="K14" s="31" t="s">
        <v>418</v>
      </c>
      <c r="L14" s="31" t="s">
        <v>419</v>
      </c>
    </row>
    <row r="15" spans="1:12" s="22" customFormat="1" ht="12.75" customHeight="1" x14ac:dyDescent="0.35">
      <c r="A15" s="1"/>
      <c r="D15" s="1"/>
      <c r="E15" s="1"/>
      <c r="F15" s="1"/>
      <c r="G15" s="1"/>
      <c r="H15" s="1"/>
      <c r="I15" s="23"/>
      <c r="J15" s="1"/>
    </row>
    <row r="16" spans="1:12" hidden="1" x14ac:dyDescent="0.3">
      <c r="A16" s="1" t="s">
        <v>716</v>
      </c>
    </row>
    <row r="17" spans="1:12" hidden="1" x14ac:dyDescent="0.3">
      <c r="A17" s="1" t="s">
        <v>301</v>
      </c>
    </row>
    <row r="18" spans="1:12" hidden="1" x14ac:dyDescent="0.3">
      <c r="A18" s="1" t="s">
        <v>314</v>
      </c>
      <c r="B18" s="8" t="s">
        <v>324</v>
      </c>
      <c r="C18" s="1" t="s">
        <v>290</v>
      </c>
      <c r="D18" s="1" t="s">
        <v>290</v>
      </c>
      <c r="E18" s="1" t="s">
        <v>290</v>
      </c>
      <c r="F18" s="1" t="s">
        <v>290</v>
      </c>
    </row>
    <row r="19" spans="1:12" hidden="1" x14ac:dyDescent="0.3">
      <c r="A19" s="1" t="s">
        <v>296</v>
      </c>
      <c r="C19" s="7">
        <v>10</v>
      </c>
      <c r="D19" s="1">
        <v>30</v>
      </c>
      <c r="E19" s="7">
        <v>10</v>
      </c>
      <c r="F19" s="1">
        <v>30</v>
      </c>
      <c r="G19" s="7"/>
      <c r="I19" s="7"/>
      <c r="K19" s="2"/>
      <c r="L19" s="3"/>
    </row>
    <row r="20" spans="1:12" hidden="1" x14ac:dyDescent="0.3">
      <c r="A20" s="1" t="s">
        <v>286</v>
      </c>
      <c r="C20" s="1">
        <v>660</v>
      </c>
      <c r="D20" s="1">
        <v>660</v>
      </c>
      <c r="E20" s="1">
        <v>670</v>
      </c>
      <c r="F20" s="1">
        <v>670</v>
      </c>
      <c r="K20" s="2"/>
      <c r="L20" s="3"/>
    </row>
    <row r="21" spans="1:12" s="22" customFormat="1" ht="12.75" hidden="1" customHeight="1" x14ac:dyDescent="0.35">
      <c r="A21" s="1" t="s">
        <v>432</v>
      </c>
      <c r="C21" s="1" t="s">
        <v>418</v>
      </c>
      <c r="D21" s="1" t="s">
        <v>419</v>
      </c>
      <c r="E21" s="1" t="s">
        <v>418</v>
      </c>
      <c r="F21" s="1" t="s">
        <v>419</v>
      </c>
      <c r="G21" s="1"/>
      <c r="H21" s="1"/>
      <c r="I21" s="23"/>
      <c r="J21" s="1"/>
    </row>
    <row r="22" spans="1:12" customFormat="1" ht="12.5" x14ac:dyDescent="0.25"/>
    <row r="23" spans="1:12" s="22" customFormat="1" ht="12.75" customHeight="1" x14ac:dyDescent="0.35">
      <c r="A23" s="1"/>
      <c r="D23" s="1"/>
      <c r="E23" s="1"/>
      <c r="F23" s="1"/>
      <c r="G23" s="1"/>
      <c r="H23" s="1"/>
      <c r="I23" s="23"/>
      <c r="J23" s="1"/>
    </row>
    <row r="24" spans="1:12" hidden="1" x14ac:dyDescent="0.3">
      <c r="A24" s="1" t="s">
        <v>192</v>
      </c>
    </row>
    <row r="25" spans="1:12" hidden="1" x14ac:dyDescent="0.3">
      <c r="A25" s="1" t="s">
        <v>435</v>
      </c>
    </row>
    <row r="26" spans="1:12" hidden="1" x14ac:dyDescent="0.3">
      <c r="A26" s="1" t="s">
        <v>436</v>
      </c>
      <c r="B26" s="8"/>
      <c r="C26" s="31"/>
      <c r="D26" s="31"/>
      <c r="E26" s="31"/>
      <c r="F26" s="31"/>
      <c r="K26" s="31" t="s">
        <v>290</v>
      </c>
      <c r="L26" s="1" t="s">
        <v>290</v>
      </c>
    </row>
    <row r="27" spans="1:12" hidden="1" x14ac:dyDescent="0.3">
      <c r="A27" s="1" t="s">
        <v>437</v>
      </c>
      <c r="C27" s="64"/>
      <c r="D27" s="31"/>
      <c r="E27" s="64"/>
      <c r="F27" s="31"/>
      <c r="G27" s="7"/>
      <c r="I27" s="7"/>
      <c r="K27" s="64">
        <v>10</v>
      </c>
      <c r="L27" s="1">
        <v>10</v>
      </c>
    </row>
    <row r="28" spans="1:12" hidden="1" x14ac:dyDescent="0.3">
      <c r="A28" s="1" t="s">
        <v>438</v>
      </c>
      <c r="C28" s="31"/>
      <c r="D28" s="31"/>
      <c r="E28" s="31"/>
      <c r="F28" s="31"/>
      <c r="K28" s="31">
        <v>80</v>
      </c>
      <c r="L28" s="1">
        <v>80</v>
      </c>
    </row>
    <row r="29" spans="1:12" s="22" customFormat="1" ht="12.75" hidden="1" customHeight="1" x14ac:dyDescent="0.35">
      <c r="A29" s="1" t="s">
        <v>439</v>
      </c>
      <c r="C29" s="31"/>
      <c r="D29" s="31"/>
      <c r="E29" s="31"/>
      <c r="F29" s="31"/>
      <c r="G29" s="1"/>
      <c r="H29" s="1"/>
      <c r="I29" s="23"/>
      <c r="J29" s="1"/>
      <c r="K29" s="64" t="s">
        <v>419</v>
      </c>
      <c r="L29" s="7" t="s">
        <v>419</v>
      </c>
    </row>
    <row r="32" spans="1:12" ht="17.5" x14ac:dyDescent="0.35">
      <c r="B32" s="225" t="s">
        <v>322</v>
      </c>
      <c r="C32" s="225"/>
      <c r="D32" s="225"/>
      <c r="E32" s="225"/>
      <c r="F32" s="225"/>
      <c r="G32" s="225"/>
      <c r="H32" s="225"/>
      <c r="I32" s="225"/>
      <c r="J32" s="225"/>
      <c r="K32" s="225"/>
      <c r="L32" s="225"/>
    </row>
    <row r="33" spans="1:13" ht="25.5" customHeight="1" x14ac:dyDescent="0.3">
      <c r="B33" s="13" t="s">
        <v>593</v>
      </c>
      <c r="C33" s="226" t="s">
        <v>399</v>
      </c>
      <c r="D33" s="227"/>
      <c r="E33" s="226" t="s">
        <v>400</v>
      </c>
      <c r="F33" s="227"/>
      <c r="G33" s="226" t="s">
        <v>401</v>
      </c>
      <c r="H33" s="227"/>
      <c r="I33" s="226" t="s">
        <v>402</v>
      </c>
      <c r="J33" s="227"/>
      <c r="K33" s="25"/>
      <c r="L33" s="4"/>
      <c r="M33" s="6"/>
    </row>
    <row r="34" spans="1:13" x14ac:dyDescent="0.3">
      <c r="B34" s="26"/>
      <c r="C34" s="27" t="s">
        <v>315</v>
      </c>
      <c r="D34" s="27" t="s">
        <v>316</v>
      </c>
      <c r="E34" s="27" t="s">
        <v>315</v>
      </c>
      <c r="F34" s="27" t="s">
        <v>316</v>
      </c>
      <c r="G34" s="27" t="s">
        <v>315</v>
      </c>
      <c r="H34" s="27" t="s">
        <v>316</v>
      </c>
      <c r="I34" s="27" t="s">
        <v>315</v>
      </c>
      <c r="J34" s="27" t="s">
        <v>316</v>
      </c>
      <c r="K34" s="28"/>
      <c r="L34" s="28"/>
    </row>
    <row r="35" spans="1:13" x14ac:dyDescent="0.3">
      <c r="B35" s="26"/>
      <c r="C35" s="27" t="s">
        <v>317</v>
      </c>
      <c r="D35" s="27" t="s">
        <v>317</v>
      </c>
      <c r="E35" s="27" t="s">
        <v>317</v>
      </c>
      <c r="F35" s="27" t="s">
        <v>317</v>
      </c>
      <c r="G35" s="27" t="s">
        <v>317</v>
      </c>
      <c r="H35" s="27" t="s">
        <v>317</v>
      </c>
      <c r="I35" s="27" t="s">
        <v>317</v>
      </c>
      <c r="J35" s="27" t="s">
        <v>317</v>
      </c>
      <c r="K35" s="28"/>
      <c r="L35" s="28"/>
    </row>
    <row r="36" spans="1:13" x14ac:dyDescent="0.3">
      <c r="B36" s="26"/>
      <c r="C36" s="10"/>
      <c r="D36" s="10"/>
      <c r="E36" s="10"/>
      <c r="F36" s="10"/>
      <c r="G36" s="10"/>
      <c r="H36" s="10"/>
      <c r="I36" s="10"/>
      <c r="J36" s="10"/>
      <c r="K36" s="4"/>
      <c r="L36" s="4"/>
    </row>
    <row r="37" spans="1:13" x14ac:dyDescent="0.3">
      <c r="A37" s="1" t="s">
        <v>683</v>
      </c>
      <c r="B37" s="26" t="s">
        <v>684</v>
      </c>
      <c r="C37" s="10">
        <v>67839.02</v>
      </c>
      <c r="D37" s="10">
        <v>1926</v>
      </c>
      <c r="E37" s="10">
        <v>0</v>
      </c>
      <c r="F37" s="10">
        <v>0</v>
      </c>
      <c r="G37" s="10">
        <v>0</v>
      </c>
      <c r="H37" s="10">
        <v>0</v>
      </c>
      <c r="I37" s="10">
        <v>219268.15</v>
      </c>
      <c r="J37" s="10">
        <v>49400</v>
      </c>
      <c r="K37" s="4"/>
      <c r="L37" s="4"/>
    </row>
    <row r="38" spans="1:13" x14ac:dyDescent="0.3">
      <c r="A38" s="1" t="s">
        <v>683</v>
      </c>
      <c r="B38" s="26" t="s">
        <v>685</v>
      </c>
      <c r="C38" s="10">
        <v>101238.87</v>
      </c>
      <c r="D38" s="10">
        <v>1099.94</v>
      </c>
      <c r="E38" s="10">
        <v>0</v>
      </c>
      <c r="F38" s="10">
        <v>0</v>
      </c>
      <c r="G38" s="10">
        <v>0</v>
      </c>
      <c r="H38" s="10">
        <v>0</v>
      </c>
      <c r="I38" s="10">
        <v>565579.63</v>
      </c>
      <c r="J38" s="10">
        <v>464259.38</v>
      </c>
      <c r="K38" s="4"/>
      <c r="L38" s="4"/>
    </row>
    <row r="39" spans="1:13" x14ac:dyDescent="0.3">
      <c r="A39" s="1" t="s">
        <v>683</v>
      </c>
      <c r="B39" s="26" t="s">
        <v>686</v>
      </c>
      <c r="C39" s="10">
        <v>0</v>
      </c>
      <c r="D39" s="10">
        <v>0</v>
      </c>
      <c r="E39" s="10">
        <v>87497.44</v>
      </c>
      <c r="F39" s="10">
        <v>47494.6</v>
      </c>
      <c r="G39" s="10">
        <v>0</v>
      </c>
      <c r="H39" s="10">
        <v>0</v>
      </c>
      <c r="I39" s="10">
        <v>660793.93999999994</v>
      </c>
      <c r="J39" s="10">
        <v>357490.51</v>
      </c>
      <c r="K39" s="4"/>
      <c r="L39" s="4"/>
    </row>
    <row r="40" spans="1:13" x14ac:dyDescent="0.3">
      <c r="A40" s="1" t="s">
        <v>683</v>
      </c>
      <c r="B40" s="26" t="s">
        <v>687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284400</v>
      </c>
      <c r="J40" s="10">
        <v>311200</v>
      </c>
      <c r="K40" s="4"/>
      <c r="L40" s="4"/>
    </row>
    <row r="41" spans="1:13" x14ac:dyDescent="0.3">
      <c r="A41" s="1" t="s">
        <v>683</v>
      </c>
      <c r="B41" s="26" t="s">
        <v>688</v>
      </c>
      <c r="C41" s="10">
        <v>142119</v>
      </c>
      <c r="D41" s="10">
        <v>823</v>
      </c>
      <c r="E41" s="10">
        <v>1551652</v>
      </c>
      <c r="F41" s="10">
        <v>235410</v>
      </c>
      <c r="G41" s="10">
        <v>608137</v>
      </c>
      <c r="H41" s="10">
        <v>68050</v>
      </c>
      <c r="I41" s="10">
        <v>3510855</v>
      </c>
      <c r="J41" s="10">
        <v>2022842</v>
      </c>
      <c r="K41" s="4"/>
      <c r="L41" s="4"/>
    </row>
    <row r="42" spans="1:13" x14ac:dyDescent="0.3">
      <c r="A42" s="1" t="s">
        <v>683</v>
      </c>
      <c r="B42" s="26" t="s">
        <v>689</v>
      </c>
      <c r="C42" s="10">
        <v>2714.66</v>
      </c>
      <c r="D42" s="10">
        <v>172.6</v>
      </c>
      <c r="E42" s="10">
        <v>1858802.77</v>
      </c>
      <c r="F42" s="10">
        <v>71972.259999999995</v>
      </c>
      <c r="G42" s="10">
        <v>37660.699999999997</v>
      </c>
      <c r="H42" s="10">
        <v>136.22999999999999</v>
      </c>
      <c r="I42" s="10">
        <v>752786.66</v>
      </c>
      <c r="J42" s="10">
        <v>410159.34</v>
      </c>
      <c r="K42" s="4"/>
      <c r="L42" s="4"/>
    </row>
    <row r="43" spans="1:13" x14ac:dyDescent="0.3">
      <c r="A43" s="1" t="s">
        <v>683</v>
      </c>
      <c r="B43" s="26" t="s">
        <v>690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809201</v>
      </c>
      <c r="J43" s="10">
        <v>275300</v>
      </c>
      <c r="K43" s="4"/>
      <c r="L43" s="4"/>
    </row>
    <row r="44" spans="1:13" x14ac:dyDescent="0.3">
      <c r="A44" s="1" t="s">
        <v>683</v>
      </c>
      <c r="B44" s="26" t="s">
        <v>691</v>
      </c>
      <c r="C44" s="10">
        <v>0</v>
      </c>
      <c r="D44" s="10">
        <v>0</v>
      </c>
      <c r="E44" s="10">
        <v>4347200</v>
      </c>
      <c r="F44" s="10">
        <v>3711600</v>
      </c>
      <c r="G44" s="10">
        <v>0</v>
      </c>
      <c r="H44" s="10">
        <v>0</v>
      </c>
      <c r="I44" s="10">
        <v>334700</v>
      </c>
      <c r="J44" s="10">
        <v>197800</v>
      </c>
      <c r="K44" s="4"/>
      <c r="L44" s="4"/>
    </row>
    <row r="45" spans="1:13" x14ac:dyDescent="0.3">
      <c r="A45" s="1" t="s">
        <v>683</v>
      </c>
      <c r="B45" s="26" t="s">
        <v>692</v>
      </c>
      <c r="C45" s="10">
        <v>0</v>
      </c>
      <c r="D45" s="10">
        <v>0</v>
      </c>
      <c r="E45" s="10">
        <v>386686.73</v>
      </c>
      <c r="F45" s="10">
        <v>10253.64</v>
      </c>
      <c r="G45" s="10">
        <v>0</v>
      </c>
      <c r="H45" s="10">
        <v>0</v>
      </c>
      <c r="I45" s="10">
        <v>606173.80000000005</v>
      </c>
      <c r="J45" s="10">
        <v>168521.13</v>
      </c>
      <c r="K45" s="4"/>
      <c r="L45" s="4"/>
    </row>
    <row r="46" spans="1:13" x14ac:dyDescent="0.3">
      <c r="A46" s="1" t="s">
        <v>683</v>
      </c>
      <c r="B46" s="26" t="s">
        <v>693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223700.19</v>
      </c>
      <c r="J46" s="10">
        <v>36435.53</v>
      </c>
      <c r="K46" s="4"/>
      <c r="L46" s="4"/>
    </row>
    <row r="47" spans="1:13" x14ac:dyDescent="0.3">
      <c r="A47" s="1" t="s">
        <v>683</v>
      </c>
      <c r="B47" s="26" t="s">
        <v>694</v>
      </c>
      <c r="C47" s="10">
        <v>513206</v>
      </c>
      <c r="D47" s="10">
        <v>130000</v>
      </c>
      <c r="E47" s="10">
        <v>1175289.19</v>
      </c>
      <c r="F47" s="10">
        <v>597919.25</v>
      </c>
      <c r="G47" s="10">
        <v>52945.9</v>
      </c>
      <c r="H47" s="10">
        <v>2317.7399999999998</v>
      </c>
      <c r="I47" s="10">
        <v>736350.54</v>
      </c>
      <c r="J47" s="10">
        <v>546686.99</v>
      </c>
      <c r="K47" s="4"/>
      <c r="L47" s="4"/>
    </row>
    <row r="48" spans="1:13" x14ac:dyDescent="0.3">
      <c r="A48" s="1" t="s">
        <v>683</v>
      </c>
      <c r="B48" s="26" t="s">
        <v>695</v>
      </c>
      <c r="C48" s="10">
        <v>143858.63</v>
      </c>
      <c r="D48" s="10">
        <v>1261.28</v>
      </c>
      <c r="E48" s="10">
        <v>1461000.81</v>
      </c>
      <c r="F48" s="10">
        <v>830826.94</v>
      </c>
      <c r="G48" s="10">
        <v>279285.53000000003</v>
      </c>
      <c r="H48" s="10">
        <v>158832.35999999999</v>
      </c>
      <c r="I48" s="10">
        <v>930978.68</v>
      </c>
      <c r="J48" s="10">
        <v>748598.33</v>
      </c>
      <c r="K48" s="4"/>
      <c r="L48" s="4"/>
    </row>
    <row r="49" spans="1:12" x14ac:dyDescent="0.3">
      <c r="A49" s="1" t="s">
        <v>683</v>
      </c>
      <c r="B49" s="26" t="s">
        <v>696</v>
      </c>
      <c r="C49" s="10">
        <v>320410.17</v>
      </c>
      <c r="D49" s="10">
        <v>5683.98</v>
      </c>
      <c r="E49" s="10">
        <v>0</v>
      </c>
      <c r="F49" s="10">
        <v>0</v>
      </c>
      <c r="G49" s="10">
        <v>0</v>
      </c>
      <c r="H49" s="10">
        <v>0</v>
      </c>
      <c r="I49" s="10">
        <v>710388.44</v>
      </c>
      <c r="J49" s="10">
        <v>324965.12</v>
      </c>
      <c r="K49" s="4"/>
      <c r="L49" s="4"/>
    </row>
    <row r="50" spans="1:12" x14ac:dyDescent="0.3">
      <c r="A50" s="1" t="s">
        <v>683</v>
      </c>
      <c r="B50" s="26" t="s">
        <v>697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634421.02</v>
      </c>
      <c r="J50" s="10">
        <v>418543.04</v>
      </c>
      <c r="K50" s="4"/>
      <c r="L50" s="4"/>
    </row>
    <row r="51" spans="1:12" x14ac:dyDescent="0.3">
      <c r="A51" s="1" t="s">
        <v>683</v>
      </c>
      <c r="B51" s="26" t="s">
        <v>698</v>
      </c>
      <c r="C51" s="10">
        <v>443911.36</v>
      </c>
      <c r="D51" s="10">
        <v>54882.879999999997</v>
      </c>
      <c r="E51" s="10">
        <v>0</v>
      </c>
      <c r="F51" s="10">
        <v>0</v>
      </c>
      <c r="G51" s="10">
        <v>0</v>
      </c>
      <c r="H51" s="10">
        <v>0</v>
      </c>
      <c r="I51" s="10">
        <v>520067.26</v>
      </c>
      <c r="J51" s="10">
        <v>337277.51</v>
      </c>
      <c r="K51" s="4"/>
      <c r="L51" s="4"/>
    </row>
    <row r="52" spans="1:12" x14ac:dyDescent="0.3">
      <c r="A52" s="1" t="s">
        <v>683</v>
      </c>
      <c r="B52" s="26" t="s">
        <v>699</v>
      </c>
      <c r="C52" s="10">
        <v>83347.28</v>
      </c>
      <c r="D52" s="10">
        <v>21076.639999999999</v>
      </c>
      <c r="E52" s="10">
        <v>0</v>
      </c>
      <c r="F52" s="10">
        <v>0</v>
      </c>
      <c r="G52" s="10">
        <v>0</v>
      </c>
      <c r="H52" s="10">
        <v>0</v>
      </c>
      <c r="I52" s="10">
        <v>414243.82</v>
      </c>
      <c r="J52" s="10">
        <v>227005.95</v>
      </c>
      <c r="K52" s="4"/>
      <c r="L52" s="4"/>
    </row>
    <row r="53" spans="1:12" x14ac:dyDescent="0.3">
      <c r="A53" s="1" t="s">
        <v>683</v>
      </c>
      <c r="B53" s="26" t="s">
        <v>700</v>
      </c>
      <c r="C53" s="10">
        <v>212493.21</v>
      </c>
      <c r="D53" s="10">
        <v>2367.48</v>
      </c>
      <c r="E53" s="10">
        <v>15000</v>
      </c>
      <c r="F53" s="10">
        <v>5000</v>
      </c>
      <c r="G53" s="10">
        <v>0</v>
      </c>
      <c r="H53" s="10">
        <v>0</v>
      </c>
      <c r="I53" s="10">
        <v>959816.31</v>
      </c>
      <c r="J53" s="10">
        <v>568450.29</v>
      </c>
      <c r="K53" s="4"/>
      <c r="L53" s="4"/>
    </row>
    <row r="54" spans="1:12" x14ac:dyDescent="0.3">
      <c r="A54" s="1" t="s">
        <v>683</v>
      </c>
      <c r="B54" s="26" t="s">
        <v>701</v>
      </c>
      <c r="C54" s="10">
        <v>54152.82</v>
      </c>
      <c r="D54" s="10">
        <v>233.37</v>
      </c>
      <c r="E54" s="10">
        <v>0</v>
      </c>
      <c r="F54" s="10">
        <v>0</v>
      </c>
      <c r="G54" s="10">
        <v>0</v>
      </c>
      <c r="H54" s="10">
        <v>0</v>
      </c>
      <c r="I54" s="10">
        <v>394876.05</v>
      </c>
      <c r="J54" s="10">
        <v>204534.23</v>
      </c>
      <c r="K54" s="4"/>
      <c r="L54" s="4"/>
    </row>
    <row r="55" spans="1:12" x14ac:dyDescent="0.3">
      <c r="A55" s="1" t="s">
        <v>683</v>
      </c>
      <c r="B55" s="26" t="s">
        <v>702</v>
      </c>
      <c r="C55" s="10">
        <v>0</v>
      </c>
      <c r="D55" s="10">
        <v>0</v>
      </c>
      <c r="E55" s="10">
        <v>485376</v>
      </c>
      <c r="F55" s="10">
        <v>153423</v>
      </c>
      <c r="G55" s="10">
        <v>44200</v>
      </c>
      <c r="H55" s="10">
        <v>317</v>
      </c>
      <c r="I55" s="10">
        <v>603152</v>
      </c>
      <c r="J55" s="10">
        <v>284152</v>
      </c>
      <c r="K55" s="4"/>
      <c r="L55" s="4"/>
    </row>
    <row r="56" spans="1:12" x14ac:dyDescent="0.3">
      <c r="A56" s="1" t="s">
        <v>683</v>
      </c>
      <c r="B56" s="26" t="s">
        <v>703</v>
      </c>
      <c r="C56" s="10">
        <v>89526</v>
      </c>
      <c r="D56" s="10">
        <v>0</v>
      </c>
      <c r="E56" s="10">
        <v>932507</v>
      </c>
      <c r="F56" s="10">
        <v>5225</v>
      </c>
      <c r="G56" s="10">
        <v>43586</v>
      </c>
      <c r="H56" s="10">
        <v>514</v>
      </c>
      <c r="I56" s="10">
        <v>1050757</v>
      </c>
      <c r="J56" s="10">
        <v>598638</v>
      </c>
      <c r="K56" s="4"/>
      <c r="L56" s="4"/>
    </row>
    <row r="57" spans="1:12" x14ac:dyDescent="0.3">
      <c r="A57" s="1" t="s">
        <v>683</v>
      </c>
      <c r="B57" s="26" t="s">
        <v>704</v>
      </c>
      <c r="C57" s="10">
        <v>35447</v>
      </c>
      <c r="D57" s="10">
        <v>35119</v>
      </c>
      <c r="E57" s="10">
        <v>0</v>
      </c>
      <c r="F57" s="10">
        <v>0</v>
      </c>
      <c r="G57" s="10">
        <v>0</v>
      </c>
      <c r="H57" s="10">
        <v>0</v>
      </c>
      <c r="I57" s="10">
        <v>755564</v>
      </c>
      <c r="J57" s="10">
        <v>432091</v>
      </c>
      <c r="K57" s="4"/>
      <c r="L57" s="4"/>
    </row>
    <row r="58" spans="1:12" x14ac:dyDescent="0.3">
      <c r="A58" s="1" t="s">
        <v>683</v>
      </c>
      <c r="B58" s="26" t="s">
        <v>705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517254</v>
      </c>
      <c r="J58" s="10">
        <v>312660</v>
      </c>
      <c r="K58" s="4"/>
      <c r="L58" s="4"/>
    </row>
    <row r="59" spans="1:12" x14ac:dyDescent="0.3">
      <c r="A59" s="1" t="s">
        <v>683</v>
      </c>
      <c r="B59" s="26" t="s">
        <v>706</v>
      </c>
      <c r="C59" s="10">
        <v>247751.09</v>
      </c>
      <c r="D59" s="10">
        <v>410</v>
      </c>
      <c r="E59" s="10">
        <v>0</v>
      </c>
      <c r="F59" s="10">
        <v>0</v>
      </c>
      <c r="G59" s="10">
        <v>0</v>
      </c>
      <c r="H59" s="10">
        <v>0</v>
      </c>
      <c r="I59" s="10">
        <v>353630.19</v>
      </c>
      <c r="J59" s="10">
        <v>214959</v>
      </c>
      <c r="K59" s="4"/>
      <c r="L59" s="4"/>
    </row>
    <row r="60" spans="1:12" x14ac:dyDescent="0.3">
      <c r="A60" s="1" t="s">
        <v>683</v>
      </c>
      <c r="B60" s="26" t="s">
        <v>707</v>
      </c>
      <c r="C60" s="10">
        <v>214961.63</v>
      </c>
      <c r="D60" s="10">
        <v>2013.81</v>
      </c>
      <c r="E60" s="10">
        <v>0</v>
      </c>
      <c r="F60" s="10">
        <v>0</v>
      </c>
      <c r="G60" s="10">
        <v>0</v>
      </c>
      <c r="H60" s="10">
        <v>0</v>
      </c>
      <c r="I60" s="10">
        <v>464786.41</v>
      </c>
      <c r="J60" s="10">
        <v>256541.89</v>
      </c>
      <c r="K60" s="4"/>
      <c r="L60" s="4"/>
    </row>
    <row r="61" spans="1:12" x14ac:dyDescent="0.3">
      <c r="A61" s="1" t="s">
        <v>683</v>
      </c>
      <c r="B61" s="26" t="s">
        <v>708</v>
      </c>
      <c r="C61" s="10">
        <v>43101.94</v>
      </c>
      <c r="D61" s="10">
        <v>86.77</v>
      </c>
      <c r="E61" s="10">
        <v>182330.25</v>
      </c>
      <c r="F61" s="10">
        <v>171461.63</v>
      </c>
      <c r="G61" s="10">
        <v>32477.88</v>
      </c>
      <c r="H61" s="10">
        <v>115.94</v>
      </c>
      <c r="I61" s="10">
        <v>327073.61</v>
      </c>
      <c r="J61" s="10">
        <v>193601.84</v>
      </c>
      <c r="K61" s="4"/>
      <c r="L61" s="4"/>
    </row>
    <row r="62" spans="1:12" x14ac:dyDescent="0.3">
      <c r="A62" s="1" t="s">
        <v>683</v>
      </c>
      <c r="B62" s="26" t="s">
        <v>709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1457200</v>
      </c>
      <c r="J62" s="10">
        <v>607100</v>
      </c>
      <c r="K62" s="4"/>
      <c r="L62" s="4"/>
    </row>
    <row r="63" spans="1:12" x14ac:dyDescent="0.3">
      <c r="A63" s="1" t="s">
        <v>683</v>
      </c>
      <c r="B63" s="26" t="s">
        <v>710</v>
      </c>
      <c r="C63" s="10">
        <v>202640.2</v>
      </c>
      <c r="D63" s="10">
        <v>11057.26</v>
      </c>
      <c r="E63" s="10">
        <v>0</v>
      </c>
      <c r="F63" s="10">
        <v>0</v>
      </c>
      <c r="G63" s="10">
        <v>0</v>
      </c>
      <c r="H63" s="10">
        <v>0</v>
      </c>
      <c r="I63" s="10">
        <v>882415.93</v>
      </c>
      <c r="J63" s="10">
        <v>508081.2</v>
      </c>
      <c r="K63" s="4"/>
      <c r="L63" s="4"/>
    </row>
    <row r="64" spans="1:12" x14ac:dyDescent="0.3">
      <c r="A64" s="1" t="s">
        <v>683</v>
      </c>
      <c r="B64" s="26" t="s">
        <v>711</v>
      </c>
      <c r="C64" s="10">
        <v>0</v>
      </c>
      <c r="D64" s="10">
        <v>0</v>
      </c>
      <c r="E64" s="10">
        <v>156382.62</v>
      </c>
      <c r="F64" s="10">
        <v>1181.0999999999999</v>
      </c>
      <c r="G64" s="10">
        <v>51214.69</v>
      </c>
      <c r="H64" s="10">
        <v>114.47</v>
      </c>
      <c r="I64" s="10">
        <v>705836.41</v>
      </c>
      <c r="J64" s="10">
        <v>406325.25</v>
      </c>
      <c r="K64" s="4"/>
      <c r="L64" s="4"/>
    </row>
    <row r="65" spans="1:13" x14ac:dyDescent="0.3">
      <c r="A65" s="1" t="s">
        <v>683</v>
      </c>
      <c r="B65" s="26" t="s">
        <v>712</v>
      </c>
      <c r="C65" s="10">
        <v>41899.71</v>
      </c>
      <c r="D65" s="10">
        <v>591.53</v>
      </c>
      <c r="E65" s="10">
        <v>0</v>
      </c>
      <c r="F65" s="10">
        <v>0</v>
      </c>
      <c r="G65" s="10">
        <v>0</v>
      </c>
      <c r="H65" s="10">
        <v>0</v>
      </c>
      <c r="I65" s="10">
        <v>474580.24</v>
      </c>
      <c r="J65" s="10">
        <v>310564.65000000002</v>
      </c>
      <c r="K65" s="4"/>
      <c r="L65" s="4"/>
    </row>
    <row r="66" spans="1:13" x14ac:dyDescent="0.3">
      <c r="A66" s="1" t="s">
        <v>683</v>
      </c>
      <c r="B66" s="26" t="s">
        <v>713</v>
      </c>
      <c r="C66" s="10">
        <v>28705</v>
      </c>
      <c r="D66" s="10">
        <v>0</v>
      </c>
      <c r="E66" s="10">
        <v>1338930</v>
      </c>
      <c r="F66" s="10">
        <v>447117</v>
      </c>
      <c r="G66" s="10">
        <v>214740</v>
      </c>
      <c r="H66" s="10">
        <v>7651</v>
      </c>
      <c r="I66" s="10">
        <v>765666</v>
      </c>
      <c r="J66" s="10">
        <v>393102</v>
      </c>
      <c r="K66" s="4"/>
      <c r="L66" s="4"/>
    </row>
    <row r="67" spans="1:13" x14ac:dyDescent="0.3">
      <c r="A67" s="1" t="s">
        <v>325</v>
      </c>
      <c r="B67" s="26" t="s">
        <v>714</v>
      </c>
      <c r="C67" s="10">
        <v>0</v>
      </c>
      <c r="D67" s="10">
        <v>0</v>
      </c>
      <c r="E67" s="10">
        <v>872951.32</v>
      </c>
      <c r="F67" s="10">
        <v>545939.01</v>
      </c>
      <c r="G67" s="10">
        <v>265680.08</v>
      </c>
      <c r="H67" s="10">
        <v>3999.27</v>
      </c>
      <c r="I67" s="10">
        <v>559313.46</v>
      </c>
      <c r="J67" s="10">
        <v>272563.40999999997</v>
      </c>
      <c r="K67" s="4"/>
      <c r="L67" s="4"/>
    </row>
    <row r="68" spans="1:13" x14ac:dyDescent="0.3">
      <c r="B68" s="26"/>
      <c r="C68" s="10"/>
      <c r="D68" s="10"/>
      <c r="E68" s="10"/>
      <c r="F68" s="10"/>
      <c r="G68" s="10"/>
      <c r="H68" s="10"/>
      <c r="I68" s="10"/>
      <c r="J68" s="10"/>
      <c r="K68" s="4"/>
      <c r="L68" s="4"/>
    </row>
    <row r="69" spans="1:13" x14ac:dyDescent="0.3">
      <c r="B69" s="26" t="s">
        <v>289</v>
      </c>
      <c r="C69" s="11">
        <f t="shared" ref="C69:J69" si="0">SUBTOTAL(9,C36:C68)</f>
        <v>2989323.59</v>
      </c>
      <c r="D69" s="11">
        <f t="shared" si="0"/>
        <v>268805.54000000004</v>
      </c>
      <c r="E69" s="11">
        <f t="shared" si="0"/>
        <v>14851606.129999999</v>
      </c>
      <c r="F69" s="11">
        <f t="shared" si="0"/>
        <v>6834823.4299999988</v>
      </c>
      <c r="G69" s="11">
        <f t="shared" si="0"/>
        <v>1629927.7799999998</v>
      </c>
      <c r="H69" s="11">
        <f t="shared" si="0"/>
        <v>242048.00999999998</v>
      </c>
      <c r="I69" s="11">
        <f t="shared" si="0"/>
        <v>22185829.739999998</v>
      </c>
      <c r="J69" s="11">
        <f t="shared" si="0"/>
        <v>12459849.590000002</v>
      </c>
      <c r="K69" s="4"/>
      <c r="L69" s="4"/>
    </row>
    <row r="70" spans="1:13" x14ac:dyDescent="0.3">
      <c r="B70" s="26"/>
      <c r="C70" s="4"/>
      <c r="D70" s="4"/>
      <c r="E70" s="4"/>
      <c r="F70" s="4"/>
      <c r="G70" s="4"/>
      <c r="H70" s="4"/>
      <c r="I70" s="4"/>
      <c r="J70" s="4"/>
      <c r="K70" s="4"/>
      <c r="L70" s="4"/>
    </row>
    <row r="71" spans="1:13" ht="17.5" x14ac:dyDescent="0.35">
      <c r="B71" s="225" t="s">
        <v>322</v>
      </c>
      <c r="C71" s="225"/>
      <c r="D71" s="225"/>
      <c r="E71" s="225"/>
      <c r="F71" s="225"/>
      <c r="G71" s="225"/>
      <c r="H71" s="225"/>
      <c r="I71" s="225"/>
      <c r="J71" s="225"/>
      <c r="K71" s="225"/>
      <c r="L71" s="225"/>
    </row>
    <row r="72" spans="1:13" ht="25.5" customHeight="1" x14ac:dyDescent="0.3">
      <c r="B72" s="13" t="s">
        <v>593</v>
      </c>
      <c r="C72" s="226" t="s">
        <v>403</v>
      </c>
      <c r="D72" s="227"/>
      <c r="E72" s="226" t="s">
        <v>353</v>
      </c>
      <c r="F72" s="231"/>
      <c r="G72" s="230"/>
      <c r="H72" s="230"/>
      <c r="I72" s="230"/>
      <c r="J72" s="230"/>
      <c r="K72" s="231" t="s">
        <v>354</v>
      </c>
      <c r="L72" s="227"/>
      <c r="M72" s="6"/>
    </row>
    <row r="73" spans="1:13" x14ac:dyDescent="0.3">
      <c r="B73" s="26"/>
      <c r="C73" s="27" t="s">
        <v>315</v>
      </c>
      <c r="D73" s="27" t="s">
        <v>316</v>
      </c>
      <c r="E73" s="27" t="s">
        <v>315</v>
      </c>
      <c r="F73" s="27" t="s">
        <v>316</v>
      </c>
      <c r="G73" s="27"/>
      <c r="H73" s="27"/>
      <c r="I73" s="28"/>
      <c r="J73" s="28"/>
      <c r="K73" s="27" t="s">
        <v>315</v>
      </c>
      <c r="L73" s="27" t="s">
        <v>316</v>
      </c>
    </row>
    <row r="74" spans="1:13" x14ac:dyDescent="0.3">
      <c r="B74" s="26"/>
      <c r="C74" s="27" t="s">
        <v>317</v>
      </c>
      <c r="D74" s="27" t="s">
        <v>317</v>
      </c>
      <c r="E74" s="27" t="s">
        <v>317</v>
      </c>
      <c r="F74" s="27" t="s">
        <v>317</v>
      </c>
      <c r="G74" s="27"/>
      <c r="H74" s="27"/>
      <c r="I74" s="28"/>
      <c r="J74" s="28"/>
      <c r="K74" s="27" t="s">
        <v>317</v>
      </c>
      <c r="L74" s="27" t="s">
        <v>317</v>
      </c>
    </row>
    <row r="75" spans="1:13" x14ac:dyDescent="0.3">
      <c r="B75" s="26"/>
      <c r="C75" s="10"/>
      <c r="D75" s="10"/>
      <c r="E75" s="10"/>
      <c r="F75" s="10"/>
      <c r="G75" s="10"/>
      <c r="H75" s="10"/>
      <c r="I75" s="4"/>
      <c r="J75" s="4"/>
      <c r="K75" s="10"/>
      <c r="L75" s="10"/>
    </row>
    <row r="76" spans="1:13" x14ac:dyDescent="0.3">
      <c r="A76" s="1" t="s">
        <v>683</v>
      </c>
      <c r="B76" s="26" t="s">
        <v>684</v>
      </c>
      <c r="C76" s="10">
        <v>20230.63</v>
      </c>
      <c r="D76" s="10">
        <v>10000</v>
      </c>
      <c r="E76" s="10">
        <v>0</v>
      </c>
      <c r="F76" s="10">
        <v>0</v>
      </c>
      <c r="G76" s="10"/>
      <c r="H76" s="10"/>
      <c r="I76" s="4"/>
      <c r="J76" s="4"/>
      <c r="K76" s="10">
        <f t="shared" ref="K76:L76" si="1">C37+E37+G37+I37+C76+E76</f>
        <v>307337.8</v>
      </c>
      <c r="L76" s="10">
        <f t="shared" si="1"/>
        <v>61326</v>
      </c>
    </row>
    <row r="77" spans="1:13" x14ac:dyDescent="0.3">
      <c r="A77" s="1" t="s">
        <v>683</v>
      </c>
      <c r="B77" s="26" t="s">
        <v>685</v>
      </c>
      <c r="C77" s="10">
        <v>0</v>
      </c>
      <c r="D77" s="10">
        <v>0</v>
      </c>
      <c r="E77" s="10">
        <v>0</v>
      </c>
      <c r="F77" s="10">
        <v>0</v>
      </c>
      <c r="G77" s="10"/>
      <c r="H77" s="10"/>
      <c r="I77" s="4"/>
      <c r="J77" s="4"/>
      <c r="K77" s="10">
        <f t="shared" ref="K77:L77" si="2">C38+E38+G38+I38+C77+E77</f>
        <v>666818.5</v>
      </c>
      <c r="L77" s="10">
        <f t="shared" si="2"/>
        <v>465359.32</v>
      </c>
    </row>
    <row r="78" spans="1:13" x14ac:dyDescent="0.3">
      <c r="A78" s="1" t="s">
        <v>683</v>
      </c>
      <c r="B78" s="26" t="s">
        <v>686</v>
      </c>
      <c r="C78" s="10">
        <v>33201.74</v>
      </c>
      <c r="D78" s="10">
        <v>4133.0200000000004</v>
      </c>
      <c r="E78" s="10">
        <v>0</v>
      </c>
      <c r="F78" s="10">
        <v>0</v>
      </c>
      <c r="G78" s="10"/>
      <c r="H78" s="10"/>
      <c r="I78" s="4"/>
      <c r="J78" s="4"/>
      <c r="K78" s="10">
        <f t="shared" ref="K78:L78" si="3">C39+E39+G39+I39+C78+E78</f>
        <v>781493.11999999988</v>
      </c>
      <c r="L78" s="10">
        <f t="shared" si="3"/>
        <v>409118.13</v>
      </c>
    </row>
    <row r="79" spans="1:13" x14ac:dyDescent="0.3">
      <c r="A79" s="1" t="s">
        <v>683</v>
      </c>
      <c r="B79" s="26" t="s">
        <v>687</v>
      </c>
      <c r="C79" s="10">
        <v>353800</v>
      </c>
      <c r="D79" s="10">
        <v>109200</v>
      </c>
      <c r="E79" s="10">
        <v>0</v>
      </c>
      <c r="F79" s="10">
        <v>0</v>
      </c>
      <c r="G79" s="10"/>
      <c r="H79" s="10"/>
      <c r="I79" s="4"/>
      <c r="J79" s="4"/>
      <c r="K79" s="10">
        <f t="shared" ref="K79:L79" si="4">C40+E40+G40+I40+C79+E79</f>
        <v>638200</v>
      </c>
      <c r="L79" s="10">
        <f t="shared" si="4"/>
        <v>420400</v>
      </c>
    </row>
    <row r="80" spans="1:13" x14ac:dyDescent="0.3">
      <c r="A80" s="1" t="s">
        <v>683</v>
      </c>
      <c r="B80" s="26" t="s">
        <v>688</v>
      </c>
      <c r="C80" s="10">
        <v>81976</v>
      </c>
      <c r="D80" s="10">
        <v>1252</v>
      </c>
      <c r="E80" s="10">
        <v>0</v>
      </c>
      <c r="F80" s="10">
        <v>0</v>
      </c>
      <c r="G80" s="10"/>
      <c r="H80" s="10"/>
      <c r="I80" s="4"/>
      <c r="J80" s="4"/>
      <c r="K80" s="10">
        <f t="shared" ref="K80:L80" si="5">C41+E41+G41+I41+C80+E80</f>
        <v>5894739</v>
      </c>
      <c r="L80" s="10">
        <f t="shared" si="5"/>
        <v>2328377</v>
      </c>
    </row>
    <row r="81" spans="1:12" x14ac:dyDescent="0.3">
      <c r="A81" s="1" t="s">
        <v>683</v>
      </c>
      <c r="B81" s="26" t="s">
        <v>689</v>
      </c>
      <c r="C81" s="10">
        <v>135423.44</v>
      </c>
      <c r="D81" s="10">
        <v>4193.6899999999996</v>
      </c>
      <c r="E81" s="10">
        <v>15000</v>
      </c>
      <c r="F81" s="10">
        <v>0</v>
      </c>
      <c r="G81" s="10"/>
      <c r="H81" s="10"/>
      <c r="I81" s="4"/>
      <c r="J81" s="4"/>
      <c r="K81" s="10">
        <f t="shared" ref="K81:L81" si="6">C42+E42+G42+I42+C81+E81</f>
        <v>2802388.23</v>
      </c>
      <c r="L81" s="10">
        <f t="shared" si="6"/>
        <v>486634.12000000005</v>
      </c>
    </row>
    <row r="82" spans="1:12" x14ac:dyDescent="0.3">
      <c r="A82" s="1" t="s">
        <v>683</v>
      </c>
      <c r="B82" s="26" t="s">
        <v>690</v>
      </c>
      <c r="C82" s="10">
        <v>1239130</v>
      </c>
      <c r="D82" s="10">
        <v>500000</v>
      </c>
      <c r="E82" s="10">
        <v>0</v>
      </c>
      <c r="F82" s="10">
        <v>0</v>
      </c>
      <c r="G82" s="10"/>
      <c r="H82" s="10"/>
      <c r="I82" s="4"/>
      <c r="J82" s="4"/>
      <c r="K82" s="10">
        <f t="shared" ref="K82:L82" si="7">C43+E43+G43+I43+C82+E82</f>
        <v>2048331</v>
      </c>
      <c r="L82" s="10">
        <f t="shared" si="7"/>
        <v>775300</v>
      </c>
    </row>
    <row r="83" spans="1:12" x14ac:dyDescent="0.3">
      <c r="A83" s="1" t="s">
        <v>683</v>
      </c>
      <c r="B83" s="26" t="s">
        <v>691</v>
      </c>
      <c r="C83" s="10">
        <v>67000</v>
      </c>
      <c r="D83" s="10">
        <v>25000</v>
      </c>
      <c r="E83" s="10">
        <v>0</v>
      </c>
      <c r="F83" s="10">
        <v>0</v>
      </c>
      <c r="G83" s="10"/>
      <c r="H83" s="10"/>
      <c r="I83" s="4"/>
      <c r="J83" s="4"/>
      <c r="K83" s="10">
        <f t="shared" ref="K83:L83" si="8">C44+E44+G44+I44+C83+E83</f>
        <v>4748900</v>
      </c>
      <c r="L83" s="10">
        <f t="shared" si="8"/>
        <v>3934400</v>
      </c>
    </row>
    <row r="84" spans="1:12" x14ac:dyDescent="0.3">
      <c r="A84" s="1" t="s">
        <v>683</v>
      </c>
      <c r="B84" s="26" t="s">
        <v>692</v>
      </c>
      <c r="C84" s="10">
        <v>95121.48</v>
      </c>
      <c r="D84" s="10">
        <v>39742.01</v>
      </c>
      <c r="E84" s="10">
        <v>0</v>
      </c>
      <c r="F84" s="10">
        <v>0</v>
      </c>
      <c r="G84" s="10"/>
      <c r="H84" s="10"/>
      <c r="I84" s="4"/>
      <c r="J84" s="4"/>
      <c r="K84" s="10">
        <f t="shared" ref="K84:L84" si="9">C45+E45+G45+I45+C84+E84</f>
        <v>1087982.01</v>
      </c>
      <c r="L84" s="10">
        <f t="shared" si="9"/>
        <v>218516.78000000003</v>
      </c>
    </row>
    <row r="85" spans="1:12" x14ac:dyDescent="0.3">
      <c r="A85" s="1" t="s">
        <v>683</v>
      </c>
      <c r="B85" s="26" t="s">
        <v>693</v>
      </c>
      <c r="C85" s="10">
        <v>0</v>
      </c>
      <c r="D85" s="10">
        <v>0</v>
      </c>
      <c r="E85" s="10">
        <v>0</v>
      </c>
      <c r="F85" s="10">
        <v>0</v>
      </c>
      <c r="G85" s="10"/>
      <c r="H85" s="10"/>
      <c r="I85" s="4"/>
      <c r="J85" s="4"/>
      <c r="K85" s="10">
        <f t="shared" ref="K85:L85" si="10">C46+E46+G46+I46+C85+E85</f>
        <v>223700.19</v>
      </c>
      <c r="L85" s="10">
        <f t="shared" si="10"/>
        <v>36435.53</v>
      </c>
    </row>
    <row r="86" spans="1:12" x14ac:dyDescent="0.3">
      <c r="A86" s="1" t="s">
        <v>683</v>
      </c>
      <c r="B86" s="26" t="s">
        <v>694</v>
      </c>
      <c r="C86" s="10">
        <v>0</v>
      </c>
      <c r="D86" s="10">
        <v>500</v>
      </c>
      <c r="E86" s="10">
        <v>0</v>
      </c>
      <c r="F86" s="10">
        <v>0</v>
      </c>
      <c r="G86" s="10"/>
      <c r="H86" s="10"/>
      <c r="I86" s="4"/>
      <c r="J86" s="4"/>
      <c r="K86" s="10">
        <f t="shared" ref="K86:L86" si="11">C47+E47+G47+I47+C86+E86</f>
        <v>2477791.63</v>
      </c>
      <c r="L86" s="10">
        <f t="shared" si="11"/>
        <v>1277423.98</v>
      </c>
    </row>
    <row r="87" spans="1:12" x14ac:dyDescent="0.3">
      <c r="A87" s="1" t="s">
        <v>683</v>
      </c>
      <c r="B87" s="26" t="s">
        <v>695</v>
      </c>
      <c r="C87" s="10">
        <v>10843.31</v>
      </c>
      <c r="D87" s="10">
        <v>4500</v>
      </c>
      <c r="E87" s="10">
        <v>0</v>
      </c>
      <c r="F87" s="10">
        <v>0</v>
      </c>
      <c r="G87" s="10"/>
      <c r="H87" s="10"/>
      <c r="I87" s="4"/>
      <c r="J87" s="4"/>
      <c r="K87" s="10">
        <f t="shared" ref="K87:L87" si="12">C48+E48+G48+I48+C87+E87</f>
        <v>2825966.96</v>
      </c>
      <c r="L87" s="10">
        <f t="shared" si="12"/>
        <v>1744018.91</v>
      </c>
    </row>
    <row r="88" spans="1:12" x14ac:dyDescent="0.3">
      <c r="A88" s="1" t="s">
        <v>683</v>
      </c>
      <c r="B88" s="26" t="s">
        <v>696</v>
      </c>
      <c r="C88" s="10">
        <v>1567</v>
      </c>
      <c r="D88" s="10">
        <v>0</v>
      </c>
      <c r="E88" s="10">
        <v>152000</v>
      </c>
      <c r="F88" s="10">
        <v>0</v>
      </c>
      <c r="G88" s="10"/>
      <c r="H88" s="10"/>
      <c r="I88" s="4"/>
      <c r="J88" s="4"/>
      <c r="K88" s="10">
        <f t="shared" ref="K88:L88" si="13">C49+E49+G49+I49+C88+E88</f>
        <v>1184365.6099999999</v>
      </c>
      <c r="L88" s="10">
        <f t="shared" si="13"/>
        <v>330649.09999999998</v>
      </c>
    </row>
    <row r="89" spans="1:12" x14ac:dyDescent="0.3">
      <c r="A89" s="1" t="s">
        <v>683</v>
      </c>
      <c r="B89" s="26" t="s">
        <v>697</v>
      </c>
      <c r="C89" s="10">
        <v>4555.99</v>
      </c>
      <c r="D89" s="10">
        <v>2029.59</v>
      </c>
      <c r="E89" s="10">
        <v>0</v>
      </c>
      <c r="F89" s="10">
        <v>0</v>
      </c>
      <c r="G89" s="10"/>
      <c r="H89" s="10"/>
      <c r="I89" s="4"/>
      <c r="J89" s="4"/>
      <c r="K89" s="10">
        <f t="shared" ref="K89:L89" si="14">C50+E50+G50+I50+C89+E89</f>
        <v>638977.01</v>
      </c>
      <c r="L89" s="10">
        <f t="shared" si="14"/>
        <v>420572.63</v>
      </c>
    </row>
    <row r="90" spans="1:12" x14ac:dyDescent="0.3">
      <c r="A90" s="1" t="s">
        <v>683</v>
      </c>
      <c r="B90" s="26" t="s">
        <v>698</v>
      </c>
      <c r="C90" s="10">
        <v>1000</v>
      </c>
      <c r="D90" s="10">
        <v>0</v>
      </c>
      <c r="E90" s="10">
        <v>0</v>
      </c>
      <c r="F90" s="10">
        <v>0</v>
      </c>
      <c r="G90" s="10"/>
      <c r="H90" s="10"/>
      <c r="I90" s="4"/>
      <c r="J90" s="4"/>
      <c r="K90" s="10">
        <f t="shared" ref="K90:L90" si="15">C51+E51+G51+I51+C90+E90</f>
        <v>964978.62</v>
      </c>
      <c r="L90" s="10">
        <f t="shared" si="15"/>
        <v>392160.39</v>
      </c>
    </row>
    <row r="91" spans="1:12" x14ac:dyDescent="0.3">
      <c r="A91" s="1" t="s">
        <v>683</v>
      </c>
      <c r="B91" s="26" t="s">
        <v>699</v>
      </c>
      <c r="C91" s="10">
        <v>0</v>
      </c>
      <c r="D91" s="10">
        <v>0</v>
      </c>
      <c r="E91" s="10">
        <v>-0.49</v>
      </c>
      <c r="F91" s="10">
        <v>0</v>
      </c>
      <c r="G91" s="10"/>
      <c r="H91" s="10"/>
      <c r="I91" s="4"/>
      <c r="J91" s="4"/>
      <c r="K91" s="10">
        <f t="shared" ref="K91:L91" si="16">C52+E52+G52+I52+C91+E91</f>
        <v>497590.61</v>
      </c>
      <c r="L91" s="10">
        <f t="shared" si="16"/>
        <v>248082.59000000003</v>
      </c>
    </row>
    <row r="92" spans="1:12" x14ac:dyDescent="0.3">
      <c r="A92" s="1" t="s">
        <v>683</v>
      </c>
      <c r="B92" s="26" t="s">
        <v>700</v>
      </c>
      <c r="C92" s="10">
        <v>190341.29</v>
      </c>
      <c r="D92" s="10">
        <v>84349.49</v>
      </c>
      <c r="E92" s="10">
        <v>3020.8</v>
      </c>
      <c r="F92" s="10">
        <v>0</v>
      </c>
      <c r="G92" s="10"/>
      <c r="H92" s="10"/>
      <c r="I92" s="4"/>
      <c r="J92" s="4"/>
      <c r="K92" s="10">
        <f t="shared" ref="K92:L92" si="17">C53+E53+G53+I53+C92+E92</f>
        <v>1380671.61</v>
      </c>
      <c r="L92" s="10">
        <f t="shared" si="17"/>
        <v>660167.26</v>
      </c>
    </row>
    <row r="93" spans="1:12" x14ac:dyDescent="0.3">
      <c r="A93" s="1" t="s">
        <v>683</v>
      </c>
      <c r="B93" s="26" t="s">
        <v>701</v>
      </c>
      <c r="C93" s="10">
        <v>0</v>
      </c>
      <c r="D93" s="10">
        <v>0</v>
      </c>
      <c r="E93" s="10">
        <v>0</v>
      </c>
      <c r="F93" s="10">
        <v>0</v>
      </c>
      <c r="G93" s="10"/>
      <c r="H93" s="10"/>
      <c r="I93" s="4"/>
      <c r="J93" s="4"/>
      <c r="K93" s="10">
        <f t="shared" ref="K93:L93" si="18">C54+E54+G54+I54+C93+E93</f>
        <v>449028.87</v>
      </c>
      <c r="L93" s="10">
        <f t="shared" si="18"/>
        <v>204767.6</v>
      </c>
    </row>
    <row r="94" spans="1:12" x14ac:dyDescent="0.3">
      <c r="A94" s="1" t="s">
        <v>683</v>
      </c>
      <c r="B94" s="26" t="s">
        <v>702</v>
      </c>
      <c r="C94" s="10">
        <v>23000</v>
      </c>
      <c r="D94" s="10">
        <v>10700</v>
      </c>
      <c r="E94" s="10">
        <v>0</v>
      </c>
      <c r="F94" s="10">
        <v>0</v>
      </c>
      <c r="G94" s="10"/>
      <c r="H94" s="10"/>
      <c r="I94" s="4"/>
      <c r="J94" s="4"/>
      <c r="K94" s="10">
        <f t="shared" ref="K94:L94" si="19">C55+E55+G55+I55+C94+E94</f>
        <v>1155728</v>
      </c>
      <c r="L94" s="10">
        <f t="shared" si="19"/>
        <v>448592</v>
      </c>
    </row>
    <row r="95" spans="1:12" x14ac:dyDescent="0.3">
      <c r="A95" s="1" t="s">
        <v>683</v>
      </c>
      <c r="B95" s="26" t="s">
        <v>703</v>
      </c>
      <c r="C95" s="10">
        <v>16078</v>
      </c>
      <c r="D95" s="10">
        <v>2426</v>
      </c>
      <c r="E95" s="10">
        <v>0</v>
      </c>
      <c r="F95" s="10">
        <v>0</v>
      </c>
      <c r="G95" s="10"/>
      <c r="H95" s="10"/>
      <c r="I95" s="4"/>
      <c r="J95" s="4"/>
      <c r="K95" s="10">
        <f t="shared" ref="K95:L95" si="20">C56+E56+G56+I56+C95+E95</f>
        <v>2132454</v>
      </c>
      <c r="L95" s="10">
        <f t="shared" si="20"/>
        <v>606803</v>
      </c>
    </row>
    <row r="96" spans="1:12" x14ac:dyDescent="0.3">
      <c r="A96" s="1" t="s">
        <v>683</v>
      </c>
      <c r="B96" s="26" t="s">
        <v>704</v>
      </c>
      <c r="C96" s="10">
        <v>106964</v>
      </c>
      <c r="D96" s="10">
        <v>5500</v>
      </c>
      <c r="E96" s="10">
        <v>2566</v>
      </c>
      <c r="F96" s="10">
        <v>0</v>
      </c>
      <c r="G96" s="10"/>
      <c r="H96" s="10"/>
      <c r="I96" s="4"/>
      <c r="J96" s="4"/>
      <c r="K96" s="10">
        <f t="shared" ref="K96:L96" si="21">C57+E57+G57+I57+C96+E96</f>
        <v>900541</v>
      </c>
      <c r="L96" s="10">
        <f t="shared" si="21"/>
        <v>472710</v>
      </c>
    </row>
    <row r="97" spans="1:13" x14ac:dyDescent="0.3">
      <c r="A97" s="1" t="s">
        <v>683</v>
      </c>
      <c r="B97" s="26" t="s">
        <v>705</v>
      </c>
      <c r="C97" s="10">
        <v>0</v>
      </c>
      <c r="D97" s="10">
        <v>0</v>
      </c>
      <c r="E97" s="10">
        <v>0</v>
      </c>
      <c r="F97" s="10">
        <v>0</v>
      </c>
      <c r="G97" s="10"/>
      <c r="H97" s="10"/>
      <c r="I97" s="4"/>
      <c r="J97" s="4"/>
      <c r="K97" s="10">
        <f t="shared" ref="K97:L97" si="22">C58+E58+G58+I58+C97+E97</f>
        <v>517254</v>
      </c>
      <c r="L97" s="10">
        <f t="shared" si="22"/>
        <v>312660</v>
      </c>
    </row>
    <row r="98" spans="1:13" x14ac:dyDescent="0.3">
      <c r="A98" s="1" t="s">
        <v>683</v>
      </c>
      <c r="B98" s="26" t="s">
        <v>706</v>
      </c>
      <c r="C98" s="10">
        <v>3021.29</v>
      </c>
      <c r="D98" s="10">
        <v>579</v>
      </c>
      <c r="E98" s="10">
        <v>119</v>
      </c>
      <c r="F98" s="10">
        <v>100</v>
      </c>
      <c r="G98" s="10"/>
      <c r="H98" s="10"/>
      <c r="I98" s="4"/>
      <c r="J98" s="4"/>
      <c r="K98" s="10">
        <f t="shared" ref="K98:L98" si="23">C59+E59+G59+I59+C98+E98</f>
        <v>604521.57000000007</v>
      </c>
      <c r="L98" s="10">
        <f t="shared" si="23"/>
        <v>216048</v>
      </c>
    </row>
    <row r="99" spans="1:13" x14ac:dyDescent="0.3">
      <c r="A99" s="1" t="s">
        <v>683</v>
      </c>
      <c r="B99" s="26" t="s">
        <v>707</v>
      </c>
      <c r="C99" s="10">
        <v>0</v>
      </c>
      <c r="D99" s="10">
        <v>0</v>
      </c>
      <c r="E99" s="10">
        <v>0</v>
      </c>
      <c r="F99" s="10">
        <v>0</v>
      </c>
      <c r="G99" s="10"/>
      <c r="H99" s="10"/>
      <c r="I99" s="4"/>
      <c r="J99" s="4"/>
      <c r="K99" s="10">
        <f t="shared" ref="K99:L99" si="24">C60+E60+G60+I60+C99+E99</f>
        <v>679748.04</v>
      </c>
      <c r="L99" s="10">
        <f t="shared" si="24"/>
        <v>258555.7</v>
      </c>
    </row>
    <row r="100" spans="1:13" x14ac:dyDescent="0.3">
      <c r="A100" s="1" t="s">
        <v>683</v>
      </c>
      <c r="B100" s="26" t="s">
        <v>708</v>
      </c>
      <c r="C100" s="10">
        <v>0</v>
      </c>
      <c r="D100" s="10">
        <v>0</v>
      </c>
      <c r="E100" s="10">
        <v>0</v>
      </c>
      <c r="F100" s="10">
        <v>0</v>
      </c>
      <c r="G100" s="10"/>
      <c r="H100" s="10"/>
      <c r="I100" s="4"/>
      <c r="J100" s="4"/>
      <c r="K100" s="10">
        <f t="shared" ref="K100:L100" si="25">C61+E61+G61+I61+C100+E100</f>
        <v>584983.67999999993</v>
      </c>
      <c r="L100" s="10">
        <f t="shared" si="25"/>
        <v>365266.18</v>
      </c>
    </row>
    <row r="101" spans="1:13" x14ac:dyDescent="0.3">
      <c r="A101" s="1" t="s">
        <v>683</v>
      </c>
      <c r="B101" s="26" t="s">
        <v>709</v>
      </c>
      <c r="C101" s="10">
        <v>184700</v>
      </c>
      <c r="D101" s="10">
        <v>55000</v>
      </c>
      <c r="E101" s="10">
        <v>0</v>
      </c>
      <c r="F101" s="10">
        <v>0</v>
      </c>
      <c r="G101" s="10"/>
      <c r="H101" s="10"/>
      <c r="I101" s="4"/>
      <c r="J101" s="4"/>
      <c r="K101" s="10">
        <f t="shared" ref="K101:L101" si="26">C62+E62+G62+I62+C101+E101</f>
        <v>1641900</v>
      </c>
      <c r="L101" s="10">
        <f t="shared" si="26"/>
        <v>662100</v>
      </c>
    </row>
    <row r="102" spans="1:13" x14ac:dyDescent="0.3">
      <c r="A102" s="1" t="s">
        <v>683</v>
      </c>
      <c r="B102" s="26" t="s">
        <v>710</v>
      </c>
      <c r="C102" s="10">
        <v>31330.639999999999</v>
      </c>
      <c r="D102" s="10">
        <v>3592.39</v>
      </c>
      <c r="E102" s="10">
        <v>746245</v>
      </c>
      <c r="F102" s="10">
        <v>746245</v>
      </c>
      <c r="G102" s="10"/>
      <c r="H102" s="10"/>
      <c r="I102" s="4"/>
      <c r="J102" s="4"/>
      <c r="K102" s="10">
        <f t="shared" ref="K102:L102" si="27">C63+E63+G63+I63+C102+E102</f>
        <v>1862631.77</v>
      </c>
      <c r="L102" s="10">
        <f t="shared" si="27"/>
        <v>1268975.8500000001</v>
      </c>
    </row>
    <row r="103" spans="1:13" x14ac:dyDescent="0.3">
      <c r="A103" s="1" t="s">
        <v>683</v>
      </c>
      <c r="B103" s="26" t="s">
        <v>711</v>
      </c>
      <c r="C103" s="10">
        <v>33470.089999999997</v>
      </c>
      <c r="D103" s="10">
        <v>13554.29</v>
      </c>
      <c r="E103" s="10">
        <v>111138.99</v>
      </c>
      <c r="F103" s="10">
        <v>68115.31</v>
      </c>
      <c r="G103" s="10"/>
      <c r="H103" s="10"/>
      <c r="I103" s="4"/>
      <c r="J103" s="4"/>
      <c r="K103" s="10">
        <f t="shared" ref="K103:L103" si="28">C64+E64+G64+I64+C103+E103</f>
        <v>1058042.8</v>
      </c>
      <c r="L103" s="10">
        <f t="shared" si="28"/>
        <v>489290.42</v>
      </c>
    </row>
    <row r="104" spans="1:13" x14ac:dyDescent="0.3">
      <c r="A104" s="1" t="s">
        <v>683</v>
      </c>
      <c r="B104" s="26" t="s">
        <v>712</v>
      </c>
      <c r="C104" s="10">
        <v>10366.02</v>
      </c>
      <c r="D104" s="10">
        <v>0</v>
      </c>
      <c r="E104" s="10">
        <v>0</v>
      </c>
      <c r="F104" s="10">
        <v>0</v>
      </c>
      <c r="G104" s="10"/>
      <c r="H104" s="10"/>
      <c r="I104" s="4"/>
      <c r="J104" s="4"/>
      <c r="K104" s="10">
        <f t="shared" ref="K104:L104" si="29">C65+E65+G65+I65+C104+E104</f>
        <v>526845.97</v>
      </c>
      <c r="L104" s="10">
        <f t="shared" si="29"/>
        <v>311156.18000000005</v>
      </c>
    </row>
    <row r="105" spans="1:13" x14ac:dyDescent="0.3">
      <c r="A105" s="1" t="s">
        <v>683</v>
      </c>
      <c r="B105" s="26" t="s">
        <v>713</v>
      </c>
      <c r="C105" s="10">
        <v>435328</v>
      </c>
      <c r="D105" s="10">
        <v>32065</v>
      </c>
      <c r="E105" s="10">
        <v>0</v>
      </c>
      <c r="F105" s="10">
        <v>0</v>
      </c>
      <c r="G105" s="10"/>
      <c r="H105" s="10"/>
      <c r="I105" s="4"/>
      <c r="J105" s="4"/>
      <c r="K105" s="10">
        <f>C66+E66+G66+I66+C105+E105</f>
        <v>2783369</v>
      </c>
      <c r="L105" s="10">
        <f>D66+F66+H66+J66+D105+F105</f>
        <v>879935</v>
      </c>
    </row>
    <row r="106" spans="1:13" x14ac:dyDescent="0.3">
      <c r="A106" s="1" t="s">
        <v>423</v>
      </c>
      <c r="B106" s="26" t="s">
        <v>714</v>
      </c>
      <c r="C106" s="10">
        <v>59195.73</v>
      </c>
      <c r="D106" s="10">
        <v>16828</v>
      </c>
      <c r="E106" s="10">
        <v>0</v>
      </c>
      <c r="F106" s="10">
        <v>0</v>
      </c>
      <c r="G106" s="10"/>
      <c r="H106" s="10"/>
      <c r="I106" s="4"/>
      <c r="J106" s="4"/>
      <c r="K106" s="10">
        <f>C67+E67+G67+I67+C106+E106</f>
        <v>1757140.5899999999</v>
      </c>
      <c r="L106" s="10">
        <f>D67+F67+H67+J67+D106+F106</f>
        <v>839329.69</v>
      </c>
    </row>
    <row r="107" spans="1:13" x14ac:dyDescent="0.3">
      <c r="B107" s="26"/>
      <c r="C107" s="10"/>
      <c r="D107" s="10"/>
      <c r="E107" s="10"/>
      <c r="F107" s="10"/>
      <c r="G107" s="10"/>
      <c r="H107" s="10"/>
      <c r="I107" s="4"/>
      <c r="J107" s="4"/>
      <c r="K107" s="10"/>
      <c r="L107" s="10"/>
    </row>
    <row r="108" spans="1:13" x14ac:dyDescent="0.3">
      <c r="B108" s="26" t="s">
        <v>289</v>
      </c>
      <c r="C108" s="11">
        <f>SUBTOTAL(9,C75:C107)</f>
        <v>3137644.65</v>
      </c>
      <c r="D108" s="11">
        <f>SUBTOTAL(9,D75:D107)</f>
        <v>925144.48</v>
      </c>
      <c r="E108" s="11">
        <f>SUBTOTAL(9,E75:E107)</f>
        <v>1030089.3</v>
      </c>
      <c r="F108" s="11">
        <f>SUBTOTAL(9,F75:F107)</f>
        <v>814460.31</v>
      </c>
      <c r="G108" s="4"/>
      <c r="H108" s="4"/>
      <c r="I108" s="4"/>
      <c r="J108" s="4"/>
      <c r="K108" s="11">
        <f>SUBTOTAL(9,K75:K107)</f>
        <v>45824421.189999998</v>
      </c>
      <c r="L108" s="11">
        <f>SUBTOTAL(9,L75:L107)</f>
        <v>21545131.360000003</v>
      </c>
    </row>
    <row r="109" spans="1:13" x14ac:dyDescent="0.3"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</row>
    <row r="110" spans="1:13" x14ac:dyDescent="0.3">
      <c r="B110" s="8"/>
      <c r="C110" s="4"/>
      <c r="D110" s="4"/>
      <c r="E110" s="4"/>
      <c r="F110" s="4"/>
      <c r="G110" s="4"/>
      <c r="H110" s="4"/>
      <c r="I110" s="4"/>
      <c r="J110" s="4"/>
      <c r="K110" s="4"/>
      <c r="L110" s="4"/>
    </row>
    <row r="111" spans="1:13" ht="39.75" customHeight="1" x14ac:dyDescent="0.3">
      <c r="B111" s="26"/>
      <c r="C111" s="230"/>
      <c r="D111" s="230"/>
      <c r="E111" s="230"/>
      <c r="F111" s="230"/>
      <c r="G111" s="230"/>
      <c r="H111" s="230"/>
      <c r="I111" s="230"/>
      <c r="J111" s="236"/>
      <c r="K111" s="226" t="s">
        <v>162</v>
      </c>
      <c r="L111" s="241"/>
      <c r="M111" s="6"/>
    </row>
    <row r="112" spans="1:13" x14ac:dyDescent="0.3">
      <c r="B112" s="15"/>
      <c r="C112" s="28"/>
      <c r="D112" s="28"/>
      <c r="E112" s="28"/>
      <c r="F112" s="28"/>
      <c r="G112" s="26"/>
      <c r="H112" s="28"/>
      <c r="I112" s="27"/>
      <c r="J112" s="27"/>
      <c r="K112" s="172" t="s">
        <v>315</v>
      </c>
      <c r="L112" s="164" t="s">
        <v>316</v>
      </c>
    </row>
    <row r="113" spans="1:12" x14ac:dyDescent="0.3">
      <c r="B113" s="15"/>
      <c r="C113" s="28"/>
      <c r="D113" s="28"/>
      <c r="E113" s="28"/>
      <c r="F113" s="28"/>
      <c r="G113" s="28"/>
      <c r="H113" s="28"/>
      <c r="I113" s="27"/>
      <c r="J113" s="27"/>
      <c r="K113" s="28" t="s">
        <v>317</v>
      </c>
      <c r="L113" s="164" t="s">
        <v>317</v>
      </c>
    </row>
    <row r="114" spans="1:12" x14ac:dyDescent="0.3">
      <c r="B114" s="15"/>
      <c r="C114" s="28"/>
      <c r="D114" s="28"/>
      <c r="E114" s="28"/>
      <c r="F114" s="28"/>
      <c r="G114" s="28"/>
      <c r="H114" s="28"/>
      <c r="I114" s="28"/>
      <c r="J114" s="28"/>
      <c r="K114" s="28"/>
      <c r="L114" s="164"/>
    </row>
    <row r="115" spans="1:12" x14ac:dyDescent="0.3">
      <c r="A115" s="31" t="s">
        <v>175</v>
      </c>
      <c r="B115" s="26"/>
      <c r="C115" s="4"/>
      <c r="D115" s="4"/>
      <c r="E115" s="4"/>
      <c r="F115" s="4"/>
      <c r="G115" s="4"/>
      <c r="H115" s="240" t="s">
        <v>594</v>
      </c>
      <c r="I115" s="240"/>
      <c r="J115" s="240"/>
      <c r="K115" s="166">
        <v>0</v>
      </c>
      <c r="L115" s="167">
        <v>0</v>
      </c>
    </row>
    <row r="116" spans="1:12" x14ac:dyDescent="0.3">
      <c r="A116" s="31"/>
      <c r="B116" s="26"/>
      <c r="C116" s="4"/>
      <c r="D116" s="4"/>
      <c r="E116" s="4"/>
      <c r="F116" s="4"/>
      <c r="G116" s="4"/>
      <c r="H116" s="4"/>
      <c r="I116" s="4"/>
      <c r="J116" s="4"/>
      <c r="K116" s="15">
        <f>K108+K115</f>
        <v>45824421.189999998</v>
      </c>
      <c r="L116" s="15">
        <f>L108+L115</f>
        <v>21545131.360000003</v>
      </c>
    </row>
    <row r="117" spans="1:12" x14ac:dyDescent="0.3">
      <c r="A117" s="31" t="s">
        <v>77</v>
      </c>
      <c r="B117" s="26"/>
      <c r="C117" s="4"/>
      <c r="D117" s="4"/>
      <c r="E117" s="4"/>
      <c r="F117" s="4"/>
      <c r="G117" s="4"/>
      <c r="H117" s="233" t="s">
        <v>560</v>
      </c>
      <c r="I117" s="233"/>
      <c r="J117" s="233"/>
      <c r="K117" s="4">
        <v>0</v>
      </c>
      <c r="L117" s="148">
        <v>0</v>
      </c>
    </row>
    <row r="118" spans="1:12" ht="13.5" thickBot="1" x14ac:dyDescent="0.35">
      <c r="A118" s="31"/>
      <c r="B118" s="10"/>
      <c r="C118" s="10"/>
      <c r="D118" s="10"/>
      <c r="E118" s="10"/>
      <c r="F118" s="10"/>
      <c r="G118" s="10"/>
      <c r="H118" s="149"/>
      <c r="I118" s="149"/>
      <c r="J118" s="149"/>
      <c r="K118" s="149"/>
      <c r="L118" s="150"/>
    </row>
    <row r="119" spans="1:12" ht="14" thickTop="1" thickBot="1" x14ac:dyDescent="0.35">
      <c r="B119" s="10"/>
      <c r="C119" s="10"/>
      <c r="D119" s="10"/>
      <c r="E119" s="10"/>
      <c r="F119" s="10"/>
      <c r="G119" s="10"/>
      <c r="H119" s="234" t="s">
        <v>176</v>
      </c>
      <c r="I119" s="234"/>
      <c r="J119" s="234"/>
      <c r="K119" s="151">
        <f>K116-K117</f>
        <v>45824421.189999998</v>
      </c>
      <c r="L119" s="152">
        <f>L116-L117</f>
        <v>21545131.360000003</v>
      </c>
    </row>
    <row r="120" spans="1:12" ht="13.5" thickTop="1" x14ac:dyDescent="0.3">
      <c r="B120" s="26"/>
      <c r="C120" s="4"/>
      <c r="D120" s="4"/>
      <c r="E120" s="4"/>
      <c r="F120" s="4"/>
      <c r="G120" s="4"/>
      <c r="H120" s="4"/>
      <c r="I120" s="4"/>
      <c r="J120" s="4"/>
      <c r="K120" s="4"/>
      <c r="L120" s="4"/>
    </row>
  </sheetData>
  <mergeCells count="19">
    <mergeCell ref="B32:L32"/>
    <mergeCell ref="C33:D33"/>
    <mergeCell ref="E33:F33"/>
    <mergeCell ref="G33:H33"/>
    <mergeCell ref="I33:J33"/>
    <mergeCell ref="B71:L71"/>
    <mergeCell ref="H119:J119"/>
    <mergeCell ref="I111:J111"/>
    <mergeCell ref="H117:J117"/>
    <mergeCell ref="H115:J115"/>
    <mergeCell ref="K72:L72"/>
    <mergeCell ref="K111:L111"/>
    <mergeCell ref="E111:F111"/>
    <mergeCell ref="G111:H111"/>
    <mergeCell ref="C111:D111"/>
    <mergeCell ref="E72:F72"/>
    <mergeCell ref="G72:H72"/>
    <mergeCell ref="I72:J72"/>
    <mergeCell ref="C72:D72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73" fitToHeight="10" orientation="landscape" r:id="rId1"/>
  <headerFooter alignWithMargins="0"/>
  <rowBreaks count="1" manualBreakCount="1">
    <brk id="70" min="1" max="11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2"/>
  <sheetViews>
    <sheetView topLeftCell="B7" zoomScaleNormal="100" workbookViewId="0">
      <selection activeCell="B7" sqref="B7"/>
    </sheetView>
  </sheetViews>
  <sheetFormatPr defaultColWidth="9.1796875" defaultRowHeight="13" x14ac:dyDescent="0.3"/>
  <cols>
    <col min="1" max="1" width="9.1796875" style="1" hidden="1" customWidth="1"/>
    <col min="2" max="2" width="27.7265625" style="1" customWidth="1"/>
    <col min="3" max="27" width="13" style="1" customWidth="1"/>
    <col min="28" max="16384" width="9.1796875" style="1"/>
  </cols>
  <sheetData>
    <row r="1" spans="1:12" hidden="1" x14ac:dyDescent="0.3">
      <c r="A1" s="1" t="s">
        <v>715</v>
      </c>
    </row>
    <row r="2" spans="1:12" hidden="1" x14ac:dyDescent="0.3">
      <c r="A2" s="1" t="s">
        <v>302</v>
      </c>
    </row>
    <row r="3" spans="1:12" hidden="1" x14ac:dyDescent="0.3">
      <c r="A3" s="1" t="s">
        <v>309</v>
      </c>
      <c r="B3" s="8" t="s">
        <v>324</v>
      </c>
      <c r="C3" s="1" t="s">
        <v>290</v>
      </c>
      <c r="D3" s="1" t="s">
        <v>290</v>
      </c>
      <c r="E3" s="1" t="s">
        <v>290</v>
      </c>
      <c r="F3" s="1" t="s">
        <v>290</v>
      </c>
      <c r="G3" s="1" t="s">
        <v>290</v>
      </c>
      <c r="H3" s="1" t="s">
        <v>290</v>
      </c>
      <c r="I3" s="1" t="s">
        <v>290</v>
      </c>
      <c r="J3" s="1" t="s">
        <v>290</v>
      </c>
    </row>
    <row r="4" spans="1:12" hidden="1" x14ac:dyDescent="0.3">
      <c r="A4" s="1" t="s">
        <v>291</v>
      </c>
      <c r="C4" s="7">
        <v>10</v>
      </c>
      <c r="D4" s="1">
        <v>30</v>
      </c>
      <c r="E4" s="7">
        <v>10</v>
      </c>
      <c r="F4" s="1">
        <v>30</v>
      </c>
      <c r="G4" s="7">
        <v>10</v>
      </c>
      <c r="H4" s="1">
        <v>30</v>
      </c>
      <c r="I4" s="7">
        <v>10</v>
      </c>
      <c r="J4" s="1">
        <v>30</v>
      </c>
      <c r="K4" s="2"/>
      <c r="L4" s="3"/>
    </row>
    <row r="5" spans="1:12" hidden="1" x14ac:dyDescent="0.3">
      <c r="A5" s="1" t="s">
        <v>318</v>
      </c>
      <c r="C5" s="1">
        <v>680</v>
      </c>
      <c r="D5" s="1">
        <v>680</v>
      </c>
      <c r="E5" s="1">
        <v>690</v>
      </c>
      <c r="F5" s="1">
        <v>690</v>
      </c>
      <c r="G5" s="1">
        <v>700</v>
      </c>
      <c r="H5" s="1">
        <v>700</v>
      </c>
      <c r="I5" s="1">
        <v>710</v>
      </c>
      <c r="J5" s="1">
        <v>710</v>
      </c>
      <c r="K5" s="2"/>
      <c r="L5" s="3"/>
    </row>
    <row r="6" spans="1:12" s="22" customFormat="1" ht="12.75" hidden="1" customHeight="1" x14ac:dyDescent="0.35">
      <c r="A6" s="1" t="s">
        <v>417</v>
      </c>
      <c r="C6" s="1" t="s">
        <v>418</v>
      </c>
      <c r="D6" s="1" t="s">
        <v>419</v>
      </c>
      <c r="E6" s="1" t="s">
        <v>418</v>
      </c>
      <c r="F6" s="1" t="s">
        <v>419</v>
      </c>
      <c r="G6" s="1" t="s">
        <v>418</v>
      </c>
      <c r="H6" s="1" t="s">
        <v>419</v>
      </c>
      <c r="I6" s="1" t="s">
        <v>418</v>
      </c>
      <c r="J6" s="1" t="s">
        <v>419</v>
      </c>
    </row>
    <row r="7" spans="1:12" customFormat="1" ht="12.5" x14ac:dyDescent="0.25"/>
    <row r="8" spans="1:12" hidden="1" x14ac:dyDescent="0.3">
      <c r="A8" s="1" t="s">
        <v>164</v>
      </c>
    </row>
    <row r="9" spans="1:12" hidden="1" x14ac:dyDescent="0.3">
      <c r="A9" s="1" t="s">
        <v>300</v>
      </c>
    </row>
    <row r="10" spans="1:12" hidden="1" x14ac:dyDescent="0.3">
      <c r="A10" s="1" t="s">
        <v>313</v>
      </c>
      <c r="B10" s="8"/>
      <c r="C10" s="31"/>
      <c r="D10" s="31"/>
      <c r="E10" s="31"/>
      <c r="F10" s="31"/>
      <c r="G10" s="31"/>
      <c r="H10" s="31"/>
      <c r="I10" s="31"/>
      <c r="J10" s="31"/>
      <c r="K10" s="31" t="s">
        <v>290</v>
      </c>
      <c r="L10" s="31" t="s">
        <v>290</v>
      </c>
    </row>
    <row r="11" spans="1:12" hidden="1" x14ac:dyDescent="0.3">
      <c r="A11" s="1" t="s">
        <v>295</v>
      </c>
      <c r="C11" s="64"/>
      <c r="D11" s="31"/>
      <c r="E11" s="64"/>
      <c r="F11" s="31"/>
      <c r="G11" s="64"/>
      <c r="H11" s="31"/>
      <c r="I11" s="64"/>
      <c r="J11" s="31"/>
      <c r="K11" s="64">
        <v>10</v>
      </c>
      <c r="L11" s="31">
        <v>30</v>
      </c>
    </row>
    <row r="12" spans="1:12" hidden="1" x14ac:dyDescent="0.3">
      <c r="A12" s="1" t="s">
        <v>285</v>
      </c>
      <c r="C12" s="31"/>
      <c r="D12" s="31"/>
      <c r="E12" s="31"/>
      <c r="F12" s="31"/>
      <c r="G12" s="31"/>
      <c r="H12" s="31"/>
      <c r="I12" s="31"/>
      <c r="J12" s="31"/>
      <c r="K12" s="31" t="s">
        <v>193</v>
      </c>
      <c r="L12" s="31" t="s">
        <v>193</v>
      </c>
    </row>
    <row r="13" spans="1:12" s="22" customFormat="1" ht="12.75" hidden="1" customHeight="1" x14ac:dyDescent="0.35">
      <c r="A13" s="1" t="s">
        <v>425</v>
      </c>
      <c r="C13" s="31"/>
      <c r="D13" s="31"/>
      <c r="E13" s="31"/>
      <c r="F13" s="31"/>
      <c r="G13" s="31"/>
      <c r="H13" s="31"/>
      <c r="I13" s="31"/>
      <c r="J13" s="31"/>
      <c r="K13" s="31" t="s">
        <v>418</v>
      </c>
      <c r="L13" s="31" t="s">
        <v>419</v>
      </c>
    </row>
    <row r="14" spans="1:12" s="22" customFormat="1" ht="12.75" customHeight="1" x14ac:dyDescent="0.35">
      <c r="A14" s="1"/>
      <c r="D14" s="1"/>
      <c r="E14" s="1"/>
      <c r="F14" s="1"/>
      <c r="G14" s="1"/>
      <c r="H14" s="1"/>
      <c r="I14" s="23"/>
      <c r="J14" s="1"/>
    </row>
    <row r="15" spans="1:12" hidden="1" x14ac:dyDescent="0.3">
      <c r="A15" s="1" t="s">
        <v>716</v>
      </c>
    </row>
    <row r="16" spans="1:12" hidden="1" x14ac:dyDescent="0.3">
      <c r="A16" s="1" t="s">
        <v>301</v>
      </c>
    </row>
    <row r="17" spans="1:12" hidden="1" x14ac:dyDescent="0.3">
      <c r="A17" s="1" t="s">
        <v>314</v>
      </c>
      <c r="B17" s="8" t="s">
        <v>324</v>
      </c>
      <c r="C17" s="1" t="s">
        <v>290</v>
      </c>
      <c r="D17" s="1" t="s">
        <v>290</v>
      </c>
      <c r="E17" s="1" t="s">
        <v>290</v>
      </c>
      <c r="F17" s="1" t="s">
        <v>290</v>
      </c>
      <c r="G17" s="1" t="s">
        <v>290</v>
      </c>
      <c r="H17" s="1" t="s">
        <v>290</v>
      </c>
      <c r="I17" s="1" t="s">
        <v>290</v>
      </c>
      <c r="J17" s="1" t="s">
        <v>290</v>
      </c>
    </row>
    <row r="18" spans="1:12" hidden="1" x14ac:dyDescent="0.3">
      <c r="A18" s="1" t="s">
        <v>296</v>
      </c>
      <c r="C18" s="7">
        <v>10</v>
      </c>
      <c r="D18" s="1">
        <v>30</v>
      </c>
      <c r="E18" s="7">
        <v>10</v>
      </c>
      <c r="F18" s="1">
        <v>30</v>
      </c>
      <c r="G18" s="7">
        <v>10</v>
      </c>
      <c r="H18" s="1">
        <v>30</v>
      </c>
      <c r="I18" s="7">
        <v>10</v>
      </c>
      <c r="J18" s="1">
        <v>30</v>
      </c>
      <c r="K18" s="2"/>
      <c r="L18" s="3"/>
    </row>
    <row r="19" spans="1:12" hidden="1" x14ac:dyDescent="0.3">
      <c r="A19" s="1" t="s">
        <v>286</v>
      </c>
      <c r="C19" s="1">
        <v>720</v>
      </c>
      <c r="D19" s="1">
        <v>720</v>
      </c>
      <c r="E19" s="1">
        <v>730</v>
      </c>
      <c r="F19" s="1">
        <v>730</v>
      </c>
      <c r="G19" s="1">
        <v>740</v>
      </c>
      <c r="H19" s="1">
        <v>740</v>
      </c>
      <c r="I19" s="1">
        <v>750</v>
      </c>
      <c r="J19" s="1">
        <v>750</v>
      </c>
      <c r="K19" s="2"/>
      <c r="L19" s="3"/>
    </row>
    <row r="20" spans="1:12" s="22" customFormat="1" ht="12.75" hidden="1" customHeight="1" x14ac:dyDescent="0.35">
      <c r="A20" s="1" t="s">
        <v>432</v>
      </c>
      <c r="C20" s="1" t="s">
        <v>418</v>
      </c>
      <c r="D20" s="1" t="s">
        <v>419</v>
      </c>
      <c r="E20" s="1" t="s">
        <v>418</v>
      </c>
      <c r="F20" s="1" t="s">
        <v>419</v>
      </c>
      <c r="G20" s="1" t="s">
        <v>418</v>
      </c>
      <c r="H20" s="1" t="s">
        <v>419</v>
      </c>
      <c r="I20" s="1" t="s">
        <v>418</v>
      </c>
      <c r="J20" s="1" t="s">
        <v>419</v>
      </c>
    </row>
    <row r="21" spans="1:12" customFormat="1" ht="12.5" x14ac:dyDescent="0.25"/>
    <row r="22" spans="1:12" hidden="1" x14ac:dyDescent="0.3">
      <c r="A22" s="1" t="s">
        <v>717</v>
      </c>
    </row>
    <row r="23" spans="1:12" hidden="1" x14ac:dyDescent="0.3">
      <c r="A23" s="1" t="s">
        <v>440</v>
      </c>
    </row>
    <row r="24" spans="1:12" hidden="1" x14ac:dyDescent="0.3">
      <c r="A24" s="1" t="s">
        <v>441</v>
      </c>
      <c r="B24" s="8" t="s">
        <v>324</v>
      </c>
      <c r="C24" s="1" t="s">
        <v>290</v>
      </c>
      <c r="D24" s="1" t="s">
        <v>290</v>
      </c>
      <c r="E24" s="1" t="s">
        <v>290</v>
      </c>
      <c r="F24" s="1" t="s">
        <v>290</v>
      </c>
      <c r="G24" s="1" t="s">
        <v>290</v>
      </c>
      <c r="H24" s="1" t="s">
        <v>290</v>
      </c>
    </row>
    <row r="25" spans="1:12" hidden="1" x14ac:dyDescent="0.3">
      <c r="A25" s="1" t="s">
        <v>442</v>
      </c>
      <c r="C25" s="7">
        <v>10</v>
      </c>
      <c r="D25" s="1">
        <v>30</v>
      </c>
      <c r="E25" s="7">
        <v>10</v>
      </c>
      <c r="F25" s="1">
        <v>30</v>
      </c>
      <c r="G25" s="7">
        <v>10</v>
      </c>
      <c r="H25" s="1">
        <v>30</v>
      </c>
      <c r="I25" s="7"/>
      <c r="K25" s="2"/>
      <c r="L25" s="3"/>
    </row>
    <row r="26" spans="1:12" hidden="1" x14ac:dyDescent="0.3">
      <c r="A26" s="1" t="s">
        <v>443</v>
      </c>
      <c r="C26" s="1">
        <v>760</v>
      </c>
      <c r="D26" s="1">
        <v>760</v>
      </c>
      <c r="E26" s="1">
        <v>770</v>
      </c>
      <c r="F26" s="1">
        <v>770</v>
      </c>
      <c r="G26" s="1">
        <v>780</v>
      </c>
      <c r="H26" s="1">
        <v>780</v>
      </c>
      <c r="K26" s="2"/>
      <c r="L26" s="3"/>
    </row>
    <row r="27" spans="1:12" s="22" customFormat="1" ht="12.75" hidden="1" customHeight="1" x14ac:dyDescent="0.35">
      <c r="A27" s="1" t="s">
        <v>444</v>
      </c>
      <c r="C27" s="1" t="s">
        <v>418</v>
      </c>
      <c r="D27" s="1" t="s">
        <v>419</v>
      </c>
      <c r="E27" s="1" t="s">
        <v>418</v>
      </c>
      <c r="F27" s="1" t="s">
        <v>419</v>
      </c>
      <c r="G27" s="1" t="s">
        <v>418</v>
      </c>
      <c r="H27" s="1" t="s">
        <v>419</v>
      </c>
      <c r="I27" s="23"/>
      <c r="J27" s="1"/>
    </row>
    <row r="28" spans="1:12" x14ac:dyDescent="0.3">
      <c r="K28" s="2"/>
      <c r="L28" s="3"/>
    </row>
    <row r="29" spans="1:12" hidden="1" x14ac:dyDescent="0.3">
      <c r="A29" s="1" t="s">
        <v>194</v>
      </c>
      <c r="K29" s="2"/>
      <c r="L29" s="3"/>
    </row>
    <row r="30" spans="1:12" hidden="1" x14ac:dyDescent="0.3">
      <c r="A30" s="1" t="s">
        <v>461</v>
      </c>
      <c r="K30" s="2"/>
      <c r="L30" s="3"/>
    </row>
    <row r="31" spans="1:12" hidden="1" x14ac:dyDescent="0.3">
      <c r="A31" s="1" t="s">
        <v>462</v>
      </c>
      <c r="B31" s="8"/>
      <c r="C31" s="31"/>
      <c r="D31" s="31"/>
      <c r="E31" s="31"/>
      <c r="F31" s="31"/>
      <c r="G31" s="31"/>
      <c r="H31" s="31"/>
      <c r="K31" s="31" t="s">
        <v>290</v>
      </c>
      <c r="L31" s="1" t="s">
        <v>290</v>
      </c>
    </row>
    <row r="32" spans="1:12" hidden="1" x14ac:dyDescent="0.3">
      <c r="A32" s="1" t="s">
        <v>463</v>
      </c>
      <c r="C32" s="64"/>
      <c r="D32" s="31"/>
      <c r="E32" s="64"/>
      <c r="F32" s="31"/>
      <c r="G32" s="64"/>
      <c r="H32" s="31"/>
      <c r="K32" s="64">
        <v>10</v>
      </c>
      <c r="L32" s="1">
        <v>10</v>
      </c>
    </row>
    <row r="33" spans="1:13" hidden="1" x14ac:dyDescent="0.3">
      <c r="A33" s="1" t="s">
        <v>464</v>
      </c>
      <c r="C33" s="31"/>
      <c r="D33" s="31"/>
      <c r="E33" s="31"/>
      <c r="F33" s="31"/>
      <c r="G33" s="31"/>
      <c r="H33" s="31"/>
      <c r="K33" s="31">
        <v>90</v>
      </c>
      <c r="L33" s="1">
        <v>90</v>
      </c>
    </row>
    <row r="34" spans="1:13" ht="15.5" hidden="1" x14ac:dyDescent="0.35">
      <c r="A34" s="1" t="s">
        <v>465</v>
      </c>
      <c r="B34" s="22"/>
      <c r="C34" s="31"/>
      <c r="D34" s="31"/>
      <c r="E34" s="31"/>
      <c r="F34" s="31"/>
      <c r="G34" s="31"/>
      <c r="H34" s="31"/>
      <c r="K34" s="64" t="s">
        <v>419</v>
      </c>
      <c r="L34" s="7" t="s">
        <v>419</v>
      </c>
    </row>
    <row r="35" spans="1:13" ht="15.5" x14ac:dyDescent="0.35">
      <c r="B35" s="22"/>
      <c r="C35" s="31"/>
      <c r="D35" s="31"/>
      <c r="E35" s="31"/>
      <c r="F35" s="31"/>
      <c r="G35" s="31"/>
      <c r="H35" s="31"/>
      <c r="K35" s="64"/>
      <c r="L35" s="7"/>
    </row>
    <row r="36" spans="1:13" hidden="1" x14ac:dyDescent="0.3">
      <c r="A36" s="1" t="s">
        <v>575</v>
      </c>
    </row>
    <row r="37" spans="1:13" hidden="1" x14ac:dyDescent="0.3">
      <c r="A37" s="1" t="s">
        <v>466</v>
      </c>
    </row>
    <row r="38" spans="1:13" hidden="1" x14ac:dyDescent="0.3">
      <c r="A38" s="1" t="s">
        <v>467</v>
      </c>
      <c r="B38" s="8" t="s">
        <v>324</v>
      </c>
      <c r="C38" s="1" t="s">
        <v>290</v>
      </c>
      <c r="D38" s="1" t="s">
        <v>290</v>
      </c>
      <c r="E38" s="1" t="s">
        <v>290</v>
      </c>
      <c r="F38" s="1" t="s">
        <v>290</v>
      </c>
      <c r="G38" s="1" t="s">
        <v>290</v>
      </c>
      <c r="H38" s="1" t="s">
        <v>290</v>
      </c>
      <c r="I38" s="1" t="s">
        <v>290</v>
      </c>
      <c r="J38" s="1" t="s">
        <v>290</v>
      </c>
    </row>
    <row r="39" spans="1:13" hidden="1" x14ac:dyDescent="0.3">
      <c r="A39" s="1" t="s">
        <v>468</v>
      </c>
      <c r="C39" s="7">
        <v>10</v>
      </c>
      <c r="D39" s="1">
        <v>30</v>
      </c>
      <c r="E39" s="7">
        <v>10</v>
      </c>
      <c r="F39" s="1">
        <v>30</v>
      </c>
      <c r="G39" s="7">
        <v>10</v>
      </c>
      <c r="H39" s="1">
        <v>30</v>
      </c>
      <c r="I39" s="7">
        <v>10</v>
      </c>
      <c r="J39" s="1">
        <v>30</v>
      </c>
      <c r="K39" s="2"/>
      <c r="L39" s="3"/>
    </row>
    <row r="40" spans="1:13" hidden="1" x14ac:dyDescent="0.3">
      <c r="A40" s="1" t="s">
        <v>469</v>
      </c>
      <c r="C40" s="1">
        <v>680</v>
      </c>
      <c r="D40" s="1">
        <v>680</v>
      </c>
      <c r="E40" s="1">
        <v>690</v>
      </c>
      <c r="F40" s="1">
        <v>690</v>
      </c>
      <c r="G40" s="1">
        <v>700</v>
      </c>
      <c r="H40" s="1">
        <v>700</v>
      </c>
      <c r="I40" s="1">
        <v>710</v>
      </c>
      <c r="J40" s="1">
        <v>710</v>
      </c>
      <c r="K40" s="2"/>
      <c r="L40" s="3"/>
    </row>
    <row r="41" spans="1:13" s="22" customFormat="1" ht="12.75" hidden="1" customHeight="1" x14ac:dyDescent="0.35">
      <c r="A41" s="1" t="s">
        <v>470</v>
      </c>
      <c r="C41" s="1" t="s">
        <v>418</v>
      </c>
      <c r="D41" s="1" t="s">
        <v>419</v>
      </c>
      <c r="E41" s="1" t="s">
        <v>418</v>
      </c>
      <c r="F41" s="1" t="s">
        <v>419</v>
      </c>
      <c r="G41" s="1" t="s">
        <v>418</v>
      </c>
      <c r="H41" s="1" t="s">
        <v>419</v>
      </c>
      <c r="I41" s="1" t="s">
        <v>418</v>
      </c>
      <c r="J41" s="1" t="s">
        <v>419</v>
      </c>
    </row>
    <row r="42" spans="1:13" ht="15.5" x14ac:dyDescent="0.35">
      <c r="B42" s="22"/>
      <c r="C42" s="31"/>
      <c r="D42" s="31"/>
      <c r="E42" s="31"/>
      <c r="F42" s="31"/>
      <c r="G42" s="31"/>
      <c r="H42" s="31"/>
      <c r="K42" s="64"/>
      <c r="L42" s="7"/>
    </row>
    <row r="43" spans="1:13" ht="17.5" x14ac:dyDescent="0.35">
      <c r="B43" s="219" t="s">
        <v>322</v>
      </c>
      <c r="C43" s="219"/>
      <c r="D43" s="219"/>
      <c r="E43" s="219"/>
      <c r="F43" s="219"/>
      <c r="G43" s="219"/>
      <c r="H43" s="219"/>
      <c r="I43" s="219"/>
      <c r="J43" s="219"/>
      <c r="K43" s="219"/>
      <c r="L43" s="219"/>
    </row>
    <row r="44" spans="1:13" ht="25.5" customHeight="1" x14ac:dyDescent="0.3">
      <c r="B44" s="13" t="s">
        <v>593</v>
      </c>
      <c r="C44" s="226" t="s">
        <v>404</v>
      </c>
      <c r="D44" s="227"/>
      <c r="E44" s="226" t="s">
        <v>405</v>
      </c>
      <c r="F44" s="227"/>
      <c r="G44" s="226" t="s">
        <v>406</v>
      </c>
      <c r="H44" s="227"/>
      <c r="I44" s="226" t="s">
        <v>407</v>
      </c>
      <c r="J44" s="227"/>
      <c r="K44" s="25"/>
      <c r="L44" s="4"/>
      <c r="M44" s="6"/>
    </row>
    <row r="45" spans="1:13" x14ac:dyDescent="0.3">
      <c r="B45" s="26"/>
      <c r="C45" s="27" t="s">
        <v>315</v>
      </c>
      <c r="D45" s="27" t="s">
        <v>316</v>
      </c>
      <c r="E45" s="27" t="s">
        <v>315</v>
      </c>
      <c r="F45" s="27" t="s">
        <v>316</v>
      </c>
      <c r="G45" s="27" t="s">
        <v>315</v>
      </c>
      <c r="H45" s="27" t="s">
        <v>316</v>
      </c>
      <c r="I45" s="27" t="s">
        <v>315</v>
      </c>
      <c r="J45" s="27" t="s">
        <v>316</v>
      </c>
      <c r="K45" s="28"/>
      <c r="L45" s="28"/>
    </row>
    <row r="46" spans="1:13" x14ac:dyDescent="0.3">
      <c r="B46" s="26"/>
      <c r="C46" s="27" t="s">
        <v>317</v>
      </c>
      <c r="D46" s="27" t="s">
        <v>317</v>
      </c>
      <c r="E46" s="27" t="s">
        <v>317</v>
      </c>
      <c r="F46" s="27" t="s">
        <v>317</v>
      </c>
      <c r="G46" s="27" t="s">
        <v>317</v>
      </c>
      <c r="H46" s="27" t="s">
        <v>317</v>
      </c>
      <c r="I46" s="27" t="s">
        <v>317</v>
      </c>
      <c r="J46" s="27" t="s">
        <v>317</v>
      </c>
      <c r="K46" s="28"/>
      <c r="L46" s="28"/>
    </row>
    <row r="47" spans="1:13" x14ac:dyDescent="0.3">
      <c r="B47" s="26"/>
      <c r="C47" s="10"/>
      <c r="D47" s="10"/>
      <c r="E47" s="10"/>
      <c r="F47" s="10"/>
      <c r="G47" s="10"/>
      <c r="H47" s="10"/>
      <c r="I47" s="10"/>
      <c r="J47" s="10"/>
      <c r="K47" s="4"/>
      <c r="L47" s="4"/>
    </row>
    <row r="48" spans="1:13" x14ac:dyDescent="0.3">
      <c r="A48" s="1" t="s">
        <v>683</v>
      </c>
      <c r="B48" s="26" t="s">
        <v>684</v>
      </c>
      <c r="C48" s="10">
        <v>341896.46</v>
      </c>
      <c r="D48" s="10">
        <v>202105</v>
      </c>
      <c r="E48" s="10">
        <v>0</v>
      </c>
      <c r="F48" s="10">
        <v>0</v>
      </c>
      <c r="G48" s="10">
        <v>3736333.06</v>
      </c>
      <c r="H48" s="10">
        <v>10271</v>
      </c>
      <c r="I48" s="10">
        <v>175048.92</v>
      </c>
      <c r="J48" s="10">
        <v>3134</v>
      </c>
      <c r="K48" s="4"/>
      <c r="L48" s="4"/>
    </row>
    <row r="49" spans="1:12" x14ac:dyDescent="0.3">
      <c r="A49" s="1" t="s">
        <v>683</v>
      </c>
      <c r="B49" s="26" t="s">
        <v>685</v>
      </c>
      <c r="C49" s="10">
        <v>253912.16</v>
      </c>
      <c r="D49" s="10">
        <v>20466.060000000001</v>
      </c>
      <c r="E49" s="10">
        <v>145165.72</v>
      </c>
      <c r="F49" s="10">
        <v>8733.44</v>
      </c>
      <c r="G49" s="10">
        <v>3371560.42</v>
      </c>
      <c r="H49" s="10">
        <v>343507.24</v>
      </c>
      <c r="I49" s="10">
        <v>65923.02</v>
      </c>
      <c r="J49" s="10">
        <v>5743.12</v>
      </c>
      <c r="K49" s="4"/>
      <c r="L49" s="4"/>
    </row>
    <row r="50" spans="1:12" x14ac:dyDescent="0.3">
      <c r="A50" s="1" t="s">
        <v>683</v>
      </c>
      <c r="B50" s="26" t="s">
        <v>686</v>
      </c>
      <c r="C50" s="10">
        <v>409572.23</v>
      </c>
      <c r="D50" s="10">
        <v>40624.29</v>
      </c>
      <c r="E50" s="10">
        <v>0</v>
      </c>
      <c r="F50" s="10">
        <v>0</v>
      </c>
      <c r="G50" s="10">
        <v>8221287.2000000002</v>
      </c>
      <c r="H50" s="10">
        <v>59353.43</v>
      </c>
      <c r="I50" s="10">
        <v>260849.55</v>
      </c>
      <c r="J50" s="10">
        <v>2937</v>
      </c>
      <c r="K50" s="4"/>
      <c r="L50" s="4"/>
    </row>
    <row r="51" spans="1:12" x14ac:dyDescent="0.3">
      <c r="A51" s="1" t="s">
        <v>683</v>
      </c>
      <c r="B51" s="26" t="s">
        <v>687</v>
      </c>
      <c r="C51" s="10">
        <v>0</v>
      </c>
      <c r="D51" s="10">
        <v>0</v>
      </c>
      <c r="E51" s="10">
        <v>0</v>
      </c>
      <c r="F51" s="10">
        <v>0</v>
      </c>
      <c r="G51" s="10">
        <v>6069500</v>
      </c>
      <c r="H51" s="10">
        <v>1392800</v>
      </c>
      <c r="I51" s="10">
        <v>431700</v>
      </c>
      <c r="J51" s="10">
        <v>11300</v>
      </c>
      <c r="K51" s="4"/>
      <c r="L51" s="4"/>
    </row>
    <row r="52" spans="1:12" x14ac:dyDescent="0.3">
      <c r="A52" s="1" t="s">
        <v>683</v>
      </c>
      <c r="B52" s="26" t="s">
        <v>688</v>
      </c>
      <c r="C52" s="10">
        <v>13438684</v>
      </c>
      <c r="D52" s="10">
        <v>13438684</v>
      </c>
      <c r="E52" s="10">
        <v>611281</v>
      </c>
      <c r="F52" s="10">
        <v>476232</v>
      </c>
      <c r="G52" s="10">
        <v>12873905</v>
      </c>
      <c r="H52" s="10">
        <v>324075</v>
      </c>
      <c r="I52" s="10">
        <v>460251</v>
      </c>
      <c r="J52" s="10">
        <v>3678</v>
      </c>
      <c r="K52" s="4"/>
      <c r="L52" s="4"/>
    </row>
    <row r="53" spans="1:12" x14ac:dyDescent="0.3">
      <c r="A53" s="1" t="s">
        <v>683</v>
      </c>
      <c r="B53" s="26" t="s">
        <v>689</v>
      </c>
      <c r="C53" s="10">
        <v>5235871.0599999996</v>
      </c>
      <c r="D53" s="10">
        <v>4069911.29</v>
      </c>
      <c r="E53" s="10">
        <v>111974.31</v>
      </c>
      <c r="F53" s="10">
        <v>211756.06</v>
      </c>
      <c r="G53" s="10">
        <v>8412800.4700000007</v>
      </c>
      <c r="H53" s="10">
        <v>717173.34</v>
      </c>
      <c r="I53" s="10">
        <v>214317.65</v>
      </c>
      <c r="J53" s="10">
        <v>5066.5</v>
      </c>
      <c r="K53" s="4"/>
      <c r="L53" s="4"/>
    </row>
    <row r="54" spans="1:12" x14ac:dyDescent="0.3">
      <c r="A54" s="1" t="s">
        <v>683</v>
      </c>
      <c r="B54" s="26" t="s">
        <v>690</v>
      </c>
      <c r="C54" s="10">
        <v>0</v>
      </c>
      <c r="D54" s="10">
        <v>0</v>
      </c>
      <c r="E54" s="10">
        <v>0</v>
      </c>
      <c r="F54" s="10">
        <v>0</v>
      </c>
      <c r="G54" s="10">
        <v>26159170</v>
      </c>
      <c r="H54" s="10">
        <v>2061000</v>
      </c>
      <c r="I54" s="10">
        <v>978427</v>
      </c>
      <c r="J54" s="10">
        <v>147000</v>
      </c>
      <c r="K54" s="4"/>
      <c r="L54" s="4"/>
    </row>
    <row r="55" spans="1:12" x14ac:dyDescent="0.3">
      <c r="A55" s="1" t="s">
        <v>683</v>
      </c>
      <c r="B55" s="26" t="s">
        <v>691</v>
      </c>
      <c r="C55" s="10">
        <v>0</v>
      </c>
      <c r="D55" s="10">
        <v>0</v>
      </c>
      <c r="E55" s="10">
        <v>0</v>
      </c>
      <c r="F55" s="10">
        <v>0</v>
      </c>
      <c r="G55" s="10">
        <v>4171500</v>
      </c>
      <c r="H55" s="10">
        <v>1297200</v>
      </c>
      <c r="I55" s="10">
        <v>495600</v>
      </c>
      <c r="J55" s="10">
        <v>32200</v>
      </c>
      <c r="K55" s="4"/>
      <c r="L55" s="4"/>
    </row>
    <row r="56" spans="1:12" x14ac:dyDescent="0.3">
      <c r="A56" s="1" t="s">
        <v>683</v>
      </c>
      <c r="B56" s="26" t="s">
        <v>692</v>
      </c>
      <c r="C56" s="10">
        <v>0</v>
      </c>
      <c r="D56" s="10">
        <v>0</v>
      </c>
      <c r="E56" s="10">
        <v>311038.86</v>
      </c>
      <c r="F56" s="10">
        <v>0</v>
      </c>
      <c r="G56" s="10">
        <v>27229315.960000001</v>
      </c>
      <c r="H56" s="10">
        <v>279826.71000000002</v>
      </c>
      <c r="I56" s="10">
        <v>469382.75</v>
      </c>
      <c r="J56" s="10">
        <v>7766.85</v>
      </c>
      <c r="K56" s="4"/>
      <c r="L56" s="4"/>
    </row>
    <row r="57" spans="1:12" x14ac:dyDescent="0.3">
      <c r="A57" s="1" t="s">
        <v>683</v>
      </c>
      <c r="B57" s="26" t="s">
        <v>693</v>
      </c>
      <c r="C57" s="10">
        <v>93689.51</v>
      </c>
      <c r="D57" s="10">
        <v>7449.16</v>
      </c>
      <c r="E57" s="10">
        <v>92521.66</v>
      </c>
      <c r="F57" s="10">
        <v>5457.26</v>
      </c>
      <c r="G57" s="10">
        <v>3279926.13</v>
      </c>
      <c r="H57" s="10">
        <v>87142.71</v>
      </c>
      <c r="I57" s="10">
        <v>225879.78</v>
      </c>
      <c r="J57" s="10">
        <v>3867.92</v>
      </c>
      <c r="K57" s="4"/>
      <c r="L57" s="4"/>
    </row>
    <row r="58" spans="1:12" x14ac:dyDescent="0.3">
      <c r="A58" s="1" t="s">
        <v>683</v>
      </c>
      <c r="B58" s="26" t="s">
        <v>694</v>
      </c>
      <c r="C58" s="10">
        <v>1577766</v>
      </c>
      <c r="D58" s="10">
        <v>1601664</v>
      </c>
      <c r="E58" s="10">
        <v>0</v>
      </c>
      <c r="F58" s="10">
        <v>0</v>
      </c>
      <c r="G58" s="10">
        <v>5058307.7699999996</v>
      </c>
      <c r="H58" s="10">
        <v>156857.16</v>
      </c>
      <c r="I58" s="10">
        <v>361596.2</v>
      </c>
      <c r="J58" s="10">
        <v>8254.89</v>
      </c>
      <c r="K58" s="4"/>
      <c r="L58" s="4"/>
    </row>
    <row r="59" spans="1:12" x14ac:dyDescent="0.3">
      <c r="A59" s="1" t="s">
        <v>683</v>
      </c>
      <c r="B59" s="26" t="s">
        <v>695</v>
      </c>
      <c r="C59" s="10">
        <v>0</v>
      </c>
      <c r="D59" s="10">
        <v>0</v>
      </c>
      <c r="E59" s="10">
        <v>0</v>
      </c>
      <c r="F59" s="10">
        <v>0</v>
      </c>
      <c r="G59" s="10">
        <v>8160651.6799999997</v>
      </c>
      <c r="H59" s="10">
        <v>511294.47</v>
      </c>
      <c r="I59" s="10">
        <v>317115.03000000003</v>
      </c>
      <c r="J59" s="10">
        <v>3849.55</v>
      </c>
      <c r="K59" s="4"/>
      <c r="L59" s="4"/>
    </row>
    <row r="60" spans="1:12" x14ac:dyDescent="0.3">
      <c r="A60" s="1" t="s">
        <v>683</v>
      </c>
      <c r="B60" s="26" t="s">
        <v>696</v>
      </c>
      <c r="C60" s="10">
        <v>0</v>
      </c>
      <c r="D60" s="10">
        <v>0</v>
      </c>
      <c r="E60" s="10">
        <v>0</v>
      </c>
      <c r="F60" s="10">
        <v>0</v>
      </c>
      <c r="G60" s="10">
        <v>8182339.5</v>
      </c>
      <c r="H60" s="10">
        <v>761465.61</v>
      </c>
      <c r="I60" s="10">
        <v>298275.63</v>
      </c>
      <c r="J60" s="10">
        <v>5346.09</v>
      </c>
      <c r="K60" s="4"/>
      <c r="L60" s="4"/>
    </row>
    <row r="61" spans="1:12" x14ac:dyDescent="0.3">
      <c r="A61" s="1" t="s">
        <v>683</v>
      </c>
      <c r="B61" s="26" t="s">
        <v>697</v>
      </c>
      <c r="C61" s="10">
        <v>70900</v>
      </c>
      <c r="D61" s="10">
        <v>0</v>
      </c>
      <c r="E61" s="10">
        <v>3100</v>
      </c>
      <c r="F61" s="10">
        <v>0</v>
      </c>
      <c r="G61" s="10">
        <v>4932458.1900000004</v>
      </c>
      <c r="H61" s="10">
        <v>10158.68</v>
      </c>
      <c r="I61" s="10">
        <v>193021.93</v>
      </c>
      <c r="J61" s="10">
        <v>849.25</v>
      </c>
      <c r="K61" s="4"/>
      <c r="L61" s="4"/>
    </row>
    <row r="62" spans="1:12" x14ac:dyDescent="0.3">
      <c r="A62" s="1" t="s">
        <v>683</v>
      </c>
      <c r="B62" s="26" t="s">
        <v>698</v>
      </c>
      <c r="C62" s="10">
        <v>233573.61</v>
      </c>
      <c r="D62" s="10">
        <v>220700.73</v>
      </c>
      <c r="E62" s="10">
        <v>0</v>
      </c>
      <c r="F62" s="10">
        <v>0</v>
      </c>
      <c r="G62" s="10">
        <v>2814496.64</v>
      </c>
      <c r="H62" s="10">
        <v>10395.18</v>
      </c>
      <c r="I62" s="10">
        <v>144131.26999999999</v>
      </c>
      <c r="J62" s="10">
        <v>5579.84</v>
      </c>
      <c r="K62" s="4"/>
      <c r="L62" s="4"/>
    </row>
    <row r="63" spans="1:12" x14ac:dyDescent="0.3">
      <c r="A63" s="1" t="s">
        <v>683</v>
      </c>
      <c r="B63" s="26" t="s">
        <v>699</v>
      </c>
      <c r="C63" s="10">
        <v>681630.89</v>
      </c>
      <c r="D63" s="10">
        <v>565950.29</v>
      </c>
      <c r="E63" s="10">
        <v>0</v>
      </c>
      <c r="F63" s="10">
        <v>0</v>
      </c>
      <c r="G63" s="10">
        <v>600727.97</v>
      </c>
      <c r="H63" s="10">
        <v>126334.12</v>
      </c>
      <c r="I63" s="10">
        <v>77883.179999999993</v>
      </c>
      <c r="J63" s="10">
        <v>2411.87</v>
      </c>
      <c r="K63" s="4"/>
      <c r="L63" s="4"/>
    </row>
    <row r="64" spans="1:12" x14ac:dyDescent="0.3">
      <c r="A64" s="1" t="s">
        <v>683</v>
      </c>
      <c r="B64" s="26" t="s">
        <v>700</v>
      </c>
      <c r="C64" s="10">
        <v>2873684.81</v>
      </c>
      <c r="D64" s="10">
        <v>2303639.2200000002</v>
      </c>
      <c r="E64" s="10">
        <v>202889.08</v>
      </c>
      <c r="F64" s="10">
        <v>162416.76999999999</v>
      </c>
      <c r="G64" s="10">
        <v>6125591.0899999999</v>
      </c>
      <c r="H64" s="10">
        <v>231248.29</v>
      </c>
      <c r="I64" s="10">
        <v>198733.07</v>
      </c>
      <c r="J64" s="10">
        <v>2053.94</v>
      </c>
      <c r="K64" s="4"/>
      <c r="L64" s="4"/>
    </row>
    <row r="65" spans="1:12" x14ac:dyDescent="0.3">
      <c r="A65" s="1" t="s">
        <v>683</v>
      </c>
      <c r="B65" s="26" t="s">
        <v>701</v>
      </c>
      <c r="C65" s="10">
        <v>193851.51</v>
      </c>
      <c r="D65" s="10">
        <v>1373.54</v>
      </c>
      <c r="E65" s="10">
        <v>64244.17</v>
      </c>
      <c r="F65" s="10">
        <v>0</v>
      </c>
      <c r="G65" s="10">
        <v>1090678.8500000001</v>
      </c>
      <c r="H65" s="10">
        <v>47951.01</v>
      </c>
      <c r="I65" s="10">
        <v>210002.3</v>
      </c>
      <c r="J65" s="10">
        <v>2517.3000000000002</v>
      </c>
      <c r="K65" s="4"/>
      <c r="L65" s="4"/>
    </row>
    <row r="66" spans="1:12" x14ac:dyDescent="0.3">
      <c r="A66" s="1" t="s">
        <v>683</v>
      </c>
      <c r="B66" s="26" t="s">
        <v>702</v>
      </c>
      <c r="C66" s="10">
        <v>1318675</v>
      </c>
      <c r="D66" s="10">
        <v>1320542</v>
      </c>
      <c r="E66" s="10">
        <v>0</v>
      </c>
      <c r="F66" s="10">
        <v>0</v>
      </c>
      <c r="G66" s="10">
        <v>7017799</v>
      </c>
      <c r="H66" s="10">
        <v>66454</v>
      </c>
      <c r="I66" s="10">
        <v>230804</v>
      </c>
      <c r="J66" s="10">
        <v>5461</v>
      </c>
      <c r="K66" s="4"/>
      <c r="L66" s="4"/>
    </row>
    <row r="67" spans="1:12" x14ac:dyDescent="0.3">
      <c r="A67" s="1" t="s">
        <v>683</v>
      </c>
      <c r="B67" s="26" t="s">
        <v>703</v>
      </c>
      <c r="C67" s="10">
        <v>0</v>
      </c>
      <c r="D67" s="10">
        <v>0</v>
      </c>
      <c r="E67" s="10">
        <v>0</v>
      </c>
      <c r="F67" s="10">
        <v>0</v>
      </c>
      <c r="G67" s="10">
        <v>6934451</v>
      </c>
      <c r="H67" s="10">
        <v>262943</v>
      </c>
      <c r="I67" s="10">
        <v>461192</v>
      </c>
      <c r="J67" s="10">
        <v>5854</v>
      </c>
      <c r="K67" s="4"/>
      <c r="L67" s="4"/>
    </row>
    <row r="68" spans="1:12" x14ac:dyDescent="0.3">
      <c r="A68" s="1" t="s">
        <v>683</v>
      </c>
      <c r="B68" s="26" t="s">
        <v>704</v>
      </c>
      <c r="C68" s="10">
        <v>0</v>
      </c>
      <c r="D68" s="10">
        <v>0</v>
      </c>
      <c r="E68" s="10">
        <v>0</v>
      </c>
      <c r="F68" s="10">
        <v>0</v>
      </c>
      <c r="G68" s="10">
        <v>9328542</v>
      </c>
      <c r="H68" s="10">
        <v>82619</v>
      </c>
      <c r="I68" s="10">
        <v>334519</v>
      </c>
      <c r="J68" s="10">
        <v>1774</v>
      </c>
      <c r="K68" s="4"/>
      <c r="L68" s="4"/>
    </row>
    <row r="69" spans="1:12" x14ac:dyDescent="0.3">
      <c r="A69" s="1" t="s">
        <v>683</v>
      </c>
      <c r="B69" s="26" t="s">
        <v>705</v>
      </c>
      <c r="C69" s="10">
        <v>63377</v>
      </c>
      <c r="D69" s="10">
        <v>63612</v>
      </c>
      <c r="E69" s="10">
        <v>0</v>
      </c>
      <c r="F69" s="10">
        <v>0</v>
      </c>
      <c r="G69" s="10">
        <v>3003140</v>
      </c>
      <c r="H69" s="10">
        <v>13780</v>
      </c>
      <c r="I69" s="10">
        <v>59748</v>
      </c>
      <c r="J69" s="10">
        <v>1015</v>
      </c>
      <c r="K69" s="4"/>
      <c r="L69" s="4"/>
    </row>
    <row r="70" spans="1:12" x14ac:dyDescent="0.3">
      <c r="A70" s="1" t="s">
        <v>683</v>
      </c>
      <c r="B70" s="26" t="s">
        <v>706</v>
      </c>
      <c r="C70" s="10">
        <v>955374.86</v>
      </c>
      <c r="D70" s="10">
        <v>809117.94</v>
      </c>
      <c r="E70" s="10">
        <v>5000</v>
      </c>
      <c r="F70" s="10">
        <v>0</v>
      </c>
      <c r="G70" s="10">
        <v>3599709.04</v>
      </c>
      <c r="H70" s="10">
        <v>62849</v>
      </c>
      <c r="I70" s="10">
        <v>54370.28</v>
      </c>
      <c r="J70" s="10">
        <v>0</v>
      </c>
      <c r="K70" s="4"/>
      <c r="L70" s="4"/>
    </row>
    <row r="71" spans="1:12" x14ac:dyDescent="0.3">
      <c r="A71" s="1" t="s">
        <v>683</v>
      </c>
      <c r="B71" s="26" t="s">
        <v>707</v>
      </c>
      <c r="C71" s="10">
        <v>106237.55</v>
      </c>
      <c r="D71" s="10">
        <v>2123.69</v>
      </c>
      <c r="E71" s="10">
        <v>0</v>
      </c>
      <c r="F71" s="10">
        <v>0</v>
      </c>
      <c r="G71" s="10">
        <v>2698159.57</v>
      </c>
      <c r="H71" s="10">
        <v>18432.900000000001</v>
      </c>
      <c r="I71" s="10">
        <v>153562.17000000001</v>
      </c>
      <c r="J71" s="10">
        <v>2654.61</v>
      </c>
      <c r="K71" s="4"/>
      <c r="L71" s="4"/>
    </row>
    <row r="72" spans="1:12" x14ac:dyDescent="0.3">
      <c r="A72" s="1" t="s">
        <v>683</v>
      </c>
      <c r="B72" s="26" t="s">
        <v>708</v>
      </c>
      <c r="C72" s="10">
        <v>2192359.9700000002</v>
      </c>
      <c r="D72" s="10">
        <v>2080803.57</v>
      </c>
      <c r="E72" s="10">
        <v>24173.84</v>
      </c>
      <c r="F72" s="10">
        <v>3635.35</v>
      </c>
      <c r="G72" s="10">
        <v>2935371.96</v>
      </c>
      <c r="H72" s="10">
        <v>7920.65</v>
      </c>
      <c r="I72" s="10">
        <v>105944</v>
      </c>
      <c r="J72" s="10">
        <v>1617.59</v>
      </c>
      <c r="K72" s="4"/>
      <c r="L72" s="4"/>
    </row>
    <row r="73" spans="1:12" x14ac:dyDescent="0.3">
      <c r="A73" s="1" t="s">
        <v>683</v>
      </c>
      <c r="B73" s="26" t="s">
        <v>709</v>
      </c>
      <c r="C73" s="10">
        <v>36000</v>
      </c>
      <c r="D73" s="10">
        <v>36000</v>
      </c>
      <c r="E73" s="10">
        <v>0</v>
      </c>
      <c r="F73" s="10">
        <v>0</v>
      </c>
      <c r="G73" s="10">
        <v>15806800</v>
      </c>
      <c r="H73" s="10">
        <v>565000</v>
      </c>
      <c r="I73" s="10">
        <v>550100</v>
      </c>
      <c r="J73" s="10">
        <v>6200</v>
      </c>
      <c r="K73" s="4"/>
      <c r="L73" s="4"/>
    </row>
    <row r="74" spans="1:12" x14ac:dyDescent="0.3">
      <c r="A74" s="1" t="s">
        <v>683</v>
      </c>
      <c r="B74" s="26" t="s">
        <v>710</v>
      </c>
      <c r="C74" s="10">
        <v>1765.15</v>
      </c>
      <c r="D74" s="10">
        <v>89293.5</v>
      </c>
      <c r="E74" s="10">
        <v>200175.54</v>
      </c>
      <c r="F74" s="10">
        <v>7890.59</v>
      </c>
      <c r="G74" s="10">
        <v>7051179.0300000003</v>
      </c>
      <c r="H74" s="10">
        <v>162590.19</v>
      </c>
      <c r="I74" s="10">
        <v>284596.26</v>
      </c>
      <c r="J74" s="10">
        <v>1862.39</v>
      </c>
      <c r="K74" s="4"/>
      <c r="L74" s="4"/>
    </row>
    <row r="75" spans="1:12" x14ac:dyDescent="0.3">
      <c r="A75" s="1" t="s">
        <v>683</v>
      </c>
      <c r="B75" s="26" t="s">
        <v>711</v>
      </c>
      <c r="C75" s="10">
        <v>786155.84</v>
      </c>
      <c r="D75" s="10">
        <v>64104.22</v>
      </c>
      <c r="E75" s="10">
        <v>221599.38</v>
      </c>
      <c r="F75" s="10">
        <v>66531.360000000001</v>
      </c>
      <c r="G75" s="10">
        <v>5418344.9900000002</v>
      </c>
      <c r="H75" s="10">
        <v>2115522.15</v>
      </c>
      <c r="I75" s="10">
        <v>183003.98</v>
      </c>
      <c r="J75" s="10">
        <v>1929.37</v>
      </c>
      <c r="K75" s="4"/>
      <c r="L75" s="4"/>
    </row>
    <row r="76" spans="1:12" x14ac:dyDescent="0.3">
      <c r="A76" s="1" t="s">
        <v>683</v>
      </c>
      <c r="B76" s="26" t="s">
        <v>712</v>
      </c>
      <c r="C76" s="10">
        <v>2659618.7200000002</v>
      </c>
      <c r="D76" s="10">
        <v>2596795.48</v>
      </c>
      <c r="E76" s="10">
        <v>0</v>
      </c>
      <c r="F76" s="10">
        <v>0</v>
      </c>
      <c r="G76" s="10">
        <v>3105818.35</v>
      </c>
      <c r="H76" s="10">
        <v>13557.01</v>
      </c>
      <c r="I76" s="10">
        <v>86243.199999999997</v>
      </c>
      <c r="J76" s="10">
        <v>1140.4100000000001</v>
      </c>
      <c r="K76" s="4"/>
      <c r="L76" s="4"/>
    </row>
    <row r="77" spans="1:12" x14ac:dyDescent="0.3">
      <c r="A77" s="1" t="s">
        <v>683</v>
      </c>
      <c r="B77" s="26" t="s">
        <v>713</v>
      </c>
      <c r="C77" s="10">
        <v>784258</v>
      </c>
      <c r="D77" s="10">
        <v>44898</v>
      </c>
      <c r="E77" s="10">
        <v>185597</v>
      </c>
      <c r="F77" s="10">
        <v>3125</v>
      </c>
      <c r="G77" s="10">
        <v>8731667</v>
      </c>
      <c r="H77" s="10">
        <v>23646</v>
      </c>
      <c r="I77" s="10">
        <v>373446</v>
      </c>
      <c r="J77" s="10">
        <v>4142</v>
      </c>
      <c r="K77" s="4"/>
      <c r="L77" s="4"/>
    </row>
    <row r="78" spans="1:12" x14ac:dyDescent="0.3">
      <c r="A78" s="1" t="s">
        <v>325</v>
      </c>
      <c r="B78" s="26" t="s">
        <v>714</v>
      </c>
      <c r="C78" s="10">
        <v>2426147.59</v>
      </c>
      <c r="D78" s="10">
        <v>2426148.0299999998</v>
      </c>
      <c r="E78" s="10">
        <v>120369.5</v>
      </c>
      <c r="F78" s="10">
        <v>0</v>
      </c>
      <c r="G78" s="10">
        <v>6042940.2400000002</v>
      </c>
      <c r="H78" s="10">
        <v>313837.57</v>
      </c>
      <c r="I78" s="10">
        <v>363766.91</v>
      </c>
      <c r="J78" s="10">
        <v>3815.7</v>
      </c>
      <c r="K78" s="4"/>
      <c r="L78" s="4"/>
    </row>
    <row r="79" spans="1:12" x14ac:dyDescent="0.3">
      <c r="B79" s="26"/>
      <c r="C79" s="10"/>
      <c r="D79" s="10"/>
      <c r="E79" s="10"/>
      <c r="F79" s="10"/>
      <c r="G79" s="10"/>
      <c r="H79" s="10"/>
      <c r="I79" s="10"/>
      <c r="J79" s="10"/>
      <c r="K79" s="4"/>
      <c r="L79" s="4"/>
    </row>
    <row r="80" spans="1:12" x14ac:dyDescent="0.3">
      <c r="B80" s="26" t="s">
        <v>289</v>
      </c>
      <c r="C80" s="11">
        <f t="shared" ref="C80:J80" si="0">SUBTOTAL(9,C47:C79)</f>
        <v>36735001.920000002</v>
      </c>
      <c r="D80" s="11">
        <f t="shared" si="0"/>
        <v>32006006.010000002</v>
      </c>
      <c r="E80" s="11">
        <f t="shared" si="0"/>
        <v>2299130.06</v>
      </c>
      <c r="F80" s="11">
        <f t="shared" si="0"/>
        <v>945777.83</v>
      </c>
      <c r="G80" s="11">
        <f t="shared" si="0"/>
        <v>222164472.10999998</v>
      </c>
      <c r="H80" s="11">
        <f t="shared" si="0"/>
        <v>12137205.42</v>
      </c>
      <c r="I80" s="11">
        <f t="shared" si="0"/>
        <v>8819434.0799999982</v>
      </c>
      <c r="J80" s="11">
        <f t="shared" si="0"/>
        <v>291022.19</v>
      </c>
      <c r="K80" s="4"/>
      <c r="L80" s="4"/>
    </row>
    <row r="81" spans="1:13" x14ac:dyDescent="0.3">
      <c r="B81" s="26"/>
      <c r="C81" s="4"/>
      <c r="D81" s="4"/>
      <c r="E81" s="4"/>
      <c r="F81" s="4"/>
      <c r="G81" s="4"/>
      <c r="H81" s="4"/>
      <c r="I81" s="4"/>
      <c r="J81" s="4"/>
      <c r="K81" s="4"/>
      <c r="L81" s="4"/>
    </row>
    <row r="82" spans="1:13" ht="17.5" x14ac:dyDescent="0.35">
      <c r="B82" s="225" t="s">
        <v>322</v>
      </c>
      <c r="C82" s="225"/>
      <c r="D82" s="225"/>
      <c r="E82" s="225"/>
      <c r="F82" s="225"/>
      <c r="G82" s="225"/>
      <c r="H82" s="225"/>
      <c r="I82" s="225"/>
      <c r="J82" s="225"/>
      <c r="K82" s="225"/>
      <c r="L82" s="225"/>
    </row>
    <row r="83" spans="1:13" ht="25.5" customHeight="1" x14ac:dyDescent="0.3">
      <c r="B83" s="13" t="s">
        <v>593</v>
      </c>
      <c r="C83" s="226" t="s">
        <v>408</v>
      </c>
      <c r="D83" s="227"/>
      <c r="E83" s="226" t="s">
        <v>409</v>
      </c>
      <c r="F83" s="227"/>
      <c r="G83" s="226" t="s">
        <v>410</v>
      </c>
      <c r="H83" s="227"/>
      <c r="I83" s="226" t="s">
        <v>411</v>
      </c>
      <c r="J83" s="227"/>
      <c r="K83" s="25"/>
      <c r="L83" s="4"/>
      <c r="M83" s="6"/>
    </row>
    <row r="84" spans="1:13" x14ac:dyDescent="0.3">
      <c r="B84" s="26"/>
      <c r="C84" s="27" t="s">
        <v>315</v>
      </c>
      <c r="D84" s="27" t="s">
        <v>316</v>
      </c>
      <c r="E84" s="27" t="s">
        <v>315</v>
      </c>
      <c r="F84" s="27" t="s">
        <v>316</v>
      </c>
      <c r="G84" s="27" t="s">
        <v>315</v>
      </c>
      <c r="H84" s="27" t="s">
        <v>316</v>
      </c>
      <c r="I84" s="27" t="s">
        <v>315</v>
      </c>
      <c r="J84" s="27" t="s">
        <v>316</v>
      </c>
      <c r="K84" s="28"/>
      <c r="L84" s="28"/>
    </row>
    <row r="85" spans="1:13" x14ac:dyDescent="0.3">
      <c r="B85" s="26"/>
      <c r="C85" s="27" t="s">
        <v>317</v>
      </c>
      <c r="D85" s="27" t="s">
        <v>317</v>
      </c>
      <c r="E85" s="27" t="s">
        <v>317</v>
      </c>
      <c r="F85" s="27" t="s">
        <v>317</v>
      </c>
      <c r="G85" s="27" t="s">
        <v>317</v>
      </c>
      <c r="H85" s="27" t="s">
        <v>317</v>
      </c>
      <c r="I85" s="27" t="s">
        <v>317</v>
      </c>
      <c r="J85" s="27" t="s">
        <v>317</v>
      </c>
      <c r="K85" s="28"/>
      <c r="L85" s="28"/>
    </row>
    <row r="86" spans="1:13" x14ac:dyDescent="0.3">
      <c r="B86" s="26"/>
      <c r="C86" s="10"/>
      <c r="D86" s="10"/>
      <c r="E86" s="10"/>
      <c r="F86" s="10"/>
      <c r="G86" s="10"/>
      <c r="H86" s="10"/>
      <c r="I86" s="10"/>
      <c r="J86" s="10"/>
      <c r="K86" s="4"/>
      <c r="L86" s="4"/>
    </row>
    <row r="87" spans="1:13" x14ac:dyDescent="0.3">
      <c r="A87" s="1" t="s">
        <v>683</v>
      </c>
      <c r="B87" s="26" t="s">
        <v>684</v>
      </c>
      <c r="C87" s="10">
        <v>118228.8</v>
      </c>
      <c r="D87" s="10">
        <v>0</v>
      </c>
      <c r="E87" s="10">
        <v>0</v>
      </c>
      <c r="F87" s="10">
        <v>0</v>
      </c>
      <c r="G87" s="10">
        <v>18126.02</v>
      </c>
      <c r="H87" s="10">
        <v>423</v>
      </c>
      <c r="I87" s="10">
        <v>0</v>
      </c>
      <c r="J87" s="10">
        <v>0</v>
      </c>
      <c r="K87" s="4"/>
      <c r="L87" s="4"/>
    </row>
    <row r="88" spans="1:13" x14ac:dyDescent="0.3">
      <c r="A88" s="1" t="s">
        <v>683</v>
      </c>
      <c r="B88" s="26" t="s">
        <v>685</v>
      </c>
      <c r="C88" s="10">
        <v>174076.88</v>
      </c>
      <c r="D88" s="10">
        <v>2012.7</v>
      </c>
      <c r="E88" s="10">
        <v>0</v>
      </c>
      <c r="F88" s="10">
        <v>0</v>
      </c>
      <c r="G88" s="10">
        <v>8415.11</v>
      </c>
      <c r="H88" s="10">
        <v>5428.1</v>
      </c>
      <c r="I88" s="10">
        <v>63487</v>
      </c>
      <c r="J88" s="10">
        <v>63487</v>
      </c>
      <c r="K88" s="4"/>
      <c r="L88" s="4"/>
    </row>
    <row r="89" spans="1:13" x14ac:dyDescent="0.3">
      <c r="A89" s="1" t="s">
        <v>683</v>
      </c>
      <c r="B89" s="26" t="s">
        <v>686</v>
      </c>
      <c r="C89" s="10">
        <v>234054.1</v>
      </c>
      <c r="D89" s="10">
        <v>3762.65</v>
      </c>
      <c r="E89" s="10">
        <v>0</v>
      </c>
      <c r="F89" s="10">
        <v>0</v>
      </c>
      <c r="G89" s="10">
        <v>59126.78</v>
      </c>
      <c r="H89" s="10">
        <v>40594.36</v>
      </c>
      <c r="I89" s="10">
        <v>0</v>
      </c>
      <c r="J89" s="10">
        <v>0</v>
      </c>
      <c r="K89" s="4"/>
      <c r="L89" s="4"/>
    </row>
    <row r="90" spans="1:13" x14ac:dyDescent="0.3">
      <c r="A90" s="1" t="s">
        <v>683</v>
      </c>
      <c r="B90" s="26" t="s">
        <v>687</v>
      </c>
      <c r="C90" s="10">
        <v>917100</v>
      </c>
      <c r="D90" s="10">
        <v>2700</v>
      </c>
      <c r="E90" s="10">
        <v>75700</v>
      </c>
      <c r="F90" s="10">
        <v>61800</v>
      </c>
      <c r="G90" s="10">
        <v>248400</v>
      </c>
      <c r="H90" s="10">
        <v>331100</v>
      </c>
      <c r="I90" s="10">
        <v>0</v>
      </c>
      <c r="J90" s="10">
        <v>0</v>
      </c>
      <c r="K90" s="4"/>
      <c r="L90" s="4"/>
    </row>
    <row r="91" spans="1:13" x14ac:dyDescent="0.3">
      <c r="A91" s="1" t="s">
        <v>683</v>
      </c>
      <c r="B91" s="26" t="s">
        <v>688</v>
      </c>
      <c r="C91" s="10">
        <v>463320</v>
      </c>
      <c r="D91" s="10">
        <v>0</v>
      </c>
      <c r="E91" s="10">
        <v>16485</v>
      </c>
      <c r="F91" s="10">
        <v>111</v>
      </c>
      <c r="G91" s="10">
        <v>424332</v>
      </c>
      <c r="H91" s="10">
        <v>157789</v>
      </c>
      <c r="I91" s="10">
        <v>25000</v>
      </c>
      <c r="J91" s="10">
        <v>25000</v>
      </c>
      <c r="K91" s="4"/>
      <c r="L91" s="4"/>
    </row>
    <row r="92" spans="1:13" x14ac:dyDescent="0.3">
      <c r="A92" s="1" t="s">
        <v>683</v>
      </c>
      <c r="B92" s="26" t="s">
        <v>689</v>
      </c>
      <c r="C92" s="10">
        <v>362463.89</v>
      </c>
      <c r="D92" s="10">
        <v>465.61</v>
      </c>
      <c r="E92" s="10">
        <v>2487.15</v>
      </c>
      <c r="F92" s="10">
        <v>100</v>
      </c>
      <c r="G92" s="10">
        <v>78442.12</v>
      </c>
      <c r="H92" s="10">
        <v>14353.43</v>
      </c>
      <c r="I92" s="10">
        <v>0</v>
      </c>
      <c r="J92" s="10">
        <v>0</v>
      </c>
      <c r="K92" s="4"/>
      <c r="L92" s="4"/>
    </row>
    <row r="93" spans="1:13" x14ac:dyDescent="0.3">
      <c r="A93" s="1" t="s">
        <v>683</v>
      </c>
      <c r="B93" s="26" t="s">
        <v>690</v>
      </c>
      <c r="C93" s="10">
        <v>0</v>
      </c>
      <c r="D93" s="10">
        <v>0</v>
      </c>
      <c r="E93" s="10">
        <v>0</v>
      </c>
      <c r="F93" s="10">
        <v>0</v>
      </c>
      <c r="G93" s="10">
        <v>1064059</v>
      </c>
      <c r="H93" s="10">
        <v>410304</v>
      </c>
      <c r="I93" s="10">
        <v>113547</v>
      </c>
      <c r="J93" s="10">
        <v>100000</v>
      </c>
      <c r="K93" s="4"/>
      <c r="L93" s="4"/>
    </row>
    <row r="94" spans="1:13" x14ac:dyDescent="0.3">
      <c r="A94" s="1" t="s">
        <v>683</v>
      </c>
      <c r="B94" s="26" t="s">
        <v>691</v>
      </c>
      <c r="C94" s="10">
        <v>50000</v>
      </c>
      <c r="D94" s="10">
        <v>0</v>
      </c>
      <c r="E94" s="10">
        <v>1000</v>
      </c>
      <c r="F94" s="10">
        <v>0</v>
      </c>
      <c r="G94" s="10">
        <v>177500</v>
      </c>
      <c r="H94" s="10">
        <v>300900</v>
      </c>
      <c r="I94" s="10">
        <v>0</v>
      </c>
      <c r="J94" s="10">
        <v>0</v>
      </c>
      <c r="K94" s="4"/>
      <c r="L94" s="4"/>
    </row>
    <row r="95" spans="1:13" x14ac:dyDescent="0.3">
      <c r="A95" s="1" t="s">
        <v>683</v>
      </c>
      <c r="B95" s="26" t="s">
        <v>692</v>
      </c>
      <c r="C95" s="10">
        <v>22050.79</v>
      </c>
      <c r="D95" s="10">
        <v>0</v>
      </c>
      <c r="E95" s="10">
        <v>18142.2</v>
      </c>
      <c r="F95" s="10">
        <v>0</v>
      </c>
      <c r="G95" s="10">
        <v>1000</v>
      </c>
      <c r="H95" s="10">
        <v>3000</v>
      </c>
      <c r="I95" s="10">
        <v>0</v>
      </c>
      <c r="J95" s="10">
        <v>0</v>
      </c>
      <c r="K95" s="4"/>
      <c r="L95" s="4"/>
    </row>
    <row r="96" spans="1:13" x14ac:dyDescent="0.3">
      <c r="A96" s="1" t="s">
        <v>683</v>
      </c>
      <c r="B96" s="26" t="s">
        <v>693</v>
      </c>
      <c r="C96" s="10">
        <v>195000</v>
      </c>
      <c r="D96" s="10">
        <v>0</v>
      </c>
      <c r="E96" s="10">
        <v>0</v>
      </c>
      <c r="F96" s="10">
        <v>0</v>
      </c>
      <c r="G96" s="10">
        <v>29532.91</v>
      </c>
      <c r="H96" s="10">
        <v>44629.55</v>
      </c>
      <c r="I96" s="10">
        <v>44126</v>
      </c>
      <c r="J96" s="10">
        <v>0</v>
      </c>
      <c r="K96" s="4"/>
      <c r="L96" s="4"/>
    </row>
    <row r="97" spans="1:12" x14ac:dyDescent="0.3">
      <c r="A97" s="1" t="s">
        <v>683</v>
      </c>
      <c r="B97" s="26" t="s">
        <v>694</v>
      </c>
      <c r="C97" s="10">
        <v>486250</v>
      </c>
      <c r="D97" s="10">
        <v>195000</v>
      </c>
      <c r="E97" s="10">
        <v>9000</v>
      </c>
      <c r="F97" s="10">
        <v>0</v>
      </c>
      <c r="G97" s="10">
        <v>213873</v>
      </c>
      <c r="H97" s="10">
        <v>200300</v>
      </c>
      <c r="I97" s="10">
        <v>5000</v>
      </c>
      <c r="J97" s="10">
        <v>6000</v>
      </c>
      <c r="K97" s="4"/>
      <c r="L97" s="4"/>
    </row>
    <row r="98" spans="1:12" x14ac:dyDescent="0.3">
      <c r="A98" s="1" t="s">
        <v>683</v>
      </c>
      <c r="B98" s="26" t="s">
        <v>695</v>
      </c>
      <c r="C98" s="10">
        <v>361666.61</v>
      </c>
      <c r="D98" s="10">
        <v>895.9</v>
      </c>
      <c r="E98" s="10">
        <v>0</v>
      </c>
      <c r="F98" s="10">
        <v>0</v>
      </c>
      <c r="G98" s="10">
        <v>72616.92</v>
      </c>
      <c r="H98" s="10">
        <v>22102.080000000002</v>
      </c>
      <c r="I98" s="10">
        <v>0</v>
      </c>
      <c r="J98" s="10">
        <v>0</v>
      </c>
      <c r="K98" s="4"/>
      <c r="L98" s="4"/>
    </row>
    <row r="99" spans="1:12" x14ac:dyDescent="0.3">
      <c r="A99" s="1" t="s">
        <v>683</v>
      </c>
      <c r="B99" s="26" t="s">
        <v>696</v>
      </c>
      <c r="C99" s="10">
        <v>216643.86</v>
      </c>
      <c r="D99" s="10">
        <v>589.42999999999995</v>
      </c>
      <c r="E99" s="10">
        <v>5000</v>
      </c>
      <c r="F99" s="10">
        <v>0</v>
      </c>
      <c r="G99" s="10">
        <v>10000</v>
      </c>
      <c r="H99" s="10">
        <v>0</v>
      </c>
      <c r="I99" s="10">
        <v>1000</v>
      </c>
      <c r="J99" s="10">
        <v>0</v>
      </c>
      <c r="K99" s="4"/>
      <c r="L99" s="4"/>
    </row>
    <row r="100" spans="1:12" x14ac:dyDescent="0.3">
      <c r="A100" s="1" t="s">
        <v>683</v>
      </c>
      <c r="B100" s="26" t="s">
        <v>697</v>
      </c>
      <c r="C100" s="10">
        <v>173840.25</v>
      </c>
      <c r="D100" s="10">
        <v>45.89</v>
      </c>
      <c r="E100" s="10">
        <v>23627.16</v>
      </c>
      <c r="F100" s="10">
        <v>566.28</v>
      </c>
      <c r="G100" s="10">
        <v>0</v>
      </c>
      <c r="H100" s="10">
        <v>14000</v>
      </c>
      <c r="I100" s="10">
        <v>0</v>
      </c>
      <c r="J100" s="10">
        <v>0</v>
      </c>
      <c r="K100" s="4"/>
      <c r="L100" s="4"/>
    </row>
    <row r="101" spans="1:12" x14ac:dyDescent="0.3">
      <c r="A101" s="1" t="s">
        <v>683</v>
      </c>
      <c r="B101" s="26" t="s">
        <v>698</v>
      </c>
      <c r="C101" s="10">
        <v>138380.48000000001</v>
      </c>
      <c r="D101" s="10">
        <v>789.89</v>
      </c>
      <c r="E101" s="10">
        <v>0</v>
      </c>
      <c r="F101" s="10">
        <v>0</v>
      </c>
      <c r="G101" s="10">
        <v>6744.76</v>
      </c>
      <c r="H101" s="10">
        <v>56.59</v>
      </c>
      <c r="I101" s="10">
        <v>0</v>
      </c>
      <c r="J101" s="10">
        <v>0</v>
      </c>
      <c r="K101" s="4"/>
      <c r="L101" s="4"/>
    </row>
    <row r="102" spans="1:12" x14ac:dyDescent="0.3">
      <c r="A102" s="1" t="s">
        <v>683</v>
      </c>
      <c r="B102" s="26" t="s">
        <v>699</v>
      </c>
      <c r="C102" s="10">
        <v>73910.27</v>
      </c>
      <c r="D102" s="10">
        <v>778.3</v>
      </c>
      <c r="E102" s="10">
        <v>0</v>
      </c>
      <c r="F102" s="10">
        <v>0</v>
      </c>
      <c r="G102" s="10">
        <v>3630.43</v>
      </c>
      <c r="H102" s="10">
        <v>200</v>
      </c>
      <c r="I102" s="10">
        <v>0</v>
      </c>
      <c r="J102" s="10">
        <v>0</v>
      </c>
      <c r="K102" s="4"/>
      <c r="L102" s="4"/>
    </row>
    <row r="103" spans="1:12" x14ac:dyDescent="0.3">
      <c r="A103" s="1" t="s">
        <v>683</v>
      </c>
      <c r="B103" s="26" t="s">
        <v>700</v>
      </c>
      <c r="C103" s="10">
        <v>430674.39</v>
      </c>
      <c r="D103" s="10">
        <v>5924.34</v>
      </c>
      <c r="E103" s="10">
        <v>23266.02</v>
      </c>
      <c r="F103" s="10">
        <v>0</v>
      </c>
      <c r="G103" s="10">
        <v>15630.07</v>
      </c>
      <c r="H103" s="10">
        <v>40284.18</v>
      </c>
      <c r="I103" s="10">
        <v>0</v>
      </c>
      <c r="J103" s="10">
        <v>0</v>
      </c>
      <c r="K103" s="4"/>
      <c r="L103" s="4"/>
    </row>
    <row r="104" spans="1:12" x14ac:dyDescent="0.3">
      <c r="A104" s="1" t="s">
        <v>683</v>
      </c>
      <c r="B104" s="26" t="s">
        <v>701</v>
      </c>
      <c r="C104" s="10">
        <v>93309.7</v>
      </c>
      <c r="D104" s="10">
        <v>402.79</v>
      </c>
      <c r="E104" s="10">
        <v>0</v>
      </c>
      <c r="F104" s="10">
        <v>0</v>
      </c>
      <c r="G104" s="10">
        <v>0</v>
      </c>
      <c r="H104" s="10">
        <v>725</v>
      </c>
      <c r="I104" s="10">
        <v>0</v>
      </c>
      <c r="J104" s="10">
        <v>0</v>
      </c>
      <c r="K104" s="4"/>
      <c r="L104" s="4"/>
    </row>
    <row r="105" spans="1:12" x14ac:dyDescent="0.3">
      <c r="A105" s="1" t="s">
        <v>683</v>
      </c>
      <c r="B105" s="26" t="s">
        <v>702</v>
      </c>
      <c r="C105" s="10">
        <v>233585</v>
      </c>
      <c r="D105" s="10">
        <v>2071</v>
      </c>
      <c r="E105" s="10">
        <v>1500</v>
      </c>
      <c r="F105" s="10">
        <v>0</v>
      </c>
      <c r="G105" s="10">
        <v>81746</v>
      </c>
      <c r="H105" s="10">
        <v>12514</v>
      </c>
      <c r="I105" s="10">
        <v>5000</v>
      </c>
      <c r="J105" s="10">
        <v>5000</v>
      </c>
      <c r="K105" s="4"/>
      <c r="L105" s="4"/>
    </row>
    <row r="106" spans="1:12" x14ac:dyDescent="0.3">
      <c r="A106" s="1" t="s">
        <v>683</v>
      </c>
      <c r="B106" s="26" t="s">
        <v>703</v>
      </c>
      <c r="C106" s="10">
        <v>355233</v>
      </c>
      <c r="D106" s="10">
        <v>5724</v>
      </c>
      <c r="E106" s="10">
        <v>0</v>
      </c>
      <c r="F106" s="10">
        <v>0</v>
      </c>
      <c r="G106" s="10">
        <v>1939</v>
      </c>
      <c r="H106" s="10">
        <v>40000</v>
      </c>
      <c r="I106" s="10">
        <v>0</v>
      </c>
      <c r="J106" s="10">
        <v>0</v>
      </c>
      <c r="K106" s="4"/>
      <c r="L106" s="4"/>
    </row>
    <row r="107" spans="1:12" x14ac:dyDescent="0.3">
      <c r="A107" s="1" t="s">
        <v>683</v>
      </c>
      <c r="B107" s="26" t="s">
        <v>704</v>
      </c>
      <c r="C107" s="10">
        <v>194932</v>
      </c>
      <c r="D107" s="10">
        <v>1011</v>
      </c>
      <c r="E107" s="10">
        <v>3877</v>
      </c>
      <c r="F107" s="10">
        <v>0</v>
      </c>
      <c r="G107" s="10">
        <v>0</v>
      </c>
      <c r="H107" s="10">
        <v>3000</v>
      </c>
      <c r="I107" s="10">
        <v>0</v>
      </c>
      <c r="J107" s="10">
        <v>0</v>
      </c>
      <c r="K107" s="4"/>
      <c r="L107" s="4"/>
    </row>
    <row r="108" spans="1:12" x14ac:dyDescent="0.3">
      <c r="A108" s="1" t="s">
        <v>683</v>
      </c>
      <c r="B108" s="26" t="s">
        <v>705</v>
      </c>
      <c r="C108" s="10">
        <v>131018</v>
      </c>
      <c r="D108" s="10">
        <v>1770</v>
      </c>
      <c r="E108" s="10">
        <v>0</v>
      </c>
      <c r="F108" s="10">
        <v>0</v>
      </c>
      <c r="G108" s="10">
        <v>0</v>
      </c>
      <c r="H108" s="10">
        <v>33515</v>
      </c>
      <c r="I108" s="10">
        <v>0</v>
      </c>
      <c r="J108" s="10">
        <v>0</v>
      </c>
      <c r="K108" s="4"/>
      <c r="L108" s="4"/>
    </row>
    <row r="109" spans="1:12" x14ac:dyDescent="0.3">
      <c r="A109" s="1" t="s">
        <v>683</v>
      </c>
      <c r="B109" s="26" t="s">
        <v>706</v>
      </c>
      <c r="C109" s="10">
        <v>141649.48000000001</v>
      </c>
      <c r="D109" s="10">
        <v>0</v>
      </c>
      <c r="E109" s="10">
        <v>3500</v>
      </c>
      <c r="F109" s="10">
        <v>4000</v>
      </c>
      <c r="G109" s="10">
        <v>2616.08</v>
      </c>
      <c r="H109" s="10">
        <v>5550</v>
      </c>
      <c r="I109" s="10">
        <v>0</v>
      </c>
      <c r="J109" s="10">
        <v>0</v>
      </c>
      <c r="K109" s="4"/>
      <c r="L109" s="4"/>
    </row>
    <row r="110" spans="1:12" x14ac:dyDescent="0.3">
      <c r="A110" s="1" t="s">
        <v>683</v>
      </c>
      <c r="B110" s="26" t="s">
        <v>707</v>
      </c>
      <c r="C110" s="10">
        <v>162169.85</v>
      </c>
      <c r="D110" s="10">
        <v>1061.8399999999999</v>
      </c>
      <c r="E110" s="10">
        <v>948.31</v>
      </c>
      <c r="F110" s="10">
        <v>4000</v>
      </c>
      <c r="G110" s="10">
        <v>26715.24</v>
      </c>
      <c r="H110" s="10">
        <v>530.91999999999996</v>
      </c>
      <c r="I110" s="10">
        <v>0</v>
      </c>
      <c r="J110" s="10">
        <v>0</v>
      </c>
      <c r="K110" s="4"/>
      <c r="L110" s="4"/>
    </row>
    <row r="111" spans="1:12" x14ac:dyDescent="0.3">
      <c r="A111" s="1" t="s">
        <v>683</v>
      </c>
      <c r="B111" s="26" t="s">
        <v>708</v>
      </c>
      <c r="C111" s="10">
        <v>168283.26</v>
      </c>
      <c r="D111" s="10">
        <v>1061.53</v>
      </c>
      <c r="E111" s="10">
        <v>0</v>
      </c>
      <c r="F111" s="10">
        <v>0</v>
      </c>
      <c r="G111" s="10">
        <v>44567.47</v>
      </c>
      <c r="H111" s="10">
        <v>15384.99</v>
      </c>
      <c r="I111" s="10">
        <v>0</v>
      </c>
      <c r="J111" s="10">
        <v>0</v>
      </c>
      <c r="K111" s="4"/>
      <c r="L111" s="4"/>
    </row>
    <row r="112" spans="1:12" x14ac:dyDescent="0.3">
      <c r="A112" s="1" t="s">
        <v>683</v>
      </c>
      <c r="B112" s="26" t="s">
        <v>709</v>
      </c>
      <c r="C112" s="10">
        <v>20200</v>
      </c>
      <c r="D112" s="10">
        <v>0</v>
      </c>
      <c r="E112" s="10">
        <v>0</v>
      </c>
      <c r="F112" s="10">
        <v>0</v>
      </c>
      <c r="G112" s="10">
        <v>0</v>
      </c>
      <c r="H112" s="10">
        <v>30000</v>
      </c>
      <c r="I112" s="10">
        <v>0</v>
      </c>
      <c r="J112" s="10">
        <v>0</v>
      </c>
      <c r="K112" s="4"/>
      <c r="L112" s="4"/>
    </row>
    <row r="113" spans="1:13" x14ac:dyDescent="0.3">
      <c r="A113" s="1" t="s">
        <v>683</v>
      </c>
      <c r="B113" s="26" t="s">
        <v>710</v>
      </c>
      <c r="C113" s="10">
        <v>299070.27</v>
      </c>
      <c r="D113" s="10">
        <v>0</v>
      </c>
      <c r="E113" s="10">
        <v>0</v>
      </c>
      <c r="F113" s="10">
        <v>0</v>
      </c>
      <c r="G113" s="10">
        <v>21803</v>
      </c>
      <c r="H113" s="10">
        <v>13270.26</v>
      </c>
      <c r="I113" s="10">
        <v>0</v>
      </c>
      <c r="J113" s="10">
        <v>0</v>
      </c>
      <c r="K113" s="4"/>
      <c r="L113" s="4"/>
    </row>
    <row r="114" spans="1:13" x14ac:dyDescent="0.3">
      <c r="A114" s="1" t="s">
        <v>683</v>
      </c>
      <c r="B114" s="26" t="s">
        <v>711</v>
      </c>
      <c r="C114" s="10">
        <v>287869.23</v>
      </c>
      <c r="D114" s="10">
        <v>0</v>
      </c>
      <c r="E114" s="10">
        <v>0</v>
      </c>
      <c r="F114" s="10">
        <v>0</v>
      </c>
      <c r="G114" s="10">
        <v>10418.879999999999</v>
      </c>
      <c r="H114" s="10">
        <v>15000</v>
      </c>
      <c r="I114" s="10">
        <v>0</v>
      </c>
      <c r="J114" s="10">
        <v>0</v>
      </c>
      <c r="K114" s="4"/>
      <c r="L114" s="4"/>
    </row>
    <row r="115" spans="1:13" x14ac:dyDescent="0.3">
      <c r="A115" s="1" t="s">
        <v>683</v>
      </c>
      <c r="B115" s="26" t="s">
        <v>712</v>
      </c>
      <c r="C115" s="10">
        <v>249660.91</v>
      </c>
      <c r="D115" s="10">
        <v>6212.12</v>
      </c>
      <c r="E115" s="10">
        <v>6207.12</v>
      </c>
      <c r="F115" s="10">
        <v>0</v>
      </c>
      <c r="G115" s="10">
        <v>28112.03</v>
      </c>
      <c r="H115" s="10">
        <v>6000</v>
      </c>
      <c r="I115" s="10">
        <v>6681.88</v>
      </c>
      <c r="J115" s="10">
        <v>0</v>
      </c>
      <c r="K115" s="4"/>
      <c r="L115" s="4"/>
    </row>
    <row r="116" spans="1:13" x14ac:dyDescent="0.3">
      <c r="A116" s="1" t="s">
        <v>683</v>
      </c>
      <c r="B116" s="26" t="s">
        <v>713</v>
      </c>
      <c r="C116" s="10">
        <v>221652</v>
      </c>
      <c r="D116" s="10">
        <v>727</v>
      </c>
      <c r="E116" s="10">
        <v>49715</v>
      </c>
      <c r="F116" s="10">
        <v>242</v>
      </c>
      <c r="G116" s="10">
        <v>25206</v>
      </c>
      <c r="H116" s="10">
        <v>37000</v>
      </c>
      <c r="I116" s="10">
        <v>0</v>
      </c>
      <c r="J116" s="10">
        <v>0</v>
      </c>
      <c r="K116" s="4"/>
      <c r="L116" s="4"/>
    </row>
    <row r="117" spans="1:13" x14ac:dyDescent="0.3">
      <c r="A117" s="1" t="s">
        <v>423</v>
      </c>
      <c r="B117" s="26" t="s">
        <v>714</v>
      </c>
      <c r="C117" s="10">
        <v>250685.16</v>
      </c>
      <c r="D117" s="10">
        <v>0</v>
      </c>
      <c r="E117" s="10">
        <v>5000</v>
      </c>
      <c r="F117" s="10">
        <v>0</v>
      </c>
      <c r="G117" s="10">
        <v>19620.7</v>
      </c>
      <c r="H117" s="10">
        <v>6548.53</v>
      </c>
      <c r="I117" s="10">
        <v>43075.24</v>
      </c>
      <c r="J117" s="10">
        <v>0</v>
      </c>
      <c r="K117" s="4"/>
      <c r="L117" s="4"/>
    </row>
    <row r="118" spans="1:13" x14ac:dyDescent="0.3">
      <c r="B118" s="26"/>
      <c r="C118" s="10"/>
      <c r="D118" s="10"/>
      <c r="E118" s="10"/>
      <c r="F118" s="10"/>
      <c r="G118" s="10"/>
      <c r="H118" s="10"/>
      <c r="I118" s="10"/>
      <c r="J118" s="10"/>
      <c r="K118" s="4"/>
      <c r="L118" s="4"/>
    </row>
    <row r="119" spans="1:13" x14ac:dyDescent="0.3">
      <c r="B119" s="26" t="s">
        <v>289</v>
      </c>
      <c r="C119" s="11">
        <f t="shared" ref="C119:J119" si="1">SUBTOTAL(9,C86:C118)</f>
        <v>7226978.1799999997</v>
      </c>
      <c r="D119" s="11">
        <f t="shared" si="1"/>
        <v>233005.99</v>
      </c>
      <c r="E119" s="11">
        <f t="shared" si="1"/>
        <v>245454.95999999996</v>
      </c>
      <c r="F119" s="11">
        <f t="shared" si="1"/>
        <v>70819.28</v>
      </c>
      <c r="G119" s="11">
        <f t="shared" si="1"/>
        <v>2694173.52</v>
      </c>
      <c r="H119" s="11">
        <f t="shared" si="1"/>
        <v>1804502.9900000002</v>
      </c>
      <c r="I119" s="11">
        <f t="shared" si="1"/>
        <v>306917.12</v>
      </c>
      <c r="J119" s="11">
        <f t="shared" si="1"/>
        <v>199487</v>
      </c>
      <c r="K119" s="4"/>
      <c r="L119" s="4"/>
    </row>
    <row r="120" spans="1:13" x14ac:dyDescent="0.3">
      <c r="B120" s="26"/>
      <c r="C120" s="4"/>
      <c r="D120" s="4"/>
      <c r="E120" s="4"/>
      <c r="F120" s="4"/>
      <c r="G120" s="4"/>
      <c r="H120" s="4"/>
      <c r="I120" s="4"/>
      <c r="J120" s="4"/>
      <c r="K120" s="4"/>
      <c r="L120" s="4"/>
    </row>
    <row r="121" spans="1:13" ht="17.5" x14ac:dyDescent="0.35">
      <c r="B121" s="225" t="s">
        <v>322</v>
      </c>
      <c r="C121" s="225"/>
      <c r="D121" s="225"/>
      <c r="E121" s="225"/>
      <c r="F121" s="225"/>
      <c r="G121" s="225"/>
      <c r="H121" s="225"/>
      <c r="I121" s="225"/>
      <c r="J121" s="225"/>
      <c r="K121" s="225"/>
      <c r="L121" s="225"/>
    </row>
    <row r="122" spans="1:13" ht="25.5" customHeight="1" x14ac:dyDescent="0.3">
      <c r="B122" s="13" t="s">
        <v>593</v>
      </c>
      <c r="C122" s="226" t="s">
        <v>412</v>
      </c>
      <c r="D122" s="227"/>
      <c r="E122" s="226" t="s">
        <v>413</v>
      </c>
      <c r="F122" s="227"/>
      <c r="G122" s="226" t="s">
        <v>353</v>
      </c>
      <c r="H122" s="231"/>
      <c r="I122" s="230"/>
      <c r="J122" s="230"/>
      <c r="K122" s="231" t="s">
        <v>162</v>
      </c>
      <c r="L122" s="227"/>
      <c r="M122" s="6"/>
    </row>
    <row r="123" spans="1:13" x14ac:dyDescent="0.3">
      <c r="B123" s="26"/>
      <c r="C123" s="27" t="s">
        <v>315</v>
      </c>
      <c r="D123" s="27" t="s">
        <v>316</v>
      </c>
      <c r="E123" s="27" t="s">
        <v>315</v>
      </c>
      <c r="F123" s="27" t="s">
        <v>316</v>
      </c>
      <c r="G123" s="27" t="s">
        <v>315</v>
      </c>
      <c r="H123" s="27" t="s">
        <v>316</v>
      </c>
      <c r="I123" s="28"/>
      <c r="J123" s="28"/>
      <c r="K123" s="27" t="s">
        <v>315</v>
      </c>
      <c r="L123" s="27" t="s">
        <v>316</v>
      </c>
    </row>
    <row r="124" spans="1:13" x14ac:dyDescent="0.3">
      <c r="B124" s="26"/>
      <c r="C124" s="27" t="s">
        <v>317</v>
      </c>
      <c r="D124" s="27" t="s">
        <v>317</v>
      </c>
      <c r="E124" s="27" t="s">
        <v>317</v>
      </c>
      <c r="F124" s="27" t="s">
        <v>317</v>
      </c>
      <c r="G124" s="27" t="s">
        <v>317</v>
      </c>
      <c r="H124" s="27" t="s">
        <v>317</v>
      </c>
      <c r="I124" s="28"/>
      <c r="J124" s="28"/>
      <c r="K124" s="27" t="s">
        <v>317</v>
      </c>
      <c r="L124" s="27" t="s">
        <v>317</v>
      </c>
    </row>
    <row r="125" spans="1:13" x14ac:dyDescent="0.3">
      <c r="B125" s="26"/>
      <c r="C125" s="10"/>
      <c r="D125" s="10"/>
      <c r="E125" s="10"/>
      <c r="F125" s="10"/>
      <c r="G125" s="10"/>
      <c r="H125" s="10"/>
      <c r="I125" s="4"/>
      <c r="J125" s="4"/>
      <c r="K125" s="10"/>
      <c r="L125" s="10"/>
    </row>
    <row r="126" spans="1:13" x14ac:dyDescent="0.3">
      <c r="A126" s="1" t="s">
        <v>683</v>
      </c>
      <c r="B126" s="26" t="s">
        <v>684</v>
      </c>
      <c r="C126" s="10">
        <v>988558.55</v>
      </c>
      <c r="D126" s="10">
        <v>2523</v>
      </c>
      <c r="E126" s="10">
        <v>523869.36</v>
      </c>
      <c r="F126" s="10">
        <v>22522</v>
      </c>
      <c r="G126" s="10">
        <v>586900.06999999995</v>
      </c>
      <c r="H126" s="10">
        <v>2523100</v>
      </c>
      <c r="I126" s="4"/>
      <c r="J126" s="4"/>
      <c r="K126" s="10">
        <f t="shared" ref="K126:L126" si="2">C48+E48+G48+I48+C87+E87+G87+I87+C126+E126+G126</f>
        <v>6488961.2400000002</v>
      </c>
      <c r="L126" s="10">
        <f t="shared" si="2"/>
        <v>2764078</v>
      </c>
    </row>
    <row r="127" spans="1:13" x14ac:dyDescent="0.3">
      <c r="A127" s="1" t="s">
        <v>683</v>
      </c>
      <c r="B127" s="26" t="s">
        <v>685</v>
      </c>
      <c r="C127" s="10">
        <v>813454.38</v>
      </c>
      <c r="D127" s="10">
        <v>33369.96</v>
      </c>
      <c r="E127" s="10">
        <v>562769.32999999996</v>
      </c>
      <c r="F127" s="10">
        <v>50809.5</v>
      </c>
      <c r="G127" s="10">
        <v>633121.89</v>
      </c>
      <c r="H127" s="10">
        <v>2308679.66</v>
      </c>
      <c r="I127" s="4"/>
      <c r="J127" s="4"/>
      <c r="K127" s="10">
        <f t="shared" ref="K127:L127" si="3">C49+E49+G49+I49+C88+E88+G88+I88+C127+E127+G127</f>
        <v>6091885.9099999992</v>
      </c>
      <c r="L127" s="10">
        <f t="shared" si="3"/>
        <v>2842236.7800000003</v>
      </c>
    </row>
    <row r="128" spans="1:13" x14ac:dyDescent="0.3">
      <c r="A128" s="1" t="s">
        <v>683</v>
      </c>
      <c r="B128" s="26" t="s">
        <v>686</v>
      </c>
      <c r="C128" s="10">
        <v>2879923.01</v>
      </c>
      <c r="D128" s="10">
        <v>23987.55</v>
      </c>
      <c r="E128" s="10">
        <v>1104529.3899999999</v>
      </c>
      <c r="F128" s="10">
        <v>65918.78</v>
      </c>
      <c r="G128" s="10">
        <v>213249.42</v>
      </c>
      <c r="H128" s="10">
        <v>3407191.51</v>
      </c>
      <c r="I128" s="4"/>
      <c r="J128" s="4"/>
      <c r="K128" s="10">
        <f t="shared" ref="K128:L128" si="4">C50+E50+G50+I50+C89+E89+G89+I89+C128+E128+G128</f>
        <v>13382591.68</v>
      </c>
      <c r="L128" s="10">
        <f t="shared" si="4"/>
        <v>3644369.57</v>
      </c>
    </row>
    <row r="129" spans="1:12" x14ac:dyDescent="0.3">
      <c r="A129" s="1" t="s">
        <v>683</v>
      </c>
      <c r="B129" s="26" t="s">
        <v>687</v>
      </c>
      <c r="C129" s="10">
        <v>1597400</v>
      </c>
      <c r="D129" s="10">
        <v>0</v>
      </c>
      <c r="E129" s="10">
        <v>0</v>
      </c>
      <c r="F129" s="10">
        <v>0</v>
      </c>
      <c r="G129" s="10">
        <v>14022900</v>
      </c>
      <c r="H129" s="10">
        <v>6563300</v>
      </c>
      <c r="I129" s="4"/>
      <c r="J129" s="4"/>
      <c r="K129" s="10">
        <f t="shared" ref="K129:L129" si="5">C51+E51+G51+I51+C90+E90+G90+I90+C129+E129+G129</f>
        <v>23362700</v>
      </c>
      <c r="L129" s="10">
        <f t="shared" si="5"/>
        <v>8363000</v>
      </c>
    </row>
    <row r="130" spans="1:12" x14ac:dyDescent="0.3">
      <c r="A130" s="1" t="s">
        <v>683</v>
      </c>
      <c r="B130" s="26" t="s">
        <v>688</v>
      </c>
      <c r="C130" s="10">
        <v>2852870</v>
      </c>
      <c r="D130" s="10">
        <v>16911</v>
      </c>
      <c r="E130" s="10">
        <v>2706962</v>
      </c>
      <c r="F130" s="10">
        <v>58779</v>
      </c>
      <c r="G130" s="10">
        <v>11691272</v>
      </c>
      <c r="H130" s="10">
        <v>26651432</v>
      </c>
      <c r="I130" s="4"/>
      <c r="J130" s="4"/>
      <c r="K130" s="10">
        <f t="shared" ref="K130:L130" si="6">C52+E52+G52+I52+C91+E91+G91+I91+C130+E130+G130</f>
        <v>45564362</v>
      </c>
      <c r="L130" s="10">
        <f t="shared" si="6"/>
        <v>41152691</v>
      </c>
    </row>
    <row r="131" spans="1:12" x14ac:dyDescent="0.3">
      <c r="A131" s="1" t="s">
        <v>683</v>
      </c>
      <c r="B131" s="26" t="s">
        <v>689</v>
      </c>
      <c r="C131" s="10">
        <v>1535215.73</v>
      </c>
      <c r="D131" s="10">
        <v>1439.76</v>
      </c>
      <c r="E131" s="10">
        <v>1733844.01</v>
      </c>
      <c r="F131" s="10">
        <v>94496.93</v>
      </c>
      <c r="G131" s="10">
        <v>6361079.6900000004</v>
      </c>
      <c r="H131" s="10">
        <v>11469475.439999999</v>
      </c>
      <c r="I131" s="4"/>
      <c r="J131" s="4"/>
      <c r="K131" s="10">
        <f t="shared" ref="K131:L131" si="7">C53+E53+G53+I53+C92+E92+G92+I92+C131+E131+G131</f>
        <v>24048496.080000002</v>
      </c>
      <c r="L131" s="10">
        <f t="shared" si="7"/>
        <v>16584238.359999999</v>
      </c>
    </row>
    <row r="132" spans="1:12" x14ac:dyDescent="0.3">
      <c r="A132" s="1" t="s">
        <v>683</v>
      </c>
      <c r="B132" s="26" t="s">
        <v>690</v>
      </c>
      <c r="C132" s="10">
        <v>5918813</v>
      </c>
      <c r="D132" s="10">
        <v>0</v>
      </c>
      <c r="E132" s="10">
        <v>6156061</v>
      </c>
      <c r="F132" s="10">
        <v>0</v>
      </c>
      <c r="G132" s="10">
        <v>9902792</v>
      </c>
      <c r="H132" s="10">
        <v>27716318</v>
      </c>
      <c r="I132" s="4"/>
      <c r="J132" s="4"/>
      <c r="K132" s="10">
        <f t="shared" ref="K132:L132" si="8">C54+E54+G54+I54+C93+E93+G93+I93+C132+E132+G132</f>
        <v>50292869</v>
      </c>
      <c r="L132" s="10">
        <f t="shared" si="8"/>
        <v>30434622</v>
      </c>
    </row>
    <row r="133" spans="1:12" x14ac:dyDescent="0.3">
      <c r="A133" s="1" t="s">
        <v>683</v>
      </c>
      <c r="B133" s="26" t="s">
        <v>691</v>
      </c>
      <c r="C133" s="10">
        <v>2317900</v>
      </c>
      <c r="D133" s="10">
        <v>18300</v>
      </c>
      <c r="E133" s="10">
        <v>0</v>
      </c>
      <c r="F133" s="10">
        <v>0</v>
      </c>
      <c r="G133" s="10">
        <v>994400</v>
      </c>
      <c r="H133" s="10">
        <v>4968700</v>
      </c>
      <c r="I133" s="4"/>
      <c r="J133" s="4"/>
      <c r="K133" s="10">
        <f t="shared" ref="K133:L133" si="9">C55+E55+G55+I55+C94+E94+G94+I94+C133+E133+G133</f>
        <v>8207900</v>
      </c>
      <c r="L133" s="10">
        <f t="shared" si="9"/>
        <v>6617300</v>
      </c>
    </row>
    <row r="134" spans="1:12" x14ac:dyDescent="0.3">
      <c r="A134" s="1" t="s">
        <v>683</v>
      </c>
      <c r="B134" s="26" t="s">
        <v>692</v>
      </c>
      <c r="C134" s="10">
        <v>2199213.36</v>
      </c>
      <c r="D134" s="10">
        <v>21312.11</v>
      </c>
      <c r="E134" s="10">
        <v>0</v>
      </c>
      <c r="F134" s="10">
        <v>0</v>
      </c>
      <c r="G134" s="10">
        <v>754553.24</v>
      </c>
      <c r="H134" s="10">
        <v>6052800.5999999996</v>
      </c>
      <c r="I134" s="4"/>
      <c r="J134" s="4"/>
      <c r="K134" s="10">
        <f t="shared" ref="K134:L134" si="10">C56+E56+G56+I56+C95+E95+G95+I95+C134+E134+G134</f>
        <v>31004697.159999996</v>
      </c>
      <c r="L134" s="10">
        <f t="shared" si="10"/>
        <v>6364706.2699999996</v>
      </c>
    </row>
    <row r="135" spans="1:12" x14ac:dyDescent="0.3">
      <c r="A135" s="1" t="s">
        <v>683</v>
      </c>
      <c r="B135" s="26" t="s">
        <v>693</v>
      </c>
      <c r="C135" s="10">
        <v>1182045.18</v>
      </c>
      <c r="D135" s="10">
        <v>4517.5600000000004</v>
      </c>
      <c r="E135" s="10">
        <v>0</v>
      </c>
      <c r="F135" s="10">
        <v>0</v>
      </c>
      <c r="G135" s="10">
        <v>1268302.43</v>
      </c>
      <c r="H135" s="10">
        <v>1679953.06</v>
      </c>
      <c r="I135" s="4"/>
      <c r="J135" s="4"/>
      <c r="K135" s="10">
        <f t="shared" ref="K135:L135" si="11">C57+E57+G57+I57+C96+E96+G96+I96+C135+E135+G135</f>
        <v>6411023.5999999996</v>
      </c>
      <c r="L135" s="10">
        <f t="shared" si="11"/>
        <v>1833017.22</v>
      </c>
    </row>
    <row r="136" spans="1:12" x14ac:dyDescent="0.3">
      <c r="A136" s="1" t="s">
        <v>683</v>
      </c>
      <c r="B136" s="26" t="s">
        <v>694</v>
      </c>
      <c r="C136" s="10">
        <v>1461625.19</v>
      </c>
      <c r="D136" s="10">
        <v>0</v>
      </c>
      <c r="E136" s="10">
        <v>1864469.05</v>
      </c>
      <c r="F136" s="10">
        <v>177591.6</v>
      </c>
      <c r="G136" s="10">
        <v>2186498.54</v>
      </c>
      <c r="H136" s="10">
        <v>5587736.9199999999</v>
      </c>
      <c r="I136" s="4"/>
      <c r="J136" s="4"/>
      <c r="K136" s="10">
        <f t="shared" ref="K136:L136" si="12">C58+E58+G58+I58+C97+E97+G97+I97+C136+E136+G136</f>
        <v>13224385.75</v>
      </c>
      <c r="L136" s="10">
        <f t="shared" si="12"/>
        <v>7933404.5700000003</v>
      </c>
    </row>
    <row r="137" spans="1:12" x14ac:dyDescent="0.3">
      <c r="A137" s="1" t="s">
        <v>683</v>
      </c>
      <c r="B137" s="26" t="s">
        <v>695</v>
      </c>
      <c r="C137" s="10">
        <v>3695940.47</v>
      </c>
      <c r="D137" s="10">
        <v>28742.3</v>
      </c>
      <c r="E137" s="10">
        <v>1100769.3500000001</v>
      </c>
      <c r="F137" s="10">
        <v>83450.98</v>
      </c>
      <c r="G137" s="10">
        <v>4216470.5599999996</v>
      </c>
      <c r="H137" s="10">
        <v>8362961.6200000001</v>
      </c>
      <c r="I137" s="4"/>
      <c r="J137" s="4"/>
      <c r="K137" s="10">
        <f t="shared" ref="K137:L137" si="13">C59+E59+G59+I59+C98+E98+G98+I98+C137+E137+G137</f>
        <v>17925230.619999997</v>
      </c>
      <c r="L137" s="10">
        <f t="shared" si="13"/>
        <v>9013296.9000000004</v>
      </c>
    </row>
    <row r="138" spans="1:12" x14ac:dyDescent="0.3">
      <c r="A138" s="1" t="s">
        <v>683</v>
      </c>
      <c r="B138" s="26" t="s">
        <v>696</v>
      </c>
      <c r="C138" s="10">
        <v>8874753.5500000007</v>
      </c>
      <c r="D138" s="10">
        <v>19401.87</v>
      </c>
      <c r="E138" s="10">
        <v>1072355.72</v>
      </c>
      <c r="F138" s="10">
        <v>23480.1</v>
      </c>
      <c r="G138" s="10">
        <v>646367.89</v>
      </c>
      <c r="H138" s="10">
        <v>3702819.36</v>
      </c>
      <c r="I138" s="4"/>
      <c r="J138" s="4"/>
      <c r="K138" s="10">
        <f t="shared" ref="K138:L138" si="14">C60+E60+G60+I60+C99+E99+G99+I99+C138+E138+G138</f>
        <v>19306736.149999999</v>
      </c>
      <c r="L138" s="10">
        <f t="shared" si="14"/>
        <v>4513102.46</v>
      </c>
    </row>
    <row r="139" spans="1:12" x14ac:dyDescent="0.3">
      <c r="A139" s="1" t="s">
        <v>683</v>
      </c>
      <c r="B139" s="26" t="s">
        <v>697</v>
      </c>
      <c r="C139" s="10">
        <v>1207217.2</v>
      </c>
      <c r="D139" s="10">
        <v>3591.14</v>
      </c>
      <c r="E139" s="10">
        <v>699189.96</v>
      </c>
      <c r="F139" s="10">
        <v>13874.62</v>
      </c>
      <c r="G139" s="10">
        <v>319570.61</v>
      </c>
      <c r="H139" s="10">
        <v>1297864.6000000001</v>
      </c>
      <c r="I139" s="4"/>
      <c r="J139" s="4"/>
      <c r="K139" s="10">
        <f t="shared" ref="K139:L139" si="15">C61+E61+G61+I61+C100+E100+G100+I100+C139+E139+G139</f>
        <v>7622925.3000000007</v>
      </c>
      <c r="L139" s="10">
        <f t="shared" si="15"/>
        <v>1340950.4600000002</v>
      </c>
    </row>
    <row r="140" spans="1:12" x14ac:dyDescent="0.3">
      <c r="A140" s="1" t="s">
        <v>683</v>
      </c>
      <c r="B140" s="26" t="s">
        <v>698</v>
      </c>
      <c r="C140" s="10">
        <v>772393.61</v>
      </c>
      <c r="D140" s="10">
        <v>1573.13</v>
      </c>
      <c r="E140" s="10">
        <v>388240.28</v>
      </c>
      <c r="F140" s="10">
        <v>34432.32</v>
      </c>
      <c r="G140" s="10">
        <v>6496384.9699999997</v>
      </c>
      <c r="H140" s="10">
        <v>7697941.5199999996</v>
      </c>
      <c r="I140" s="4"/>
      <c r="J140" s="4"/>
      <c r="K140" s="10">
        <f t="shared" ref="K140:L140" si="16">C62+E62+G62+I62+C101+E101+G101+I101+C140+E140+G140</f>
        <v>10994345.619999999</v>
      </c>
      <c r="L140" s="10">
        <f t="shared" si="16"/>
        <v>7971469.1999999993</v>
      </c>
    </row>
    <row r="141" spans="1:12" x14ac:dyDescent="0.3">
      <c r="A141" s="1" t="s">
        <v>683</v>
      </c>
      <c r="B141" s="26" t="s">
        <v>699</v>
      </c>
      <c r="C141" s="10">
        <v>940219.84</v>
      </c>
      <c r="D141" s="10">
        <v>3846.31</v>
      </c>
      <c r="E141" s="10">
        <v>215039.83</v>
      </c>
      <c r="F141" s="10">
        <v>24958.959999999999</v>
      </c>
      <c r="G141" s="10">
        <v>221708.95</v>
      </c>
      <c r="H141" s="10">
        <v>1509544.34</v>
      </c>
      <c r="I141" s="4"/>
      <c r="J141" s="4"/>
      <c r="K141" s="10">
        <f t="shared" ref="K141:L141" si="17">C63+E63+G63+I63+C102+E102+G102+I102+C141+E141+G141</f>
        <v>2814751.36</v>
      </c>
      <c r="L141" s="10">
        <f t="shared" si="17"/>
        <v>2234024.1900000004</v>
      </c>
    </row>
    <row r="142" spans="1:12" x14ac:dyDescent="0.3">
      <c r="A142" s="1" t="s">
        <v>683</v>
      </c>
      <c r="B142" s="26" t="s">
        <v>700</v>
      </c>
      <c r="C142" s="10">
        <v>1991657.56</v>
      </c>
      <c r="D142" s="10">
        <v>29545.07</v>
      </c>
      <c r="E142" s="10">
        <v>902803.53</v>
      </c>
      <c r="F142" s="10">
        <v>90734.7</v>
      </c>
      <c r="G142" s="10">
        <v>996522.05</v>
      </c>
      <c r="H142" s="10">
        <v>6289022.9500000002</v>
      </c>
      <c r="I142" s="4"/>
      <c r="J142" s="4"/>
      <c r="K142" s="10">
        <f t="shared" ref="K142:L142" si="18">C64+E64+G64+I64+C103+E103+G103+I103+C142+E142+G142</f>
        <v>13761451.670000002</v>
      </c>
      <c r="L142" s="10">
        <f t="shared" si="18"/>
        <v>9154869.4600000009</v>
      </c>
    </row>
    <row r="143" spans="1:12" x14ac:dyDescent="0.3">
      <c r="A143" s="1" t="s">
        <v>683</v>
      </c>
      <c r="B143" s="26" t="s">
        <v>701</v>
      </c>
      <c r="C143" s="10">
        <v>1213393.6499999999</v>
      </c>
      <c r="D143" s="10">
        <v>10596</v>
      </c>
      <c r="E143" s="10">
        <v>382612.87</v>
      </c>
      <c r="F143" s="10">
        <v>5871.68</v>
      </c>
      <c r="G143" s="10">
        <v>87093.94</v>
      </c>
      <c r="H143" s="10">
        <v>2750581.08</v>
      </c>
      <c r="I143" s="4"/>
      <c r="J143" s="4"/>
      <c r="K143" s="10">
        <f t="shared" ref="K143:L143" si="19">C65+E65+G65+I65+C104+E104+G104+I104+C143+E143+G143</f>
        <v>3335186.9899999998</v>
      </c>
      <c r="L143" s="10">
        <f t="shared" si="19"/>
        <v>2820018.4</v>
      </c>
    </row>
    <row r="144" spans="1:12" x14ac:dyDescent="0.3">
      <c r="A144" s="1" t="s">
        <v>683</v>
      </c>
      <c r="B144" s="26" t="s">
        <v>702</v>
      </c>
      <c r="C144" s="10">
        <v>1080645</v>
      </c>
      <c r="D144" s="10">
        <v>0</v>
      </c>
      <c r="E144" s="10">
        <v>1050803</v>
      </c>
      <c r="F144" s="10">
        <v>43015</v>
      </c>
      <c r="G144" s="10">
        <v>266687</v>
      </c>
      <c r="H144" s="10">
        <v>3728249</v>
      </c>
      <c r="I144" s="4"/>
      <c r="J144" s="4"/>
      <c r="K144" s="10">
        <f t="shared" ref="K144:L144" si="20">C66+E66+G66+I66+C105+E105+G105+I105+C144+E144+G144</f>
        <v>11287244</v>
      </c>
      <c r="L144" s="10">
        <f t="shared" si="20"/>
        <v>5183306</v>
      </c>
    </row>
    <row r="145" spans="1:12" x14ac:dyDescent="0.3">
      <c r="A145" s="1" t="s">
        <v>683</v>
      </c>
      <c r="B145" s="26" t="s">
        <v>703</v>
      </c>
      <c r="C145" s="10">
        <v>3813717</v>
      </c>
      <c r="D145" s="10">
        <v>12049</v>
      </c>
      <c r="E145" s="10">
        <v>1301913</v>
      </c>
      <c r="F145" s="10">
        <v>24177</v>
      </c>
      <c r="G145" s="10">
        <v>2245263</v>
      </c>
      <c r="H145" s="10">
        <v>6231449</v>
      </c>
      <c r="I145" s="4"/>
      <c r="J145" s="4"/>
      <c r="K145" s="10">
        <f t="shared" ref="K145:L145" si="21">C67+E67+G67+I67+C106+E106+G106+I106+C145+E145+G145</f>
        <v>15113708</v>
      </c>
      <c r="L145" s="10">
        <f t="shared" si="21"/>
        <v>6582196</v>
      </c>
    </row>
    <row r="146" spans="1:12" x14ac:dyDescent="0.3">
      <c r="A146" s="1" t="s">
        <v>683</v>
      </c>
      <c r="B146" s="26" t="s">
        <v>704</v>
      </c>
      <c r="C146" s="10">
        <v>2940355</v>
      </c>
      <c r="D146" s="10">
        <v>26527</v>
      </c>
      <c r="E146" s="10">
        <v>1664672</v>
      </c>
      <c r="F146" s="10">
        <v>100218</v>
      </c>
      <c r="G146" s="10">
        <v>801556</v>
      </c>
      <c r="H146" s="10">
        <v>4079467</v>
      </c>
      <c r="I146" s="4"/>
      <c r="J146" s="4"/>
      <c r="K146" s="10">
        <f t="shared" ref="K146:L146" si="22">C68+E68+G68+I68+C107+E107+G107+I107+C146+E146+G146</f>
        <v>15268453</v>
      </c>
      <c r="L146" s="10">
        <f t="shared" si="22"/>
        <v>4294616</v>
      </c>
    </row>
    <row r="147" spans="1:12" x14ac:dyDescent="0.3">
      <c r="A147" s="1" t="s">
        <v>683</v>
      </c>
      <c r="B147" s="26" t="s">
        <v>705</v>
      </c>
      <c r="C147" s="10">
        <v>2368194</v>
      </c>
      <c r="D147" s="10">
        <v>2073</v>
      </c>
      <c r="E147" s="10">
        <v>656985</v>
      </c>
      <c r="F147" s="10">
        <v>44068</v>
      </c>
      <c r="G147" s="10">
        <v>695824</v>
      </c>
      <c r="H147" s="10">
        <v>2681937</v>
      </c>
      <c r="I147" s="4"/>
      <c r="J147" s="4"/>
      <c r="K147" s="10">
        <f t="shared" ref="K147:L147" si="23">C69+E69+G69+I69+C108+E108+G108+I108+C147+E147+G147</f>
        <v>6978286</v>
      </c>
      <c r="L147" s="10">
        <f t="shared" si="23"/>
        <v>2841770</v>
      </c>
    </row>
    <row r="148" spans="1:12" x14ac:dyDescent="0.3">
      <c r="A148" s="1" t="s">
        <v>683</v>
      </c>
      <c r="B148" s="26" t="s">
        <v>706</v>
      </c>
      <c r="C148" s="10">
        <v>1462324.31</v>
      </c>
      <c r="D148" s="10">
        <v>0</v>
      </c>
      <c r="E148" s="10">
        <v>752255.07</v>
      </c>
      <c r="F148" s="10">
        <v>23240</v>
      </c>
      <c r="G148" s="10">
        <v>489059.99</v>
      </c>
      <c r="H148" s="10">
        <v>2391488</v>
      </c>
      <c r="I148" s="4"/>
      <c r="J148" s="4"/>
      <c r="K148" s="10">
        <f t="shared" ref="K148:L148" si="24">C70+E70+G70+I70+C109+E109+G109+I109+C148+E148+G148</f>
        <v>7465859.1100000013</v>
      </c>
      <c r="L148" s="10">
        <f t="shared" si="24"/>
        <v>3296244.94</v>
      </c>
    </row>
    <row r="149" spans="1:12" x14ac:dyDescent="0.3">
      <c r="A149" s="1" t="s">
        <v>683</v>
      </c>
      <c r="B149" s="26" t="s">
        <v>707</v>
      </c>
      <c r="C149" s="10">
        <v>878365.01</v>
      </c>
      <c r="D149" s="10">
        <v>13803.96</v>
      </c>
      <c r="E149" s="10">
        <v>552111.18999999994</v>
      </c>
      <c r="F149" s="10">
        <v>31680.27</v>
      </c>
      <c r="G149" s="10">
        <v>206944.93</v>
      </c>
      <c r="H149" s="10">
        <v>1857963.91</v>
      </c>
      <c r="I149" s="4"/>
      <c r="J149" s="4"/>
      <c r="K149" s="10">
        <f t="shared" ref="K149:L149" si="25">C71+E71+G71+I71+C110+E110+G110+I110+C149+E149+G149</f>
        <v>4785213.82</v>
      </c>
      <c r="L149" s="10">
        <f t="shared" si="25"/>
        <v>1932252.0999999999</v>
      </c>
    </row>
    <row r="150" spans="1:12" x14ac:dyDescent="0.3">
      <c r="A150" s="1" t="s">
        <v>683</v>
      </c>
      <c r="B150" s="26" t="s">
        <v>708</v>
      </c>
      <c r="C150" s="10">
        <v>1233363.32</v>
      </c>
      <c r="D150" s="10">
        <v>13618.43</v>
      </c>
      <c r="E150" s="10">
        <v>590485.96</v>
      </c>
      <c r="F150" s="10">
        <v>42135.86</v>
      </c>
      <c r="G150" s="10">
        <v>170974.23</v>
      </c>
      <c r="H150" s="10">
        <v>2250472</v>
      </c>
      <c r="I150" s="4"/>
      <c r="J150" s="4"/>
      <c r="K150" s="10">
        <f t="shared" ref="K150:L150" si="26">C72+E72+G72+I72+C111+E111+G111+I111+C150+E150+G150</f>
        <v>7465524.0099999998</v>
      </c>
      <c r="L150" s="10">
        <f t="shared" si="26"/>
        <v>4416649.9700000007</v>
      </c>
    </row>
    <row r="151" spans="1:12" x14ac:dyDescent="0.3">
      <c r="A151" s="1" t="s">
        <v>683</v>
      </c>
      <c r="B151" s="26" t="s">
        <v>709</v>
      </c>
      <c r="C151" s="10">
        <v>1456300</v>
      </c>
      <c r="D151" s="10">
        <v>1100</v>
      </c>
      <c r="E151" s="10">
        <v>0</v>
      </c>
      <c r="F151" s="10">
        <v>0</v>
      </c>
      <c r="G151" s="10">
        <v>41800</v>
      </c>
      <c r="H151" s="10">
        <v>5626600</v>
      </c>
      <c r="I151" s="4"/>
      <c r="J151" s="4"/>
      <c r="K151" s="10">
        <f t="shared" ref="K151:L151" si="27">C73+E73+G73+I73+C112+E112+G112+I112+C151+E151+G151</f>
        <v>17911200</v>
      </c>
      <c r="L151" s="10">
        <f t="shared" si="27"/>
        <v>6264900</v>
      </c>
    </row>
    <row r="152" spans="1:12" x14ac:dyDescent="0.3">
      <c r="A152" s="1" t="s">
        <v>683</v>
      </c>
      <c r="B152" s="26" t="s">
        <v>710</v>
      </c>
      <c r="C152" s="10">
        <v>3297418.66</v>
      </c>
      <c r="D152" s="10">
        <v>14352.44</v>
      </c>
      <c r="E152" s="10">
        <v>1640853.3</v>
      </c>
      <c r="F152" s="10">
        <v>90905.3</v>
      </c>
      <c r="G152" s="10">
        <v>3739300.07</v>
      </c>
      <c r="H152" s="10">
        <v>7080830.29</v>
      </c>
      <c r="I152" s="4"/>
      <c r="J152" s="4"/>
      <c r="K152" s="10">
        <f t="shared" ref="K152:L152" si="28">C74+E74+G74+I74+C113+E113+G113+I113+C152+E152+G152</f>
        <v>16536161.280000001</v>
      </c>
      <c r="L152" s="10">
        <f t="shared" si="28"/>
        <v>7460994.96</v>
      </c>
    </row>
    <row r="153" spans="1:12" x14ac:dyDescent="0.3">
      <c r="A153" s="1" t="s">
        <v>683</v>
      </c>
      <c r="B153" s="26" t="s">
        <v>711</v>
      </c>
      <c r="C153" s="10">
        <v>1408673.22</v>
      </c>
      <c r="D153" s="10">
        <v>2731</v>
      </c>
      <c r="E153" s="10">
        <v>818663.64</v>
      </c>
      <c r="F153" s="10">
        <v>42337.82</v>
      </c>
      <c r="G153" s="10">
        <v>386915.74</v>
      </c>
      <c r="H153" s="10">
        <v>3777057.1</v>
      </c>
      <c r="I153" s="4"/>
      <c r="J153" s="4"/>
      <c r="K153" s="10">
        <f t="shared" ref="K153:L153" si="29">C75+E75+G75+I75+C114+E114+G114+I114+C153+E153+G153</f>
        <v>9521644.9000000004</v>
      </c>
      <c r="L153" s="10">
        <f t="shared" si="29"/>
        <v>6085213.0199999996</v>
      </c>
    </row>
    <row r="154" spans="1:12" x14ac:dyDescent="0.3">
      <c r="A154" s="1" t="s">
        <v>683</v>
      </c>
      <c r="B154" s="26" t="s">
        <v>712</v>
      </c>
      <c r="C154" s="10">
        <v>1078741.43</v>
      </c>
      <c r="D154" s="10">
        <v>2579.6999999999998</v>
      </c>
      <c r="E154" s="10">
        <v>553713.05000000005</v>
      </c>
      <c r="F154" s="10">
        <v>12354.23</v>
      </c>
      <c r="G154" s="10">
        <v>1649234.41</v>
      </c>
      <c r="H154" s="10">
        <v>2222691.56</v>
      </c>
      <c r="I154" s="4"/>
      <c r="J154" s="4"/>
      <c r="K154" s="10">
        <f t="shared" ref="K154:L154" si="30">C76+E76+G76+I76+C115+E115+G115+I115+C154+E154+G154</f>
        <v>9424031.0999999996</v>
      </c>
      <c r="L154" s="10">
        <f t="shared" si="30"/>
        <v>4861330.51</v>
      </c>
    </row>
    <row r="155" spans="1:12" x14ac:dyDescent="0.3">
      <c r="A155" s="1" t="s">
        <v>683</v>
      </c>
      <c r="B155" s="26" t="s">
        <v>713</v>
      </c>
      <c r="C155" s="10">
        <v>1632526</v>
      </c>
      <c r="D155" s="10">
        <v>0</v>
      </c>
      <c r="E155" s="10">
        <v>1048613</v>
      </c>
      <c r="F155" s="10">
        <v>34607</v>
      </c>
      <c r="G155" s="10">
        <v>1768360</v>
      </c>
      <c r="H155" s="10">
        <v>4421806</v>
      </c>
      <c r="I155" s="4"/>
      <c r="J155" s="4"/>
      <c r="K155" s="10">
        <f>C77+E77+G77+I77+C116+E116+G116+I116+C155+E155+G155</f>
        <v>14821040</v>
      </c>
      <c r="L155" s="10">
        <f>D77+F77+H77+J77+D116+F116+H116+J116+D155+F155+H155</f>
        <v>4570193</v>
      </c>
    </row>
    <row r="156" spans="1:12" x14ac:dyDescent="0.3">
      <c r="A156" s="1" t="s">
        <v>424</v>
      </c>
      <c r="B156" s="26" t="s">
        <v>714</v>
      </c>
      <c r="C156" s="10">
        <v>3271359.24</v>
      </c>
      <c r="D156" s="10">
        <v>4649.13</v>
      </c>
      <c r="E156" s="10">
        <v>809027.46</v>
      </c>
      <c r="F156" s="10">
        <v>65406.41</v>
      </c>
      <c r="G156" s="10">
        <v>366733.36</v>
      </c>
      <c r="H156" s="10">
        <v>3396416.22</v>
      </c>
      <c r="I156" s="4"/>
      <c r="J156" s="4"/>
      <c r="K156" s="10">
        <f>C78+E78+G78+I78+C117+E117+G117+I117+C156+E156+G156</f>
        <v>13718725.399999999</v>
      </c>
      <c r="L156" s="10">
        <f>D78+F78+H78+J78+D117+F117+H117+J117+D156+F156+H156</f>
        <v>6216821.5899999999</v>
      </c>
    </row>
    <row r="157" spans="1:12" x14ac:dyDescent="0.3">
      <c r="B157" s="26"/>
      <c r="C157" s="10"/>
      <c r="D157" s="10"/>
      <c r="E157" s="10"/>
      <c r="F157" s="10"/>
      <c r="G157" s="10"/>
      <c r="H157" s="10"/>
      <c r="I157" s="4"/>
      <c r="J157" s="4"/>
      <c r="K157" s="10"/>
      <c r="L157" s="10"/>
    </row>
    <row r="158" spans="1:12" x14ac:dyDescent="0.3">
      <c r="B158" s="26" t="s">
        <v>289</v>
      </c>
      <c r="C158" s="11">
        <f t="shared" ref="C158:H158" si="31">SUBTOTAL(9,C125:C157)</f>
        <v>68364576.470000014</v>
      </c>
      <c r="D158" s="11">
        <f t="shared" si="31"/>
        <v>313140.42000000004</v>
      </c>
      <c r="E158" s="11">
        <f t="shared" si="31"/>
        <v>30853611.350000009</v>
      </c>
      <c r="F158" s="11">
        <f t="shared" si="31"/>
        <v>1301066.0599999998</v>
      </c>
      <c r="G158" s="11">
        <f t="shared" si="31"/>
        <v>74427840.979999989</v>
      </c>
      <c r="H158" s="11">
        <f t="shared" si="31"/>
        <v>180285849.73999998</v>
      </c>
      <c r="I158" s="4"/>
      <c r="J158" s="4"/>
      <c r="K158" s="11">
        <f>SUBTOTAL(9,K125:K157)</f>
        <v>454137590.75</v>
      </c>
      <c r="L158" s="11">
        <f>SUBTOTAL(9,L125:L157)</f>
        <v>229587882.93000004</v>
      </c>
    </row>
    <row r="159" spans="1:12" x14ac:dyDescent="0.3"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</row>
    <row r="160" spans="1:12" ht="17.5" x14ac:dyDescent="0.35">
      <c r="B160" s="242"/>
      <c r="C160" s="242"/>
      <c r="D160" s="242"/>
      <c r="E160" s="242"/>
      <c r="F160" s="242"/>
      <c r="G160" s="242"/>
      <c r="H160" s="242"/>
      <c r="I160" s="242"/>
      <c r="J160" s="242"/>
      <c r="K160" s="243"/>
      <c r="L160" s="243"/>
    </row>
    <row r="161" spans="1:13" ht="39.75" customHeight="1" x14ac:dyDescent="0.3">
      <c r="B161" s="26"/>
      <c r="C161" s="230"/>
      <c r="D161" s="230"/>
      <c r="E161" s="230"/>
      <c r="F161" s="230"/>
      <c r="G161" s="230"/>
      <c r="H161" s="230"/>
      <c r="I161" s="230"/>
      <c r="J161" s="236"/>
      <c r="K161" s="226" t="s">
        <v>163</v>
      </c>
      <c r="L161" s="241"/>
      <c r="M161" s="6"/>
    </row>
    <row r="162" spans="1:13" x14ac:dyDescent="0.3">
      <c r="B162" s="15"/>
      <c r="C162" s="28"/>
      <c r="D162" s="28"/>
      <c r="E162" s="28"/>
      <c r="F162" s="28"/>
      <c r="G162" s="26"/>
      <c r="H162" s="28"/>
      <c r="I162" s="27"/>
      <c r="J162" s="27"/>
      <c r="K162" s="172" t="s">
        <v>315</v>
      </c>
      <c r="L162" s="164" t="s">
        <v>316</v>
      </c>
    </row>
    <row r="163" spans="1:13" x14ac:dyDescent="0.3">
      <c r="B163" s="15"/>
      <c r="C163" s="28"/>
      <c r="D163" s="28"/>
      <c r="E163" s="28"/>
      <c r="F163" s="28"/>
      <c r="G163" s="28"/>
      <c r="H163" s="28"/>
      <c r="I163" s="27"/>
      <c r="J163" s="27"/>
      <c r="K163" s="28" t="s">
        <v>317</v>
      </c>
      <c r="L163" s="28" t="s">
        <v>317</v>
      </c>
    </row>
    <row r="164" spans="1:13" x14ac:dyDescent="0.3">
      <c r="B164" s="15"/>
      <c r="C164" s="28"/>
      <c r="D164" s="28"/>
      <c r="E164" s="28"/>
      <c r="F164" s="28"/>
      <c r="G164" s="28"/>
      <c r="H164" s="28"/>
      <c r="I164" s="28"/>
      <c r="J164" s="28"/>
      <c r="K164" s="28"/>
      <c r="L164" s="28"/>
    </row>
    <row r="165" spans="1:13" x14ac:dyDescent="0.3">
      <c r="A165" s="31" t="s">
        <v>175</v>
      </c>
      <c r="B165" s="26"/>
      <c r="C165" s="4"/>
      <c r="D165" s="4"/>
      <c r="E165" s="4"/>
      <c r="F165" s="4"/>
      <c r="G165" s="4"/>
      <c r="H165" s="240" t="s">
        <v>594</v>
      </c>
      <c r="I165" s="240"/>
      <c r="J165" s="240"/>
      <c r="K165" s="166">
        <v>5903357.54</v>
      </c>
      <c r="L165" s="166">
        <v>5903357.54</v>
      </c>
    </row>
    <row r="166" spans="1:13" x14ac:dyDescent="0.3">
      <c r="A166" s="31"/>
      <c r="B166" s="26"/>
      <c r="C166" s="4"/>
      <c r="D166" s="4"/>
      <c r="E166" s="4"/>
      <c r="F166" s="4"/>
      <c r="G166" s="4"/>
      <c r="H166" s="4"/>
      <c r="I166" s="4"/>
      <c r="J166" s="4"/>
      <c r="K166" s="15">
        <f>K158+K165</f>
        <v>460040948.29000002</v>
      </c>
      <c r="L166" s="15">
        <f>L158+L165</f>
        <v>235491240.47000003</v>
      </c>
    </row>
    <row r="167" spans="1:13" x14ac:dyDescent="0.3">
      <c r="A167" s="31" t="s">
        <v>84</v>
      </c>
      <c r="B167" s="26"/>
      <c r="C167" s="4"/>
      <c r="D167" s="4"/>
      <c r="E167" s="4"/>
      <c r="F167" s="4"/>
      <c r="G167" s="4"/>
      <c r="H167" s="233" t="s">
        <v>560</v>
      </c>
      <c r="I167" s="233"/>
      <c r="J167" s="233"/>
      <c r="K167" s="4">
        <v>14864391.280000001</v>
      </c>
      <c r="L167" s="4">
        <v>14864391.280000001</v>
      </c>
    </row>
    <row r="168" spans="1:13" ht="13.5" thickBot="1" x14ac:dyDescent="0.35">
      <c r="A168" s="31"/>
      <c r="B168" s="10"/>
      <c r="C168" s="10"/>
      <c r="D168" s="10"/>
      <c r="E168" s="10"/>
      <c r="F168" s="10"/>
      <c r="G168" s="10"/>
      <c r="H168" s="149"/>
      <c r="I168" s="149"/>
      <c r="J168" s="149"/>
      <c r="K168" s="149"/>
      <c r="L168" s="149"/>
    </row>
    <row r="169" spans="1:13" ht="14" thickTop="1" thickBot="1" x14ac:dyDescent="0.35">
      <c r="B169" s="10"/>
      <c r="C169" s="10"/>
      <c r="D169" s="10"/>
      <c r="E169" s="10"/>
      <c r="F169" s="10"/>
      <c r="G169" s="10"/>
      <c r="H169" s="234" t="s">
        <v>176</v>
      </c>
      <c r="I169" s="234"/>
      <c r="J169" s="234"/>
      <c r="K169" s="151">
        <f>K166-K167</f>
        <v>445176557.00999999</v>
      </c>
      <c r="L169" s="187">
        <f>L166-L167</f>
        <v>220626849.19000003</v>
      </c>
    </row>
    <row r="170" spans="1:13" ht="13.5" thickTop="1" x14ac:dyDescent="0.3">
      <c r="B170" s="26"/>
      <c r="C170" s="4"/>
      <c r="D170" s="4"/>
      <c r="E170" s="4"/>
      <c r="F170" s="4"/>
      <c r="G170" s="4"/>
      <c r="H170" s="4"/>
      <c r="I170" s="4"/>
      <c r="J170" s="4"/>
      <c r="K170" s="4"/>
      <c r="L170" s="4"/>
    </row>
    <row r="171" spans="1:13" x14ac:dyDescent="0.3">
      <c r="B171" s="26"/>
      <c r="C171" s="4"/>
      <c r="D171" s="4"/>
      <c r="E171" s="4"/>
      <c r="F171" s="4"/>
      <c r="G171" s="4"/>
      <c r="H171" s="4"/>
      <c r="I171" s="4"/>
      <c r="J171" s="4"/>
      <c r="K171" s="4"/>
      <c r="L171" s="4"/>
    </row>
    <row r="172" spans="1:13" x14ac:dyDescent="0.3">
      <c r="B172" s="26"/>
      <c r="C172" s="4"/>
      <c r="D172" s="4"/>
      <c r="E172" s="4"/>
      <c r="F172" s="4"/>
      <c r="G172" s="4"/>
      <c r="H172" s="4"/>
      <c r="I172" s="4"/>
      <c r="J172" s="4"/>
      <c r="K172" s="4"/>
      <c r="L172" s="4"/>
    </row>
  </sheetData>
  <mergeCells count="25">
    <mergeCell ref="B82:L82"/>
    <mergeCell ref="C122:D122"/>
    <mergeCell ref="B43:L43"/>
    <mergeCell ref="C44:D44"/>
    <mergeCell ref="E44:F44"/>
    <mergeCell ref="G44:H44"/>
    <mergeCell ref="I44:J44"/>
    <mergeCell ref="E122:F122"/>
    <mergeCell ref="G122:H122"/>
    <mergeCell ref="H169:J169"/>
    <mergeCell ref="H165:J165"/>
    <mergeCell ref="I83:J83"/>
    <mergeCell ref="B121:L121"/>
    <mergeCell ref="G161:H161"/>
    <mergeCell ref="I161:J161"/>
    <mergeCell ref="H167:J167"/>
    <mergeCell ref="B160:L160"/>
    <mergeCell ref="C161:D161"/>
    <mergeCell ref="E161:F161"/>
    <mergeCell ref="I122:J122"/>
    <mergeCell ref="K122:L122"/>
    <mergeCell ref="E83:F83"/>
    <mergeCell ref="K161:L161"/>
    <mergeCell ref="C83:D83"/>
    <mergeCell ref="G83:H83"/>
  </mergeCells>
  <phoneticPr fontId="0" type="noConversion"/>
  <pageMargins left="0.74803149606299213" right="0.74803149606299213" top="0.53" bottom="0.53" header="0.4" footer="0.51181102362204722"/>
  <pageSetup paperSize="9" scale="78" fitToHeight="10" orientation="landscape" r:id="rId1"/>
  <headerFooter alignWithMargins="0"/>
  <rowBreaks count="2" manualBreakCount="2">
    <brk id="81" max="11" man="1"/>
    <brk id="120" max="11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9"/>
  <sheetViews>
    <sheetView topLeftCell="A145" workbookViewId="0">
      <selection activeCell="D159" sqref="D159"/>
    </sheetView>
  </sheetViews>
  <sheetFormatPr defaultColWidth="9.1796875" defaultRowHeight="13" x14ac:dyDescent="0.3"/>
  <cols>
    <col min="1" max="1" width="9.1796875" style="1"/>
    <col min="2" max="2" width="26" style="1" customWidth="1"/>
    <col min="3" max="3" width="16.54296875" style="1" bestFit="1" customWidth="1"/>
    <col min="4" max="4" width="81.90625" style="158" customWidth="1"/>
    <col min="5" max="5" width="10.1796875" style="1" bestFit="1" customWidth="1"/>
    <col min="6" max="6" width="16.1796875" style="1" bestFit="1" customWidth="1"/>
    <col min="7" max="16384" width="9.1796875" style="1"/>
  </cols>
  <sheetData>
    <row r="1" spans="1:6" x14ac:dyDescent="0.3">
      <c r="A1" s="8" t="s">
        <v>200</v>
      </c>
    </row>
    <row r="2" spans="1:6" x14ac:dyDescent="0.3">
      <c r="A2" s="1" t="s">
        <v>244</v>
      </c>
    </row>
    <row r="4" spans="1:6" x14ac:dyDescent="0.3">
      <c r="A4" s="8" t="s">
        <v>201</v>
      </c>
      <c r="B4" s="8" t="s">
        <v>202</v>
      </c>
      <c r="C4" s="8" t="s">
        <v>203</v>
      </c>
      <c r="D4" s="111" t="s">
        <v>204</v>
      </c>
      <c r="E4" s="8" t="s">
        <v>205</v>
      </c>
      <c r="F4" s="8" t="s">
        <v>206</v>
      </c>
    </row>
    <row r="5" spans="1:6" x14ac:dyDescent="0.3">
      <c r="A5" s="8" t="s">
        <v>245</v>
      </c>
    </row>
    <row r="6" spans="1:6" x14ac:dyDescent="0.3">
      <c r="A6" s="160">
        <v>1.36</v>
      </c>
      <c r="B6" s="1" t="s">
        <v>246</v>
      </c>
      <c r="C6" s="1" t="s">
        <v>208</v>
      </c>
      <c r="D6" s="158" t="s">
        <v>247</v>
      </c>
      <c r="E6" s="161">
        <v>40224</v>
      </c>
      <c r="F6" s="1" t="s">
        <v>207</v>
      </c>
    </row>
    <row r="7" spans="1:6" x14ac:dyDescent="0.3">
      <c r="A7" s="160">
        <v>1.36</v>
      </c>
      <c r="B7" s="1" t="s">
        <v>246</v>
      </c>
      <c r="C7" s="1" t="s">
        <v>208</v>
      </c>
      <c r="D7" s="158" t="s">
        <v>248</v>
      </c>
      <c r="E7" s="161">
        <v>40224</v>
      </c>
      <c r="F7" s="1" t="s">
        <v>207</v>
      </c>
    </row>
    <row r="8" spans="1:6" x14ac:dyDescent="0.3">
      <c r="A8" s="160">
        <v>1.36</v>
      </c>
      <c r="B8" s="1" t="s">
        <v>249</v>
      </c>
      <c r="C8" s="1" t="s">
        <v>208</v>
      </c>
      <c r="D8" s="158" t="s">
        <v>250</v>
      </c>
      <c r="E8" s="161">
        <v>40224</v>
      </c>
      <c r="F8" s="1" t="s">
        <v>207</v>
      </c>
    </row>
    <row r="9" spans="1:6" x14ac:dyDescent="0.3">
      <c r="A9" s="160">
        <v>1.36</v>
      </c>
      <c r="B9" s="1" t="s">
        <v>251</v>
      </c>
      <c r="C9" s="1" t="s">
        <v>208</v>
      </c>
      <c r="D9" s="158" t="s">
        <v>252</v>
      </c>
      <c r="E9" s="161">
        <v>40224</v>
      </c>
      <c r="F9" s="1" t="s">
        <v>207</v>
      </c>
    </row>
    <row r="10" spans="1:6" x14ac:dyDescent="0.3">
      <c r="A10" s="160">
        <v>1.36</v>
      </c>
      <c r="B10" s="1" t="s">
        <v>215</v>
      </c>
      <c r="C10" s="1" t="s">
        <v>208</v>
      </c>
      <c r="D10" s="158" t="s">
        <v>253</v>
      </c>
      <c r="E10" s="161">
        <v>40224</v>
      </c>
      <c r="F10" s="1" t="s">
        <v>207</v>
      </c>
    </row>
    <row r="11" spans="1:6" x14ac:dyDescent="0.3">
      <c r="A11" s="160">
        <v>1.36</v>
      </c>
      <c r="B11" s="1" t="s">
        <v>254</v>
      </c>
      <c r="C11" s="1" t="s">
        <v>208</v>
      </c>
      <c r="D11" s="158" t="s">
        <v>255</v>
      </c>
      <c r="E11" s="161">
        <v>40224</v>
      </c>
      <c r="F11" s="1" t="s">
        <v>207</v>
      </c>
    </row>
    <row r="12" spans="1:6" ht="26" x14ac:dyDescent="0.3">
      <c r="A12" s="156">
        <v>1.36</v>
      </c>
      <c r="B12" s="157" t="s">
        <v>239</v>
      </c>
      <c r="C12" s="157" t="s">
        <v>208</v>
      </c>
      <c r="D12" s="158" t="s">
        <v>256</v>
      </c>
      <c r="E12" s="159">
        <v>40227</v>
      </c>
      <c r="F12" s="157" t="s">
        <v>207</v>
      </c>
    </row>
    <row r="13" spans="1:6" ht="26" x14ac:dyDescent="0.3">
      <c r="A13" s="156">
        <v>1.36</v>
      </c>
      <c r="B13" s="157" t="s">
        <v>239</v>
      </c>
      <c r="C13" s="157" t="s">
        <v>208</v>
      </c>
      <c r="D13" s="158" t="s">
        <v>257</v>
      </c>
      <c r="E13" s="159">
        <v>40227</v>
      </c>
      <c r="F13" s="157" t="s">
        <v>207</v>
      </c>
    </row>
    <row r="14" spans="1:6" ht="26" x14ac:dyDescent="0.3">
      <c r="A14" s="156">
        <v>1.36</v>
      </c>
      <c r="B14" s="157" t="s">
        <v>241</v>
      </c>
      <c r="C14" s="157" t="s">
        <v>208</v>
      </c>
      <c r="D14" s="158" t="s">
        <v>258</v>
      </c>
      <c r="E14" s="159">
        <v>40227</v>
      </c>
      <c r="F14" s="157" t="s">
        <v>207</v>
      </c>
    </row>
    <row r="15" spans="1:6" ht="26" x14ac:dyDescent="0.3">
      <c r="A15" s="156">
        <v>1.36</v>
      </c>
      <c r="B15" s="157" t="s">
        <v>239</v>
      </c>
      <c r="C15" s="157" t="s">
        <v>208</v>
      </c>
      <c r="D15" s="158" t="s">
        <v>259</v>
      </c>
      <c r="E15" s="159">
        <v>40227</v>
      </c>
      <c r="F15" s="157" t="s">
        <v>207</v>
      </c>
    </row>
    <row r="16" spans="1:6" ht="26" x14ac:dyDescent="0.3">
      <c r="A16" s="156">
        <v>1.36</v>
      </c>
      <c r="B16" s="157" t="s">
        <v>241</v>
      </c>
      <c r="C16" s="157" t="s">
        <v>208</v>
      </c>
      <c r="D16" s="158" t="s">
        <v>259</v>
      </c>
      <c r="E16" s="159">
        <v>40227</v>
      </c>
      <c r="F16" s="157" t="s">
        <v>207</v>
      </c>
    </row>
    <row r="17" spans="1:6" x14ac:dyDescent="0.3">
      <c r="A17" s="160"/>
      <c r="E17" s="161"/>
    </row>
    <row r="18" spans="1:6" x14ac:dyDescent="0.3">
      <c r="A18" s="8" t="s">
        <v>200</v>
      </c>
    </row>
    <row r="19" spans="1:6" x14ac:dyDescent="0.3">
      <c r="A19" s="1" t="s">
        <v>209</v>
      </c>
    </row>
    <row r="21" spans="1:6" x14ac:dyDescent="0.3">
      <c r="A21" s="8" t="s">
        <v>201</v>
      </c>
      <c r="B21" s="8" t="s">
        <v>202</v>
      </c>
      <c r="C21" s="8" t="s">
        <v>203</v>
      </c>
      <c r="D21" s="111" t="s">
        <v>204</v>
      </c>
      <c r="E21" s="8" t="s">
        <v>205</v>
      </c>
      <c r="F21" s="8" t="s">
        <v>206</v>
      </c>
    </row>
    <row r="22" spans="1:6" x14ac:dyDescent="0.3">
      <c r="A22" s="8" t="s">
        <v>210</v>
      </c>
    </row>
    <row r="23" spans="1:6" x14ac:dyDescent="0.3">
      <c r="A23" s="160">
        <v>1.37</v>
      </c>
      <c r="B23" s="1" t="s">
        <v>211</v>
      </c>
      <c r="C23" s="1" t="s">
        <v>208</v>
      </c>
      <c r="D23" s="158" t="s">
        <v>212</v>
      </c>
      <c r="E23" s="161">
        <v>40017</v>
      </c>
      <c r="F23" s="1" t="s">
        <v>207</v>
      </c>
    </row>
    <row r="24" spans="1:6" x14ac:dyDescent="0.3">
      <c r="A24" s="160">
        <v>1.37</v>
      </c>
      <c r="B24" s="1" t="s">
        <v>213</v>
      </c>
      <c r="C24" s="1" t="s">
        <v>208</v>
      </c>
      <c r="D24" s="158" t="s">
        <v>214</v>
      </c>
      <c r="E24" s="161">
        <v>40017</v>
      </c>
      <c r="F24" s="1" t="s">
        <v>207</v>
      </c>
    </row>
    <row r="25" spans="1:6" x14ac:dyDescent="0.3">
      <c r="A25" s="160">
        <v>1.37</v>
      </c>
      <c r="B25" s="1" t="s">
        <v>215</v>
      </c>
      <c r="C25" s="1" t="s">
        <v>208</v>
      </c>
      <c r="D25" s="158" t="s">
        <v>216</v>
      </c>
      <c r="E25" s="161">
        <v>40017</v>
      </c>
      <c r="F25" s="1" t="s">
        <v>207</v>
      </c>
    </row>
    <row r="26" spans="1:6" x14ac:dyDescent="0.3">
      <c r="A26" s="160">
        <v>1.37</v>
      </c>
      <c r="B26" s="1" t="s">
        <v>215</v>
      </c>
      <c r="C26" s="1" t="s">
        <v>208</v>
      </c>
      <c r="D26" s="158" t="s">
        <v>217</v>
      </c>
      <c r="E26" s="161">
        <v>40017</v>
      </c>
      <c r="F26" s="1" t="s">
        <v>207</v>
      </c>
    </row>
    <row r="27" spans="1:6" x14ac:dyDescent="0.3">
      <c r="A27" s="160">
        <v>1.37</v>
      </c>
      <c r="B27" s="1" t="s">
        <v>215</v>
      </c>
      <c r="C27" s="1" t="s">
        <v>208</v>
      </c>
      <c r="D27" s="158" t="s">
        <v>227</v>
      </c>
      <c r="E27" s="161">
        <v>40017</v>
      </c>
      <c r="F27" s="1" t="s">
        <v>207</v>
      </c>
    </row>
    <row r="28" spans="1:6" x14ac:dyDescent="0.3">
      <c r="A28" s="160">
        <v>1.37</v>
      </c>
      <c r="B28" s="1" t="s">
        <v>218</v>
      </c>
      <c r="C28" s="1" t="s">
        <v>208</v>
      </c>
      <c r="D28" s="158" t="s">
        <v>226</v>
      </c>
      <c r="E28" s="161">
        <v>40021</v>
      </c>
      <c r="F28" s="1" t="s">
        <v>207</v>
      </c>
    </row>
    <row r="29" spans="1:6" x14ac:dyDescent="0.3">
      <c r="A29" s="160">
        <v>1.37</v>
      </c>
      <c r="B29" s="1" t="s">
        <v>219</v>
      </c>
      <c r="C29" s="1" t="s">
        <v>208</v>
      </c>
      <c r="D29" s="158" t="s">
        <v>226</v>
      </c>
      <c r="E29" s="161">
        <v>40021</v>
      </c>
      <c r="F29" s="1" t="s">
        <v>207</v>
      </c>
    </row>
    <row r="30" spans="1:6" x14ac:dyDescent="0.3">
      <c r="A30" s="160">
        <v>1.37</v>
      </c>
      <c r="B30" s="1" t="s">
        <v>220</v>
      </c>
      <c r="C30" s="1" t="s">
        <v>208</v>
      </c>
      <c r="D30" s="158" t="s">
        <v>226</v>
      </c>
      <c r="E30" s="161">
        <v>40021</v>
      </c>
      <c r="F30" s="1" t="s">
        <v>207</v>
      </c>
    </row>
    <row r="31" spans="1:6" x14ac:dyDescent="0.3">
      <c r="A31" s="160">
        <v>1.37</v>
      </c>
      <c r="B31" s="1" t="s">
        <v>221</v>
      </c>
      <c r="C31" s="1" t="s">
        <v>208</v>
      </c>
      <c r="D31" s="158" t="s">
        <v>226</v>
      </c>
      <c r="E31" s="161">
        <v>40021</v>
      </c>
      <c r="F31" s="1" t="s">
        <v>207</v>
      </c>
    </row>
    <row r="32" spans="1:6" x14ac:dyDescent="0.3">
      <c r="A32" s="160">
        <v>1.37</v>
      </c>
      <c r="B32" s="1" t="s">
        <v>222</v>
      </c>
      <c r="C32" s="1" t="s">
        <v>208</v>
      </c>
      <c r="D32" s="158" t="s">
        <v>226</v>
      </c>
      <c r="E32" s="161">
        <v>40021</v>
      </c>
      <c r="F32" s="1" t="s">
        <v>207</v>
      </c>
    </row>
    <row r="33" spans="1:6" x14ac:dyDescent="0.3">
      <c r="A33" s="160">
        <v>1.37</v>
      </c>
      <c r="B33" s="1" t="s">
        <v>223</v>
      </c>
      <c r="C33" s="1" t="s">
        <v>208</v>
      </c>
      <c r="D33" s="158" t="s">
        <v>226</v>
      </c>
      <c r="E33" s="161">
        <v>40021</v>
      </c>
      <c r="F33" s="1" t="s">
        <v>207</v>
      </c>
    </row>
    <row r="34" spans="1:6" x14ac:dyDescent="0.3">
      <c r="A34" s="160">
        <v>1.37</v>
      </c>
      <c r="B34" s="1" t="s">
        <v>224</v>
      </c>
      <c r="C34" s="1" t="s">
        <v>208</v>
      </c>
      <c r="D34" s="158" t="s">
        <v>226</v>
      </c>
      <c r="E34" s="161">
        <v>40021</v>
      </c>
      <c r="F34" s="1" t="s">
        <v>207</v>
      </c>
    </row>
    <row r="35" spans="1:6" x14ac:dyDescent="0.3">
      <c r="A35" s="160">
        <v>1.37</v>
      </c>
      <c r="B35" s="1" t="s">
        <v>225</v>
      </c>
      <c r="C35" s="1" t="s">
        <v>208</v>
      </c>
      <c r="D35" s="158" t="s">
        <v>226</v>
      </c>
      <c r="E35" s="161">
        <v>40021</v>
      </c>
      <c r="F35" s="1" t="s">
        <v>207</v>
      </c>
    </row>
    <row r="36" spans="1:6" ht="13.5" customHeight="1" x14ac:dyDescent="0.3">
      <c r="A36" s="160">
        <v>1.37</v>
      </c>
      <c r="B36" s="1" t="s">
        <v>230</v>
      </c>
      <c r="C36" s="1" t="s">
        <v>208</v>
      </c>
      <c r="D36" s="158" t="s">
        <v>234</v>
      </c>
      <c r="E36" s="161">
        <v>40087</v>
      </c>
      <c r="F36" s="1" t="s">
        <v>207</v>
      </c>
    </row>
    <row r="37" spans="1:6" x14ac:dyDescent="0.3">
      <c r="A37" s="160">
        <v>1.37</v>
      </c>
      <c r="B37" s="1" t="s">
        <v>215</v>
      </c>
      <c r="C37" s="1" t="s">
        <v>208</v>
      </c>
      <c r="D37" s="158" t="s">
        <v>228</v>
      </c>
      <c r="E37" s="161">
        <v>40087</v>
      </c>
      <c r="F37" s="1" t="s">
        <v>207</v>
      </c>
    </row>
    <row r="38" spans="1:6" x14ac:dyDescent="0.3">
      <c r="A38" s="160">
        <v>1.37</v>
      </c>
      <c r="B38" s="1" t="s">
        <v>215</v>
      </c>
      <c r="C38" s="1" t="s">
        <v>208</v>
      </c>
      <c r="D38" s="158" t="s">
        <v>229</v>
      </c>
      <c r="E38" s="161">
        <v>40087</v>
      </c>
      <c r="F38" s="1" t="s">
        <v>207</v>
      </c>
    </row>
    <row r="39" spans="1:6" x14ac:dyDescent="0.3">
      <c r="A39" s="160">
        <v>1.37</v>
      </c>
      <c r="B39" s="1" t="s">
        <v>215</v>
      </c>
      <c r="C39" s="1" t="s">
        <v>208</v>
      </c>
      <c r="D39" s="158" t="s">
        <v>231</v>
      </c>
      <c r="E39" s="161">
        <v>40087</v>
      </c>
      <c r="F39" s="1" t="s">
        <v>207</v>
      </c>
    </row>
    <row r="40" spans="1:6" ht="26" x14ac:dyDescent="0.3">
      <c r="A40" s="160">
        <v>1.37</v>
      </c>
      <c r="B40" s="1" t="s">
        <v>232</v>
      </c>
      <c r="C40" s="1" t="s">
        <v>208</v>
      </c>
      <c r="D40" s="158" t="s">
        <v>233</v>
      </c>
      <c r="E40" s="161">
        <v>40087</v>
      </c>
      <c r="F40" s="1" t="s">
        <v>207</v>
      </c>
    </row>
    <row r="41" spans="1:6" x14ac:dyDescent="0.3">
      <c r="A41" s="160">
        <v>1.37</v>
      </c>
      <c r="B41" s="1" t="s">
        <v>230</v>
      </c>
      <c r="C41" s="1" t="s">
        <v>208</v>
      </c>
      <c r="D41" s="158" t="s">
        <v>238</v>
      </c>
      <c r="E41" s="161">
        <v>40128</v>
      </c>
      <c r="F41" s="1" t="s">
        <v>207</v>
      </c>
    </row>
    <row r="42" spans="1:6" ht="15" customHeight="1" x14ac:dyDescent="0.3">
      <c r="A42" s="160">
        <v>1.37</v>
      </c>
      <c r="B42" s="158" t="s">
        <v>239</v>
      </c>
      <c r="C42" s="1" t="s">
        <v>208</v>
      </c>
      <c r="D42" s="158" t="s">
        <v>242</v>
      </c>
      <c r="E42" s="161">
        <v>40128</v>
      </c>
      <c r="F42" s="1" t="s">
        <v>207</v>
      </c>
    </row>
    <row r="43" spans="1:6" x14ac:dyDescent="0.3">
      <c r="A43" s="160">
        <v>1.37</v>
      </c>
      <c r="B43" s="158" t="s">
        <v>239</v>
      </c>
      <c r="C43" s="1" t="s">
        <v>208</v>
      </c>
      <c r="D43" s="158" t="s">
        <v>240</v>
      </c>
      <c r="E43" s="161">
        <v>40128</v>
      </c>
      <c r="F43" s="1" t="s">
        <v>207</v>
      </c>
    </row>
    <row r="44" spans="1:6" x14ac:dyDescent="0.3">
      <c r="A44" s="160">
        <v>1.37</v>
      </c>
      <c r="B44" s="158" t="s">
        <v>241</v>
      </c>
      <c r="C44" s="1" t="s">
        <v>208</v>
      </c>
      <c r="D44" s="158" t="s">
        <v>242</v>
      </c>
      <c r="E44" s="161">
        <v>40128</v>
      </c>
      <c r="F44" s="1" t="s">
        <v>207</v>
      </c>
    </row>
    <row r="45" spans="1:6" x14ac:dyDescent="0.3">
      <c r="A45" s="160">
        <v>1.37</v>
      </c>
      <c r="B45" s="158" t="s">
        <v>241</v>
      </c>
      <c r="C45" s="1" t="s">
        <v>208</v>
      </c>
      <c r="D45" s="158" t="s">
        <v>240</v>
      </c>
      <c r="E45" s="161">
        <v>40128</v>
      </c>
      <c r="F45" s="1" t="s">
        <v>207</v>
      </c>
    </row>
    <row r="46" spans="1:6" x14ac:dyDescent="0.3">
      <c r="A46" s="160">
        <v>1.37</v>
      </c>
      <c r="B46" s="158" t="s">
        <v>170</v>
      </c>
      <c r="C46" s="1" t="s">
        <v>208</v>
      </c>
      <c r="D46" s="158" t="s">
        <v>242</v>
      </c>
      <c r="E46" s="161">
        <v>40128</v>
      </c>
      <c r="F46" s="1" t="s">
        <v>207</v>
      </c>
    </row>
    <row r="47" spans="1:6" x14ac:dyDescent="0.3">
      <c r="A47" s="160">
        <v>1.37</v>
      </c>
      <c r="B47" s="1" t="s">
        <v>215</v>
      </c>
      <c r="C47" s="1" t="s">
        <v>208</v>
      </c>
      <c r="D47" s="158" t="s">
        <v>243</v>
      </c>
      <c r="E47" s="161">
        <v>40128</v>
      </c>
      <c r="F47" s="1" t="s">
        <v>207</v>
      </c>
    </row>
    <row r="48" spans="1:6" x14ac:dyDescent="0.3">
      <c r="A48" s="8" t="s">
        <v>201</v>
      </c>
      <c r="B48" s="8" t="s">
        <v>202</v>
      </c>
      <c r="C48" s="8" t="s">
        <v>203</v>
      </c>
      <c r="D48" s="111" t="s">
        <v>204</v>
      </c>
      <c r="E48" s="8" t="s">
        <v>205</v>
      </c>
      <c r="F48" s="8" t="s">
        <v>206</v>
      </c>
    </row>
    <row r="49" spans="1:6" x14ac:dyDescent="0.3">
      <c r="A49" s="8" t="s">
        <v>260</v>
      </c>
      <c r="E49" s="161"/>
    </row>
    <row r="50" spans="1:6" x14ac:dyDescent="0.3">
      <c r="A50" s="160">
        <v>1.38</v>
      </c>
      <c r="B50" s="1" t="s">
        <v>144</v>
      </c>
      <c r="C50" s="1" t="s">
        <v>208</v>
      </c>
      <c r="D50" s="158" t="s">
        <v>145</v>
      </c>
      <c r="E50" s="161">
        <v>40266</v>
      </c>
      <c r="F50" s="1" t="s">
        <v>207</v>
      </c>
    </row>
    <row r="51" spans="1:6" x14ac:dyDescent="0.3">
      <c r="A51" s="160">
        <v>1.38</v>
      </c>
      <c r="B51" s="1" t="s">
        <v>170</v>
      </c>
      <c r="C51" s="1" t="s">
        <v>208</v>
      </c>
      <c r="D51" s="158" t="s">
        <v>146</v>
      </c>
      <c r="E51" s="161">
        <v>40266</v>
      </c>
      <c r="F51" s="1" t="s">
        <v>207</v>
      </c>
    </row>
    <row r="52" spans="1:6" x14ac:dyDescent="0.3">
      <c r="A52" s="160">
        <v>1.38</v>
      </c>
      <c r="B52" s="1" t="s">
        <v>246</v>
      </c>
      <c r="C52" s="1" t="s">
        <v>208</v>
      </c>
      <c r="D52" s="158" t="s">
        <v>147</v>
      </c>
      <c r="E52" s="161">
        <v>40266</v>
      </c>
      <c r="F52" s="1" t="s">
        <v>207</v>
      </c>
    </row>
    <row r="53" spans="1:6" x14ac:dyDescent="0.3">
      <c r="A53" s="160">
        <v>1.38</v>
      </c>
      <c r="B53" s="1" t="s">
        <v>246</v>
      </c>
      <c r="C53" s="1" t="s">
        <v>208</v>
      </c>
      <c r="D53" s="158" t="s">
        <v>149</v>
      </c>
      <c r="E53" s="161">
        <v>40266</v>
      </c>
      <c r="F53" s="1" t="s">
        <v>207</v>
      </c>
    </row>
    <row r="54" spans="1:6" x14ac:dyDescent="0.3">
      <c r="A54" s="160">
        <v>1.38</v>
      </c>
      <c r="B54" s="1" t="s">
        <v>246</v>
      </c>
      <c r="C54" s="1" t="s">
        <v>208</v>
      </c>
      <c r="D54" s="158" t="s">
        <v>148</v>
      </c>
      <c r="E54" s="161">
        <v>40266</v>
      </c>
      <c r="F54" s="1" t="s">
        <v>207</v>
      </c>
    </row>
    <row r="55" spans="1:6" x14ac:dyDescent="0.3">
      <c r="A55" s="160">
        <v>1.38</v>
      </c>
      <c r="B55" s="1" t="s">
        <v>246</v>
      </c>
      <c r="C55" s="1" t="s">
        <v>208</v>
      </c>
      <c r="D55" s="158" t="s">
        <v>150</v>
      </c>
      <c r="E55" s="161">
        <v>40266</v>
      </c>
      <c r="F55" s="1" t="s">
        <v>207</v>
      </c>
    </row>
    <row r="56" spans="1:6" x14ac:dyDescent="0.3">
      <c r="A56" s="160">
        <v>1.38</v>
      </c>
      <c r="B56" s="1" t="s">
        <v>246</v>
      </c>
      <c r="C56" s="1" t="s">
        <v>208</v>
      </c>
      <c r="D56" s="158" t="s">
        <v>151</v>
      </c>
      <c r="E56" s="161">
        <v>40266</v>
      </c>
      <c r="F56" s="1" t="s">
        <v>207</v>
      </c>
    </row>
    <row r="57" spans="1:6" x14ac:dyDescent="0.3">
      <c r="A57" s="160">
        <v>1.38</v>
      </c>
      <c r="B57" s="1" t="s">
        <v>170</v>
      </c>
      <c r="C57" s="1" t="s">
        <v>208</v>
      </c>
      <c r="D57" s="158" t="s">
        <v>152</v>
      </c>
      <c r="E57" s="161">
        <v>40266</v>
      </c>
      <c r="F57" s="1" t="s">
        <v>207</v>
      </c>
    </row>
    <row r="58" spans="1:6" x14ac:dyDescent="0.3">
      <c r="A58" s="160">
        <v>1.38</v>
      </c>
      <c r="B58" s="1" t="s">
        <v>239</v>
      </c>
      <c r="C58" s="1" t="s">
        <v>208</v>
      </c>
      <c r="D58" s="158" t="s">
        <v>153</v>
      </c>
      <c r="E58" s="161">
        <v>40266</v>
      </c>
      <c r="F58" s="1" t="s">
        <v>207</v>
      </c>
    </row>
    <row r="59" spans="1:6" x14ac:dyDescent="0.3">
      <c r="A59" s="160">
        <v>1.38</v>
      </c>
      <c r="B59" s="1" t="s">
        <v>239</v>
      </c>
      <c r="C59" s="1" t="s">
        <v>208</v>
      </c>
      <c r="D59" s="158" t="s">
        <v>151</v>
      </c>
      <c r="E59" s="161">
        <v>40266</v>
      </c>
      <c r="F59" s="1" t="s">
        <v>207</v>
      </c>
    </row>
    <row r="60" spans="1:6" x14ac:dyDescent="0.3">
      <c r="A60" s="160">
        <v>1.38</v>
      </c>
      <c r="B60" s="1" t="s">
        <v>241</v>
      </c>
      <c r="C60" s="1" t="s">
        <v>208</v>
      </c>
      <c r="D60" s="158" t="s">
        <v>154</v>
      </c>
      <c r="E60" s="161">
        <v>40266</v>
      </c>
      <c r="F60" s="1" t="s">
        <v>207</v>
      </c>
    </row>
    <row r="61" spans="1:6" x14ac:dyDescent="0.3">
      <c r="A61" s="160">
        <v>1.38</v>
      </c>
      <c r="B61" s="1" t="s">
        <v>241</v>
      </c>
      <c r="C61" s="1" t="s">
        <v>208</v>
      </c>
      <c r="D61" s="158" t="s">
        <v>151</v>
      </c>
      <c r="E61" s="161">
        <v>40266</v>
      </c>
      <c r="F61" s="1" t="s">
        <v>207</v>
      </c>
    </row>
    <row r="62" spans="1:6" x14ac:dyDescent="0.3">
      <c r="A62" s="160">
        <v>1.38</v>
      </c>
      <c r="B62" s="1" t="s">
        <v>213</v>
      </c>
      <c r="C62" s="1" t="s">
        <v>208</v>
      </c>
      <c r="D62" s="158" t="s">
        <v>151</v>
      </c>
      <c r="E62" s="161">
        <v>40266</v>
      </c>
      <c r="F62" s="1" t="s">
        <v>207</v>
      </c>
    </row>
    <row r="63" spans="1:6" x14ac:dyDescent="0.3">
      <c r="A63" s="160">
        <v>1.38</v>
      </c>
      <c r="B63" s="1" t="s">
        <v>215</v>
      </c>
      <c r="C63" s="1" t="s">
        <v>208</v>
      </c>
      <c r="D63" s="158" t="s">
        <v>155</v>
      </c>
      <c r="E63" s="161">
        <v>40266</v>
      </c>
      <c r="F63" s="1" t="s">
        <v>207</v>
      </c>
    </row>
    <row r="64" spans="1:6" x14ac:dyDescent="0.3">
      <c r="A64" s="160">
        <v>1.38</v>
      </c>
      <c r="B64" s="1" t="s">
        <v>215</v>
      </c>
      <c r="C64" s="1" t="s">
        <v>208</v>
      </c>
      <c r="D64" s="158" t="s">
        <v>156</v>
      </c>
      <c r="E64" s="161">
        <v>40266</v>
      </c>
      <c r="F64" s="1" t="s">
        <v>207</v>
      </c>
    </row>
    <row r="65" spans="1:6" x14ac:dyDescent="0.3">
      <c r="A65" s="160">
        <v>1.38</v>
      </c>
      <c r="B65" s="1" t="s">
        <v>215</v>
      </c>
      <c r="C65" s="1" t="s">
        <v>208</v>
      </c>
      <c r="D65" s="158" t="s">
        <v>151</v>
      </c>
      <c r="E65" s="161">
        <v>40266</v>
      </c>
      <c r="F65" s="1" t="s">
        <v>207</v>
      </c>
    </row>
    <row r="66" spans="1:6" x14ac:dyDescent="0.3">
      <c r="A66" s="160">
        <v>1.38</v>
      </c>
      <c r="B66" s="1" t="s">
        <v>218</v>
      </c>
      <c r="C66" s="1" t="s">
        <v>208</v>
      </c>
      <c r="D66" s="158" t="s">
        <v>159</v>
      </c>
      <c r="E66" s="161">
        <v>40266</v>
      </c>
      <c r="F66" s="1" t="s">
        <v>207</v>
      </c>
    </row>
    <row r="67" spans="1:6" x14ac:dyDescent="0.3">
      <c r="A67" s="160">
        <v>1.38</v>
      </c>
      <c r="B67" s="1" t="s">
        <v>218</v>
      </c>
      <c r="C67" s="1" t="s">
        <v>208</v>
      </c>
      <c r="D67" s="158" t="s">
        <v>151</v>
      </c>
      <c r="E67" s="161">
        <v>40266</v>
      </c>
      <c r="F67" s="1" t="s">
        <v>207</v>
      </c>
    </row>
    <row r="68" spans="1:6" x14ac:dyDescent="0.3">
      <c r="A68" s="160">
        <v>1.38</v>
      </c>
      <c r="B68" s="1" t="s">
        <v>219</v>
      </c>
      <c r="C68" s="1" t="s">
        <v>208</v>
      </c>
      <c r="D68" s="158" t="s">
        <v>159</v>
      </c>
      <c r="E68" s="161">
        <v>40266</v>
      </c>
      <c r="F68" s="1" t="s">
        <v>207</v>
      </c>
    </row>
    <row r="69" spans="1:6" x14ac:dyDescent="0.3">
      <c r="A69" s="160">
        <v>1.38</v>
      </c>
      <c r="B69" s="1" t="s">
        <v>219</v>
      </c>
      <c r="C69" s="1" t="s">
        <v>208</v>
      </c>
      <c r="D69" s="158" t="s">
        <v>158</v>
      </c>
      <c r="E69" s="161">
        <v>40266</v>
      </c>
      <c r="F69" s="1" t="s">
        <v>207</v>
      </c>
    </row>
    <row r="70" spans="1:6" x14ac:dyDescent="0.3">
      <c r="A70" s="160">
        <v>1.38</v>
      </c>
      <c r="B70" s="1" t="s">
        <v>220</v>
      </c>
      <c r="C70" s="1" t="s">
        <v>208</v>
      </c>
      <c r="D70" s="158" t="s">
        <v>159</v>
      </c>
      <c r="E70" s="161">
        <v>40266</v>
      </c>
      <c r="F70" s="1" t="s">
        <v>207</v>
      </c>
    </row>
    <row r="71" spans="1:6" x14ac:dyDescent="0.3">
      <c r="A71" s="160">
        <v>1.38</v>
      </c>
      <c r="B71" s="1" t="s">
        <v>220</v>
      </c>
      <c r="C71" s="1" t="s">
        <v>208</v>
      </c>
      <c r="D71" s="158" t="s">
        <v>158</v>
      </c>
      <c r="E71" s="161">
        <v>40266</v>
      </c>
      <c r="F71" s="1" t="s">
        <v>207</v>
      </c>
    </row>
    <row r="72" spans="1:6" x14ac:dyDescent="0.3">
      <c r="A72" s="160">
        <v>1.38</v>
      </c>
      <c r="B72" s="1" t="s">
        <v>221</v>
      </c>
      <c r="C72" s="1" t="s">
        <v>208</v>
      </c>
      <c r="D72" s="158" t="s">
        <v>159</v>
      </c>
      <c r="E72" s="161">
        <v>40266</v>
      </c>
      <c r="F72" s="1" t="s">
        <v>207</v>
      </c>
    </row>
    <row r="73" spans="1:6" x14ac:dyDescent="0.3">
      <c r="A73" s="160">
        <v>1.38</v>
      </c>
      <c r="B73" s="1" t="s">
        <v>221</v>
      </c>
      <c r="C73" s="1" t="s">
        <v>208</v>
      </c>
      <c r="D73" s="158" t="s">
        <v>158</v>
      </c>
      <c r="E73" s="161">
        <v>40266</v>
      </c>
      <c r="F73" s="1" t="s">
        <v>207</v>
      </c>
    </row>
    <row r="74" spans="1:6" x14ac:dyDescent="0.3">
      <c r="A74" s="160">
        <v>1.38</v>
      </c>
      <c r="B74" s="1" t="s">
        <v>222</v>
      </c>
      <c r="C74" s="1" t="s">
        <v>208</v>
      </c>
      <c r="D74" s="158" t="s">
        <v>159</v>
      </c>
      <c r="E74" s="161">
        <v>40266</v>
      </c>
      <c r="F74" s="1" t="s">
        <v>207</v>
      </c>
    </row>
    <row r="75" spans="1:6" x14ac:dyDescent="0.3">
      <c r="A75" s="160">
        <v>1.38</v>
      </c>
      <c r="B75" s="1" t="s">
        <v>222</v>
      </c>
      <c r="C75" s="1" t="s">
        <v>208</v>
      </c>
      <c r="D75" s="158" t="s">
        <v>158</v>
      </c>
      <c r="E75" s="161">
        <v>40266</v>
      </c>
      <c r="F75" s="1" t="s">
        <v>207</v>
      </c>
    </row>
    <row r="76" spans="1:6" x14ac:dyDescent="0.3">
      <c r="A76" s="160">
        <v>1.38</v>
      </c>
      <c r="B76" s="1" t="s">
        <v>223</v>
      </c>
      <c r="C76" s="1" t="s">
        <v>208</v>
      </c>
      <c r="D76" s="158" t="s">
        <v>159</v>
      </c>
      <c r="E76" s="161">
        <v>40266</v>
      </c>
      <c r="F76" s="1" t="s">
        <v>207</v>
      </c>
    </row>
    <row r="77" spans="1:6" x14ac:dyDescent="0.3">
      <c r="A77" s="160">
        <v>1.38</v>
      </c>
      <c r="B77" s="1" t="s">
        <v>223</v>
      </c>
      <c r="C77" s="1" t="s">
        <v>208</v>
      </c>
      <c r="D77" s="158" t="s">
        <v>158</v>
      </c>
      <c r="E77" s="161">
        <v>40266</v>
      </c>
      <c r="F77" s="1" t="s">
        <v>207</v>
      </c>
    </row>
    <row r="78" spans="1:6" x14ac:dyDescent="0.3">
      <c r="A78" s="160">
        <v>1.38</v>
      </c>
      <c r="B78" s="1" t="s">
        <v>224</v>
      </c>
      <c r="C78" s="1" t="s">
        <v>208</v>
      </c>
      <c r="D78" s="158" t="s">
        <v>159</v>
      </c>
      <c r="E78" s="161">
        <v>40266</v>
      </c>
      <c r="F78" s="1" t="s">
        <v>207</v>
      </c>
    </row>
    <row r="79" spans="1:6" x14ac:dyDescent="0.3">
      <c r="A79" s="160">
        <v>1.38</v>
      </c>
      <c r="B79" s="1" t="s">
        <v>224</v>
      </c>
      <c r="C79" s="1" t="s">
        <v>208</v>
      </c>
      <c r="D79" s="158" t="s">
        <v>158</v>
      </c>
      <c r="E79" s="161">
        <v>40266</v>
      </c>
      <c r="F79" s="1" t="s">
        <v>207</v>
      </c>
    </row>
    <row r="80" spans="1:6" x14ac:dyDescent="0.3">
      <c r="A80" s="160">
        <v>1.38</v>
      </c>
      <c r="B80" s="1" t="s">
        <v>224</v>
      </c>
      <c r="C80" s="1" t="s">
        <v>208</v>
      </c>
      <c r="D80" s="158" t="s">
        <v>160</v>
      </c>
      <c r="E80" s="161">
        <v>40266</v>
      </c>
      <c r="F80" s="1" t="s">
        <v>207</v>
      </c>
    </row>
    <row r="81" spans="1:6" x14ac:dyDescent="0.3">
      <c r="A81" s="160">
        <v>1.38</v>
      </c>
      <c r="B81" s="1" t="s">
        <v>225</v>
      </c>
      <c r="C81" s="1" t="s">
        <v>208</v>
      </c>
      <c r="D81" s="158" t="s">
        <v>159</v>
      </c>
      <c r="E81" s="161">
        <v>40266</v>
      </c>
      <c r="F81" s="1" t="s">
        <v>207</v>
      </c>
    </row>
    <row r="82" spans="1:6" x14ac:dyDescent="0.3">
      <c r="A82" s="160">
        <v>1.38</v>
      </c>
      <c r="B82" s="1" t="s">
        <v>225</v>
      </c>
      <c r="C82" s="1" t="s">
        <v>208</v>
      </c>
      <c r="D82" s="158" t="s">
        <v>158</v>
      </c>
      <c r="E82" s="161">
        <v>40266</v>
      </c>
      <c r="F82" s="1" t="s">
        <v>207</v>
      </c>
    </row>
    <row r="83" spans="1:6" x14ac:dyDescent="0.3">
      <c r="A83" s="8" t="s">
        <v>201</v>
      </c>
      <c r="B83" s="8" t="s">
        <v>202</v>
      </c>
      <c r="C83" s="8" t="s">
        <v>203</v>
      </c>
      <c r="D83" s="111" t="s">
        <v>204</v>
      </c>
      <c r="E83" s="8" t="s">
        <v>205</v>
      </c>
      <c r="F83" s="8" t="s">
        <v>206</v>
      </c>
    </row>
    <row r="84" spans="1:6" x14ac:dyDescent="0.3">
      <c r="A84" s="8" t="s">
        <v>262</v>
      </c>
      <c r="E84" s="161"/>
    </row>
    <row r="85" spans="1:6" x14ac:dyDescent="0.3">
      <c r="A85" s="160">
        <v>1.39</v>
      </c>
      <c r="B85" s="1" t="s">
        <v>246</v>
      </c>
      <c r="C85" s="1" t="s">
        <v>208</v>
      </c>
      <c r="D85" s="158" t="s">
        <v>264</v>
      </c>
      <c r="E85" s="161">
        <v>40283</v>
      </c>
      <c r="F85" s="1" t="s">
        <v>207</v>
      </c>
    </row>
    <row r="86" spans="1:6" x14ac:dyDescent="0.3">
      <c r="A86" s="160">
        <v>1.39</v>
      </c>
      <c r="B86" s="1" t="s">
        <v>246</v>
      </c>
      <c r="C86" s="1" t="s">
        <v>208</v>
      </c>
      <c r="D86" s="158" t="s">
        <v>265</v>
      </c>
      <c r="E86" s="161">
        <v>40283</v>
      </c>
      <c r="F86" s="1" t="s">
        <v>207</v>
      </c>
    </row>
    <row r="87" spans="1:6" x14ac:dyDescent="0.3">
      <c r="A87" s="160">
        <v>1.39</v>
      </c>
      <c r="B87" s="1" t="s">
        <v>246</v>
      </c>
      <c r="C87" s="1" t="s">
        <v>208</v>
      </c>
      <c r="D87" s="158" t="s">
        <v>263</v>
      </c>
      <c r="E87" s="161">
        <v>40283</v>
      </c>
      <c r="F87" s="1" t="s">
        <v>207</v>
      </c>
    </row>
    <row r="88" spans="1:6" x14ac:dyDescent="0.3">
      <c r="A88" s="160">
        <v>1.39</v>
      </c>
      <c r="B88" s="1" t="s">
        <v>215</v>
      </c>
      <c r="C88" s="1" t="s">
        <v>208</v>
      </c>
      <c r="D88" s="158" t="s">
        <v>266</v>
      </c>
      <c r="E88" s="161">
        <v>40283</v>
      </c>
      <c r="F88" s="1" t="s">
        <v>207</v>
      </c>
    </row>
    <row r="89" spans="1:6" x14ac:dyDescent="0.3">
      <c r="A89" s="160">
        <v>1.39</v>
      </c>
      <c r="B89" s="1" t="s">
        <v>215</v>
      </c>
      <c r="C89" s="1" t="s">
        <v>208</v>
      </c>
      <c r="D89" s="158" t="s">
        <v>267</v>
      </c>
      <c r="E89" s="161">
        <v>40283</v>
      </c>
      <c r="F89" s="1" t="s">
        <v>207</v>
      </c>
    </row>
    <row r="90" spans="1:6" x14ac:dyDescent="0.3">
      <c r="A90" s="160">
        <v>1.39</v>
      </c>
      <c r="B90" s="1" t="s">
        <v>171</v>
      </c>
      <c r="C90" s="1" t="s">
        <v>208</v>
      </c>
      <c r="D90" s="158" t="s">
        <v>268</v>
      </c>
      <c r="E90" s="161">
        <v>40283</v>
      </c>
      <c r="F90" s="1" t="s">
        <v>207</v>
      </c>
    </row>
    <row r="91" spans="1:6" ht="25.5" customHeight="1" x14ac:dyDescent="0.3"/>
    <row r="92" spans="1:6" x14ac:dyDescent="0.3">
      <c r="A92" s="8" t="s">
        <v>565</v>
      </c>
      <c r="B92" s="1" t="s">
        <v>254</v>
      </c>
      <c r="C92" s="1" t="s">
        <v>208</v>
      </c>
      <c r="D92" s="191" t="s">
        <v>566</v>
      </c>
      <c r="E92" s="161">
        <v>41058</v>
      </c>
      <c r="F92" s="1" t="s">
        <v>573</v>
      </c>
    </row>
    <row r="93" spans="1:6" x14ac:dyDescent="0.3">
      <c r="A93" s="8" t="s">
        <v>570</v>
      </c>
      <c r="B93" s="1" t="s">
        <v>568</v>
      </c>
      <c r="C93" s="1" t="s">
        <v>208</v>
      </c>
      <c r="D93" s="158" t="s">
        <v>571</v>
      </c>
      <c r="E93" s="161">
        <v>41058</v>
      </c>
      <c r="F93" s="1" t="s">
        <v>573</v>
      </c>
    </row>
    <row r="94" spans="1:6" x14ac:dyDescent="0.3">
      <c r="A94" s="8" t="s">
        <v>567</v>
      </c>
      <c r="B94" s="1" t="s">
        <v>568</v>
      </c>
      <c r="C94" s="1" t="s">
        <v>208</v>
      </c>
      <c r="D94" s="158" t="s">
        <v>569</v>
      </c>
      <c r="E94" s="161">
        <v>41087</v>
      </c>
      <c r="F94" s="1" t="s">
        <v>573</v>
      </c>
    </row>
    <row r="95" spans="1:6" x14ac:dyDescent="0.3">
      <c r="A95" s="8" t="s">
        <v>572</v>
      </c>
      <c r="B95" s="1" t="s">
        <v>218</v>
      </c>
      <c r="C95" s="1" t="s">
        <v>208</v>
      </c>
      <c r="D95" s="158" t="s">
        <v>578</v>
      </c>
      <c r="E95" s="161">
        <v>41088</v>
      </c>
      <c r="F95" s="1" t="s">
        <v>573</v>
      </c>
    </row>
    <row r="96" spans="1:6" x14ac:dyDescent="0.3">
      <c r="A96" s="8" t="s">
        <v>576</v>
      </c>
      <c r="B96" s="1" t="s">
        <v>577</v>
      </c>
      <c r="C96" s="1" t="s">
        <v>208</v>
      </c>
      <c r="D96" s="158" t="s">
        <v>578</v>
      </c>
      <c r="E96" s="161">
        <v>41077</v>
      </c>
      <c r="F96" s="1" t="s">
        <v>573</v>
      </c>
    </row>
    <row r="98" spans="1:6" x14ac:dyDescent="0.3">
      <c r="A98" s="195">
        <v>2013</v>
      </c>
    </row>
    <row r="99" spans="1:6" x14ac:dyDescent="0.3">
      <c r="A99" s="8" t="s">
        <v>579</v>
      </c>
      <c r="B99" s="1" t="s">
        <v>246</v>
      </c>
      <c r="C99" s="1" t="s">
        <v>208</v>
      </c>
      <c r="D99" s="158" t="s">
        <v>581</v>
      </c>
      <c r="E99" s="161">
        <v>41346</v>
      </c>
      <c r="F99" s="1" t="s">
        <v>573</v>
      </c>
    </row>
    <row r="100" spans="1:6" x14ac:dyDescent="0.3">
      <c r="A100" s="8" t="s">
        <v>580</v>
      </c>
      <c r="B100" s="1" t="s">
        <v>246</v>
      </c>
      <c r="C100" s="1" t="s">
        <v>208</v>
      </c>
      <c r="D100" s="158" t="s">
        <v>582</v>
      </c>
      <c r="E100" s="161">
        <v>41346</v>
      </c>
      <c r="F100" s="1" t="s">
        <v>573</v>
      </c>
    </row>
    <row r="101" spans="1:6" x14ac:dyDescent="0.3">
      <c r="A101" s="8" t="s">
        <v>580</v>
      </c>
      <c r="B101" s="1" t="s">
        <v>246</v>
      </c>
      <c r="C101" s="1" t="s">
        <v>208</v>
      </c>
      <c r="D101" s="158" t="s">
        <v>587</v>
      </c>
      <c r="E101" s="161">
        <v>41353</v>
      </c>
      <c r="F101" s="1" t="s">
        <v>573</v>
      </c>
    </row>
    <row r="103" spans="1:6" x14ac:dyDescent="0.3">
      <c r="A103" s="195">
        <v>2014</v>
      </c>
    </row>
    <row r="104" spans="1:6" x14ac:dyDescent="0.3">
      <c r="A104" s="8" t="s">
        <v>579</v>
      </c>
      <c r="B104" s="1" t="s">
        <v>246</v>
      </c>
      <c r="C104" s="1" t="s">
        <v>208</v>
      </c>
      <c r="D104" s="158" t="s">
        <v>590</v>
      </c>
      <c r="E104" s="161">
        <v>41780</v>
      </c>
      <c r="F104" s="1" t="s">
        <v>573</v>
      </c>
    </row>
    <row r="105" spans="1:6" x14ac:dyDescent="0.3">
      <c r="A105" s="8" t="s">
        <v>579</v>
      </c>
      <c r="B105" s="1" t="s">
        <v>215</v>
      </c>
      <c r="C105" s="1" t="s">
        <v>208</v>
      </c>
      <c r="D105" s="158" t="s">
        <v>591</v>
      </c>
      <c r="E105" s="161">
        <v>41780</v>
      </c>
      <c r="F105" s="1" t="s">
        <v>573</v>
      </c>
    </row>
    <row r="107" spans="1:6" x14ac:dyDescent="0.3">
      <c r="A107" s="195">
        <v>2015</v>
      </c>
    </row>
    <row r="108" spans="1:6" x14ac:dyDescent="0.3">
      <c r="A108" s="8" t="s">
        <v>592</v>
      </c>
      <c r="B108" s="1" t="s">
        <v>246</v>
      </c>
      <c r="C108" s="1" t="s">
        <v>208</v>
      </c>
      <c r="D108" s="158" t="s">
        <v>604</v>
      </c>
      <c r="E108" s="161">
        <v>42095</v>
      </c>
      <c r="F108" s="1" t="s">
        <v>573</v>
      </c>
    </row>
    <row r="109" spans="1:6" x14ac:dyDescent="0.3">
      <c r="A109" s="8" t="s">
        <v>592</v>
      </c>
      <c r="B109" s="1" t="s">
        <v>143</v>
      </c>
      <c r="C109" s="1" t="s">
        <v>208</v>
      </c>
      <c r="D109" s="158" t="s">
        <v>605</v>
      </c>
      <c r="E109" s="161">
        <v>42095</v>
      </c>
      <c r="F109" s="1" t="s">
        <v>573</v>
      </c>
    </row>
    <row r="110" spans="1:6" x14ac:dyDescent="0.3">
      <c r="A110" s="8" t="s">
        <v>592</v>
      </c>
      <c r="B110" s="1" t="s">
        <v>249</v>
      </c>
      <c r="C110" s="1" t="s">
        <v>208</v>
      </c>
      <c r="D110" s="158" t="s">
        <v>606</v>
      </c>
      <c r="E110" s="161">
        <v>42095</v>
      </c>
      <c r="F110" s="1" t="s">
        <v>573</v>
      </c>
    </row>
    <row r="111" spans="1:6" x14ac:dyDescent="0.3">
      <c r="A111" s="8" t="s">
        <v>592</v>
      </c>
      <c r="B111" s="158" t="s">
        <v>215</v>
      </c>
      <c r="C111" s="1" t="s">
        <v>208</v>
      </c>
      <c r="D111" s="158" t="s">
        <v>607</v>
      </c>
      <c r="E111" s="161">
        <v>42095</v>
      </c>
      <c r="F111" s="1" t="s">
        <v>573</v>
      </c>
    </row>
    <row r="112" spans="1:6" x14ac:dyDescent="0.3">
      <c r="A112" s="8" t="s">
        <v>592</v>
      </c>
      <c r="B112" s="158" t="s">
        <v>215</v>
      </c>
      <c r="C112" s="1" t="s">
        <v>208</v>
      </c>
      <c r="D112" s="158" t="s">
        <v>608</v>
      </c>
      <c r="E112" s="161">
        <v>42095</v>
      </c>
      <c r="F112" s="1" t="s">
        <v>573</v>
      </c>
    </row>
    <row r="113" spans="1:6" x14ac:dyDescent="0.3">
      <c r="A113" s="8" t="s">
        <v>592</v>
      </c>
      <c r="B113" s="158" t="s">
        <v>218</v>
      </c>
      <c r="C113" s="1" t="s">
        <v>208</v>
      </c>
      <c r="D113" s="158" t="s">
        <v>609</v>
      </c>
      <c r="E113" s="161">
        <v>42095</v>
      </c>
      <c r="F113" s="1" t="s">
        <v>573</v>
      </c>
    </row>
    <row r="114" spans="1:6" x14ac:dyDescent="0.3">
      <c r="A114" s="8" t="s">
        <v>592</v>
      </c>
      <c r="B114" s="158" t="s">
        <v>218</v>
      </c>
      <c r="C114" s="1" t="s">
        <v>208</v>
      </c>
      <c r="D114" s="158" t="s">
        <v>610</v>
      </c>
      <c r="E114" s="161">
        <v>42095</v>
      </c>
      <c r="F114" s="1" t="s">
        <v>573</v>
      </c>
    </row>
    <row r="115" spans="1:6" x14ac:dyDescent="0.3">
      <c r="A115" s="8" t="s">
        <v>592</v>
      </c>
      <c r="B115" s="158" t="s">
        <v>220</v>
      </c>
      <c r="C115" s="1" t="s">
        <v>208</v>
      </c>
      <c r="D115" s="158" t="s">
        <v>609</v>
      </c>
      <c r="E115" s="161">
        <v>42095</v>
      </c>
      <c r="F115" s="1" t="s">
        <v>573</v>
      </c>
    </row>
    <row r="116" spans="1:6" x14ac:dyDescent="0.3">
      <c r="A116" s="8" t="s">
        <v>592</v>
      </c>
      <c r="B116" s="158" t="s">
        <v>220</v>
      </c>
      <c r="C116" s="1" t="s">
        <v>208</v>
      </c>
      <c r="D116" s="158" t="s">
        <v>611</v>
      </c>
      <c r="E116" s="161">
        <v>42095</v>
      </c>
      <c r="F116" s="1" t="s">
        <v>573</v>
      </c>
    </row>
    <row r="117" spans="1:6" s="207" customFormat="1" ht="26" x14ac:dyDescent="0.25">
      <c r="A117" s="205" t="s">
        <v>592</v>
      </c>
      <c r="B117" s="206" t="s">
        <v>612</v>
      </c>
      <c r="C117" s="207" t="s">
        <v>208</v>
      </c>
      <c r="D117" s="206" t="s">
        <v>609</v>
      </c>
      <c r="E117" s="208">
        <v>42095</v>
      </c>
      <c r="F117" s="207" t="s">
        <v>573</v>
      </c>
    </row>
    <row r="119" spans="1:6" x14ac:dyDescent="0.3">
      <c r="A119" s="195">
        <v>2016</v>
      </c>
    </row>
    <row r="120" spans="1:6" x14ac:dyDescent="0.3">
      <c r="A120" s="8" t="s">
        <v>615</v>
      </c>
      <c r="B120" s="157" t="s">
        <v>223</v>
      </c>
      <c r="C120" s="207" t="s">
        <v>208</v>
      </c>
      <c r="D120" s="158" t="s">
        <v>620</v>
      </c>
      <c r="E120" s="161">
        <v>42254</v>
      </c>
      <c r="F120" s="207" t="s">
        <v>573</v>
      </c>
    </row>
    <row r="121" spans="1:6" x14ac:dyDescent="0.3">
      <c r="A121" s="8" t="s">
        <v>615</v>
      </c>
      <c r="B121" s="157" t="s">
        <v>224</v>
      </c>
      <c r="C121" s="207" t="s">
        <v>208</v>
      </c>
      <c r="D121" s="158" t="s">
        <v>621</v>
      </c>
      <c r="E121" s="161">
        <v>42254</v>
      </c>
      <c r="F121" s="207" t="s">
        <v>573</v>
      </c>
    </row>
    <row r="122" spans="1:6" x14ac:dyDescent="0.3">
      <c r="A122" s="8" t="s">
        <v>615</v>
      </c>
      <c r="B122" s="157" t="s">
        <v>220</v>
      </c>
      <c r="C122" s="207" t="s">
        <v>208</v>
      </c>
      <c r="D122" s="158" t="s">
        <v>622</v>
      </c>
      <c r="E122" s="161">
        <v>42254</v>
      </c>
      <c r="F122" s="207" t="s">
        <v>573</v>
      </c>
    </row>
    <row r="123" spans="1:6" x14ac:dyDescent="0.3">
      <c r="A123" s="8" t="s">
        <v>615</v>
      </c>
      <c r="B123" s="1" t="s">
        <v>246</v>
      </c>
      <c r="C123" s="207" t="s">
        <v>208</v>
      </c>
      <c r="D123" s="158" t="s">
        <v>619</v>
      </c>
      <c r="E123" s="161">
        <v>42254</v>
      </c>
      <c r="F123" s="207" t="s">
        <v>573</v>
      </c>
    </row>
    <row r="124" spans="1:6" x14ac:dyDescent="0.3">
      <c r="A124" s="8" t="s">
        <v>615</v>
      </c>
      <c r="B124" s="157" t="s">
        <v>239</v>
      </c>
      <c r="C124" s="207" t="s">
        <v>208</v>
      </c>
      <c r="D124" s="158" t="s">
        <v>623</v>
      </c>
      <c r="E124" s="161">
        <v>42254</v>
      </c>
      <c r="F124" s="207" t="s">
        <v>573</v>
      </c>
    </row>
    <row r="125" spans="1:6" x14ac:dyDescent="0.3">
      <c r="A125" s="8" t="s">
        <v>615</v>
      </c>
      <c r="B125" s="157" t="s">
        <v>241</v>
      </c>
      <c r="C125" s="207" t="s">
        <v>208</v>
      </c>
      <c r="D125" s="157" t="s">
        <v>624</v>
      </c>
      <c r="E125" s="161">
        <v>42254</v>
      </c>
      <c r="F125" s="207" t="s">
        <v>573</v>
      </c>
    </row>
    <row r="126" spans="1:6" x14ac:dyDescent="0.3">
      <c r="A126" s="8" t="s">
        <v>615</v>
      </c>
      <c r="B126" s="157" t="s">
        <v>241</v>
      </c>
      <c r="C126" s="207" t="s">
        <v>208</v>
      </c>
      <c r="D126" s="157" t="s">
        <v>625</v>
      </c>
      <c r="E126" s="161">
        <v>42254</v>
      </c>
      <c r="F126" s="207" t="s">
        <v>573</v>
      </c>
    </row>
    <row r="127" spans="1:6" x14ac:dyDescent="0.3">
      <c r="A127" s="8" t="s">
        <v>592</v>
      </c>
      <c r="B127" s="1" t="s">
        <v>246</v>
      </c>
      <c r="C127" s="207" t="s">
        <v>208</v>
      </c>
      <c r="D127" s="158" t="s">
        <v>617</v>
      </c>
      <c r="E127" s="161">
        <v>42254</v>
      </c>
      <c r="F127" s="207" t="s">
        <v>573</v>
      </c>
    </row>
    <row r="128" spans="1:6" x14ac:dyDescent="0.3">
      <c r="A128" s="8" t="s">
        <v>592</v>
      </c>
      <c r="B128" s="1" t="s">
        <v>246</v>
      </c>
      <c r="C128" s="207" t="s">
        <v>208</v>
      </c>
      <c r="D128" s="158" t="s">
        <v>618</v>
      </c>
      <c r="E128" s="161">
        <v>42254</v>
      </c>
      <c r="F128" s="207" t="s">
        <v>573</v>
      </c>
    </row>
    <row r="129" spans="1:6" x14ac:dyDescent="0.3">
      <c r="A129" s="8" t="s">
        <v>592</v>
      </c>
      <c r="B129" s="1" t="s">
        <v>170</v>
      </c>
      <c r="C129" s="207" t="s">
        <v>208</v>
      </c>
      <c r="D129" s="158" t="s">
        <v>618</v>
      </c>
      <c r="E129" s="161">
        <v>42254</v>
      </c>
      <c r="F129" s="207" t="s">
        <v>573</v>
      </c>
    </row>
    <row r="130" spans="1:6" x14ac:dyDescent="0.3">
      <c r="A130" s="8" t="s">
        <v>592</v>
      </c>
      <c r="B130" s="157" t="s">
        <v>215</v>
      </c>
      <c r="C130" s="207" t="s">
        <v>208</v>
      </c>
      <c r="D130" s="157" t="s">
        <v>627</v>
      </c>
      <c r="E130" s="161">
        <v>42261</v>
      </c>
      <c r="F130" s="207" t="s">
        <v>573</v>
      </c>
    </row>
    <row r="131" spans="1:6" x14ac:dyDescent="0.3">
      <c r="A131" s="8" t="s">
        <v>592</v>
      </c>
      <c r="B131" s="157" t="s">
        <v>215</v>
      </c>
      <c r="C131" s="207" t="s">
        <v>208</v>
      </c>
      <c r="D131" s="157" t="s">
        <v>626</v>
      </c>
      <c r="E131" s="161">
        <v>42261</v>
      </c>
      <c r="F131" s="207" t="s">
        <v>573</v>
      </c>
    </row>
    <row r="133" spans="1:6" x14ac:dyDescent="0.3">
      <c r="A133" s="195">
        <v>2017</v>
      </c>
    </row>
    <row r="134" spans="1:6" x14ac:dyDescent="0.3">
      <c r="A134" s="8" t="s">
        <v>592</v>
      </c>
      <c r="B134" s="1" t="s">
        <v>241</v>
      </c>
      <c r="C134" s="207" t="s">
        <v>208</v>
      </c>
      <c r="D134" s="158" t="s">
        <v>628</v>
      </c>
      <c r="E134" s="161">
        <v>42577</v>
      </c>
      <c r="F134" s="207" t="s">
        <v>573</v>
      </c>
    </row>
    <row r="135" spans="1:6" x14ac:dyDescent="0.3">
      <c r="A135" s="8" t="s">
        <v>592</v>
      </c>
      <c r="B135" s="1" t="s">
        <v>246</v>
      </c>
      <c r="C135" s="207" t="s">
        <v>208</v>
      </c>
      <c r="D135" s="158" t="s">
        <v>629</v>
      </c>
      <c r="E135" s="161">
        <v>42577</v>
      </c>
      <c r="F135" s="207" t="s">
        <v>573</v>
      </c>
    </row>
    <row r="136" spans="1:6" x14ac:dyDescent="0.3">
      <c r="A136" s="8" t="s">
        <v>580</v>
      </c>
      <c r="B136" s="1" t="s">
        <v>246</v>
      </c>
      <c r="C136" s="207" t="s">
        <v>208</v>
      </c>
      <c r="D136" s="158" t="s">
        <v>630</v>
      </c>
      <c r="E136" s="161">
        <v>42972</v>
      </c>
      <c r="F136" s="207" t="s">
        <v>573</v>
      </c>
    </row>
    <row r="137" spans="1:6" x14ac:dyDescent="0.3">
      <c r="A137" s="8"/>
      <c r="B137" s="157"/>
      <c r="C137" s="207"/>
      <c r="F137" s="207"/>
    </row>
    <row r="138" spans="1:6" x14ac:dyDescent="0.3">
      <c r="A138" s="195">
        <v>2018</v>
      </c>
    </row>
    <row r="139" spans="1:6" x14ac:dyDescent="0.3">
      <c r="A139" s="8" t="s">
        <v>579</v>
      </c>
      <c r="B139" s="1" t="s">
        <v>246</v>
      </c>
      <c r="C139" s="207" t="s">
        <v>208</v>
      </c>
      <c r="D139" s="1" t="s">
        <v>633</v>
      </c>
      <c r="E139" s="161">
        <v>43066</v>
      </c>
      <c r="F139" s="207" t="s">
        <v>573</v>
      </c>
    </row>
    <row r="140" spans="1:6" x14ac:dyDescent="0.3">
      <c r="A140" s="8" t="s">
        <v>579</v>
      </c>
      <c r="B140" s="1" t="s">
        <v>241</v>
      </c>
      <c r="C140" s="207" t="s">
        <v>208</v>
      </c>
      <c r="D140" s="158" t="s">
        <v>632</v>
      </c>
      <c r="E140" s="161">
        <v>43066</v>
      </c>
      <c r="F140" s="207" t="s">
        <v>573</v>
      </c>
    </row>
    <row r="141" spans="1:6" x14ac:dyDescent="0.3">
      <c r="A141" s="8" t="s">
        <v>580</v>
      </c>
      <c r="B141" s="1" t="s">
        <v>251</v>
      </c>
      <c r="C141" s="207" t="s">
        <v>208</v>
      </c>
      <c r="D141" s="158" t="s">
        <v>638</v>
      </c>
      <c r="E141" s="161">
        <v>43256</v>
      </c>
      <c r="F141" s="207" t="s">
        <v>573</v>
      </c>
    </row>
    <row r="142" spans="1:6" x14ac:dyDescent="0.3">
      <c r="A142" s="8" t="s">
        <v>580</v>
      </c>
      <c r="B142" s="1" t="s">
        <v>222</v>
      </c>
      <c r="C142" s="207" t="s">
        <v>208</v>
      </c>
      <c r="D142" s="158" t="s">
        <v>638</v>
      </c>
      <c r="E142" s="161">
        <v>43256</v>
      </c>
      <c r="F142" s="207" t="s">
        <v>573</v>
      </c>
    </row>
    <row r="143" spans="1:6" ht="26" x14ac:dyDescent="0.3">
      <c r="A143" s="205" t="s">
        <v>580</v>
      </c>
      <c r="B143" s="207" t="s">
        <v>143</v>
      </c>
      <c r="C143" s="207" t="s">
        <v>208</v>
      </c>
      <c r="D143" s="158" t="s">
        <v>676</v>
      </c>
      <c r="E143" s="208">
        <v>43262</v>
      </c>
      <c r="F143" s="207" t="s">
        <v>573</v>
      </c>
    </row>
    <row r="144" spans="1:6" ht="26" x14ac:dyDescent="0.3">
      <c r="A144" s="205" t="s">
        <v>674</v>
      </c>
      <c r="B144" s="207" t="s">
        <v>171</v>
      </c>
      <c r="C144" s="207" t="s">
        <v>208</v>
      </c>
      <c r="D144" s="158" t="s">
        <v>675</v>
      </c>
      <c r="E144" s="208">
        <v>43262</v>
      </c>
      <c r="F144" s="207" t="s">
        <v>573</v>
      </c>
    </row>
    <row r="145" spans="1:6" x14ac:dyDescent="0.3">
      <c r="A145" s="205" t="s">
        <v>677</v>
      </c>
      <c r="B145" s="207" t="s">
        <v>251</v>
      </c>
      <c r="C145" s="207" t="s">
        <v>208</v>
      </c>
      <c r="D145" s="158" t="s">
        <v>678</v>
      </c>
      <c r="E145" s="208">
        <v>43262</v>
      </c>
      <c r="F145" s="207" t="s">
        <v>573</v>
      </c>
    </row>
    <row r="147" spans="1:6" x14ac:dyDescent="0.3">
      <c r="A147" s="195">
        <v>2020</v>
      </c>
      <c r="B147" s="8" t="s">
        <v>679</v>
      </c>
    </row>
    <row r="148" spans="1:6" x14ac:dyDescent="0.3">
      <c r="A148" s="8" t="s">
        <v>592</v>
      </c>
      <c r="B148" s="1" t="s">
        <v>680</v>
      </c>
      <c r="C148" s="207" t="s">
        <v>208</v>
      </c>
      <c r="D148" s="1" t="s">
        <v>681</v>
      </c>
      <c r="E148" s="161">
        <v>43886</v>
      </c>
      <c r="F148" s="207" t="s">
        <v>207</v>
      </c>
    </row>
    <row r="149" spans="1:6" s="207" customFormat="1" ht="26" x14ac:dyDescent="0.25">
      <c r="A149" s="205" t="s">
        <v>592</v>
      </c>
      <c r="B149" s="207" t="s">
        <v>568</v>
      </c>
      <c r="C149" s="207" t="s">
        <v>208</v>
      </c>
      <c r="D149" s="206" t="s">
        <v>682</v>
      </c>
      <c r="E149" s="208">
        <v>43886</v>
      </c>
      <c r="F149" s="207" t="s">
        <v>207</v>
      </c>
    </row>
    <row r="150" spans="1:6" x14ac:dyDescent="0.3">
      <c r="A150" s="205" t="s">
        <v>579</v>
      </c>
      <c r="B150" s="1" t="s">
        <v>218</v>
      </c>
      <c r="C150" s="207" t="s">
        <v>208</v>
      </c>
      <c r="D150" s="158" t="s">
        <v>719</v>
      </c>
      <c r="E150" s="161">
        <v>44061</v>
      </c>
      <c r="F150" s="207" t="s">
        <v>207</v>
      </c>
    </row>
    <row r="151" spans="1:6" x14ac:dyDescent="0.3">
      <c r="A151" s="205" t="s">
        <v>579</v>
      </c>
      <c r="B151" s="1" t="s">
        <v>219</v>
      </c>
      <c r="C151" s="207" t="s">
        <v>208</v>
      </c>
      <c r="D151" s="158" t="s">
        <v>719</v>
      </c>
      <c r="E151" s="161">
        <v>44061</v>
      </c>
      <c r="F151" s="207" t="s">
        <v>207</v>
      </c>
    </row>
    <row r="152" spans="1:6" x14ac:dyDescent="0.3">
      <c r="A152" s="205" t="s">
        <v>579</v>
      </c>
      <c r="B152" s="1" t="s">
        <v>220</v>
      </c>
      <c r="C152" s="207" t="s">
        <v>208</v>
      </c>
      <c r="D152" s="158" t="s">
        <v>720</v>
      </c>
      <c r="E152" s="161">
        <v>44061</v>
      </c>
      <c r="F152" s="207" t="s">
        <v>207</v>
      </c>
    </row>
    <row r="153" spans="1:6" x14ac:dyDescent="0.3">
      <c r="A153" s="205" t="s">
        <v>579</v>
      </c>
      <c r="B153" s="1" t="s">
        <v>221</v>
      </c>
      <c r="C153" s="207" t="s">
        <v>208</v>
      </c>
      <c r="D153" s="158" t="s">
        <v>719</v>
      </c>
      <c r="E153" s="161">
        <v>44061</v>
      </c>
      <c r="F153" s="207" t="s">
        <v>207</v>
      </c>
    </row>
    <row r="154" spans="1:6" x14ac:dyDescent="0.3">
      <c r="A154" s="205" t="s">
        <v>579</v>
      </c>
      <c r="B154" s="1" t="s">
        <v>222</v>
      </c>
      <c r="C154" s="207" t="s">
        <v>208</v>
      </c>
      <c r="D154" s="158" t="s">
        <v>721</v>
      </c>
      <c r="E154" s="161">
        <v>44061</v>
      </c>
      <c r="F154" s="207" t="s">
        <v>207</v>
      </c>
    </row>
    <row r="155" spans="1:6" x14ac:dyDescent="0.3">
      <c r="A155" s="205" t="s">
        <v>579</v>
      </c>
      <c r="B155" s="1" t="s">
        <v>223</v>
      </c>
      <c r="C155" s="207" t="s">
        <v>208</v>
      </c>
      <c r="D155" s="158" t="s">
        <v>720</v>
      </c>
      <c r="E155" s="161">
        <v>44061</v>
      </c>
      <c r="F155" s="207" t="s">
        <v>207</v>
      </c>
    </row>
    <row r="156" spans="1:6" x14ac:dyDescent="0.3">
      <c r="A156" s="205" t="s">
        <v>579</v>
      </c>
      <c r="B156" s="1" t="s">
        <v>224</v>
      </c>
      <c r="C156" s="207" t="s">
        <v>208</v>
      </c>
      <c r="D156" s="158" t="s">
        <v>720</v>
      </c>
      <c r="E156" s="161">
        <v>44061</v>
      </c>
      <c r="F156" s="207" t="s">
        <v>207</v>
      </c>
    </row>
    <row r="157" spans="1:6" x14ac:dyDescent="0.3">
      <c r="A157" s="205" t="s">
        <v>579</v>
      </c>
      <c r="B157" s="1" t="s">
        <v>225</v>
      </c>
      <c r="C157" s="207" t="s">
        <v>208</v>
      </c>
      <c r="D157" s="158" t="s">
        <v>721</v>
      </c>
      <c r="E157" s="161">
        <v>44061</v>
      </c>
      <c r="F157" s="207" t="s">
        <v>207</v>
      </c>
    </row>
    <row r="158" spans="1:6" x14ac:dyDescent="0.3">
      <c r="A158" s="205" t="s">
        <v>580</v>
      </c>
      <c r="B158" s="1" t="s">
        <v>246</v>
      </c>
      <c r="C158" s="207" t="s">
        <v>208</v>
      </c>
      <c r="D158" s="158" t="s">
        <v>724</v>
      </c>
      <c r="E158" s="161">
        <v>44098</v>
      </c>
      <c r="F158" s="207" t="s">
        <v>207</v>
      </c>
    </row>
    <row r="159" spans="1:6" x14ac:dyDescent="0.3">
      <c r="A159" s="205" t="s">
        <v>580</v>
      </c>
      <c r="B159" s="207" t="s">
        <v>215</v>
      </c>
      <c r="C159" s="207" t="s">
        <v>208</v>
      </c>
      <c r="D159" s="158" t="s">
        <v>725</v>
      </c>
      <c r="E159" s="208">
        <v>44098</v>
      </c>
      <c r="F159" s="207" t="s">
        <v>207</v>
      </c>
    </row>
  </sheetData>
  <phoneticPr fontId="0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topLeftCell="A10" workbookViewId="0">
      <selection activeCell="I19" sqref="I19"/>
    </sheetView>
  </sheetViews>
  <sheetFormatPr defaultRowHeight="12.5" x14ac:dyDescent="0.25"/>
  <sheetData>
    <row r="1" spans="1:4" x14ac:dyDescent="0.25">
      <c r="A1" t="s">
        <v>329</v>
      </c>
      <c r="B1" t="s">
        <v>330</v>
      </c>
    </row>
    <row r="4" spans="1:4" x14ac:dyDescent="0.25">
      <c r="A4" t="s">
        <v>329</v>
      </c>
      <c r="B4" t="s">
        <v>331</v>
      </c>
    </row>
    <row r="5" spans="1:4" x14ac:dyDescent="0.25">
      <c r="A5" t="s">
        <v>329</v>
      </c>
      <c r="B5" t="s">
        <v>332</v>
      </c>
      <c r="C5" t="s">
        <v>333</v>
      </c>
    </row>
    <row r="6" spans="1:4" x14ac:dyDescent="0.25">
      <c r="A6" t="s">
        <v>334</v>
      </c>
      <c r="B6" t="s">
        <v>335</v>
      </c>
      <c r="C6" t="str">
        <f>NOTES!$D$5</f>
        <v>L1</v>
      </c>
    </row>
    <row r="7" spans="1:4" x14ac:dyDescent="0.25">
      <c r="A7" t="s">
        <v>334</v>
      </c>
      <c r="B7" t="s">
        <v>414</v>
      </c>
      <c r="C7">
        <f>NOTES!$D$4</f>
        <v>2020</v>
      </c>
    </row>
    <row r="8" spans="1:4" x14ac:dyDescent="0.25">
      <c r="A8" t="s">
        <v>334</v>
      </c>
      <c r="B8" t="s">
        <v>415</v>
      </c>
      <c r="C8" t="str">
        <f>CONCATENATE("BUD",NOTES!$D$4)</f>
        <v>BUD2020</v>
      </c>
    </row>
    <row r="9" spans="1:4" x14ac:dyDescent="0.25">
      <c r="A9" t="s">
        <v>416</v>
      </c>
      <c r="B9" t="s">
        <v>336</v>
      </c>
      <c r="C9" t="str">
        <f>$C$7&amp;"00"</f>
        <v>202000</v>
      </c>
    </row>
    <row r="10" spans="1:4" x14ac:dyDescent="0.25">
      <c r="A10" t="s">
        <v>416</v>
      </c>
      <c r="B10" t="s">
        <v>337</v>
      </c>
      <c r="C10" t="str">
        <f>$C$7&amp;"13"</f>
        <v>202013</v>
      </c>
    </row>
    <row r="12" spans="1:4" x14ac:dyDescent="0.25">
      <c r="A12" t="s">
        <v>329</v>
      </c>
      <c r="B12" t="s">
        <v>338</v>
      </c>
    </row>
    <row r="13" spans="1:4" x14ac:dyDescent="0.25">
      <c r="A13" t="s">
        <v>339</v>
      </c>
      <c r="B13" t="s">
        <v>340</v>
      </c>
      <c r="C13" t="s">
        <v>341</v>
      </c>
      <c r="D13" s="20">
        <v>2006</v>
      </c>
    </row>
    <row r="14" spans="1:4" x14ac:dyDescent="0.25">
      <c r="A14" t="s">
        <v>339</v>
      </c>
      <c r="B14" t="s">
        <v>342</v>
      </c>
      <c r="C14" t="s">
        <v>343</v>
      </c>
      <c r="D14">
        <v>2005</v>
      </c>
    </row>
    <row r="17" spans="1:2" x14ac:dyDescent="0.25">
      <c r="A17" s="162" t="s">
        <v>142</v>
      </c>
      <c r="B17" s="162" t="s">
        <v>246</v>
      </c>
    </row>
    <row r="18" spans="1:2" x14ac:dyDescent="0.25">
      <c r="A18" s="162" t="s">
        <v>142</v>
      </c>
      <c r="B18" s="162" t="s">
        <v>170</v>
      </c>
    </row>
    <row r="19" spans="1:2" x14ac:dyDescent="0.25">
      <c r="A19" s="162" t="s">
        <v>142</v>
      </c>
      <c r="B19" s="162" t="s">
        <v>143</v>
      </c>
    </row>
    <row r="20" spans="1:2" x14ac:dyDescent="0.25">
      <c r="A20" s="162" t="s">
        <v>142</v>
      </c>
      <c r="B20" s="162" t="s">
        <v>249</v>
      </c>
    </row>
    <row r="21" spans="1:2" x14ac:dyDescent="0.25">
      <c r="A21" s="162" t="s">
        <v>142</v>
      </c>
      <c r="B21" t="s">
        <v>251</v>
      </c>
    </row>
    <row r="22" spans="1:2" x14ac:dyDescent="0.25">
      <c r="A22" s="162" t="s">
        <v>142</v>
      </c>
      <c r="B22" t="s">
        <v>171</v>
      </c>
    </row>
    <row r="23" spans="1:2" x14ac:dyDescent="0.25">
      <c r="A23" s="162" t="s">
        <v>142</v>
      </c>
      <c r="B23" t="s">
        <v>215</v>
      </c>
    </row>
    <row r="24" spans="1:2" x14ac:dyDescent="0.25">
      <c r="A24" s="162" t="s">
        <v>142</v>
      </c>
      <c r="B24" t="s">
        <v>218</v>
      </c>
    </row>
    <row r="25" spans="1:2" x14ac:dyDescent="0.25">
      <c r="A25" s="162" t="s">
        <v>142</v>
      </c>
      <c r="B25" t="s">
        <v>219</v>
      </c>
    </row>
    <row r="26" spans="1:2" x14ac:dyDescent="0.25">
      <c r="A26" s="162" t="s">
        <v>142</v>
      </c>
      <c r="B26" t="s">
        <v>220</v>
      </c>
    </row>
    <row r="27" spans="1:2" x14ac:dyDescent="0.25">
      <c r="A27" s="162" t="s">
        <v>142</v>
      </c>
      <c r="B27" t="s">
        <v>221</v>
      </c>
    </row>
    <row r="28" spans="1:2" x14ac:dyDescent="0.25">
      <c r="A28" s="162" t="s">
        <v>142</v>
      </c>
      <c r="B28" t="s">
        <v>222</v>
      </c>
    </row>
    <row r="29" spans="1:2" x14ac:dyDescent="0.25">
      <c r="A29" s="162" t="s">
        <v>142</v>
      </c>
      <c r="B29" t="s">
        <v>223</v>
      </c>
    </row>
    <row r="30" spans="1:2" x14ac:dyDescent="0.25">
      <c r="A30" s="162" t="s">
        <v>142</v>
      </c>
      <c r="B30" t="s">
        <v>224</v>
      </c>
    </row>
    <row r="31" spans="1:2" x14ac:dyDescent="0.25">
      <c r="A31" s="162" t="s">
        <v>142</v>
      </c>
      <c r="B31" t="s">
        <v>225</v>
      </c>
    </row>
  </sheetData>
  <phoneticPr fontId="0" type="noConversion"/>
  <pageMargins left="0.75" right="0.75" top="1" bottom="1" header="0.5" footer="0.5"/>
  <pageSetup paperSize="9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D46"/>
  <sheetViews>
    <sheetView workbookViewId="0">
      <selection activeCell="A2" sqref="A2"/>
    </sheetView>
  </sheetViews>
  <sheetFormatPr defaultRowHeight="12.5" x14ac:dyDescent="0.25"/>
  <cols>
    <col min="2" max="2" width="36.1796875" customWidth="1"/>
    <col min="3" max="4" width="16.7265625" customWidth="1"/>
    <col min="7" max="7" width="21" customWidth="1"/>
  </cols>
  <sheetData>
    <row r="5" spans="2:4" ht="13" x14ac:dyDescent="0.3">
      <c r="C5" s="122" t="s">
        <v>165</v>
      </c>
      <c r="D5" s="142" t="s">
        <v>166</v>
      </c>
    </row>
    <row r="6" spans="2:4" ht="13" x14ac:dyDescent="0.3">
      <c r="B6" s="122" t="s">
        <v>167</v>
      </c>
      <c r="C6" s="122" t="s">
        <v>168</v>
      </c>
      <c r="D6" s="142" t="s">
        <v>168</v>
      </c>
    </row>
    <row r="7" spans="2:4" x14ac:dyDescent="0.25">
      <c r="D7" s="143"/>
    </row>
    <row r="8" spans="2:4" x14ac:dyDescent="0.25">
      <c r="B8" s="144" t="s">
        <v>169</v>
      </c>
      <c r="C8" s="145">
        <f>'Exp &amp; Inc by AUTHTYPE'!F79</f>
        <v>5552712069.1700001</v>
      </c>
      <c r="D8" s="146"/>
    </row>
    <row r="9" spans="2:4" x14ac:dyDescent="0.25">
      <c r="D9" s="143"/>
    </row>
    <row r="10" spans="2:4" x14ac:dyDescent="0.25">
      <c r="B10" s="144" t="s">
        <v>170</v>
      </c>
      <c r="C10" s="145">
        <f>'Summary I&amp;E by Div'!E145</f>
        <v>5552712069.1700001</v>
      </c>
      <c r="D10" s="147">
        <f>C10-C8</f>
        <v>0</v>
      </c>
    </row>
    <row r="11" spans="2:4" x14ac:dyDescent="0.25">
      <c r="D11" s="143"/>
    </row>
    <row r="12" spans="2:4" x14ac:dyDescent="0.25">
      <c r="B12" s="144" t="s">
        <v>171</v>
      </c>
      <c r="C12" s="145">
        <f>'Exp &amp; Inc by SVCDIV G&amp;H'!I114</f>
        <v>5552712076.1700001</v>
      </c>
      <c r="D12" s="147">
        <f>C12-C8</f>
        <v>7</v>
      </c>
    </row>
    <row r="13" spans="2:4" x14ac:dyDescent="0.25">
      <c r="D13" s="143"/>
    </row>
    <row r="14" spans="2:4" x14ac:dyDescent="0.25">
      <c r="B14" s="153" t="s">
        <v>195</v>
      </c>
      <c r="C14" s="154">
        <f>'Revenue Exp &amp; Inc &amp; ARV'!C92-'Revenue Exp &amp; Inc &amp; ARV'!F92</f>
        <v>0</v>
      </c>
      <c r="D14" s="147">
        <f>C14-C8</f>
        <v>-5552712069.1700001</v>
      </c>
    </row>
    <row r="15" spans="2:4" x14ac:dyDescent="0.25">
      <c r="B15" t="s">
        <v>172</v>
      </c>
      <c r="D15" s="143"/>
    </row>
    <row r="16" spans="2:4" x14ac:dyDescent="0.25">
      <c r="B16" s="153" t="s">
        <v>564</v>
      </c>
      <c r="C16" s="145">
        <f>'Revenue I&amp;E SVCDIV A'!K163+'Revenue I&amp;E SVCDIV B'!K162+'Revenue I&amp;E SVCDIV C'!K116+'Revenue I&amp;E SVCDIV D'!K162+'Revenue I&amp;E SVCDIV E'!K208+'Revenue I&amp;E SVCDIV F'!K116+'Revenue I&amp;E SVCDIV G'!K119+'Revenue I&amp;E SVCDIV H'!K169</f>
        <v>5552712076.1700001</v>
      </c>
      <c r="D16" s="147">
        <f>C16-C8</f>
        <v>7</v>
      </c>
    </row>
    <row r="17" spans="2:4" x14ac:dyDescent="0.25">
      <c r="D17" s="143"/>
    </row>
    <row r="19" spans="2:4" ht="13" x14ac:dyDescent="0.3">
      <c r="B19" s="122" t="s">
        <v>173</v>
      </c>
      <c r="C19" s="122" t="s">
        <v>168</v>
      </c>
      <c r="D19" s="142" t="s">
        <v>168</v>
      </c>
    </row>
    <row r="20" spans="2:4" x14ac:dyDescent="0.25">
      <c r="D20" s="143"/>
    </row>
    <row r="21" spans="2:4" x14ac:dyDescent="0.25">
      <c r="B21" s="144" t="str">
        <f>B8</f>
        <v>Exp &amp; Inc by Authority Type</v>
      </c>
      <c r="C21" s="145">
        <f>'Exp &amp; Inc by AUTHTYPE'!F88</f>
        <v>5546181942.1700001</v>
      </c>
      <c r="D21" s="146"/>
    </row>
    <row r="22" spans="2:4" x14ac:dyDescent="0.25">
      <c r="D22" s="143"/>
    </row>
    <row r="23" spans="2:4" x14ac:dyDescent="0.25">
      <c r="B23" s="144" t="str">
        <f>B10</f>
        <v>Summary I&amp;E by Div</v>
      </c>
      <c r="C23" s="145">
        <f>'Summary I&amp;E by Div'!F152</f>
        <v>5552712069.1700001</v>
      </c>
      <c r="D23" s="147">
        <f>C23-C21</f>
        <v>6530127</v>
      </c>
    </row>
    <row r="24" spans="2:4" x14ac:dyDescent="0.25">
      <c r="D24" s="143"/>
    </row>
    <row r="25" spans="2:4" x14ac:dyDescent="0.25">
      <c r="B25" s="144" t="str">
        <f>B12</f>
        <v>Exp &amp; Inc by SVCDIV G&amp;H</v>
      </c>
      <c r="C25" s="145">
        <f>'Exp &amp; Inc by SVCDIV G&amp;H'!J114</f>
        <v>5552712063.1700001</v>
      </c>
      <c r="D25" s="147">
        <f>C25-C21</f>
        <v>6530121</v>
      </c>
    </row>
    <row r="26" spans="2:4" x14ac:dyDescent="0.25">
      <c r="D26" s="143"/>
    </row>
    <row r="27" spans="2:4" x14ac:dyDescent="0.25">
      <c r="B27" s="144" t="str">
        <f>B14</f>
        <v>Rev Inc &amp; Exp &amp; ARV</v>
      </c>
      <c r="C27" s="154">
        <f>'Revenue Exp &amp; Inc &amp; ARV'!H92+'Revenue Exp &amp; Inc &amp; ARV'!J92-'Revenue Exp &amp; Inc &amp; ARV'!I92-'Revenue Exp &amp; Inc &amp; ARV'!F92</f>
        <v>0</v>
      </c>
      <c r="D27" s="147">
        <f>C27-C21</f>
        <v>-5546181942.1700001</v>
      </c>
    </row>
    <row r="28" spans="2:4" x14ac:dyDescent="0.25">
      <c r="B28" s="21"/>
      <c r="C28" s="192"/>
      <c r="D28" s="193"/>
    </row>
    <row r="29" spans="2:4" ht="25.5" customHeight="1" x14ac:dyDescent="0.3">
      <c r="B29" s="194" t="s">
        <v>574</v>
      </c>
      <c r="D29" s="143"/>
    </row>
    <row r="30" spans="2:4" x14ac:dyDescent="0.25">
      <c r="B30" s="190" t="str">
        <f>B8</f>
        <v>Exp &amp; Inc by Authority Type</v>
      </c>
      <c r="C30" s="145">
        <f>'Exp &amp; Inc by AUTHTYPE'!F81+'Exp &amp; Inc by AUTHTYPE'!F84</f>
        <v>3454668364.7200003</v>
      </c>
      <c r="D30" s="146"/>
    </row>
    <row r="31" spans="2:4" x14ac:dyDescent="0.25">
      <c r="D31" s="143"/>
    </row>
    <row r="32" spans="2:4" x14ac:dyDescent="0.25">
      <c r="B32" s="144" t="str">
        <f>B10</f>
        <v>Summary I&amp;E by Div</v>
      </c>
      <c r="C32" s="145">
        <f>'Summary I&amp;E by Div'!F145</f>
        <v>3461198491.7200003</v>
      </c>
      <c r="D32" s="147">
        <f>C32-C30</f>
        <v>6530127</v>
      </c>
    </row>
    <row r="33" spans="2:4" x14ac:dyDescent="0.25">
      <c r="D33" s="143"/>
    </row>
    <row r="34" spans="2:4" x14ac:dyDescent="0.25">
      <c r="B34" s="144" t="str">
        <f>B16</f>
        <v>Revenue I&amp;E SVC A-H</v>
      </c>
      <c r="C34" s="145">
        <f>'Revenue I&amp;E SVCDIV A'!L163+'Revenue I&amp;E SVCDIV B'!L162+'Revenue I&amp;E SVCDIV C'!L116+'Revenue I&amp;E SVCDIV D'!L162+'Revenue I&amp;E SVCDIV E'!L208+'Revenue I&amp;E SVCDIV F'!L116+'Revenue I&amp;E SVCDIV G'!L119+'Revenue I&amp;E SVCDIV H'!L169</f>
        <v>3461198485.7200003</v>
      </c>
      <c r="D34" s="147">
        <f>C34-C30</f>
        <v>6530121</v>
      </c>
    </row>
    <row r="35" spans="2:4" ht="27" customHeight="1" x14ac:dyDescent="0.25"/>
    <row r="36" spans="2:4" ht="13" x14ac:dyDescent="0.3">
      <c r="B36" s="122" t="s">
        <v>562</v>
      </c>
    </row>
    <row r="37" spans="2:4" ht="13" x14ac:dyDescent="0.3">
      <c r="B37" s="122"/>
    </row>
    <row r="38" spans="2:4" x14ac:dyDescent="0.25">
      <c r="B38" s="144" t="str">
        <f>B8</f>
        <v>Exp &amp; Inc by Authority Type</v>
      </c>
      <c r="C38" s="145">
        <f>'Exp &amp; Inc by AUTHTYPE'!F64</f>
        <v>108760289.55</v>
      </c>
      <c r="D38" s="146"/>
    </row>
    <row r="39" spans="2:4" x14ac:dyDescent="0.25">
      <c r="D39" s="143"/>
    </row>
    <row r="40" spans="2:4" x14ac:dyDescent="0.25">
      <c r="B40" s="144" t="str">
        <f>B10</f>
        <v>Summary I&amp;E by Div</v>
      </c>
      <c r="C40" s="145">
        <f>'Summary I&amp;E by Div'!E114+'Summary I&amp;E by Div'!E116+'Summary I&amp;E by Div'!E118+'Summary I&amp;E by Div'!E120+'Summary I&amp;E by Div'!E122+'Summary I&amp;E by Div'!E124+'Summary I&amp;E by Div'!E126+'Summary I&amp;E by Div'!E128</f>
        <v>108760289.55</v>
      </c>
      <c r="D40" s="147">
        <f>C40-C38</f>
        <v>0</v>
      </c>
    </row>
    <row r="41" spans="2:4" x14ac:dyDescent="0.25">
      <c r="D41" s="143"/>
    </row>
    <row r="42" spans="2:4" x14ac:dyDescent="0.25">
      <c r="B42" s="153" t="s">
        <v>563</v>
      </c>
      <c r="C42" s="145">
        <f>'Exp &amp; Inc by SVCDIV A&amp;B'!D104+'Exp &amp; Inc by SVCDIV A&amp;B'!I104+'Exp &amp; Inc by SVCDIV C&amp;D'!D112+'Exp &amp; Inc by SVCDIV C&amp;D'!I112+'Exp &amp; Inc by SVCDIV E&amp;F'!D136+'Exp &amp; Inc by SVCDIV E&amp;F'!I136+'Exp &amp; Inc by SVCDIV G&amp;H'!D104+'Exp &amp; Inc by SVCDIV G&amp;H'!I104</f>
        <v>108760289.55</v>
      </c>
      <c r="D42" s="147">
        <f>C42-C38</f>
        <v>0</v>
      </c>
    </row>
    <row r="43" spans="2:4" x14ac:dyDescent="0.25">
      <c r="D43" s="143"/>
    </row>
    <row r="44" spans="2:4" x14ac:dyDescent="0.25">
      <c r="B44" s="144" t="str">
        <f>B14</f>
        <v>Rev Inc &amp; Exp &amp; ARV</v>
      </c>
      <c r="C44" s="154">
        <f>'Revenue Exp &amp; Inc &amp; ARV'!F92</f>
        <v>0</v>
      </c>
      <c r="D44" s="147">
        <f>C44-C38</f>
        <v>-108760289.55</v>
      </c>
    </row>
    <row r="45" spans="2:4" x14ac:dyDescent="0.25">
      <c r="D45" s="143"/>
    </row>
    <row r="46" spans="2:4" x14ac:dyDescent="0.25">
      <c r="B46" s="144" t="str">
        <f>B16</f>
        <v>Revenue I&amp;E SVC A-H</v>
      </c>
      <c r="C46" s="145">
        <f>'Revenue I&amp;E SVCDIV A'!K161+'Revenue I&amp;E SVCDIV B'!K160+'Revenue I&amp;E SVCDIV C'!K114+'Revenue I&amp;E SVCDIV D'!K160+'Revenue I&amp;E SVCDIV E'!K206+'Revenue I&amp;E SVCDIV F'!K114+'Revenue I&amp;E SVCDIV G'!K117+'Revenue I&amp;E SVCDIV H'!K167</f>
        <v>108760289.55</v>
      </c>
      <c r="D46" s="147">
        <f>C46-C38</f>
        <v>0</v>
      </c>
    </row>
  </sheetData>
  <phoneticPr fontId="0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5:I15"/>
  <sheetViews>
    <sheetView workbookViewId="0">
      <selection activeCell="F2" sqref="F2"/>
    </sheetView>
  </sheetViews>
  <sheetFormatPr defaultRowHeight="12.5" x14ac:dyDescent="0.25"/>
  <sheetData>
    <row r="15" spans="2:9" ht="25" x14ac:dyDescent="0.5">
      <c r="B15" s="213" t="str">
        <f>CONCATENATE(NOTES!$D$4," Budget Summary Tables/Charts")</f>
        <v>2020 Budget Summary Tables/Charts</v>
      </c>
      <c r="C15" s="213"/>
      <c r="D15" s="213"/>
      <c r="E15" s="213"/>
      <c r="F15" s="213"/>
      <c r="G15" s="213"/>
      <c r="H15" s="213"/>
      <c r="I15" s="213"/>
    </row>
  </sheetData>
  <mergeCells count="1">
    <mergeCell ref="B15:I15"/>
  </mergeCells>
  <phoneticPr fontId="0" type="noConversion"/>
  <pageMargins left="0.75" right="0.75" top="1" bottom="1" header="0.5" footer="0.5"/>
  <pageSetup paperSize="9" orientation="portrait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6"/>
  <sheetViews>
    <sheetView zoomScaleNormal="100" workbookViewId="0">
      <selection activeCell="C11" sqref="C11"/>
    </sheetView>
  </sheetViews>
  <sheetFormatPr defaultRowHeight="12.5" x14ac:dyDescent="0.25"/>
  <cols>
    <col min="1" max="1" width="9.1796875" customWidth="1"/>
    <col min="3" max="3" width="45.26953125" customWidth="1"/>
    <col min="4" max="4" width="18.1796875" customWidth="1"/>
    <col min="5" max="5" width="12" customWidth="1"/>
    <col min="6" max="6" width="15.54296875" customWidth="1"/>
    <col min="7" max="7" width="14.453125" customWidth="1"/>
    <col min="10" max="10" width="16.7265625" customWidth="1"/>
  </cols>
  <sheetData>
    <row r="1" spans="1:8" ht="13" x14ac:dyDescent="0.3">
      <c r="A1" s="1" t="s">
        <v>141</v>
      </c>
    </row>
    <row r="2" spans="1:8" s="1" customFormat="1" ht="13" x14ac:dyDescent="0.3">
      <c r="A2" s="1" t="s">
        <v>302</v>
      </c>
    </row>
    <row r="3" spans="1:8" s="1" customFormat="1" ht="13" x14ac:dyDescent="0.3">
      <c r="A3" s="1" t="s">
        <v>309</v>
      </c>
      <c r="D3" s="1" t="s">
        <v>290</v>
      </c>
      <c r="E3" s="1" t="s">
        <v>290</v>
      </c>
      <c r="G3" s="1" t="s">
        <v>290</v>
      </c>
    </row>
    <row r="4" spans="1:8" s="1" customFormat="1" ht="12.75" customHeight="1" x14ac:dyDescent="0.35">
      <c r="A4" s="1" t="s">
        <v>507</v>
      </c>
      <c r="B4" s="22"/>
      <c r="D4" s="42" t="str">
        <f>CONCATENATE("BUD",NOTES!$D$4)</f>
        <v>BUD2020</v>
      </c>
      <c r="E4" s="42" t="str">
        <f>CONCATENATE("BUD",NOTES!$D$4)</f>
        <v>BUD2020</v>
      </c>
      <c r="G4" s="42" t="str">
        <f>CONCATENATE("BUD",NOTES!$D$4-1)</f>
        <v>BUD2019</v>
      </c>
    </row>
    <row r="5" spans="1:8" s="1" customFormat="1" ht="13" x14ac:dyDescent="0.3">
      <c r="A5" s="1" t="s">
        <v>291</v>
      </c>
      <c r="D5" s="1">
        <v>10</v>
      </c>
      <c r="E5" s="1">
        <v>10</v>
      </c>
      <c r="G5" s="1">
        <v>10</v>
      </c>
      <c r="H5" s="3"/>
    </row>
    <row r="6" spans="1:8" s="31" customFormat="1" ht="13" x14ac:dyDescent="0.3">
      <c r="A6" s="31" t="s">
        <v>480</v>
      </c>
      <c r="D6" s="31" t="s">
        <v>597</v>
      </c>
      <c r="E6" s="31" t="s">
        <v>481</v>
      </c>
      <c r="G6" s="31" t="s">
        <v>616</v>
      </c>
      <c r="H6" s="43"/>
    </row>
    <row r="7" spans="1:8" s="1" customFormat="1" ht="13" x14ac:dyDescent="0.3">
      <c r="A7" s="31"/>
      <c r="B7" s="31"/>
      <c r="H7" s="3"/>
    </row>
    <row r="8" spans="1:8" s="1" customFormat="1" ht="13" x14ac:dyDescent="0.3">
      <c r="A8" s="1" t="s">
        <v>269</v>
      </c>
      <c r="B8" s="31"/>
      <c r="H8" s="3"/>
    </row>
    <row r="9" spans="1:8" ht="15.5" x14ac:dyDescent="0.35">
      <c r="A9" s="1" t="s">
        <v>297</v>
      </c>
      <c r="B9" s="22"/>
      <c r="C9" s="22"/>
      <c r="D9" s="22"/>
    </row>
    <row r="10" spans="1:8" ht="15.5" x14ac:dyDescent="0.35">
      <c r="A10" s="1" t="s">
        <v>310</v>
      </c>
      <c r="B10" s="22"/>
      <c r="C10" s="42"/>
      <c r="D10" s="1" t="s">
        <v>290</v>
      </c>
      <c r="E10" s="1" t="s">
        <v>290</v>
      </c>
      <c r="G10" s="1" t="s">
        <v>290</v>
      </c>
    </row>
    <row r="11" spans="1:8" s="1" customFormat="1" ht="12.75" customHeight="1" x14ac:dyDescent="0.35">
      <c r="A11" s="1" t="s">
        <v>276</v>
      </c>
      <c r="B11" s="22"/>
      <c r="D11" s="42" t="str">
        <f>CONCATENATE("BUD",NOTES!$D$4)</f>
        <v>BUD2020</v>
      </c>
      <c r="E11" s="42" t="str">
        <f>CONCATENATE("BUD",NOTES!$D$4)</f>
        <v>BUD2020</v>
      </c>
      <c r="G11" s="42" t="str">
        <f>CONCATENATE("BUD",NOTES!$D$4-1)</f>
        <v>BUD2019</v>
      </c>
    </row>
    <row r="12" spans="1:8" ht="15.5" x14ac:dyDescent="0.35">
      <c r="A12" s="1" t="s">
        <v>292</v>
      </c>
      <c r="B12" s="22"/>
      <c r="C12" s="42"/>
      <c r="D12" s="1">
        <v>10</v>
      </c>
      <c r="E12" s="1">
        <v>10</v>
      </c>
      <c r="G12" s="1">
        <v>10</v>
      </c>
    </row>
    <row r="13" spans="1:8" ht="15.5" x14ac:dyDescent="0.35">
      <c r="A13" s="31" t="s">
        <v>485</v>
      </c>
      <c r="B13" s="22"/>
      <c r="C13" s="1"/>
      <c r="D13" s="31" t="s">
        <v>597</v>
      </c>
      <c r="E13" s="31" t="s">
        <v>481</v>
      </c>
      <c r="G13" s="31" t="s">
        <v>616</v>
      </c>
    </row>
    <row r="14" spans="1:8" ht="15.5" x14ac:dyDescent="0.35">
      <c r="A14" s="31" t="s">
        <v>420</v>
      </c>
      <c r="B14" s="22"/>
      <c r="C14" s="1"/>
      <c r="D14" s="31" t="s">
        <v>419</v>
      </c>
      <c r="E14" s="31" t="s">
        <v>419</v>
      </c>
      <c r="G14" s="31" t="s">
        <v>419</v>
      </c>
    </row>
    <row r="15" spans="1:8" s="1" customFormat="1" ht="13" x14ac:dyDescent="0.3">
      <c r="A15" s="31"/>
      <c r="B15" s="31"/>
      <c r="H15" s="3"/>
    </row>
    <row r="16" spans="1:8" s="1" customFormat="1" ht="13" x14ac:dyDescent="0.3">
      <c r="A16" s="1" t="s">
        <v>722</v>
      </c>
      <c r="B16" s="31"/>
      <c r="H16" s="3"/>
    </row>
    <row r="17" spans="1:8" ht="15.5" x14ac:dyDescent="0.35">
      <c r="A17" s="1" t="s">
        <v>298</v>
      </c>
      <c r="B17" s="22"/>
      <c r="C17" s="22"/>
      <c r="D17" s="22"/>
    </row>
    <row r="18" spans="1:8" ht="15.5" x14ac:dyDescent="0.35">
      <c r="A18" s="1" t="s">
        <v>311</v>
      </c>
      <c r="B18" s="22"/>
      <c r="C18" s="42"/>
      <c r="D18" s="1" t="s">
        <v>290</v>
      </c>
      <c r="E18" s="1" t="s">
        <v>290</v>
      </c>
      <c r="G18" s="1" t="s">
        <v>290</v>
      </c>
    </row>
    <row r="19" spans="1:8" s="1" customFormat="1" ht="12.75" customHeight="1" x14ac:dyDescent="0.35">
      <c r="A19" s="1" t="s">
        <v>275</v>
      </c>
      <c r="B19" s="22"/>
      <c r="D19" s="42" t="str">
        <f>CONCATENATE("BUD",NOTES!$D$4)</f>
        <v>BUD2020</v>
      </c>
      <c r="E19" s="42" t="str">
        <f>CONCATENATE("BUD",NOTES!$D$4)</f>
        <v>BUD2020</v>
      </c>
      <c r="G19" s="42" t="str">
        <f>CONCATENATE("BUD",NOTES!$D$4-1)</f>
        <v>BUD2019</v>
      </c>
    </row>
    <row r="20" spans="1:8" ht="15.5" x14ac:dyDescent="0.35">
      <c r="A20" s="1" t="s">
        <v>293</v>
      </c>
      <c r="B20" s="22"/>
      <c r="C20" s="42"/>
      <c r="D20" s="1">
        <v>10</v>
      </c>
      <c r="E20" s="1">
        <v>10</v>
      </c>
      <c r="G20" s="1">
        <v>10</v>
      </c>
    </row>
    <row r="21" spans="1:8" ht="15.5" x14ac:dyDescent="0.35">
      <c r="A21" s="31" t="s">
        <v>486</v>
      </c>
      <c r="B21" s="22"/>
      <c r="C21" s="1"/>
      <c r="D21" s="31" t="s">
        <v>597</v>
      </c>
      <c r="E21" s="31" t="s">
        <v>481</v>
      </c>
      <c r="G21" s="31" t="s">
        <v>616</v>
      </c>
    </row>
    <row r="22" spans="1:8" ht="15.5" x14ac:dyDescent="0.35">
      <c r="A22" s="31" t="s">
        <v>421</v>
      </c>
      <c r="B22" s="22"/>
      <c r="C22" s="1"/>
      <c r="D22" s="31" t="s">
        <v>419</v>
      </c>
      <c r="E22" s="31" t="s">
        <v>419</v>
      </c>
      <c r="G22" s="31" t="s">
        <v>419</v>
      </c>
    </row>
    <row r="23" spans="1:8" s="1" customFormat="1" ht="13" x14ac:dyDescent="0.3">
      <c r="A23" s="31"/>
      <c r="B23" s="31"/>
      <c r="H23" s="3"/>
    </row>
    <row r="24" spans="1:8" s="1" customFormat="1" ht="13" x14ac:dyDescent="0.3">
      <c r="A24" s="1" t="s">
        <v>161</v>
      </c>
      <c r="B24" s="31"/>
      <c r="H24" s="3"/>
    </row>
    <row r="25" spans="1:8" ht="15.5" x14ac:dyDescent="0.35">
      <c r="A25" s="1" t="s">
        <v>299</v>
      </c>
      <c r="B25" s="22"/>
      <c r="C25" s="22"/>
      <c r="D25" s="22"/>
    </row>
    <row r="26" spans="1:8" ht="15.5" x14ac:dyDescent="0.35">
      <c r="A26" s="1" t="s">
        <v>312</v>
      </c>
      <c r="B26" s="22"/>
      <c r="C26" s="42"/>
      <c r="D26" s="1" t="s">
        <v>290</v>
      </c>
      <c r="E26" s="1" t="s">
        <v>290</v>
      </c>
      <c r="G26" s="1" t="s">
        <v>290</v>
      </c>
    </row>
    <row r="27" spans="1:8" s="1" customFormat="1" ht="12.75" customHeight="1" x14ac:dyDescent="0.35">
      <c r="A27" s="1" t="s">
        <v>274</v>
      </c>
      <c r="B27" s="22"/>
      <c r="D27" s="42" t="str">
        <f>CONCATENATE("BUD",NOTES!$D$4)</f>
        <v>BUD2020</v>
      </c>
      <c r="E27" s="42" t="str">
        <f>CONCATENATE("BUD",NOTES!$D$4)</f>
        <v>BUD2020</v>
      </c>
      <c r="G27" s="42" t="str">
        <f>CONCATENATE("BUD",NOTES!$D$4-1)</f>
        <v>BUD2019</v>
      </c>
    </row>
    <row r="28" spans="1:8" ht="15.5" x14ac:dyDescent="0.35">
      <c r="A28" s="1" t="s">
        <v>294</v>
      </c>
      <c r="B28" s="22"/>
      <c r="C28" s="42"/>
      <c r="D28" s="1">
        <v>20</v>
      </c>
      <c r="E28" s="1">
        <v>20</v>
      </c>
      <c r="G28" s="1">
        <v>20</v>
      </c>
    </row>
    <row r="29" spans="1:8" ht="15.5" x14ac:dyDescent="0.35">
      <c r="A29" s="31" t="s">
        <v>280</v>
      </c>
      <c r="B29" s="22"/>
      <c r="C29" s="1"/>
      <c r="D29" s="31" t="s">
        <v>597</v>
      </c>
      <c r="E29" s="31" t="s">
        <v>481</v>
      </c>
      <c r="G29" s="31" t="s">
        <v>616</v>
      </c>
    </row>
    <row r="30" spans="1:8" ht="15.5" x14ac:dyDescent="0.35">
      <c r="A30" s="31" t="s">
        <v>422</v>
      </c>
      <c r="B30" s="22"/>
      <c r="C30" s="1"/>
      <c r="D30" s="31" t="s">
        <v>419</v>
      </c>
      <c r="E30" s="31" t="s">
        <v>419</v>
      </c>
      <c r="G30" s="31" t="s">
        <v>419</v>
      </c>
    </row>
    <row r="31" spans="1:8" s="1" customFormat="1" ht="13" x14ac:dyDescent="0.3">
      <c r="A31" s="31"/>
      <c r="B31" s="31"/>
      <c r="H31" s="3"/>
    </row>
    <row r="32" spans="1:8" s="1" customFormat="1" ht="13" x14ac:dyDescent="0.3">
      <c r="A32" s="1" t="s">
        <v>588</v>
      </c>
      <c r="B32" s="31"/>
      <c r="H32" s="3"/>
    </row>
    <row r="33" spans="1:8" ht="15.5" x14ac:dyDescent="0.35">
      <c r="A33" s="1" t="s">
        <v>300</v>
      </c>
      <c r="B33" s="22"/>
      <c r="C33" s="22"/>
      <c r="D33" s="22"/>
    </row>
    <row r="34" spans="1:8" ht="15.5" x14ac:dyDescent="0.35">
      <c r="A34" s="1" t="s">
        <v>313</v>
      </c>
      <c r="B34" s="22"/>
      <c r="C34" s="42"/>
      <c r="D34" s="1" t="s">
        <v>290</v>
      </c>
      <c r="E34" s="1" t="s">
        <v>290</v>
      </c>
      <c r="G34" s="1" t="s">
        <v>290</v>
      </c>
    </row>
    <row r="35" spans="1:8" s="1" customFormat="1" ht="12.75" customHeight="1" x14ac:dyDescent="0.35">
      <c r="A35" s="1" t="s">
        <v>273</v>
      </c>
      <c r="B35" s="22"/>
      <c r="D35" s="42" t="str">
        <f>CONCATENATE("BUD",NOTES!$D$4)</f>
        <v>BUD2020</v>
      </c>
      <c r="E35" s="42" t="str">
        <f>CONCATENATE("BUD",NOTES!$D$4)</f>
        <v>BUD2020</v>
      </c>
      <c r="G35" s="42" t="str">
        <f>CONCATENATE("BUD",NOTES!$D$4-1)</f>
        <v>BUD2019</v>
      </c>
    </row>
    <row r="36" spans="1:8" ht="15.5" x14ac:dyDescent="0.35">
      <c r="A36" s="1" t="s">
        <v>295</v>
      </c>
      <c r="B36" s="22"/>
      <c r="C36" s="42"/>
      <c r="D36" s="1">
        <v>10</v>
      </c>
      <c r="E36" s="1">
        <v>10</v>
      </c>
      <c r="G36" s="1">
        <v>10</v>
      </c>
    </row>
    <row r="37" spans="1:8" ht="15.5" x14ac:dyDescent="0.35">
      <c r="A37" s="31" t="s">
        <v>281</v>
      </c>
      <c r="B37" s="22"/>
      <c r="C37" s="1"/>
      <c r="D37" s="31" t="s">
        <v>597</v>
      </c>
      <c r="E37" s="31" t="s">
        <v>481</v>
      </c>
      <c r="G37" s="31" t="s">
        <v>616</v>
      </c>
    </row>
    <row r="38" spans="1:8" ht="15.5" x14ac:dyDescent="0.35">
      <c r="A38" s="31" t="s">
        <v>425</v>
      </c>
      <c r="B38" s="22"/>
      <c r="C38" s="1"/>
      <c r="D38" s="31" t="s">
        <v>419</v>
      </c>
      <c r="E38" s="31" t="s">
        <v>419</v>
      </c>
      <c r="G38" s="31" t="s">
        <v>419</v>
      </c>
    </row>
    <row r="39" spans="1:8" ht="15.5" x14ac:dyDescent="0.35">
      <c r="A39" s="31"/>
      <c r="B39" s="22"/>
      <c r="C39" s="1"/>
      <c r="D39" s="1"/>
    </row>
    <row r="40" spans="1:8" s="1" customFormat="1" ht="13" x14ac:dyDescent="0.3">
      <c r="A40" s="1" t="s">
        <v>261</v>
      </c>
      <c r="B40" s="31"/>
      <c r="H40" s="3"/>
    </row>
    <row r="41" spans="1:8" ht="15.5" x14ac:dyDescent="0.35">
      <c r="A41" s="1" t="s">
        <v>301</v>
      </c>
      <c r="B41" s="22"/>
      <c r="C41" s="22"/>
      <c r="D41" s="22"/>
    </row>
    <row r="42" spans="1:8" ht="15.5" x14ac:dyDescent="0.35">
      <c r="A42" s="1" t="s">
        <v>314</v>
      </c>
      <c r="B42" s="22"/>
      <c r="C42" s="42"/>
      <c r="D42" s="1" t="s">
        <v>290</v>
      </c>
      <c r="E42" s="1" t="s">
        <v>290</v>
      </c>
      <c r="G42" s="1" t="s">
        <v>290</v>
      </c>
    </row>
    <row r="43" spans="1:8" s="1" customFormat="1" ht="12.75" customHeight="1" x14ac:dyDescent="0.35">
      <c r="A43" s="1" t="s">
        <v>272</v>
      </c>
      <c r="B43" s="22"/>
      <c r="D43" s="42" t="str">
        <f>CONCATENATE("BUD",NOTES!$D$4)</f>
        <v>BUD2020</v>
      </c>
      <c r="E43" s="42" t="str">
        <f>CONCATENATE("BUD",NOTES!$D$4)</f>
        <v>BUD2020</v>
      </c>
      <c r="G43" s="42" t="str">
        <f>CONCATENATE("BUD",NOTES!$D$4-1)</f>
        <v>BUD2019</v>
      </c>
    </row>
    <row r="44" spans="1:8" ht="15.5" x14ac:dyDescent="0.35">
      <c r="A44" s="1" t="s">
        <v>296</v>
      </c>
      <c r="B44" s="22"/>
      <c r="C44" s="42"/>
      <c r="D44" s="1" t="s">
        <v>487</v>
      </c>
      <c r="E44" s="1" t="s">
        <v>487</v>
      </c>
      <c r="G44" s="1" t="s">
        <v>487</v>
      </c>
    </row>
    <row r="45" spans="1:8" ht="15.5" x14ac:dyDescent="0.35">
      <c r="A45" s="31" t="s">
        <v>282</v>
      </c>
      <c r="B45" s="22"/>
      <c r="C45" s="1"/>
      <c r="D45" s="31" t="s">
        <v>597</v>
      </c>
      <c r="E45" s="31" t="s">
        <v>481</v>
      </c>
      <c r="G45" s="31" t="s">
        <v>616</v>
      </c>
    </row>
    <row r="46" spans="1:8" s="1" customFormat="1" ht="13" x14ac:dyDescent="0.3">
      <c r="A46" s="31"/>
      <c r="B46" s="31"/>
      <c r="H46" s="3"/>
    </row>
    <row r="47" spans="1:8" ht="15.5" x14ac:dyDescent="0.35">
      <c r="A47" s="31"/>
      <c r="B47" s="22"/>
      <c r="C47" s="1"/>
      <c r="D47" s="31"/>
      <c r="E47" s="31"/>
    </row>
    <row r="48" spans="1:8" s="1" customFormat="1" ht="13" x14ac:dyDescent="0.3">
      <c r="A48" s="1" t="s">
        <v>199</v>
      </c>
      <c r="B48" s="31"/>
      <c r="H48" s="3"/>
    </row>
    <row r="49" spans="1:8" ht="15.5" x14ac:dyDescent="0.35">
      <c r="A49" s="1" t="s">
        <v>426</v>
      </c>
      <c r="B49" s="22"/>
      <c r="C49" s="22"/>
      <c r="D49" s="22"/>
    </row>
    <row r="50" spans="1:8" ht="15.5" x14ac:dyDescent="0.35">
      <c r="A50" s="1" t="s">
        <v>427</v>
      </c>
      <c r="B50" s="22"/>
      <c r="C50" s="42"/>
      <c r="D50" s="1" t="s">
        <v>290</v>
      </c>
      <c r="E50" s="1" t="s">
        <v>290</v>
      </c>
      <c r="G50" s="1" t="s">
        <v>290</v>
      </c>
    </row>
    <row r="51" spans="1:8" s="1" customFormat="1" ht="12.75" customHeight="1" x14ac:dyDescent="0.35">
      <c r="A51" s="1" t="s">
        <v>508</v>
      </c>
      <c r="B51" s="22"/>
      <c r="D51" s="42" t="str">
        <f>CONCATENATE("BUD",NOTES!$D$4)</f>
        <v>BUD2020</v>
      </c>
      <c r="E51" s="42" t="str">
        <f>CONCATENATE("BUD",NOTES!$D$4)</f>
        <v>BUD2020</v>
      </c>
      <c r="G51" s="42" t="str">
        <f>CONCATENATE("BUD",NOTES!$D$4-1)</f>
        <v>BUD2019</v>
      </c>
    </row>
    <row r="52" spans="1:8" ht="15.5" x14ac:dyDescent="0.35">
      <c r="A52" s="1" t="s">
        <v>428</v>
      </c>
      <c r="B52" s="22"/>
      <c r="C52" s="42"/>
      <c r="D52" s="1">
        <v>10</v>
      </c>
      <c r="E52" s="1">
        <v>10</v>
      </c>
      <c r="G52" s="1">
        <v>10</v>
      </c>
    </row>
    <row r="53" spans="1:8" ht="15.5" x14ac:dyDescent="0.35">
      <c r="A53" s="31" t="s">
        <v>198</v>
      </c>
      <c r="B53" s="22"/>
      <c r="C53" s="1"/>
      <c r="D53" s="31" t="s">
        <v>597</v>
      </c>
      <c r="E53" s="31" t="s">
        <v>481</v>
      </c>
      <c r="G53" s="31" t="s">
        <v>616</v>
      </c>
    </row>
    <row r="54" spans="1:8" ht="15.5" x14ac:dyDescent="0.35">
      <c r="A54" s="31"/>
      <c r="B54" s="22"/>
      <c r="C54" s="1"/>
      <c r="D54" s="31"/>
      <c r="E54" s="31"/>
    </row>
    <row r="55" spans="1:8" s="1" customFormat="1" ht="13" x14ac:dyDescent="0.3">
      <c r="A55" s="1" t="s">
        <v>237</v>
      </c>
      <c r="B55" s="31"/>
      <c r="H55" s="3"/>
    </row>
    <row r="56" spans="1:8" ht="15.5" x14ac:dyDescent="0.35">
      <c r="A56" s="1" t="s">
        <v>435</v>
      </c>
      <c r="B56" s="22"/>
      <c r="C56" s="22"/>
      <c r="D56" s="22"/>
    </row>
    <row r="57" spans="1:8" ht="15.5" x14ac:dyDescent="0.35">
      <c r="A57" s="1" t="s">
        <v>436</v>
      </c>
      <c r="B57" s="22"/>
      <c r="C57" s="42"/>
      <c r="D57" s="1" t="s">
        <v>290</v>
      </c>
      <c r="E57" s="1" t="s">
        <v>290</v>
      </c>
      <c r="G57" s="1" t="s">
        <v>290</v>
      </c>
    </row>
    <row r="58" spans="1:8" s="1" customFormat="1" ht="12.75" customHeight="1" x14ac:dyDescent="0.35">
      <c r="A58" s="1" t="s">
        <v>509</v>
      </c>
      <c r="B58" s="22"/>
      <c r="D58" s="42" t="str">
        <f>CONCATENATE("BUD",NOTES!$D$4)</f>
        <v>BUD2020</v>
      </c>
      <c r="E58" s="42" t="str">
        <f>CONCATENATE("BUD",NOTES!$D$4)</f>
        <v>BUD2020</v>
      </c>
      <c r="G58" s="42" t="str">
        <f>CONCATENATE("BUD",NOTES!$D$4-1)</f>
        <v>BUD2019</v>
      </c>
    </row>
    <row r="59" spans="1:8" ht="15.5" x14ac:dyDescent="0.35">
      <c r="A59" s="1" t="s">
        <v>437</v>
      </c>
      <c r="B59" s="22"/>
      <c r="C59" s="42"/>
      <c r="D59" s="1">
        <v>20</v>
      </c>
      <c r="E59" s="1">
        <v>20</v>
      </c>
      <c r="G59" s="1">
        <v>20</v>
      </c>
    </row>
    <row r="60" spans="1:8" ht="15.5" x14ac:dyDescent="0.35">
      <c r="A60" s="31" t="s">
        <v>236</v>
      </c>
      <c r="B60" s="22"/>
      <c r="C60" s="1"/>
      <c r="D60" s="31" t="s">
        <v>597</v>
      </c>
      <c r="E60" s="31" t="s">
        <v>481</v>
      </c>
      <c r="G60" s="31" t="s">
        <v>616</v>
      </c>
    </row>
    <row r="61" spans="1:8" ht="15.5" x14ac:dyDescent="0.35">
      <c r="A61" s="31" t="s">
        <v>439</v>
      </c>
      <c r="B61" s="22"/>
      <c r="C61" s="1"/>
      <c r="D61" s="31" t="s">
        <v>419</v>
      </c>
      <c r="E61" s="31" t="s">
        <v>419</v>
      </c>
      <c r="G61" s="31" t="s">
        <v>419</v>
      </c>
    </row>
    <row r="62" spans="1:8" s="1" customFormat="1" ht="13.5" thickBot="1" x14ac:dyDescent="0.35">
      <c r="A62" s="31"/>
      <c r="B62" s="31"/>
      <c r="G62" s="2"/>
      <c r="H62" s="3"/>
    </row>
    <row r="63" spans="1:8" ht="24" customHeight="1" x14ac:dyDescent="0.3">
      <c r="A63" s="44" t="s">
        <v>482</v>
      </c>
      <c r="B63" s="44"/>
      <c r="C63" s="45" t="s">
        <v>315</v>
      </c>
      <c r="D63" s="46">
        <v>5655569001.1800003</v>
      </c>
      <c r="E63" s="47">
        <v>5903357.54</v>
      </c>
      <c r="F63" s="48">
        <f>SUM(D63:E63)</f>
        <v>5661472358.7200003</v>
      </c>
      <c r="G63">
        <v>5164687943.3600025</v>
      </c>
    </row>
    <row r="64" spans="1:8" ht="24" customHeight="1" thickBot="1" x14ac:dyDescent="0.35">
      <c r="A64" s="44" t="s">
        <v>483</v>
      </c>
      <c r="B64" s="44"/>
      <c r="C64" s="49" t="s">
        <v>484</v>
      </c>
      <c r="D64" s="50">
        <v>104410847.27</v>
      </c>
      <c r="E64" s="50">
        <v>4349442.28</v>
      </c>
      <c r="F64" s="38">
        <f>SUM(D64:E64)</f>
        <v>108760289.55</v>
      </c>
      <c r="G64">
        <v>106621135.06</v>
      </c>
    </row>
    <row r="65" spans="1:10" s="55" customFormat="1" ht="12.75" customHeight="1" thickBot="1" x14ac:dyDescent="0.35">
      <c r="B65" s="56"/>
      <c r="C65" s="56"/>
      <c r="D65" s="57"/>
      <c r="E65" s="57"/>
      <c r="F65" s="57"/>
    </row>
    <row r="66" spans="1:10" s="21" customFormat="1" ht="24" customHeight="1" thickBot="1" x14ac:dyDescent="0.35">
      <c r="A66" s="66" t="s">
        <v>523</v>
      </c>
      <c r="B66" s="66"/>
      <c r="C66" s="86" t="s">
        <v>524</v>
      </c>
      <c r="D66" s="87">
        <v>1681460201.4499996</v>
      </c>
      <c r="E66" s="87">
        <v>0</v>
      </c>
      <c r="F66" s="83">
        <f>SUM(D66:E66)</f>
        <v>1681460201.4499996</v>
      </c>
      <c r="G66" s="21">
        <v>1572200316.8500004</v>
      </c>
    </row>
    <row r="67" spans="1:10" s="55" customFormat="1" ht="12.75" customHeight="1" x14ac:dyDescent="0.3">
      <c r="B67" s="56"/>
      <c r="C67" s="56"/>
      <c r="D67" s="57"/>
      <c r="E67" s="57"/>
      <c r="F67" s="57"/>
    </row>
    <row r="68" spans="1:10" s="1" customFormat="1" ht="13" x14ac:dyDescent="0.3">
      <c r="A68" s="31"/>
      <c r="B68" s="31"/>
      <c r="G68" s="2"/>
      <c r="H68" s="3"/>
    </row>
    <row r="69" spans="1:10" s="1" customFormat="1" ht="13" x14ac:dyDescent="0.3">
      <c r="A69" s="31"/>
      <c r="B69" s="31"/>
      <c r="G69" s="2"/>
      <c r="H69" s="3"/>
    </row>
    <row r="70" spans="1:10" s="1" customFormat="1" ht="13" x14ac:dyDescent="0.3">
      <c r="A70" s="31"/>
      <c r="B70" s="31"/>
      <c r="G70" s="2"/>
      <c r="H70" s="3"/>
    </row>
    <row r="71" spans="1:10" ht="17.5" x14ac:dyDescent="0.35">
      <c r="A71" s="31"/>
      <c r="B71" s="31"/>
      <c r="C71" s="214" t="str">
        <f>"LOCAL AUTHORITY BUDGETS "&amp;NOTES!$D$4</f>
        <v>LOCAL AUTHORITY BUDGETS 2020</v>
      </c>
      <c r="D71" s="214"/>
      <c r="E71" s="214"/>
      <c r="F71" s="214"/>
      <c r="G71" s="214"/>
    </row>
    <row r="72" spans="1:10" ht="13" x14ac:dyDescent="0.3">
      <c r="A72" s="31"/>
      <c r="B72" s="31"/>
      <c r="C72" s="31"/>
      <c r="D72" s="31"/>
      <c r="E72" s="31"/>
      <c r="F72" s="31"/>
      <c r="G72" s="32"/>
    </row>
    <row r="73" spans="1:10" ht="23.25" customHeight="1" x14ac:dyDescent="0.3">
      <c r="A73" s="1"/>
      <c r="B73" s="1"/>
      <c r="C73" s="41" t="s">
        <v>471</v>
      </c>
      <c r="D73" s="33"/>
      <c r="E73" s="1"/>
      <c r="F73" s="1"/>
      <c r="G73" s="1"/>
    </row>
    <row r="74" spans="1:10" ht="19.5" customHeight="1" x14ac:dyDescent="0.3">
      <c r="A74" s="1"/>
      <c r="B74" s="1"/>
      <c r="C74" s="34" t="str">
        <f>CONCATENATE(("A summary of the expenditure and income from the adopted local authority budgets for  "),NOTES!D4,(" is as follows with comparative budget figures shown for "),NOTES!D4-1)</f>
        <v>A summary of the expenditure and income from the adopted local authority budgets for  2020 is as follows with comparative budget figures shown for 2019</v>
      </c>
      <c r="D74" s="4"/>
      <c r="E74" s="1"/>
      <c r="F74" s="1"/>
      <c r="G74" s="1"/>
    </row>
    <row r="75" spans="1:10" ht="13.5" thickBot="1" x14ac:dyDescent="0.35">
      <c r="A75" s="1"/>
      <c r="B75" s="1"/>
      <c r="C75" s="1"/>
      <c r="D75" s="1"/>
      <c r="E75" s="1"/>
      <c r="F75" s="1"/>
      <c r="G75" s="1"/>
    </row>
    <row r="76" spans="1:10" ht="30" customHeight="1" thickBot="1" x14ac:dyDescent="0.35">
      <c r="A76" s="1"/>
      <c r="B76" s="1"/>
      <c r="C76" s="96"/>
      <c r="D76" s="198" t="str">
        <f>CONCATENATE(NOTES!$D$4," Budgeted Current Expenditure and Income of Local Authorities")</f>
        <v>2020 Budgeted Current Expenditure and Income of Local Authorities</v>
      </c>
      <c r="E76" s="198"/>
      <c r="F76" s="198"/>
      <c r="G76" s="199"/>
    </row>
    <row r="77" spans="1:10" ht="26.5" thickBot="1" x14ac:dyDescent="0.35">
      <c r="A77" s="1"/>
      <c r="B77" s="1"/>
      <c r="C77" s="98"/>
      <c r="D77" s="99" t="s">
        <v>593</v>
      </c>
      <c r="E77" s="99" t="s">
        <v>594</v>
      </c>
      <c r="F77" s="99" t="str">
        <f>CONCATENATE("Total ",NOTES!$D$4," Budget")</f>
        <v>Total 2020 Budget</v>
      </c>
      <c r="G77" s="99" t="str">
        <f>CONCATENATE(("Budget "),NOTES!$D$4-1," (",2,")")</f>
        <v>Budget 2019 (2)</v>
      </c>
    </row>
    <row r="78" spans="1:10" ht="13.5" thickBot="1" x14ac:dyDescent="0.35">
      <c r="A78" s="1"/>
      <c r="B78" s="1"/>
      <c r="C78" s="98"/>
      <c r="D78" s="99" t="s">
        <v>317</v>
      </c>
      <c r="E78" s="99" t="s">
        <v>317</v>
      </c>
      <c r="F78" s="99" t="s">
        <v>317</v>
      </c>
      <c r="G78" s="99" t="s">
        <v>317</v>
      </c>
    </row>
    <row r="79" spans="1:10" s="132" customFormat="1" ht="24" customHeight="1" x14ac:dyDescent="0.35">
      <c r="A79" s="128"/>
      <c r="B79" s="129"/>
      <c r="C79" s="130" t="s">
        <v>477</v>
      </c>
      <c r="D79" s="131">
        <f>D63-D64</f>
        <v>5551158153.9099998</v>
      </c>
      <c r="E79" s="131">
        <f>E63-E64</f>
        <v>1553915.2599999998</v>
      </c>
      <c r="F79" s="131">
        <f>SUM(D79:E79)</f>
        <v>5552712069.1700001</v>
      </c>
      <c r="G79" s="196">
        <f>G63-G64</f>
        <v>5058066808.3000021</v>
      </c>
      <c r="J79"/>
    </row>
    <row r="80" spans="1:10" ht="30" customHeight="1" x14ac:dyDescent="0.35">
      <c r="A80" s="37"/>
      <c r="B80" s="31"/>
      <c r="C80" s="92" t="s">
        <v>479</v>
      </c>
      <c r="D80" s="51"/>
      <c r="E80" s="51"/>
      <c r="F80" s="51"/>
      <c r="G80" s="91"/>
    </row>
    <row r="81" spans="1:10" ht="24" customHeight="1" x14ac:dyDescent="0.3">
      <c r="A81" s="1" t="s">
        <v>472</v>
      </c>
      <c r="B81" s="1"/>
      <c r="C81" s="93" t="s">
        <v>478</v>
      </c>
      <c r="D81" s="52">
        <v>1992267593.5899999</v>
      </c>
      <c r="E81" s="54">
        <v>0</v>
      </c>
      <c r="F81" s="52">
        <f>SUM(D81:E81)</f>
        <v>1992267593.5899999</v>
      </c>
      <c r="G81" s="94">
        <v>1704198998.4699998</v>
      </c>
    </row>
    <row r="82" spans="1:10" ht="24" customHeight="1" x14ac:dyDescent="0.3">
      <c r="A82" s="1" t="s">
        <v>473</v>
      </c>
      <c r="B82" s="1"/>
      <c r="C82" s="95" t="s">
        <v>595</v>
      </c>
      <c r="D82" s="53">
        <v>410053376</v>
      </c>
      <c r="E82" s="52">
        <v>0</v>
      </c>
      <c r="F82" s="52">
        <f>SUM(D82:E82)</f>
        <v>410053376</v>
      </c>
      <c r="G82" s="91">
        <v>393749293</v>
      </c>
    </row>
    <row r="83" spans="1:10" ht="24" customHeight="1" x14ac:dyDescent="0.3">
      <c r="A83" s="1" t="s">
        <v>77</v>
      </c>
      <c r="B83" s="1"/>
      <c r="C83" s="95" t="s">
        <v>235</v>
      </c>
      <c r="D83" s="52">
        <v>0</v>
      </c>
      <c r="E83" s="51">
        <v>0</v>
      </c>
      <c r="F83" s="52">
        <f>SUM(D83:E83)</f>
        <v>0</v>
      </c>
      <c r="G83" s="91">
        <v>0</v>
      </c>
    </row>
    <row r="84" spans="1:10" ht="24" customHeight="1" x14ac:dyDescent="0.3">
      <c r="A84" s="1" t="s">
        <v>474</v>
      </c>
      <c r="B84" s="1"/>
      <c r="C84" s="90" t="s">
        <v>475</v>
      </c>
      <c r="D84" s="51">
        <v>1460846855.8700001</v>
      </c>
      <c r="E84" s="51">
        <v>1553915.26</v>
      </c>
      <c r="F84" s="52">
        <f>SUM(D84:E84)</f>
        <v>1462400771.1300001</v>
      </c>
      <c r="G84" s="91">
        <v>1383569432.0999997</v>
      </c>
    </row>
    <row r="85" spans="1:10" ht="24" customHeight="1" x14ac:dyDescent="0.3">
      <c r="A85" s="1"/>
      <c r="B85" s="1"/>
      <c r="C85" s="95" t="s">
        <v>476</v>
      </c>
      <c r="D85" s="52">
        <f>D66+D87</f>
        <v>1660798623.4599996</v>
      </c>
      <c r="E85" s="52">
        <f>E66+E87</f>
        <v>0</v>
      </c>
      <c r="F85" s="52">
        <f>SUM(D85:E85)</f>
        <v>1660798623.4599996</v>
      </c>
      <c r="G85" s="91">
        <f>G66+G87</f>
        <v>1547581910.8600004</v>
      </c>
    </row>
    <row r="86" spans="1:10" ht="24" customHeight="1" x14ac:dyDescent="0.3">
      <c r="A86" s="1"/>
      <c r="B86" s="1"/>
      <c r="C86" s="123" t="s">
        <v>71</v>
      </c>
      <c r="D86" s="124">
        <f>SUBTOTAL(9,D81:D85)</f>
        <v>5523966448.9200001</v>
      </c>
      <c r="E86" s="125">
        <f>SUBTOTAL(9,E81:E85)</f>
        <v>1553915.26</v>
      </c>
      <c r="F86" s="126">
        <f>SUBTOTAL(9,F81:F85)</f>
        <v>5525520364.1800003</v>
      </c>
      <c r="G86" s="127">
        <f>SUBTOTAL(9,G81:G85)</f>
        <v>5029099634.4300003</v>
      </c>
    </row>
    <row r="87" spans="1:10" ht="24" customHeight="1" x14ac:dyDescent="0.3">
      <c r="A87" s="1" t="s">
        <v>76</v>
      </c>
      <c r="B87" s="1"/>
      <c r="C87" s="95" t="s">
        <v>596</v>
      </c>
      <c r="D87" s="52">
        <v>-20661577.989999998</v>
      </c>
      <c r="E87" s="52">
        <v>0</v>
      </c>
      <c r="F87" s="52">
        <f>SUM(D87:E87)</f>
        <v>-20661577.989999998</v>
      </c>
      <c r="G87" s="91">
        <v>-24618405.990000002</v>
      </c>
    </row>
    <row r="88" spans="1:10" s="137" customFormat="1" ht="24" customHeight="1" thickBot="1" x14ac:dyDescent="0.4">
      <c r="A88" s="133"/>
      <c r="B88" s="133"/>
      <c r="C88" s="134" t="s">
        <v>283</v>
      </c>
      <c r="D88" s="135">
        <f>D86-D87</f>
        <v>5544628026.9099998</v>
      </c>
      <c r="E88" s="135">
        <f>E86-E87</f>
        <v>1553915.26</v>
      </c>
      <c r="F88" s="135">
        <f>F86-F87</f>
        <v>5546181942.1700001</v>
      </c>
      <c r="G88" s="136">
        <f>G86-G87</f>
        <v>5053718040.4200001</v>
      </c>
      <c r="J88"/>
    </row>
    <row r="89" spans="1:10" ht="13" x14ac:dyDescent="0.3">
      <c r="A89" s="1"/>
      <c r="B89" s="1"/>
      <c r="C89" s="1"/>
      <c r="D89" s="1"/>
      <c r="E89" s="1"/>
      <c r="F89" s="1"/>
      <c r="G89" s="1"/>
    </row>
    <row r="90" spans="1:10" ht="15.5" x14ac:dyDescent="0.3">
      <c r="A90" s="1"/>
      <c r="B90" s="197" t="s">
        <v>583</v>
      </c>
      <c r="C90" s="1" t="s">
        <v>631</v>
      </c>
      <c r="D90" s="1"/>
      <c r="E90" s="1"/>
      <c r="F90" s="40"/>
      <c r="G90" s="1"/>
    </row>
    <row r="91" spans="1:10" ht="15.5" x14ac:dyDescent="0.3">
      <c r="A91" s="1"/>
      <c r="B91" s="197" t="s">
        <v>584</v>
      </c>
      <c r="C91" s="1" t="str">
        <f>CONCATENATE("Adopted Budget "&amp;NOTES!$D$4-1&amp;".")</f>
        <v>Adopted Budget 2019.</v>
      </c>
      <c r="D91" s="1"/>
      <c r="E91" s="1"/>
      <c r="F91" s="40"/>
      <c r="G91" s="1"/>
    </row>
    <row r="92" spans="1:10" ht="15.5" x14ac:dyDescent="0.3">
      <c r="A92" s="1"/>
      <c r="B92" s="197" t="s">
        <v>585</v>
      </c>
      <c r="C92" s="1" t="s">
        <v>586</v>
      </c>
      <c r="D92" s="1"/>
      <c r="E92" s="1"/>
      <c r="F92" s="10" t="s">
        <v>172</v>
      </c>
      <c r="G92" s="1"/>
    </row>
    <row r="93" spans="1:10" ht="13" x14ac:dyDescent="0.3">
      <c r="F93" s="177" t="s">
        <v>172</v>
      </c>
    </row>
    <row r="94" spans="1:10" ht="13" x14ac:dyDescent="0.3">
      <c r="F94" s="177" t="s">
        <v>172</v>
      </c>
    </row>
    <row r="95" spans="1:10" ht="13" x14ac:dyDescent="0.3">
      <c r="F95" s="177" t="s">
        <v>172</v>
      </c>
    </row>
    <row r="96" spans="1:10" x14ac:dyDescent="0.25">
      <c r="F96" s="178" t="s">
        <v>172</v>
      </c>
    </row>
  </sheetData>
  <mergeCells count="1">
    <mergeCell ref="C71:G71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84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2"/>
  <sheetViews>
    <sheetView topLeftCell="B7" zoomScaleNormal="100" workbookViewId="0">
      <selection activeCell="B7" sqref="B7"/>
    </sheetView>
  </sheetViews>
  <sheetFormatPr defaultColWidth="9.1796875" defaultRowHeight="13" x14ac:dyDescent="0.3"/>
  <cols>
    <col min="1" max="1" width="10" style="6" hidden="1" customWidth="1"/>
    <col min="2" max="2" width="10" style="6" customWidth="1"/>
    <col min="3" max="3" width="14.7265625" style="6" customWidth="1"/>
    <col min="4" max="4" width="45" style="6" customWidth="1"/>
    <col min="5" max="5" width="17" style="6" customWidth="1"/>
    <col min="6" max="6" width="17.1796875" style="6" customWidth="1"/>
    <col min="7" max="7" width="10.81640625" style="6" bestFit="1" customWidth="1"/>
    <col min="8" max="8" width="15.26953125" style="6" customWidth="1"/>
    <col min="9" max="9" width="13.54296875" style="6" customWidth="1"/>
    <col min="10" max="10" width="14.54296875" style="6" customWidth="1"/>
    <col min="11" max="11" width="13" style="6" customWidth="1"/>
    <col min="12" max="16384" width="9.1796875" style="6"/>
  </cols>
  <sheetData>
    <row r="1" spans="1:9" s="1" customFormat="1" hidden="1" x14ac:dyDescent="0.3">
      <c r="A1" s="1" t="s">
        <v>54</v>
      </c>
    </row>
    <row r="2" spans="1:9" s="1" customFormat="1" hidden="1" x14ac:dyDescent="0.3">
      <c r="A2" s="1" t="s">
        <v>302</v>
      </c>
    </row>
    <row r="3" spans="1:9" s="1" customFormat="1" hidden="1" x14ac:dyDescent="0.3">
      <c r="A3" s="1" t="s">
        <v>309</v>
      </c>
      <c r="E3" s="1" t="s">
        <v>290</v>
      </c>
      <c r="F3" s="1" t="s">
        <v>290</v>
      </c>
    </row>
    <row r="4" spans="1:9" s="1" customFormat="1" ht="12.75" hidden="1" customHeight="1" x14ac:dyDescent="0.35">
      <c r="A4" s="1" t="s">
        <v>507</v>
      </c>
      <c r="B4" s="22"/>
      <c r="E4" s="42" t="str">
        <f>CONCATENATE("BUD",NOTES!$D$4)</f>
        <v>BUD2020</v>
      </c>
      <c r="F4" s="42" t="str">
        <f>CONCATENATE("BUD",NOTES!$D$4)</f>
        <v>BUD2020</v>
      </c>
      <c r="G4" s="42"/>
      <c r="H4" s="42"/>
      <c r="I4" s="42"/>
    </row>
    <row r="5" spans="1:9" s="1" customFormat="1" hidden="1" x14ac:dyDescent="0.3">
      <c r="A5" s="1" t="s">
        <v>291</v>
      </c>
      <c r="E5" s="7">
        <v>10</v>
      </c>
      <c r="F5" s="1">
        <v>20</v>
      </c>
    </row>
    <row r="6" spans="1:9" s="1" customFormat="1" hidden="1" x14ac:dyDescent="0.3">
      <c r="A6" s="1" t="s">
        <v>417</v>
      </c>
      <c r="B6" s="31"/>
      <c r="E6" s="7" t="s">
        <v>418</v>
      </c>
      <c r="F6" s="1" t="s">
        <v>419</v>
      </c>
    </row>
    <row r="7" spans="1:9" s="1" customFormat="1" x14ac:dyDescent="0.3">
      <c r="B7" s="31"/>
      <c r="E7" s="7"/>
    </row>
    <row r="8" spans="1:9" s="1" customFormat="1" hidden="1" x14ac:dyDescent="0.3">
      <c r="A8" s="1" t="s">
        <v>56</v>
      </c>
      <c r="B8" s="31"/>
      <c r="E8" s="7"/>
    </row>
    <row r="9" spans="1:9" s="1" customFormat="1" hidden="1" x14ac:dyDescent="0.3">
      <c r="A9" s="1" t="s">
        <v>297</v>
      </c>
    </row>
    <row r="10" spans="1:9" s="1" customFormat="1" hidden="1" x14ac:dyDescent="0.3">
      <c r="A10" s="1" t="s">
        <v>310</v>
      </c>
      <c r="E10" s="1" t="s">
        <v>290</v>
      </c>
      <c r="F10" s="1" t="s">
        <v>290</v>
      </c>
    </row>
    <row r="11" spans="1:9" s="1" customFormat="1" ht="12.75" hidden="1" customHeight="1" x14ac:dyDescent="0.35">
      <c r="A11" s="1" t="s">
        <v>276</v>
      </c>
      <c r="B11" s="22"/>
      <c r="E11" s="42" t="str">
        <f>CONCATENATE("BUD",NOTES!$D$4)</f>
        <v>BUD2020</v>
      </c>
      <c r="F11" s="42" t="str">
        <f>CONCATENATE("BUD",NOTES!$D$4)</f>
        <v>BUD2020</v>
      </c>
      <c r="G11" s="42"/>
      <c r="H11" s="42"/>
      <c r="I11" s="42"/>
    </row>
    <row r="12" spans="1:9" s="1" customFormat="1" hidden="1" x14ac:dyDescent="0.3">
      <c r="A12" s="1" t="s">
        <v>292</v>
      </c>
      <c r="E12" s="1">
        <v>10</v>
      </c>
      <c r="F12" s="1">
        <v>10</v>
      </c>
    </row>
    <row r="13" spans="1:9" s="1" customFormat="1" hidden="1" x14ac:dyDescent="0.3">
      <c r="A13" s="1" t="s">
        <v>420</v>
      </c>
      <c r="B13" s="31"/>
      <c r="E13" s="1" t="s">
        <v>419</v>
      </c>
      <c r="F13" s="1" t="s">
        <v>419</v>
      </c>
    </row>
    <row r="14" spans="1:9" s="1" customFormat="1" x14ac:dyDescent="0.3">
      <c r="B14" s="31"/>
      <c r="E14" s="7"/>
    </row>
    <row r="15" spans="1:9" s="1" customFormat="1" hidden="1" x14ac:dyDescent="0.3">
      <c r="A15" s="1" t="s">
        <v>57</v>
      </c>
    </row>
    <row r="16" spans="1:9" s="1" customFormat="1" hidden="1" x14ac:dyDescent="0.3">
      <c r="A16" s="1" t="s">
        <v>298</v>
      </c>
    </row>
    <row r="17" spans="1:12" s="1" customFormat="1" hidden="1" x14ac:dyDescent="0.3">
      <c r="A17" s="1" t="s">
        <v>311</v>
      </c>
      <c r="E17" s="1" t="s">
        <v>290</v>
      </c>
      <c r="F17" s="1" t="s">
        <v>290</v>
      </c>
    </row>
    <row r="18" spans="1:12" s="1" customFormat="1" ht="12.75" hidden="1" customHeight="1" x14ac:dyDescent="0.35">
      <c r="A18" s="1" t="s">
        <v>275</v>
      </c>
      <c r="B18" s="22"/>
      <c r="E18" s="42" t="str">
        <f>CONCATENATE("BUD",NOTES!$D$4)</f>
        <v>BUD2020</v>
      </c>
      <c r="F18" s="42" t="str">
        <f>CONCATENATE("BUD",NOTES!$D$4)</f>
        <v>BUD2020</v>
      </c>
      <c r="G18" s="42"/>
      <c r="H18" s="42"/>
      <c r="I18" s="42"/>
    </row>
    <row r="19" spans="1:12" s="1" customFormat="1" hidden="1" x14ac:dyDescent="0.3">
      <c r="A19" s="1" t="s">
        <v>293</v>
      </c>
      <c r="E19" s="7">
        <v>10</v>
      </c>
      <c r="F19" s="1">
        <v>20</v>
      </c>
    </row>
    <row r="20" spans="1:12" s="1" customFormat="1" hidden="1" x14ac:dyDescent="0.3">
      <c r="A20" s="1" t="s">
        <v>421</v>
      </c>
      <c r="B20" s="31"/>
      <c r="E20" s="7" t="s">
        <v>418</v>
      </c>
      <c r="F20" s="1" t="s">
        <v>419</v>
      </c>
    </row>
    <row r="21" spans="1:12" s="1" customFormat="1" x14ac:dyDescent="0.3">
      <c r="A21" s="31"/>
      <c r="E21" s="7"/>
      <c r="F21" s="7"/>
      <c r="H21" s="2"/>
      <c r="I21" s="3"/>
      <c r="K21" s="7"/>
      <c r="L21" s="7"/>
    </row>
    <row r="22" spans="1:12" s="1" customFormat="1" hidden="1" x14ac:dyDescent="0.3">
      <c r="A22" s="1" t="s">
        <v>58</v>
      </c>
      <c r="B22" s="31"/>
      <c r="E22" s="7"/>
    </row>
    <row r="23" spans="1:12" s="1" customFormat="1" hidden="1" x14ac:dyDescent="0.3">
      <c r="A23" s="1" t="s">
        <v>299</v>
      </c>
    </row>
    <row r="24" spans="1:12" s="1" customFormat="1" hidden="1" x14ac:dyDescent="0.3">
      <c r="A24" s="1" t="s">
        <v>312</v>
      </c>
      <c r="E24" s="1" t="s">
        <v>290</v>
      </c>
      <c r="F24" s="1" t="s">
        <v>290</v>
      </c>
    </row>
    <row r="25" spans="1:12" s="1" customFormat="1" ht="12.75" hidden="1" customHeight="1" x14ac:dyDescent="0.35">
      <c r="A25" s="1" t="s">
        <v>274</v>
      </c>
      <c r="B25" s="22"/>
      <c r="E25" s="42" t="str">
        <f>CONCATENATE("BUD",NOTES!$D$4)</f>
        <v>BUD2020</v>
      </c>
      <c r="F25" s="42" t="str">
        <f>CONCATENATE("BUD",NOTES!$D$4)</f>
        <v>BUD2020</v>
      </c>
      <c r="G25" s="42"/>
      <c r="H25" s="42"/>
      <c r="I25" s="42"/>
    </row>
    <row r="26" spans="1:12" s="1" customFormat="1" hidden="1" x14ac:dyDescent="0.3">
      <c r="A26" s="1" t="s">
        <v>294</v>
      </c>
      <c r="E26" s="1">
        <v>10</v>
      </c>
      <c r="F26" s="1">
        <v>10</v>
      </c>
    </row>
    <row r="27" spans="1:12" s="1" customFormat="1" hidden="1" x14ac:dyDescent="0.3">
      <c r="A27" s="1" t="s">
        <v>422</v>
      </c>
      <c r="B27" s="31"/>
      <c r="E27" s="1" t="s">
        <v>419</v>
      </c>
      <c r="F27" s="1" t="s">
        <v>419</v>
      </c>
    </row>
    <row r="28" spans="1:12" s="1" customFormat="1" x14ac:dyDescent="0.3">
      <c r="A28" s="31"/>
      <c r="E28" s="7"/>
      <c r="F28" s="7"/>
      <c r="H28" s="2"/>
      <c r="I28" s="3"/>
      <c r="K28" s="7"/>
      <c r="L28" s="7"/>
    </row>
    <row r="29" spans="1:12" s="1" customFormat="1" hidden="1" x14ac:dyDescent="0.3">
      <c r="A29" s="1" t="s">
        <v>59</v>
      </c>
    </row>
    <row r="30" spans="1:12" s="1" customFormat="1" hidden="1" x14ac:dyDescent="0.3">
      <c r="A30" s="1" t="s">
        <v>300</v>
      </c>
    </row>
    <row r="31" spans="1:12" s="1" customFormat="1" hidden="1" x14ac:dyDescent="0.3">
      <c r="A31" s="1" t="s">
        <v>313</v>
      </c>
      <c r="E31" s="1" t="s">
        <v>290</v>
      </c>
      <c r="F31" s="1" t="s">
        <v>290</v>
      </c>
    </row>
    <row r="32" spans="1:12" s="1" customFormat="1" ht="12.75" hidden="1" customHeight="1" x14ac:dyDescent="0.35">
      <c r="A32" s="1" t="s">
        <v>273</v>
      </c>
      <c r="B32" s="22"/>
      <c r="E32" s="42" t="str">
        <f>CONCATENATE("BUD",NOTES!$D$4)</f>
        <v>BUD2020</v>
      </c>
      <c r="F32" s="42" t="str">
        <f>CONCATENATE("BUD",NOTES!$D$4)</f>
        <v>BUD2020</v>
      </c>
      <c r="G32" s="42"/>
      <c r="H32" s="42"/>
      <c r="I32" s="42"/>
    </row>
    <row r="33" spans="1:10" s="1" customFormat="1" hidden="1" x14ac:dyDescent="0.3">
      <c r="A33" s="1" t="s">
        <v>295</v>
      </c>
      <c r="E33" s="7">
        <v>10</v>
      </c>
      <c r="F33" s="1">
        <v>20</v>
      </c>
    </row>
    <row r="34" spans="1:10" s="1" customFormat="1" hidden="1" x14ac:dyDescent="0.3">
      <c r="A34" s="1" t="s">
        <v>425</v>
      </c>
      <c r="B34" s="31"/>
      <c r="E34" s="7" t="s">
        <v>418</v>
      </c>
      <c r="F34" s="1" t="s">
        <v>419</v>
      </c>
    </row>
    <row r="35" spans="1:10" s="1" customFormat="1" x14ac:dyDescent="0.3">
      <c r="A35" s="31"/>
      <c r="B35" s="31"/>
      <c r="E35" s="7"/>
      <c r="J35" s="62"/>
    </row>
    <row r="36" spans="1:10" s="1" customFormat="1" hidden="1" x14ac:dyDescent="0.3">
      <c r="A36" s="1" t="s">
        <v>60</v>
      </c>
      <c r="B36" s="31"/>
      <c r="E36" s="7"/>
    </row>
    <row r="37" spans="1:10" s="1" customFormat="1" hidden="1" x14ac:dyDescent="0.3">
      <c r="A37" s="1" t="s">
        <v>301</v>
      </c>
    </row>
    <row r="38" spans="1:10" s="1" customFormat="1" hidden="1" x14ac:dyDescent="0.3">
      <c r="A38" s="1" t="s">
        <v>314</v>
      </c>
      <c r="E38" s="1" t="s">
        <v>290</v>
      </c>
      <c r="F38" s="1" t="s">
        <v>290</v>
      </c>
    </row>
    <row r="39" spans="1:10" s="1" customFormat="1" ht="12.75" hidden="1" customHeight="1" x14ac:dyDescent="0.35">
      <c r="A39" s="1" t="s">
        <v>272</v>
      </c>
      <c r="B39" s="22"/>
      <c r="E39" s="42" t="str">
        <f>CONCATENATE("BUD",NOTES!$D$4)</f>
        <v>BUD2020</v>
      </c>
      <c r="F39" s="42" t="str">
        <f>CONCATENATE("BUD",NOTES!$D$4)</f>
        <v>BUD2020</v>
      </c>
      <c r="G39" s="42"/>
      <c r="H39" s="42"/>
      <c r="I39" s="42"/>
    </row>
    <row r="40" spans="1:10" s="1" customFormat="1" hidden="1" x14ac:dyDescent="0.3">
      <c r="A40" s="1" t="s">
        <v>296</v>
      </c>
      <c r="E40" s="1">
        <v>10</v>
      </c>
      <c r="F40" s="1">
        <v>10</v>
      </c>
    </row>
    <row r="41" spans="1:10" s="1" customFormat="1" hidden="1" x14ac:dyDescent="0.3">
      <c r="A41" s="1" t="s">
        <v>432</v>
      </c>
      <c r="B41" s="31"/>
      <c r="E41" s="1" t="s">
        <v>419</v>
      </c>
      <c r="F41" s="1" t="s">
        <v>419</v>
      </c>
    </row>
    <row r="42" spans="1:10" s="1" customFormat="1" x14ac:dyDescent="0.3">
      <c r="A42" s="31"/>
      <c r="B42" s="31"/>
      <c r="E42" s="7"/>
      <c r="J42" s="62"/>
    </row>
    <row r="43" spans="1:10" s="1" customFormat="1" hidden="1" x14ac:dyDescent="0.3">
      <c r="A43" s="1" t="s">
        <v>61</v>
      </c>
    </row>
    <row r="44" spans="1:10" s="1" customFormat="1" hidden="1" x14ac:dyDescent="0.3">
      <c r="A44" s="1" t="s">
        <v>303</v>
      </c>
    </row>
    <row r="45" spans="1:10" s="1" customFormat="1" hidden="1" x14ac:dyDescent="0.3">
      <c r="A45" s="1" t="s">
        <v>304</v>
      </c>
      <c r="E45" s="1" t="s">
        <v>290</v>
      </c>
      <c r="F45" s="1" t="s">
        <v>290</v>
      </c>
    </row>
    <row r="46" spans="1:10" s="1" customFormat="1" ht="12.75" hidden="1" customHeight="1" x14ac:dyDescent="0.35">
      <c r="A46" s="1" t="s">
        <v>271</v>
      </c>
      <c r="B46" s="22"/>
      <c r="E46" s="42" t="str">
        <f>CONCATENATE("BUD",NOTES!$D$4)</f>
        <v>BUD2020</v>
      </c>
      <c r="F46" s="42" t="str">
        <f>CONCATENATE("BUD",NOTES!$D$4)</f>
        <v>BUD2020</v>
      </c>
      <c r="G46" s="42"/>
      <c r="H46" s="42"/>
      <c r="I46" s="42"/>
    </row>
    <row r="47" spans="1:10" s="1" customFormat="1" hidden="1" x14ac:dyDescent="0.3">
      <c r="A47" s="1" t="s">
        <v>305</v>
      </c>
      <c r="E47" s="7">
        <v>10</v>
      </c>
      <c r="F47" s="1">
        <v>20</v>
      </c>
    </row>
    <row r="48" spans="1:10" s="1" customFormat="1" hidden="1" x14ac:dyDescent="0.3">
      <c r="A48" s="1" t="s">
        <v>433</v>
      </c>
      <c r="B48" s="31"/>
      <c r="E48" s="7" t="s">
        <v>418</v>
      </c>
      <c r="F48" s="1" t="s">
        <v>419</v>
      </c>
    </row>
    <row r="49" spans="1:10" s="1" customFormat="1" x14ac:dyDescent="0.3">
      <c r="E49" s="7"/>
      <c r="F49" s="7"/>
      <c r="H49" s="2"/>
      <c r="I49" s="3"/>
    </row>
    <row r="50" spans="1:10" s="1" customFormat="1" hidden="1" x14ac:dyDescent="0.3">
      <c r="A50" s="1" t="s">
        <v>62</v>
      </c>
      <c r="B50" s="31"/>
      <c r="E50" s="7"/>
    </row>
    <row r="51" spans="1:10" s="1" customFormat="1" hidden="1" x14ac:dyDescent="0.3">
      <c r="A51" s="1" t="s">
        <v>306</v>
      </c>
    </row>
    <row r="52" spans="1:10" s="1" customFormat="1" hidden="1" x14ac:dyDescent="0.3">
      <c r="A52" s="1" t="s">
        <v>307</v>
      </c>
      <c r="E52" s="1" t="s">
        <v>290</v>
      </c>
      <c r="F52" s="1" t="s">
        <v>290</v>
      </c>
    </row>
    <row r="53" spans="1:10" s="1" customFormat="1" ht="12.75" hidden="1" customHeight="1" x14ac:dyDescent="0.35">
      <c r="A53" s="1" t="s">
        <v>270</v>
      </c>
      <c r="B53" s="22"/>
      <c r="E53" s="42" t="str">
        <f>CONCATENATE("BUD",NOTES!$D$4)</f>
        <v>BUD2020</v>
      </c>
      <c r="F53" s="42" t="str">
        <f>CONCATENATE("BUD",NOTES!$D$4)</f>
        <v>BUD2020</v>
      </c>
      <c r="G53" s="42"/>
      <c r="H53" s="42"/>
      <c r="I53" s="42"/>
    </row>
    <row r="54" spans="1:10" s="1" customFormat="1" hidden="1" x14ac:dyDescent="0.3">
      <c r="A54" s="1" t="s">
        <v>308</v>
      </c>
      <c r="E54" s="1">
        <v>10</v>
      </c>
      <c r="F54" s="1">
        <v>10</v>
      </c>
    </row>
    <row r="55" spans="1:10" s="1" customFormat="1" hidden="1" x14ac:dyDescent="0.3">
      <c r="A55" s="1" t="s">
        <v>434</v>
      </c>
      <c r="B55" s="31"/>
      <c r="E55" s="1" t="s">
        <v>419</v>
      </c>
      <c r="F55" s="1" t="s">
        <v>419</v>
      </c>
    </row>
    <row r="56" spans="1:10" s="1" customFormat="1" x14ac:dyDescent="0.3">
      <c r="E56" s="7"/>
      <c r="F56" s="7"/>
      <c r="H56" s="2"/>
      <c r="I56" s="3"/>
    </row>
    <row r="57" spans="1:10" s="1" customFormat="1" hidden="1" x14ac:dyDescent="0.3">
      <c r="A57" s="1" t="s">
        <v>63</v>
      </c>
    </row>
    <row r="58" spans="1:10" s="1" customFormat="1" hidden="1" x14ac:dyDescent="0.3">
      <c r="A58" s="1" t="s">
        <v>426</v>
      </c>
    </row>
    <row r="59" spans="1:10" s="1" customFormat="1" hidden="1" x14ac:dyDescent="0.3">
      <c r="A59" s="1" t="s">
        <v>427</v>
      </c>
      <c r="E59" s="1" t="s">
        <v>290</v>
      </c>
      <c r="F59" s="1" t="s">
        <v>290</v>
      </c>
    </row>
    <row r="60" spans="1:10" s="1" customFormat="1" ht="12.75" hidden="1" customHeight="1" x14ac:dyDescent="0.35">
      <c r="A60" s="1" t="s">
        <v>508</v>
      </c>
      <c r="B60" s="22"/>
      <c r="E60" s="42" t="str">
        <f>CONCATENATE("BUD",NOTES!$D$4)</f>
        <v>BUD2020</v>
      </c>
      <c r="F60" s="42" t="str">
        <f>CONCATENATE("BUD",NOTES!$D$4)</f>
        <v>BUD2020</v>
      </c>
      <c r="G60" s="42"/>
      <c r="H60" s="42"/>
      <c r="I60" s="42"/>
    </row>
    <row r="61" spans="1:10" s="1" customFormat="1" hidden="1" x14ac:dyDescent="0.3">
      <c r="A61" s="1" t="s">
        <v>428</v>
      </c>
      <c r="E61" s="7">
        <v>10</v>
      </c>
      <c r="F61" s="1">
        <v>20</v>
      </c>
    </row>
    <row r="62" spans="1:10" s="1" customFormat="1" hidden="1" x14ac:dyDescent="0.3">
      <c r="A62" s="1" t="s">
        <v>430</v>
      </c>
      <c r="B62" s="31"/>
      <c r="E62" s="7" t="s">
        <v>418</v>
      </c>
      <c r="F62" s="1" t="s">
        <v>419</v>
      </c>
    </row>
    <row r="63" spans="1:10" s="1" customFormat="1" ht="12" customHeight="1" x14ac:dyDescent="0.3">
      <c r="E63" s="7"/>
      <c r="J63" s="62"/>
    </row>
    <row r="64" spans="1:10" s="1" customFormat="1" hidden="1" x14ac:dyDescent="0.3">
      <c r="A64" s="1" t="s">
        <v>64</v>
      </c>
      <c r="B64" s="31"/>
      <c r="E64" s="7"/>
    </row>
    <row r="65" spans="1:10" s="1" customFormat="1" hidden="1" x14ac:dyDescent="0.3">
      <c r="A65" s="1" t="s">
        <v>435</v>
      </c>
    </row>
    <row r="66" spans="1:10" s="1" customFormat="1" hidden="1" x14ac:dyDescent="0.3">
      <c r="A66" s="1" t="s">
        <v>436</v>
      </c>
      <c r="E66" s="1" t="s">
        <v>290</v>
      </c>
      <c r="F66" s="1" t="s">
        <v>290</v>
      </c>
    </row>
    <row r="67" spans="1:10" s="1" customFormat="1" ht="12.75" hidden="1" customHeight="1" x14ac:dyDescent="0.35">
      <c r="A67" s="1" t="s">
        <v>509</v>
      </c>
      <c r="B67" s="22"/>
      <c r="E67" s="42" t="str">
        <f>CONCATENATE("BUD",NOTES!$D$4)</f>
        <v>BUD2020</v>
      </c>
      <c r="F67" s="42" t="str">
        <f>CONCATENATE("BUD",NOTES!$D$4)</f>
        <v>BUD2020</v>
      </c>
      <c r="G67" s="42"/>
      <c r="H67" s="42"/>
      <c r="I67" s="42"/>
    </row>
    <row r="68" spans="1:10" s="1" customFormat="1" hidden="1" x14ac:dyDescent="0.3">
      <c r="A68" s="1" t="s">
        <v>437</v>
      </c>
      <c r="E68" s="1">
        <v>10</v>
      </c>
      <c r="F68" s="1">
        <v>10</v>
      </c>
    </row>
    <row r="69" spans="1:10" s="1" customFormat="1" hidden="1" x14ac:dyDescent="0.3">
      <c r="A69" s="1" t="s">
        <v>439</v>
      </c>
      <c r="B69" s="31"/>
      <c r="E69" s="1" t="s">
        <v>419</v>
      </c>
      <c r="F69" s="1" t="s">
        <v>419</v>
      </c>
    </row>
    <row r="70" spans="1:10" s="1" customFormat="1" ht="12" customHeight="1" x14ac:dyDescent="0.3">
      <c r="E70" s="7"/>
      <c r="J70" s="62"/>
    </row>
    <row r="71" spans="1:10" s="1" customFormat="1" hidden="1" x14ac:dyDescent="0.3">
      <c r="A71" s="1" t="s">
        <v>65</v>
      </c>
    </row>
    <row r="72" spans="1:10" s="1" customFormat="1" hidden="1" x14ac:dyDescent="0.3">
      <c r="A72" s="1" t="s">
        <v>440</v>
      </c>
    </row>
    <row r="73" spans="1:10" s="1" customFormat="1" hidden="1" x14ac:dyDescent="0.3">
      <c r="A73" s="1" t="s">
        <v>441</v>
      </c>
      <c r="E73" s="1" t="s">
        <v>290</v>
      </c>
      <c r="F73" s="1" t="s">
        <v>290</v>
      </c>
    </row>
    <row r="74" spans="1:10" s="1" customFormat="1" ht="12.75" hidden="1" customHeight="1" x14ac:dyDescent="0.35">
      <c r="A74" s="1" t="s">
        <v>510</v>
      </c>
      <c r="B74" s="22"/>
      <c r="E74" s="42" t="str">
        <f>CONCATENATE("BUD",NOTES!$D$4)</f>
        <v>BUD2020</v>
      </c>
      <c r="F74" s="42" t="str">
        <f>CONCATENATE("BUD",NOTES!$D$4)</f>
        <v>BUD2020</v>
      </c>
      <c r="G74" s="42"/>
      <c r="H74" s="42"/>
      <c r="I74" s="42"/>
    </row>
    <row r="75" spans="1:10" s="1" customFormat="1" hidden="1" x14ac:dyDescent="0.3">
      <c r="A75" s="1" t="s">
        <v>442</v>
      </c>
      <c r="E75" s="7">
        <v>10</v>
      </c>
      <c r="F75" s="1">
        <v>20</v>
      </c>
    </row>
    <row r="76" spans="1:10" s="1" customFormat="1" hidden="1" x14ac:dyDescent="0.3">
      <c r="A76" s="1" t="s">
        <v>444</v>
      </c>
      <c r="B76" s="31"/>
      <c r="E76" s="7" t="s">
        <v>418</v>
      </c>
      <c r="F76" s="1" t="s">
        <v>419</v>
      </c>
    </row>
    <row r="77" spans="1:10" s="1" customFormat="1" x14ac:dyDescent="0.3">
      <c r="E77" s="7"/>
      <c r="H77" s="2"/>
      <c r="I77" s="3"/>
    </row>
    <row r="78" spans="1:10" s="1" customFormat="1" hidden="1" x14ac:dyDescent="0.3">
      <c r="A78" s="1" t="s">
        <v>66</v>
      </c>
      <c r="B78" s="31"/>
      <c r="E78" s="7"/>
    </row>
    <row r="79" spans="1:10" s="1" customFormat="1" hidden="1" x14ac:dyDescent="0.3">
      <c r="A79" s="1" t="s">
        <v>445</v>
      </c>
    </row>
    <row r="80" spans="1:10" s="1" customFormat="1" hidden="1" x14ac:dyDescent="0.3">
      <c r="A80" s="1" t="s">
        <v>446</v>
      </c>
      <c r="E80" s="1" t="s">
        <v>290</v>
      </c>
      <c r="F80" s="1" t="s">
        <v>290</v>
      </c>
    </row>
    <row r="81" spans="1:10" s="1" customFormat="1" ht="12.75" hidden="1" customHeight="1" x14ac:dyDescent="0.35">
      <c r="A81" s="1" t="s">
        <v>511</v>
      </c>
      <c r="B81" s="22"/>
      <c r="E81" s="42" t="str">
        <f>CONCATENATE("BUD",NOTES!$D$4)</f>
        <v>BUD2020</v>
      </c>
      <c r="F81" s="42" t="str">
        <f>CONCATENATE("BUD",NOTES!$D$4)</f>
        <v>BUD2020</v>
      </c>
      <c r="G81" s="42"/>
      <c r="H81" s="42"/>
      <c r="I81" s="42"/>
    </row>
    <row r="82" spans="1:10" s="1" customFormat="1" hidden="1" x14ac:dyDescent="0.3">
      <c r="A82" s="1" t="s">
        <v>447</v>
      </c>
      <c r="E82" s="1">
        <v>10</v>
      </c>
      <c r="F82" s="1">
        <v>10</v>
      </c>
    </row>
    <row r="83" spans="1:10" s="1" customFormat="1" hidden="1" x14ac:dyDescent="0.3">
      <c r="A83" s="1" t="s">
        <v>449</v>
      </c>
      <c r="B83" s="31"/>
      <c r="E83" s="1" t="s">
        <v>419</v>
      </c>
      <c r="F83" s="1" t="s">
        <v>419</v>
      </c>
    </row>
    <row r="84" spans="1:10" s="1" customFormat="1" x14ac:dyDescent="0.3">
      <c r="E84" s="7"/>
      <c r="H84" s="2"/>
      <c r="I84" s="3"/>
    </row>
    <row r="85" spans="1:10" s="1" customFormat="1" hidden="1" x14ac:dyDescent="0.3">
      <c r="A85" s="1" t="s">
        <v>67</v>
      </c>
    </row>
    <row r="86" spans="1:10" s="1" customFormat="1" hidden="1" x14ac:dyDescent="0.3">
      <c r="A86" s="1" t="s">
        <v>451</v>
      </c>
    </row>
    <row r="87" spans="1:10" s="1" customFormat="1" hidden="1" x14ac:dyDescent="0.3">
      <c r="A87" s="1" t="s">
        <v>452</v>
      </c>
      <c r="E87" s="1" t="s">
        <v>290</v>
      </c>
      <c r="F87" s="1" t="s">
        <v>290</v>
      </c>
    </row>
    <row r="88" spans="1:10" s="1" customFormat="1" ht="12.75" hidden="1" customHeight="1" x14ac:dyDescent="0.35">
      <c r="A88" s="1" t="s">
        <v>512</v>
      </c>
      <c r="B88" s="22"/>
      <c r="E88" s="42" t="str">
        <f>CONCATENATE("BUD",NOTES!$D$4)</f>
        <v>BUD2020</v>
      </c>
      <c r="F88" s="42" t="str">
        <f>CONCATENATE("BUD",NOTES!$D$4)</f>
        <v>BUD2020</v>
      </c>
      <c r="G88" s="42"/>
      <c r="H88" s="42"/>
      <c r="I88" s="42"/>
    </row>
    <row r="89" spans="1:10" s="1" customFormat="1" hidden="1" x14ac:dyDescent="0.3">
      <c r="A89" s="1" t="s">
        <v>453</v>
      </c>
      <c r="E89" s="7">
        <v>10</v>
      </c>
      <c r="F89" s="1">
        <v>20</v>
      </c>
    </row>
    <row r="90" spans="1:10" s="1" customFormat="1" hidden="1" x14ac:dyDescent="0.3">
      <c r="A90" s="1" t="s">
        <v>455</v>
      </c>
      <c r="B90" s="31"/>
      <c r="E90" s="7" t="s">
        <v>418</v>
      </c>
      <c r="F90" s="1" t="s">
        <v>419</v>
      </c>
    </row>
    <row r="91" spans="1:10" s="1" customFormat="1" ht="12" customHeight="1" x14ac:dyDescent="0.3">
      <c r="C91"/>
      <c r="D91"/>
      <c r="J91" s="62"/>
    </row>
    <row r="92" spans="1:10" s="1" customFormat="1" hidden="1" x14ac:dyDescent="0.3">
      <c r="A92" s="1" t="s">
        <v>68</v>
      </c>
      <c r="B92" s="31"/>
      <c r="E92" s="7"/>
    </row>
    <row r="93" spans="1:10" s="1" customFormat="1" hidden="1" x14ac:dyDescent="0.3">
      <c r="A93" s="1" t="s">
        <v>456</v>
      </c>
    </row>
    <row r="94" spans="1:10" s="1" customFormat="1" hidden="1" x14ac:dyDescent="0.3">
      <c r="A94" s="1" t="s">
        <v>457</v>
      </c>
      <c r="E94" s="1" t="s">
        <v>290</v>
      </c>
      <c r="F94" s="1" t="s">
        <v>290</v>
      </c>
    </row>
    <row r="95" spans="1:10" s="1" customFormat="1" ht="12.75" hidden="1" customHeight="1" x14ac:dyDescent="0.35">
      <c r="A95" s="1" t="s">
        <v>140</v>
      </c>
      <c r="B95" s="22"/>
      <c r="E95" s="42" t="str">
        <f>CONCATENATE("BUD",NOTES!$D$4)</f>
        <v>BUD2020</v>
      </c>
      <c r="F95" s="42" t="str">
        <f>CONCATENATE("BUD",NOTES!$D$4)</f>
        <v>BUD2020</v>
      </c>
      <c r="G95" s="42"/>
      <c r="H95" s="42"/>
      <c r="I95" s="42"/>
    </row>
    <row r="96" spans="1:10" s="1" customFormat="1" hidden="1" x14ac:dyDescent="0.3">
      <c r="A96" s="1" t="s">
        <v>458</v>
      </c>
      <c r="E96" s="1">
        <v>10</v>
      </c>
      <c r="F96" s="1">
        <v>10</v>
      </c>
    </row>
    <row r="97" spans="1:10" s="1" customFormat="1" hidden="1" x14ac:dyDescent="0.3">
      <c r="A97" s="1" t="s">
        <v>460</v>
      </c>
      <c r="B97" s="31"/>
      <c r="E97" s="1" t="s">
        <v>419</v>
      </c>
      <c r="F97" s="1" t="s">
        <v>419</v>
      </c>
    </row>
    <row r="98" spans="1:10" s="1" customFormat="1" ht="12" customHeight="1" x14ac:dyDescent="0.3">
      <c r="C98"/>
      <c r="D98"/>
      <c r="J98" s="62"/>
    </row>
    <row r="99" spans="1:10" s="1" customFormat="1" hidden="1" x14ac:dyDescent="0.3">
      <c r="A99" s="1" t="s">
        <v>69</v>
      </c>
    </row>
    <row r="100" spans="1:10" s="1" customFormat="1" hidden="1" x14ac:dyDescent="0.3">
      <c r="A100" s="1" t="s">
        <v>461</v>
      </c>
    </row>
    <row r="101" spans="1:10" s="1" customFormat="1" hidden="1" x14ac:dyDescent="0.3">
      <c r="A101" s="1" t="s">
        <v>462</v>
      </c>
      <c r="E101" s="1" t="s">
        <v>290</v>
      </c>
      <c r="F101" s="1" t="s">
        <v>290</v>
      </c>
    </row>
    <row r="102" spans="1:10" s="1" customFormat="1" ht="12.75" hidden="1" customHeight="1" x14ac:dyDescent="0.35">
      <c r="A102" s="1" t="s">
        <v>513</v>
      </c>
      <c r="B102" s="22"/>
      <c r="E102" s="42" t="str">
        <f>CONCATENATE("BUD",NOTES!$D$4)</f>
        <v>BUD2020</v>
      </c>
      <c r="F102" s="42" t="str">
        <f>CONCATENATE("BUD",NOTES!$D$4)</f>
        <v>BUD2020</v>
      </c>
      <c r="G102" s="42"/>
      <c r="H102" s="42"/>
      <c r="I102" s="42"/>
    </row>
    <row r="103" spans="1:10" s="1" customFormat="1" hidden="1" x14ac:dyDescent="0.3">
      <c r="A103" s="1" t="s">
        <v>463</v>
      </c>
      <c r="E103" s="7">
        <v>10</v>
      </c>
      <c r="F103" s="1">
        <v>20</v>
      </c>
    </row>
    <row r="104" spans="1:10" s="1" customFormat="1" hidden="1" x14ac:dyDescent="0.3">
      <c r="A104" s="1" t="s">
        <v>465</v>
      </c>
      <c r="B104" s="31"/>
      <c r="E104" s="7" t="s">
        <v>418</v>
      </c>
      <c r="F104" s="1" t="s">
        <v>419</v>
      </c>
    </row>
    <row r="105" spans="1:10" s="1" customFormat="1" x14ac:dyDescent="0.3"/>
    <row r="106" spans="1:10" s="1" customFormat="1" hidden="1" x14ac:dyDescent="0.3">
      <c r="A106" s="1" t="s">
        <v>70</v>
      </c>
      <c r="B106" s="31"/>
      <c r="E106" s="7"/>
    </row>
    <row r="107" spans="1:10" s="1" customFormat="1" hidden="1" x14ac:dyDescent="0.3">
      <c r="A107" s="1" t="s">
        <v>466</v>
      </c>
    </row>
    <row r="108" spans="1:10" s="1" customFormat="1" hidden="1" x14ac:dyDescent="0.3">
      <c r="A108" s="1" t="s">
        <v>467</v>
      </c>
      <c r="E108" s="1" t="s">
        <v>290</v>
      </c>
      <c r="F108" s="1" t="s">
        <v>290</v>
      </c>
    </row>
    <row r="109" spans="1:10" s="1" customFormat="1" ht="12.75" hidden="1" customHeight="1" x14ac:dyDescent="0.35">
      <c r="A109" s="1" t="s">
        <v>514</v>
      </c>
      <c r="B109" s="22"/>
      <c r="E109" s="42" t="str">
        <f>CONCATENATE("BUD",NOTES!$D$4)</f>
        <v>BUD2020</v>
      </c>
      <c r="F109" s="42" t="str">
        <f>CONCATENATE("BUD",NOTES!$D$4)</f>
        <v>BUD2020</v>
      </c>
      <c r="G109" s="42"/>
      <c r="H109" s="42"/>
      <c r="I109" s="42"/>
    </row>
    <row r="110" spans="1:10" s="1" customFormat="1" hidden="1" x14ac:dyDescent="0.3">
      <c r="A110" s="1" t="s">
        <v>468</v>
      </c>
      <c r="E110" s="1">
        <v>10</v>
      </c>
      <c r="F110" s="1">
        <v>10</v>
      </c>
    </row>
    <row r="111" spans="1:10" s="1" customFormat="1" hidden="1" x14ac:dyDescent="0.3">
      <c r="A111" s="1" t="s">
        <v>470</v>
      </c>
      <c r="B111" s="31"/>
      <c r="E111" s="1" t="s">
        <v>419</v>
      </c>
      <c r="F111" s="1" t="s">
        <v>419</v>
      </c>
    </row>
    <row r="112" spans="1:10" s="1" customFormat="1" x14ac:dyDescent="0.3">
      <c r="J112" s="62"/>
    </row>
    <row r="113" spans="1:6" ht="20.149999999999999" hidden="1" customHeight="1" x14ac:dyDescent="0.3">
      <c r="A113" s="66" t="s">
        <v>488</v>
      </c>
      <c r="B113" s="66"/>
      <c r="C113" s="68" t="s">
        <v>515</v>
      </c>
      <c r="D113" s="68"/>
      <c r="E113" s="67">
        <v>1939683147.9099998</v>
      </c>
      <c r="F113" s="67">
        <v>1837740745.8400002</v>
      </c>
    </row>
    <row r="114" spans="1:6" ht="20.149999999999999" hidden="1" customHeight="1" x14ac:dyDescent="0.3">
      <c r="A114" s="66" t="s">
        <v>489</v>
      </c>
      <c r="B114" s="66"/>
      <c r="C114" s="68" t="s">
        <v>490</v>
      </c>
      <c r="D114" s="68"/>
      <c r="E114" s="69">
        <v>12456997</v>
      </c>
      <c r="F114" s="70">
        <v>12456997</v>
      </c>
    </row>
    <row r="115" spans="1:6" ht="20.149999999999999" hidden="1" customHeight="1" x14ac:dyDescent="0.3">
      <c r="A115" s="66" t="s">
        <v>491</v>
      </c>
      <c r="B115" s="66"/>
      <c r="C115" s="68" t="s">
        <v>516</v>
      </c>
      <c r="D115" s="68"/>
      <c r="E115" s="69">
        <v>1092878717.3900001</v>
      </c>
      <c r="F115" s="70">
        <v>663070661.82000005</v>
      </c>
    </row>
    <row r="116" spans="1:6" ht="20.149999999999999" hidden="1" customHeight="1" x14ac:dyDescent="0.3">
      <c r="A116" s="66" t="s">
        <v>492</v>
      </c>
      <c r="B116" s="66"/>
      <c r="C116" s="68" t="s">
        <v>490</v>
      </c>
      <c r="D116" s="68"/>
      <c r="E116" s="69">
        <v>1282263.32</v>
      </c>
      <c r="F116" s="70">
        <v>1282263.32</v>
      </c>
    </row>
    <row r="117" spans="1:6" ht="20.149999999999999" hidden="1" customHeight="1" x14ac:dyDescent="0.3">
      <c r="A117" s="66" t="s">
        <v>493</v>
      </c>
      <c r="B117" s="66"/>
      <c r="C117" s="68" t="s">
        <v>517</v>
      </c>
      <c r="D117" s="68"/>
      <c r="E117" s="69">
        <v>389610107.72000003</v>
      </c>
      <c r="F117" s="70">
        <v>350395331.90000004</v>
      </c>
    </row>
    <row r="118" spans="1:6" ht="20.149999999999999" hidden="1" customHeight="1" x14ac:dyDescent="0.3">
      <c r="A118" s="66" t="s">
        <v>494</v>
      </c>
      <c r="B118" s="66"/>
      <c r="C118" s="68" t="s">
        <v>490</v>
      </c>
      <c r="D118" s="68"/>
      <c r="E118" s="69">
        <v>200000</v>
      </c>
      <c r="F118" s="70">
        <v>200000</v>
      </c>
    </row>
    <row r="119" spans="1:6" ht="20.149999999999999" hidden="1" customHeight="1" x14ac:dyDescent="0.3">
      <c r="A119" s="66" t="s">
        <v>495</v>
      </c>
      <c r="B119" s="66"/>
      <c r="C119" s="68" t="s">
        <v>518</v>
      </c>
      <c r="D119" s="68"/>
      <c r="E119" s="69">
        <v>480934976.43000001</v>
      </c>
      <c r="F119" s="70">
        <v>187297052.04999995</v>
      </c>
    </row>
    <row r="120" spans="1:6" ht="20.149999999999999" hidden="1" customHeight="1" x14ac:dyDescent="0.3">
      <c r="A120" s="66" t="s">
        <v>496</v>
      </c>
      <c r="B120" s="66"/>
      <c r="C120" s="68" t="s">
        <v>490</v>
      </c>
      <c r="D120" s="68"/>
      <c r="E120" s="69">
        <v>3685770.95</v>
      </c>
      <c r="F120" s="70">
        <v>3685770.95</v>
      </c>
    </row>
    <row r="121" spans="1:6" ht="20.149999999999999" hidden="1" customHeight="1" x14ac:dyDescent="0.3">
      <c r="A121" s="66" t="s">
        <v>497</v>
      </c>
      <c r="B121" s="66"/>
      <c r="C121" s="68" t="s">
        <v>519</v>
      </c>
      <c r="D121" s="68"/>
      <c r="E121" s="69">
        <v>747749250.64999986</v>
      </c>
      <c r="F121" s="70">
        <v>207269809.48000002</v>
      </c>
    </row>
    <row r="122" spans="1:6" ht="20.149999999999999" hidden="1" customHeight="1" x14ac:dyDescent="0.3">
      <c r="A122" s="66" t="s">
        <v>498</v>
      </c>
      <c r="B122" s="66"/>
      <c r="C122" s="68" t="s">
        <v>490</v>
      </c>
      <c r="D122" s="68"/>
      <c r="E122" s="69">
        <v>74175480</v>
      </c>
      <c r="F122" s="70">
        <v>74175480</v>
      </c>
    </row>
    <row r="123" spans="1:6" ht="20.149999999999999" hidden="1" customHeight="1" x14ac:dyDescent="0.3">
      <c r="A123" s="66" t="s">
        <v>499</v>
      </c>
      <c r="B123" s="66"/>
      <c r="C123" s="68" t="s">
        <v>520</v>
      </c>
      <c r="D123" s="68"/>
      <c r="E123" s="69">
        <v>504750790.14000005</v>
      </c>
      <c r="F123" s="70">
        <v>67148805.349999994</v>
      </c>
    </row>
    <row r="124" spans="1:6" ht="20.149999999999999" hidden="1" customHeight="1" x14ac:dyDescent="0.3">
      <c r="A124" s="66" t="s">
        <v>500</v>
      </c>
      <c r="B124" s="66"/>
      <c r="C124" s="68" t="s">
        <v>490</v>
      </c>
      <c r="D124" s="68"/>
      <c r="E124" s="69">
        <v>2095387</v>
      </c>
      <c r="F124" s="70">
        <v>2095387</v>
      </c>
    </row>
    <row r="125" spans="1:6" ht="20.149999999999999" hidden="1" customHeight="1" x14ac:dyDescent="0.3">
      <c r="A125" s="66" t="s">
        <v>501</v>
      </c>
      <c r="B125" s="66"/>
      <c r="C125" s="68" t="s">
        <v>521</v>
      </c>
      <c r="D125" s="68"/>
      <c r="E125" s="69">
        <v>45824421.189999998</v>
      </c>
      <c r="F125" s="70">
        <v>21545132.360000003</v>
      </c>
    </row>
    <row r="126" spans="1:6" ht="20.149999999999999" hidden="1" customHeight="1" x14ac:dyDescent="0.3">
      <c r="A126" s="66" t="s">
        <v>502</v>
      </c>
      <c r="B126" s="66"/>
      <c r="C126" s="68" t="s">
        <v>490</v>
      </c>
      <c r="D126" s="68"/>
      <c r="E126" s="69">
        <v>0</v>
      </c>
      <c r="F126" s="70">
        <v>0</v>
      </c>
    </row>
    <row r="127" spans="1:6" ht="20.149999999999999" hidden="1" customHeight="1" x14ac:dyDescent="0.3">
      <c r="A127" s="66" t="s">
        <v>503</v>
      </c>
      <c r="B127" s="66"/>
      <c r="C127" s="68" t="s">
        <v>522</v>
      </c>
      <c r="D127" s="68"/>
      <c r="E127" s="69">
        <v>460040947.29000008</v>
      </c>
      <c r="F127" s="70">
        <v>235491242.47</v>
      </c>
    </row>
    <row r="128" spans="1:6" ht="20.149999999999999" hidden="1" customHeight="1" x14ac:dyDescent="0.3">
      <c r="A128" s="66" t="s">
        <v>504</v>
      </c>
      <c r="B128" s="66"/>
      <c r="C128" s="71" t="s">
        <v>490</v>
      </c>
      <c r="D128" s="71"/>
      <c r="E128" s="72">
        <v>14864391.280000001</v>
      </c>
      <c r="F128" s="73">
        <v>14864391.280000001</v>
      </c>
    </row>
    <row r="129" spans="1:12" s="56" customFormat="1" ht="20.149999999999999" customHeight="1" x14ac:dyDescent="0.3">
      <c r="E129" s="57"/>
      <c r="F129" s="57"/>
    </row>
    <row r="130" spans="1:12" s="1" customFormat="1" ht="25.5" customHeight="1" x14ac:dyDescent="0.3">
      <c r="C130"/>
      <c r="D130"/>
      <c r="J130" s="62"/>
    </row>
    <row r="131" spans="1:12" s="1" customFormat="1" ht="17.5" x14ac:dyDescent="0.35">
      <c r="C131" s="214" t="str">
        <f>"LOCAL AUTHORITY BUDGETS "&amp;NOTES!$D$4</f>
        <v>LOCAL AUTHORITY BUDGETS 2020</v>
      </c>
      <c r="D131" s="214"/>
      <c r="E131" s="214"/>
      <c r="F131" s="214"/>
      <c r="G131" s="82"/>
      <c r="H131"/>
      <c r="I131"/>
      <c r="J131"/>
      <c r="K131"/>
    </row>
    <row r="132" spans="1:12" s="1" customFormat="1" x14ac:dyDescent="0.3">
      <c r="C132"/>
      <c r="D132"/>
      <c r="H132"/>
      <c r="I132"/>
      <c r="J132"/>
      <c r="K132"/>
    </row>
    <row r="133" spans="1:12" s="1" customFormat="1" ht="17.5" x14ac:dyDescent="0.35">
      <c r="A133" s="31"/>
      <c r="B133" s="31"/>
      <c r="C133" s="215" t="str">
        <f>CONCATENATE("Summary of Current Income and Expenditure by Division ",NOTES!$D$4)</f>
        <v>Summary of Current Income and Expenditure by Division 2020</v>
      </c>
      <c r="D133" s="216"/>
      <c r="E133" s="216"/>
      <c r="F133" s="217"/>
      <c r="H133"/>
      <c r="I133"/>
      <c r="J133"/>
      <c r="K133"/>
    </row>
    <row r="134" spans="1:12" s="1" customFormat="1" x14ac:dyDescent="0.3">
      <c r="A134" s="31"/>
      <c r="B134" s="31"/>
      <c r="C134" s="39" t="s">
        <v>505</v>
      </c>
      <c r="D134" s="121"/>
      <c r="E134" s="74" t="s">
        <v>315</v>
      </c>
      <c r="F134" s="74" t="s">
        <v>316</v>
      </c>
      <c r="H134"/>
      <c r="I134"/>
      <c r="J134"/>
      <c r="K134"/>
    </row>
    <row r="135" spans="1:12" s="1" customFormat="1" x14ac:dyDescent="0.3">
      <c r="A135" s="31"/>
      <c r="B135" s="31"/>
      <c r="C135" s="141"/>
      <c r="D135" s="139"/>
      <c r="E135" s="74" t="s">
        <v>317</v>
      </c>
      <c r="F135" s="74" t="s">
        <v>317</v>
      </c>
      <c r="H135"/>
      <c r="I135"/>
      <c r="J135"/>
      <c r="K135"/>
    </row>
    <row r="136" spans="1:12" s="1" customFormat="1" x14ac:dyDescent="0.3">
      <c r="C136" s="35" t="s">
        <v>525</v>
      </c>
      <c r="D136" s="6" t="s">
        <v>533</v>
      </c>
      <c r="E136" s="53">
        <f>E113-E114</f>
        <v>1927226150.9099998</v>
      </c>
      <c r="F136" s="140">
        <f>F113-F114</f>
        <v>1825283748.8400002</v>
      </c>
      <c r="G136" s="7"/>
      <c r="H136"/>
      <c r="I136"/>
      <c r="J136"/>
      <c r="K136"/>
      <c r="L136" s="7"/>
    </row>
    <row r="137" spans="1:12" s="1" customFormat="1" x14ac:dyDescent="0.3">
      <c r="C137" s="35" t="s">
        <v>526</v>
      </c>
      <c r="D137" s="6" t="s">
        <v>534</v>
      </c>
      <c r="E137" s="53">
        <f>E115-E116</f>
        <v>1091596454.0700002</v>
      </c>
      <c r="F137" s="54">
        <f>F115-F116</f>
        <v>661788398.5</v>
      </c>
      <c r="G137" s="7"/>
      <c r="H137"/>
      <c r="I137"/>
      <c r="J137"/>
      <c r="K137"/>
      <c r="L137" s="7"/>
    </row>
    <row r="138" spans="1:12" s="1" customFormat="1" x14ac:dyDescent="0.3">
      <c r="C138" s="35" t="s">
        <v>527</v>
      </c>
      <c r="D138" s="6" t="s">
        <v>535</v>
      </c>
      <c r="E138" s="53">
        <f>E117-E118</f>
        <v>389410107.72000003</v>
      </c>
      <c r="F138" s="54">
        <f>F117-F118</f>
        <v>350195331.90000004</v>
      </c>
      <c r="H138"/>
      <c r="I138"/>
      <c r="J138"/>
      <c r="K138"/>
      <c r="L138" s="31"/>
    </row>
    <row r="139" spans="1:12" s="1" customFormat="1" x14ac:dyDescent="0.3">
      <c r="C139" s="35" t="s">
        <v>528</v>
      </c>
      <c r="D139" s="6" t="s">
        <v>536</v>
      </c>
      <c r="E139" s="53">
        <f>E119-E120</f>
        <v>477249205.48000002</v>
      </c>
      <c r="F139" s="54">
        <f>F119-F120</f>
        <v>183611281.09999996</v>
      </c>
      <c r="H139"/>
      <c r="I139"/>
      <c r="J139"/>
      <c r="K139"/>
      <c r="L139" s="7"/>
    </row>
    <row r="140" spans="1:12" s="1" customFormat="1" x14ac:dyDescent="0.3">
      <c r="C140" s="35" t="s">
        <v>529</v>
      </c>
      <c r="D140" s="6" t="s">
        <v>537</v>
      </c>
      <c r="E140" s="53">
        <f>E121-E122</f>
        <v>673573770.64999986</v>
      </c>
      <c r="F140" s="54">
        <f>F121-F122</f>
        <v>133094329.48000002</v>
      </c>
      <c r="H140"/>
      <c r="I140"/>
      <c r="J140"/>
      <c r="K140"/>
      <c r="L140" s="63"/>
    </row>
    <row r="141" spans="1:12" s="1" customFormat="1" x14ac:dyDescent="0.3">
      <c r="A141" s="31"/>
      <c r="C141" s="35" t="s">
        <v>530</v>
      </c>
      <c r="D141" s="6" t="s">
        <v>538</v>
      </c>
      <c r="E141" s="53">
        <f>E123-E124</f>
        <v>502655403.14000005</v>
      </c>
      <c r="F141" s="54">
        <f>F123-F124</f>
        <v>65053418.349999994</v>
      </c>
      <c r="H141"/>
      <c r="I141"/>
      <c r="J141"/>
      <c r="K141"/>
      <c r="L141" s="63"/>
    </row>
    <row r="142" spans="1:12" s="1" customFormat="1" x14ac:dyDescent="0.3">
      <c r="C142" s="35" t="s">
        <v>531</v>
      </c>
      <c r="D142" s="89" t="s">
        <v>539</v>
      </c>
      <c r="E142" s="53">
        <f>E125-E126</f>
        <v>45824421.189999998</v>
      </c>
      <c r="F142" s="54">
        <f>F125-F126</f>
        <v>21545132.360000003</v>
      </c>
      <c r="H142"/>
      <c r="I142"/>
      <c r="J142"/>
      <c r="K142"/>
    </row>
    <row r="143" spans="1:12" s="1" customFormat="1" x14ac:dyDescent="0.3">
      <c r="C143" s="35" t="s">
        <v>532</v>
      </c>
      <c r="D143" s="6" t="s">
        <v>540</v>
      </c>
      <c r="E143" s="53">
        <f>E127-E128</f>
        <v>445176556.01000011</v>
      </c>
      <c r="F143" s="54">
        <f>F127-F128</f>
        <v>220626851.19</v>
      </c>
      <c r="H143"/>
      <c r="I143"/>
      <c r="J143"/>
      <c r="K143"/>
    </row>
    <row r="144" spans="1:12" s="1" customFormat="1" x14ac:dyDescent="0.3">
      <c r="C144" s="88"/>
      <c r="D144" s="6"/>
      <c r="E144" s="53"/>
      <c r="F144" s="54"/>
      <c r="H144"/>
      <c r="I144"/>
      <c r="J144"/>
      <c r="K144"/>
    </row>
    <row r="145" spans="1:12" s="1" customFormat="1" ht="13.5" x14ac:dyDescent="0.35">
      <c r="C145" s="75" t="s">
        <v>541</v>
      </c>
      <c r="D145" s="102"/>
      <c r="E145" s="124">
        <f>SUM(E136:E144)</f>
        <v>5552712069.1700001</v>
      </c>
      <c r="F145" s="125">
        <f>SUM(F136:F144)</f>
        <v>3461198491.7200003</v>
      </c>
      <c r="H145"/>
      <c r="I145"/>
      <c r="J145"/>
      <c r="K145"/>
    </row>
    <row r="146" spans="1:12" s="1" customFormat="1" x14ac:dyDescent="0.3">
      <c r="C146" s="35"/>
      <c r="D146" s="104"/>
      <c r="E146" s="53"/>
      <c r="F146" s="54"/>
      <c r="H146"/>
      <c r="I146"/>
      <c r="J146"/>
      <c r="K146"/>
    </row>
    <row r="147" spans="1:12" s="1" customFormat="1" x14ac:dyDescent="0.3">
      <c r="A147" s="31"/>
      <c r="B147" s="31"/>
      <c r="C147" s="35" t="s">
        <v>476</v>
      </c>
      <c r="D147" s="89"/>
      <c r="E147" s="53"/>
      <c r="F147" s="54">
        <f>'Exp &amp; Inc by AUTHTYPE'!$F$85</f>
        <v>1660798623.4599996</v>
      </c>
      <c r="H147"/>
      <c r="I147"/>
      <c r="J147"/>
      <c r="K147"/>
    </row>
    <row r="148" spans="1:12" s="1" customFormat="1" x14ac:dyDescent="0.3">
      <c r="A148" s="31"/>
      <c r="B148" s="31"/>
      <c r="C148" s="35" t="s">
        <v>506</v>
      </c>
      <c r="D148" s="89"/>
      <c r="E148" s="53"/>
      <c r="F148" s="54">
        <f>'Exp &amp; Inc by AUTHTYPE'!$F$82</f>
        <v>410053376</v>
      </c>
      <c r="H148"/>
      <c r="I148"/>
      <c r="J148"/>
      <c r="K148"/>
    </row>
    <row r="149" spans="1:12" s="1" customFormat="1" x14ac:dyDescent="0.3">
      <c r="A149" s="31"/>
      <c r="B149" s="31"/>
      <c r="C149" s="35" t="s">
        <v>0</v>
      </c>
      <c r="D149" s="89"/>
      <c r="E149" s="53"/>
      <c r="F149" s="54">
        <f>'Exp &amp; Inc by AUTHTYPE'!$F$87</f>
        <v>-20661577.989999998</v>
      </c>
      <c r="H149"/>
      <c r="I149"/>
      <c r="J149"/>
      <c r="K149"/>
    </row>
    <row r="150" spans="1:12" s="31" customFormat="1" x14ac:dyDescent="0.3">
      <c r="C150" s="35" t="s">
        <v>235</v>
      </c>
      <c r="D150" s="89"/>
      <c r="E150" s="53"/>
      <c r="F150" s="54">
        <f>'Exp &amp; Inc by AUTHTYPE'!$F$83</f>
        <v>0</v>
      </c>
      <c r="G150" s="64"/>
      <c r="H150"/>
      <c r="I150"/>
      <c r="J150"/>
      <c r="K150"/>
      <c r="L150" s="64"/>
    </row>
    <row r="151" spans="1:12" s="31" customFormat="1" x14ac:dyDescent="0.3">
      <c r="C151" s="76"/>
      <c r="D151" s="103"/>
      <c r="E151" s="97"/>
      <c r="F151" s="138"/>
      <c r="G151" s="64"/>
      <c r="H151"/>
      <c r="I151"/>
      <c r="J151"/>
      <c r="K151"/>
      <c r="L151" s="64"/>
    </row>
    <row r="152" spans="1:12" s="31" customFormat="1" ht="13.5" x14ac:dyDescent="0.35">
      <c r="C152" s="75" t="s">
        <v>289</v>
      </c>
      <c r="D152" s="102"/>
      <c r="E152" s="124">
        <f>SUM(E145:E151)</f>
        <v>5552712069.1700001</v>
      </c>
      <c r="F152" s="125">
        <f>F145+F147+F148+F150-F149</f>
        <v>5552712069.1700001</v>
      </c>
      <c r="H152"/>
      <c r="I152"/>
      <c r="J152"/>
      <c r="K152"/>
    </row>
    <row r="153" spans="1:12" s="31" customFormat="1" x14ac:dyDescent="0.3">
      <c r="E153" s="64"/>
      <c r="H153" s="32"/>
      <c r="I153" s="43"/>
    </row>
    <row r="154" spans="1:12" s="31" customFormat="1" x14ac:dyDescent="0.3">
      <c r="E154" s="65"/>
      <c r="F154" s="176" t="s">
        <v>172</v>
      </c>
      <c r="G154" s="175"/>
      <c r="H154" s="32"/>
      <c r="I154" s="43"/>
    </row>
    <row r="155" spans="1:12" s="31" customFormat="1" x14ac:dyDescent="0.3">
      <c r="A155" s="56"/>
      <c r="E155" s="65"/>
      <c r="F155" s="65"/>
      <c r="H155" s="32"/>
      <c r="I155" s="43"/>
    </row>
    <row r="156" spans="1:12" s="1" customFormat="1" x14ac:dyDescent="0.3">
      <c r="C156" s="1" t="s">
        <v>1</v>
      </c>
      <c r="E156" s="7"/>
      <c r="J156" s="62"/>
    </row>
    <row r="157" spans="1:12" s="1" customFormat="1" x14ac:dyDescent="0.3">
      <c r="J157" s="62"/>
    </row>
    <row r="158" spans="1:12" s="1" customFormat="1" x14ac:dyDescent="0.3">
      <c r="C158"/>
      <c r="D158"/>
      <c r="J158" s="62"/>
    </row>
    <row r="159" spans="1:12" s="1" customFormat="1" x14ac:dyDescent="0.3">
      <c r="E159" s="7"/>
      <c r="J159" s="62"/>
    </row>
    <row r="160" spans="1:12" s="1" customFormat="1" x14ac:dyDescent="0.3">
      <c r="A160" s="31"/>
      <c r="B160" s="31"/>
      <c r="E160" s="7"/>
      <c r="J160" s="62"/>
    </row>
    <row r="161" spans="1:12" s="1" customFormat="1" x14ac:dyDescent="0.3">
      <c r="A161" s="31"/>
      <c r="B161" s="31"/>
      <c r="E161" s="7"/>
      <c r="J161" s="62"/>
    </row>
    <row r="162" spans="1:12" s="31" customFormat="1" x14ac:dyDescent="0.3">
      <c r="F162" s="64"/>
      <c r="G162" s="64"/>
      <c r="H162" s="32"/>
      <c r="I162" s="43"/>
      <c r="K162" s="64"/>
      <c r="L162" s="64"/>
    </row>
    <row r="163" spans="1:12" s="31" customFormat="1" x14ac:dyDescent="0.3">
      <c r="F163" s="64"/>
      <c r="G163" s="64"/>
      <c r="H163" s="32"/>
      <c r="I163" s="43"/>
      <c r="K163" s="64"/>
      <c r="L163" s="64"/>
    </row>
    <row r="164" spans="1:12" s="31" customFormat="1" x14ac:dyDescent="0.3">
      <c r="H164" s="32"/>
      <c r="I164" s="43"/>
    </row>
    <row r="165" spans="1:12" s="31" customFormat="1" x14ac:dyDescent="0.3">
      <c r="E165" s="64"/>
      <c r="H165" s="32"/>
      <c r="I165" s="43"/>
      <c r="K165" s="64"/>
    </row>
    <row r="166" spans="1:12" s="31" customFormat="1" x14ac:dyDescent="0.3">
      <c r="E166" s="65"/>
      <c r="F166" s="65"/>
      <c r="H166" s="32"/>
      <c r="I166" s="43"/>
      <c r="K166" s="65"/>
      <c r="L166" s="65"/>
    </row>
    <row r="167" spans="1:12" s="31" customFormat="1" x14ac:dyDescent="0.3">
      <c r="E167" s="65"/>
      <c r="F167" s="65"/>
      <c r="H167" s="32"/>
      <c r="I167" s="43"/>
      <c r="K167" s="65"/>
      <c r="L167" s="65"/>
    </row>
    <row r="168" spans="1:12" s="1" customFormat="1" x14ac:dyDescent="0.3">
      <c r="A168" s="31"/>
      <c r="B168" s="31"/>
      <c r="E168" s="7"/>
      <c r="J168" s="62"/>
    </row>
    <row r="169" spans="1:12" s="1" customFormat="1" x14ac:dyDescent="0.3"/>
    <row r="170" spans="1:12" s="1" customFormat="1" x14ac:dyDescent="0.3"/>
    <row r="171" spans="1:12" s="1" customFormat="1" x14ac:dyDescent="0.3"/>
    <row r="172" spans="1:12" s="1" customFormat="1" x14ac:dyDescent="0.3">
      <c r="J172" s="2"/>
      <c r="K172" s="3"/>
    </row>
    <row r="173" spans="1:12" s="1" customFormat="1" x14ac:dyDescent="0.3">
      <c r="A173" s="31"/>
      <c r="B173" s="31"/>
      <c r="J173" s="2"/>
      <c r="K173" s="3"/>
    </row>
    <row r="174" spans="1:12" s="1" customFormat="1" x14ac:dyDescent="0.3">
      <c r="A174" s="31"/>
      <c r="B174" s="31"/>
      <c r="E174" s="7"/>
      <c r="J174" s="62"/>
    </row>
    <row r="175" spans="1:12" s="1" customFormat="1" x14ac:dyDescent="0.3"/>
    <row r="176" spans="1:12" s="1" customFormat="1" x14ac:dyDescent="0.3"/>
    <row r="177" spans="1:11" s="1" customFormat="1" x14ac:dyDescent="0.3"/>
    <row r="178" spans="1:11" s="1" customFormat="1" x14ac:dyDescent="0.3">
      <c r="J178" s="2"/>
      <c r="K178" s="3"/>
    </row>
    <row r="179" spans="1:11" s="1" customFormat="1" x14ac:dyDescent="0.3">
      <c r="A179" s="31"/>
      <c r="B179" s="31"/>
      <c r="J179" s="2"/>
      <c r="K179" s="3"/>
    </row>
    <row r="180" spans="1:11" customFormat="1" ht="12.5" x14ac:dyDescent="0.25"/>
    <row r="181" spans="1:11" s="1" customFormat="1" x14ac:dyDescent="0.3"/>
    <row r="182" spans="1:11" s="1" customFormat="1" x14ac:dyDescent="0.3"/>
    <row r="183" spans="1:11" s="1" customFormat="1" x14ac:dyDescent="0.3"/>
    <row r="184" spans="1:11" s="1" customFormat="1" x14ac:dyDescent="0.3"/>
    <row r="185" spans="1:11" s="1" customFormat="1" x14ac:dyDescent="0.3">
      <c r="A185" s="31"/>
      <c r="B185" s="31"/>
    </row>
    <row r="186" spans="1:11" s="1" customFormat="1" x14ac:dyDescent="0.3">
      <c r="A186" s="31"/>
      <c r="B186" s="31"/>
    </row>
    <row r="187" spans="1:11" s="1" customFormat="1" x14ac:dyDescent="0.3"/>
    <row r="188" spans="1:11" s="1" customFormat="1" x14ac:dyDescent="0.3"/>
    <row r="189" spans="1:11" s="1" customFormat="1" x14ac:dyDescent="0.3"/>
    <row r="190" spans="1:11" s="1" customFormat="1" x14ac:dyDescent="0.3"/>
    <row r="191" spans="1:11" s="1" customFormat="1" x14ac:dyDescent="0.3">
      <c r="A191" s="31"/>
      <c r="B191" s="31"/>
    </row>
    <row r="192" spans="1:11" s="1" customFormat="1" x14ac:dyDescent="0.3">
      <c r="A192" s="31"/>
      <c r="B192" s="31"/>
    </row>
    <row r="193" spans="1:10" s="1" customFormat="1" ht="17.5" x14ac:dyDescent="0.35">
      <c r="A193" s="58"/>
      <c r="B193" s="58"/>
      <c r="C193" s="58"/>
      <c r="D193" s="58"/>
      <c r="E193" s="58"/>
      <c r="F193" s="58"/>
      <c r="G193" s="58"/>
      <c r="H193" s="58"/>
      <c r="I193" s="58"/>
    </row>
    <row r="194" spans="1:10" s="1" customFormat="1" x14ac:dyDescent="0.3">
      <c r="J194" s="62"/>
    </row>
    <row r="195" spans="1:10" s="1" customFormat="1" x14ac:dyDescent="0.3">
      <c r="J195" s="62"/>
    </row>
    <row r="196" spans="1:10" s="1" customFormat="1" x14ac:dyDescent="0.3">
      <c r="C196"/>
      <c r="D196"/>
      <c r="E196"/>
      <c r="J196" s="62"/>
    </row>
    <row r="197" spans="1:10" s="1" customFormat="1" x14ac:dyDescent="0.3">
      <c r="J197" s="62"/>
    </row>
    <row r="198" spans="1:10" s="1" customFormat="1" x14ac:dyDescent="0.3">
      <c r="A198"/>
      <c r="B198"/>
      <c r="F198"/>
      <c r="G198"/>
      <c r="H198"/>
      <c r="I198"/>
      <c r="J198" s="62"/>
    </row>
    <row r="199" spans="1:10" s="1" customFormat="1" x14ac:dyDescent="0.3">
      <c r="J199" s="62"/>
    </row>
    <row r="200" spans="1:10" s="1" customFormat="1" x14ac:dyDescent="0.3">
      <c r="J200" s="62"/>
    </row>
    <row r="201" spans="1:10" s="1" customFormat="1" x14ac:dyDescent="0.3">
      <c r="C201"/>
      <c r="D201"/>
      <c r="E201"/>
      <c r="J201" s="62"/>
    </row>
    <row r="202" spans="1:10" s="1" customFormat="1" x14ac:dyDescent="0.3">
      <c r="J202" s="62"/>
    </row>
    <row r="203" spans="1:10" s="1" customFormat="1" x14ac:dyDescent="0.3">
      <c r="A203"/>
      <c r="B203"/>
      <c r="F203"/>
      <c r="G203"/>
      <c r="H203"/>
      <c r="I203"/>
      <c r="J203" s="62"/>
    </row>
    <row r="204" spans="1:10" s="1" customFormat="1" x14ac:dyDescent="0.3">
      <c r="J204" s="62"/>
    </row>
    <row r="205" spans="1:10" s="1" customFormat="1" x14ac:dyDescent="0.3">
      <c r="J205" s="62"/>
    </row>
    <row r="206" spans="1:10" s="1" customFormat="1" x14ac:dyDescent="0.3">
      <c r="J206" s="62"/>
    </row>
    <row r="207" spans="1:10" s="1" customFormat="1" x14ac:dyDescent="0.3">
      <c r="J207" s="62"/>
    </row>
    <row r="208" spans="1:10" s="1" customFormat="1" x14ac:dyDescent="0.3">
      <c r="J208" s="62"/>
    </row>
    <row r="209" spans="3:10" s="1" customFormat="1" x14ac:dyDescent="0.3">
      <c r="J209" s="62"/>
    </row>
    <row r="210" spans="3:10" s="1" customFormat="1" x14ac:dyDescent="0.3">
      <c r="J210" s="62"/>
    </row>
    <row r="211" spans="3:10" s="1" customFormat="1" x14ac:dyDescent="0.3">
      <c r="C211"/>
      <c r="D211"/>
      <c r="E211"/>
      <c r="J211" s="62"/>
    </row>
    <row r="212" spans="3:10" s="1" customFormat="1" x14ac:dyDescent="0.3">
      <c r="J212" s="62"/>
    </row>
  </sheetData>
  <mergeCells count="2">
    <mergeCell ref="C131:F131"/>
    <mergeCell ref="C133:F133"/>
  </mergeCells>
  <phoneticPr fontId="0" type="noConversion"/>
  <printOptions horizontalCentered="1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6"/>
  <sheetViews>
    <sheetView topLeftCell="B1" workbookViewId="0">
      <selection activeCell="C8" sqref="C8"/>
    </sheetView>
  </sheetViews>
  <sheetFormatPr defaultColWidth="17.26953125" defaultRowHeight="13" x14ac:dyDescent="0.3"/>
  <cols>
    <col min="1" max="1" width="17.26953125" style="1" hidden="1" customWidth="1"/>
    <col min="2" max="2" width="31.81640625" style="1" customWidth="1"/>
    <col min="3" max="3" width="15.26953125" style="1" customWidth="1"/>
    <col min="4" max="4" width="17.26953125" style="1" customWidth="1"/>
    <col min="5" max="5" width="21.54296875" style="1" customWidth="1"/>
    <col min="6" max="6" width="23" style="1" customWidth="1"/>
    <col min="7" max="16384" width="17.26953125" style="1"/>
  </cols>
  <sheetData>
    <row r="1" spans="2:7" s="59" customFormat="1" ht="28.5" customHeight="1" x14ac:dyDescent="0.35">
      <c r="B1" s="218" t="str">
        <f>CONCATENATE("TOTAL REVENUE INCOME ",NOTES!$D$4)</f>
        <v>TOTAL REVENUE INCOME 2020</v>
      </c>
      <c r="C1" s="218"/>
      <c r="D1" s="218"/>
      <c r="E1" s="218"/>
      <c r="F1" s="218"/>
      <c r="G1" s="85"/>
    </row>
    <row r="2" spans="2:7" s="59" customFormat="1" ht="28.5" customHeight="1" x14ac:dyDescent="0.35">
      <c r="B2" s="84"/>
      <c r="C2" s="84"/>
      <c r="D2" s="84"/>
      <c r="E2" s="84"/>
      <c r="F2" s="84"/>
      <c r="G2" s="85"/>
    </row>
    <row r="3" spans="2:7" s="59" customFormat="1" ht="28.5" customHeight="1" x14ac:dyDescent="0.35">
      <c r="B3" s="84"/>
      <c r="C3" s="84"/>
      <c r="D3" s="84"/>
      <c r="E3" s="84"/>
      <c r="F3" s="84"/>
      <c r="G3" s="85"/>
    </row>
    <row r="4" spans="2:7" s="59" customFormat="1" ht="28.5" customHeight="1" x14ac:dyDescent="0.35">
      <c r="B4" s="84"/>
      <c r="C4" s="84"/>
      <c r="D4" s="84"/>
      <c r="E4" s="84"/>
      <c r="F4" s="84"/>
      <c r="G4" s="85"/>
    </row>
    <row r="5" spans="2:7" s="59" customFormat="1" ht="28.5" customHeight="1" x14ac:dyDescent="0.35">
      <c r="B5" s="84"/>
      <c r="C5" s="84"/>
      <c r="D5" s="84"/>
      <c r="E5" s="84"/>
      <c r="F5" s="84"/>
      <c r="G5" s="85"/>
    </row>
    <row r="6" spans="2:7" s="59" customFormat="1" ht="28.5" customHeight="1" x14ac:dyDescent="0.35">
      <c r="B6" s="84"/>
      <c r="C6" s="84"/>
      <c r="D6" s="84"/>
      <c r="E6" s="84"/>
      <c r="F6" s="84"/>
      <c r="G6" s="85"/>
    </row>
    <row r="7" spans="2:7" s="59" customFormat="1" x14ac:dyDescent="0.3"/>
    <row r="8" spans="2:7" s="59" customFormat="1" x14ac:dyDescent="0.3"/>
    <row r="9" spans="2:7" s="59" customFormat="1" x14ac:dyDescent="0.3"/>
    <row r="10" spans="2:7" s="59" customFormat="1" x14ac:dyDescent="0.3"/>
    <row r="11" spans="2:7" s="59" customFormat="1" x14ac:dyDescent="0.3"/>
    <row r="12" spans="2:7" s="59" customFormat="1" x14ac:dyDescent="0.3"/>
    <row r="13" spans="2:7" s="59" customFormat="1" x14ac:dyDescent="0.3"/>
    <row r="14" spans="2:7" s="59" customFormat="1" x14ac:dyDescent="0.3"/>
    <row r="15" spans="2:7" s="59" customFormat="1" x14ac:dyDescent="0.3"/>
    <row r="16" spans="2:7" s="59" customFormat="1" x14ac:dyDescent="0.3"/>
    <row r="17" s="59" customFormat="1" x14ac:dyDescent="0.3"/>
    <row r="18" s="59" customFormat="1" x14ac:dyDescent="0.3"/>
    <row r="19" s="59" customFormat="1" x14ac:dyDescent="0.3"/>
    <row r="20" s="59" customFormat="1" x14ac:dyDescent="0.3"/>
    <row r="21" s="59" customFormat="1" x14ac:dyDescent="0.3"/>
    <row r="22" s="59" customFormat="1" x14ac:dyDescent="0.3"/>
    <row r="23" s="59" customFormat="1" x14ac:dyDescent="0.3"/>
    <row r="24" s="59" customFormat="1" x14ac:dyDescent="0.3"/>
    <row r="25" s="59" customFormat="1" x14ac:dyDescent="0.3"/>
    <row r="26" s="59" customFormat="1" x14ac:dyDescent="0.3"/>
    <row r="27" s="59" customFormat="1" x14ac:dyDescent="0.3"/>
    <row r="28" s="59" customFormat="1" x14ac:dyDescent="0.3"/>
    <row r="29" s="59" customFormat="1" x14ac:dyDescent="0.3"/>
    <row r="30" s="59" customFormat="1" x14ac:dyDescent="0.3"/>
    <row r="31" s="59" customFormat="1" x14ac:dyDescent="0.3"/>
    <row r="32" s="59" customFormat="1" x14ac:dyDescent="0.3"/>
    <row r="33" spans="2:6" s="59" customFormat="1" x14ac:dyDescent="0.3"/>
    <row r="34" spans="2:6" s="59" customFormat="1" x14ac:dyDescent="0.3"/>
    <row r="36" spans="2:6" s="6" customFormat="1" x14ac:dyDescent="0.3">
      <c r="C36" s="79"/>
      <c r="D36" s="78"/>
      <c r="E36" s="78"/>
      <c r="F36" s="79"/>
    </row>
    <row r="37" spans="2:6" s="6" customFormat="1" x14ac:dyDescent="0.3">
      <c r="C37" s="79"/>
      <c r="D37" s="78"/>
      <c r="E37" s="78"/>
      <c r="F37" s="79"/>
    </row>
    <row r="38" spans="2:6" s="6" customFormat="1" x14ac:dyDescent="0.3">
      <c r="C38" s="79" t="s">
        <v>277</v>
      </c>
      <c r="D38" s="78"/>
      <c r="E38" s="78"/>
      <c r="F38" s="79"/>
    </row>
    <row r="39" spans="2:6" s="6" customFormat="1" x14ac:dyDescent="0.3">
      <c r="B39" s="100"/>
      <c r="C39" s="101"/>
      <c r="D39" s="78"/>
      <c r="E39" s="78"/>
      <c r="F39" s="79"/>
    </row>
    <row r="40" spans="2:6" x14ac:dyDescent="0.3">
      <c r="B40" s="35" t="s">
        <v>278</v>
      </c>
      <c r="C40" s="60">
        <f>('Exp &amp; Inc by AUTHTYPE'!F81-'Exp &amp; Inc by AUTHTYPE'!E81)/('Exp &amp; Inc by AUTHTYPE'!F$86-'Exp &amp; Inc by AUTHTYPE'!E$86)</f>
        <v>0.36065888741585522</v>
      </c>
      <c r="D40" s="80"/>
      <c r="E40" s="80"/>
      <c r="F40" s="80"/>
    </row>
    <row r="41" spans="2:6" x14ac:dyDescent="0.3">
      <c r="B41" s="35" t="s">
        <v>475</v>
      </c>
      <c r="C41" s="60">
        <f>('Exp &amp; Inc by AUTHTYPE'!F84-'Exp &amp; Inc by AUTHTYPE'!E84)/('Exp &amp; Inc by AUTHTYPE'!F$86-'Exp &amp; Inc by AUTHTYPE'!E$86)</f>
        <v>0.26445614204547035</v>
      </c>
      <c r="D41" s="80"/>
      <c r="E41" s="80"/>
      <c r="F41" s="80"/>
    </row>
    <row r="42" spans="2:6" x14ac:dyDescent="0.3">
      <c r="B42" s="35" t="s">
        <v>476</v>
      </c>
      <c r="C42" s="60">
        <f>('Exp &amp; Inc by AUTHTYPE'!F85-'Exp &amp; Inc by AUTHTYPE'!E85)/('Exp &amp; Inc by AUTHTYPE'!F$86-'Exp &amp; Inc by AUTHTYPE'!E$86)</f>
        <v>0.30065327854855184</v>
      </c>
      <c r="D42" s="80"/>
      <c r="E42" s="80"/>
      <c r="F42" s="80"/>
    </row>
    <row r="43" spans="2:6" x14ac:dyDescent="0.3">
      <c r="B43" s="36" t="s">
        <v>598</v>
      </c>
      <c r="C43" s="60">
        <f>('Exp &amp; Inc by AUTHTYPE'!F82-'Exp &amp; Inc by AUTHTYPE'!E82)/('Exp &amp; Inc by AUTHTYPE'!F$86-'Exp &amp; Inc by AUTHTYPE'!E$86)</f>
        <v>7.4231691990122459E-2</v>
      </c>
      <c r="D43" s="80"/>
      <c r="E43" s="80"/>
      <c r="F43" s="80"/>
    </row>
    <row r="44" spans="2:6" x14ac:dyDescent="0.3">
      <c r="B44" s="61"/>
      <c r="C44" s="77">
        <f>ROUND(SUM(C40:C43),1)</f>
        <v>1</v>
      </c>
      <c r="D44" s="81"/>
      <c r="E44" s="81"/>
      <c r="F44" s="81"/>
    </row>
    <row r="46" spans="2:6" x14ac:dyDescent="0.3">
      <c r="B46" s="1" t="s">
        <v>613</v>
      </c>
    </row>
  </sheetData>
  <mergeCells count="1">
    <mergeCell ref="B1:F1"/>
  </mergeCells>
  <phoneticPr fontId="0" type="noConversion"/>
  <pageMargins left="0.75" right="0.75" top="1" bottom="1" header="0.5" footer="0.5"/>
  <pageSetup paperSize="9" scale="79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spe:Receivers xmlns:spe="http://schemas.microsoft.com/sharepoint/events">
  <Receiver>
    <Name>Microsoft.Office.RecordsManagement.PolicyFeatures.ExpirationEventReceiver</Name>
    <Synchronization>Synchronous</Synchronization>
    <Type>10001</Type>
    <SequenceNumber>101</SequenceNumber>
    <Url/>
    <Assembly>Microsoft.Office.Policy, Version=15.0.0.0, Culture=neutral, PublicKeyToken=71e9bce111e9429c</Assembly>
    <Class>Microsoft.Office.RecordsManagement.Internal.UpdateExpireDate</Class>
    <Data/>
    <Filter/>
  </Receiver>
  <Receiver>
    <Name>Microsoft.Office.RecordsManagement.PolicyFeatures.ExpirationEventReceiver</Name>
    <Synchronization>Synchronous</Synchronization>
    <Type>10002</Type>
    <SequenceNumber>102</SequenceNumber>
    <Url/>
    <Assembly>Microsoft.Office.Policy, Version=15.0.0.0, Culture=neutral, PublicKeyToken=71e9bce111e9429c</Assembly>
    <Class>Microsoft.Office.RecordsManagement.Internal.UpdateExpireDate</Class>
    <Data/>
    <Filter/>
  </Receiver>
  <Receiver>
    <Name>Microsoft.Office.RecordsManagement.PolicyFeatures.ExpirationEventReceiver</Name>
    <Synchronization>Synchronous</Synchronization>
    <Type>10004</Type>
    <SequenceNumber>103</SequenceNumber>
    <Url/>
    <Assembly>Microsoft.Office.Policy, Version=15.0.0.0, Culture=neutral, PublicKeyToken=71e9bce111e9429c</Assembly>
    <Class>Microsoft.Office.RecordsManagement.Internal.UpdateExpireDate</Class>
    <Data/>
    <Filter/>
  </Receiver>
  <Receiver>
    <Name>Microsoft.Office.RecordsManagement.PolicyFeatures.ExpirationEventReceiver</Name>
    <Synchronization>Synchronous</Synchronization>
    <Type>10006</Type>
    <SequenceNumber>104</SequenceNumber>
    <Url/>
    <Assembly>Microsoft.Office.Policy, Version=15.0.0.0, Culture=neutral, PublicKeyToken=71e9bce111e9429c</Assembly>
    <Class>Microsoft.Office.RecordsManagement.Internal.UpdateExpireDate</Class>
    <Data/>
    <Filter/>
  </Receiver>
  <Receiver>
    <Name>Microsoft.Office.RecordsManagement.PolicyFeatures.ExpirationEventReceiver</Name>
    <Synchronization>Synchronous</Synchronization>
    <Type>10009</Type>
    <SequenceNumber>105</SequenceNumber>
    <Url/>
    <Assembly>Microsoft.Office.Policy, Version=15.0.0.0, Culture=neutral, PublicKeyToken=71e9bce111e9429c</Assembly>
    <Class>Microsoft.Office.RecordsManagement.Internal.UpdateExpireDate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Docs_FileStatus xmlns="39449731-3b20-4a2d-8a0a-090682c6fe5c">Live</eDocs_FileStatus>
    <TaxCatchAll xmlns="39449731-3b20-4a2d-8a0a-090682c6fe5c">
      <Value>4</Value>
      <Value>3</Value>
      <Value>2</Value>
      <Value>1</Value>
    </TaxCatchAll>
    <fbaa881fc4ae443f9fdafbdd527793df xmlns="39449731-3b20-4a2d-8a0a-090682c6fe5c">
      <Terms xmlns="http://schemas.microsoft.com/office/infopath/2007/PartnerControls"/>
    </fbaa881fc4ae443f9fdafbdd527793df>
    <eDocs_eFileName xmlns="39449731-3b20-4a2d-8a0a-090682c6fe5c">HLGF007-012-2019</eDocs_eFileName>
    <m02c691f3efa402dab5cbaa8c240a9e7 xmlns="39449731-3b20-4a2d-8a0a-090682c6fe5c">
      <Terms xmlns="http://schemas.microsoft.com/office/infopath/2007/PartnerControls">
        <TermInfo xmlns="http://schemas.microsoft.com/office/infopath/2007/PartnerControls">
          <TermName xmlns="http://schemas.microsoft.com/office/infopath/2007/PartnerControls">Undefined</TermName>
          <TermId xmlns="http://schemas.microsoft.com/office/infopath/2007/PartnerControls">44889b14-ad57-4623-a322-9e5733f867eb</TermId>
        </TermInfo>
      </Terms>
    </m02c691f3efa402dab5cbaa8c240a9e7>
    <mbbd3fafa5ab4e5eb8a6a5e099cef439 xmlns="39449731-3b20-4a2d-8a0a-090682c6fe5c">
      <Terms xmlns="http://schemas.microsoft.com/office/infopath/2007/PartnerControls">
        <TermInfo xmlns="http://schemas.microsoft.com/office/infopath/2007/PartnerControls">
          <TermName xmlns="http://schemas.microsoft.com/office/infopath/2007/PartnerControls">Unclassified</TermName>
          <TermId xmlns="http://schemas.microsoft.com/office/infopath/2007/PartnerControls">38981149-6ab4-492e-b035-5180b1eb9314</TermId>
        </TermInfo>
      </Terms>
    </mbbd3fafa5ab4e5eb8a6a5e099cef439>
    <nb1b8a72855341e18dd75ce464e281f2 xmlns="39449731-3b20-4a2d-8a0a-090682c6fe5c">
      <Terms xmlns="http://schemas.microsoft.com/office/infopath/2007/PartnerControls">
        <TermInfo xmlns="http://schemas.microsoft.com/office/infopath/2007/PartnerControls">
          <TermName xmlns="http://schemas.microsoft.com/office/infopath/2007/PartnerControls">2019</TermName>
          <TermId xmlns="http://schemas.microsoft.com/office/infopath/2007/PartnerControls">f85df9cd-0f6d-4155-bbd7-ff49d91ec728</TermId>
        </TermInfo>
      </Terms>
    </nb1b8a72855341e18dd75ce464e281f2>
    <_vti_ItemDeclaredRecord xmlns="39449731-3b20-4a2d-8a0a-090682c6fe5c" xsi:nil="true"/>
    <h1f8bb4843d6459a8b809123185593c7 xmlns="39449731-3b20-4a2d-8a0a-090682c6fe5c">
      <Terms xmlns="http://schemas.microsoft.com/office/infopath/2007/PartnerControls">
        <TermInfo xmlns="http://schemas.microsoft.com/office/infopath/2007/PartnerControls">
          <TermName xmlns="http://schemas.microsoft.com/office/infopath/2007/PartnerControls">007</TermName>
          <TermId xmlns="http://schemas.microsoft.com/office/infopath/2007/PartnerControls">b347b456-9d15-4791-82db-3fd1abfc41d5</TermId>
        </TermInfo>
      </Terms>
    </h1f8bb4843d6459a8b809123185593c7>
  </documentManagement>
</p:properties>
</file>

<file path=customXml/item3.xml><?xml version="1.0" encoding="utf-8"?>
<?mso-contentType ?>
<p:Policy xmlns:p="office.server.policy" id="" local="true">
  <p:Name>eDocument</p:Name>
  <p:Description/>
  <p:Statement/>
  <p:PolicyItems/>
</p:Policy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eDocument" ma:contentTypeID="0x0101000BC94875665D404BB1351B53C41FD2C000F53F7088D4CC9B4096D3434E058D2ADB" ma:contentTypeVersion="235" ma:contentTypeDescription="" ma:contentTypeScope="" ma:versionID="1f623c7b85e41994a9611e9d57a5a226">
  <xsd:schema xmlns:xsd="http://www.w3.org/2001/XMLSchema" xmlns:xs="http://www.w3.org/2001/XMLSchema" xmlns:p="http://schemas.microsoft.com/office/2006/metadata/properties" xmlns:ns2="39449731-3b20-4a2d-8a0a-090682c6fe5c" targetNamespace="http://schemas.microsoft.com/office/2006/metadata/properties" ma:root="true" ma:fieldsID="64883ad48a5c526c2d71e0404a86ee94" ns2:_="">
    <xsd:import namespace="39449731-3b20-4a2d-8a0a-090682c6fe5c"/>
    <xsd:element name="properties">
      <xsd:complexType>
        <xsd:sequence>
          <xsd:element name="documentManagement">
            <xsd:complexType>
              <xsd:all>
                <xsd:element ref="ns2:_vti_ItemDeclaredRecord" minOccurs="0"/>
                <xsd:element ref="ns2:eDocs_FileStatus"/>
                <xsd:element ref="ns2:eDocs_eFileName" minOccurs="0"/>
                <xsd:element ref="ns2:TaxCatchAll" minOccurs="0"/>
                <xsd:element ref="ns2:TaxCatchAllLabel" minOccurs="0"/>
                <xsd:element ref="ns2:h1f8bb4843d6459a8b809123185593c7" minOccurs="0"/>
                <xsd:element ref="ns2:nb1b8a72855341e18dd75ce464e281f2" minOccurs="0"/>
                <xsd:element ref="ns2:m02c691f3efa402dab5cbaa8c240a9e7" minOccurs="0"/>
                <xsd:element ref="ns2:mbbd3fafa5ab4e5eb8a6a5e099cef439" minOccurs="0"/>
                <xsd:element ref="ns2:fbaa881fc4ae443f9fdafbdd527793d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449731-3b20-4a2d-8a0a-090682c6fe5c" elementFormDefault="qualified">
    <xsd:import namespace="http://schemas.microsoft.com/office/2006/documentManagement/types"/>
    <xsd:import namespace="http://schemas.microsoft.com/office/infopath/2007/PartnerControls"/>
    <xsd:element name="_vti_ItemDeclaredRecord" ma:index="2" nillable="true" ma:displayName="Declared Record" ma:hidden="true" ma:internalName="_vti_ItemDeclaredRecord">
      <xsd:simpleType>
        <xsd:restriction base="dms:DateTime"/>
      </xsd:simpleType>
    </xsd:element>
    <xsd:element name="eDocs_FileStatus" ma:index="5" ma:displayName="Status" ma:default="Live" ma:format="Dropdown" ma:indexed="true" ma:internalName="eDocs_FileStatus">
      <xsd:simpleType>
        <xsd:restriction base="dms:Choice">
          <xsd:enumeration value="Live"/>
          <xsd:enumeration value="Archived"/>
          <xsd:enumeration value="PendingLive"/>
          <xsd:enumeration value="PendingArchived"/>
          <xsd:enumeration value="Cancelled"/>
          <xsd:enumeration value="SentToNationalArchives"/>
        </xsd:restriction>
      </xsd:simpleType>
    </xsd:element>
    <xsd:element name="eDocs_eFileName" ma:index="8" nillable="true" ma:displayName="eFile Reference" ma:indexed="true" ma:internalName="eDocs_eFileName" ma:readOnly="false">
      <xsd:simpleType>
        <xsd:restriction base="dms:Text"/>
      </xsd:simpleType>
    </xsd:element>
    <xsd:element name="TaxCatchAll" ma:index="9" nillable="true" ma:displayName="Taxonomy Catch All Column" ma:hidden="true" ma:list="{ae6b0506-ab11-451b-a305-61ec45522be5}" ma:internalName="TaxCatchAll" ma:showField="CatchAllData" ma:web="39449731-3b20-4a2d-8a0a-090682c6fe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ae6b0506-ab11-451b-a305-61ec45522be5}" ma:internalName="TaxCatchAllLabel" ma:readOnly="true" ma:showField="CatchAllDataLabel" ma:web="39449731-3b20-4a2d-8a0a-090682c6fe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h1f8bb4843d6459a8b809123185593c7" ma:index="13" nillable="true" ma:taxonomy="true" ma:internalName="h1f8bb4843d6459a8b809123185593c7" ma:taxonomyFieldName="eDocs_Series" ma:displayName="Series" ma:readOnly="false" ma:default="-1;#007|b347b456-9d15-4791-82db-3fd1abfc41d5" ma:fieldId="{11f8bb48-43d6-459a-8b80-9123185593c7}" ma:sspId="eebbd1e6-47d2-4842-8988-0ac63dbe3339" ma:termSetId="4dc6ce17-1441-4d6f-af7a-c7350b4eb35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b1b8a72855341e18dd75ce464e281f2" ma:index="15" nillable="true" ma:taxonomy="true" ma:internalName="nb1b8a72855341e18dd75ce464e281f2" ma:taxonomyFieldName="eDocs_Year" ma:displayName="Year" ma:readOnly="false" ma:fieldId="{7b1b8a72-8553-41e1-8dd7-5ce464e281f2}" ma:sspId="eebbd1e6-47d2-4842-8988-0ac63dbe3339" ma:termSetId="a141ecdb-69bf-443d-877c-333310d4d29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02c691f3efa402dab5cbaa8c240a9e7" ma:index="18" nillable="true" ma:taxonomy="true" ma:internalName="m02c691f3efa402dab5cbaa8c240a9e7" ma:taxonomyFieldName="eDocs_FileTopics" ma:displayName="File Topics" ma:readOnly="false" ma:fieldId="{602c691f-3efa-402d-ab5c-baa8c240a9e7}" ma:taxonomyMulti="true" ma:sspId="eebbd1e6-47d2-4842-8988-0ac63dbe3339" ma:termSetId="d7beb67e-cc35-47eb-a3d7-22fc0c2bde9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bbd3fafa5ab4e5eb8a6a5e099cef439" ma:index="20" nillable="true" ma:taxonomy="true" ma:internalName="mbbd3fafa5ab4e5eb8a6a5e099cef439" ma:taxonomyFieldName="eDocs_SecurityClassification" ma:displayName="Security Classification" ma:readOnly="false" ma:default="-1;#Unclassified|38981149-6ab4-492e-b035-5180b1eb9314" ma:fieldId="{6bbd3faf-a5ab-4e5e-b8a6-a5e099cef439}" ma:sspId="eebbd1e6-47d2-4842-8988-0ac63dbe3339" ma:termSetId="6cdf0fdf-130e-4222-9bb4-058e957460d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baa881fc4ae443f9fdafbdd527793df" ma:index="22" nillable="true" ma:taxonomy="true" ma:internalName="fbaa881fc4ae443f9fdafbdd527793df" ma:taxonomyFieldName="eDocs_DocumentTopics" ma:displayName="Document Topics" ma:fieldId="{fbaa881f-c4ae-443f-9fda-fbdd527793df}" ma:taxonomyMulti="true" ma:sspId="eebbd1e6-47d2-4842-8988-0ac63dbe3339" ma:termSetId="d7beb67e-cc35-47eb-a3d7-22fc0c2bde99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6" ma:displayName="Content Type"/>
        <xsd:element ref="dc:title" minOccurs="0" maxOccurs="1" ma:index="0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9E43A97-66AE-4F33-8635-BF6A715C4516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848A9F2F-E517-4463-8EC2-6B1A50ABDE37}">
  <ds:schemaRefs>
    <ds:schemaRef ds:uri="http://schemas.microsoft.com/office/2006/metadata/properties"/>
    <ds:schemaRef ds:uri="http://schemas.microsoft.com/sharepoint/v3"/>
    <ds:schemaRef ds:uri="http://schemas.microsoft.com/sharepoint/v4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3ff084d5-c9a9-4c30-837b-51210a6188a8"/>
    <ds:schemaRef ds:uri="http://purl.org/dc/elements/1.1/"/>
    <ds:schemaRef ds:uri="d48925bf-3f07-4155-848b-b3dcf9bea756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BB7E72FE-9FA7-41C3-941D-BC609BF7B2ED}"/>
</file>

<file path=customXml/itemProps4.xml><?xml version="1.0" encoding="utf-8"?>
<ds:datastoreItem xmlns:ds="http://schemas.openxmlformats.org/officeDocument/2006/customXml" ds:itemID="{38DCDD7B-FAD1-4AE6-8CA8-072BB7A674C0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0245BF2F-85AF-41FE-8B9A-173FC332945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23</vt:i4>
      </vt:variant>
      <vt:variant>
        <vt:lpstr>Named Ranges</vt:lpstr>
      </vt:variant>
      <vt:variant>
        <vt:i4>17</vt:i4>
      </vt:variant>
    </vt:vector>
  </HeadingPairs>
  <TitlesOfParts>
    <vt:vector size="40" baseType="lpstr">
      <vt:lpstr>_options</vt:lpstr>
      <vt:lpstr>NOTES</vt:lpstr>
      <vt:lpstr>Version</vt:lpstr>
      <vt:lpstr>_control</vt:lpstr>
      <vt:lpstr>Checks</vt:lpstr>
      <vt:lpstr>Title Page</vt:lpstr>
      <vt:lpstr>Exp &amp; Inc by AUTHTYPE</vt:lpstr>
      <vt:lpstr>Summary I&amp;E by Div</vt:lpstr>
      <vt:lpstr>Sources of Income Pie Chart</vt:lpstr>
      <vt:lpstr>Exp by Div Bar Chart</vt:lpstr>
      <vt:lpstr>Exp &amp; Inc by SVCDIV A&amp;B</vt:lpstr>
      <vt:lpstr>Exp &amp; Inc by SVCDIV C&amp;D</vt:lpstr>
      <vt:lpstr>Exp &amp; Inc by SVCDIV E&amp;F</vt:lpstr>
      <vt:lpstr>Exp &amp; Inc by SVCDIV G&amp;H</vt:lpstr>
      <vt:lpstr>Revenue Exp &amp; Inc &amp; ARV</vt:lpstr>
      <vt:lpstr>Revenue I&amp;E SVCDIV A</vt:lpstr>
      <vt:lpstr>Revenue I&amp;E SVCDIV B</vt:lpstr>
      <vt:lpstr>Revenue I&amp;E SVCDIV C</vt:lpstr>
      <vt:lpstr>Revenue I&amp;E SVCDIV D</vt:lpstr>
      <vt:lpstr>Revenue I&amp;E SVCDIV E</vt:lpstr>
      <vt:lpstr>Revenue I&amp;E SVCDIV F</vt:lpstr>
      <vt:lpstr>Revenue I&amp;E SVCDIV G</vt:lpstr>
      <vt:lpstr>Revenue I&amp;E SVCDIV H</vt:lpstr>
      <vt:lpstr>'Exp &amp; Inc by AUTHTYPE'!Print_Area</vt:lpstr>
      <vt:lpstr>'Exp &amp; Inc by SVCDIV C&amp;D'!Print_Area</vt:lpstr>
      <vt:lpstr>'Exp &amp; Inc by SVCDIV E&amp;F'!Print_Area</vt:lpstr>
      <vt:lpstr>'Exp &amp; Inc by SVCDIV G&amp;H'!Print_Area</vt:lpstr>
      <vt:lpstr>'Exp by Div Bar Chart'!Print_Area</vt:lpstr>
      <vt:lpstr>'Revenue Exp &amp; Inc &amp; ARV'!Print_Area</vt:lpstr>
      <vt:lpstr>'Revenue I&amp;E SVCDIV A'!Print_Area</vt:lpstr>
      <vt:lpstr>'Revenue I&amp;E SVCDIV B'!Print_Area</vt:lpstr>
      <vt:lpstr>'Revenue I&amp;E SVCDIV C'!Print_Area</vt:lpstr>
      <vt:lpstr>'Revenue I&amp;E SVCDIV D'!Print_Area</vt:lpstr>
      <vt:lpstr>'Revenue I&amp;E SVCDIV E'!Print_Area</vt:lpstr>
      <vt:lpstr>'Revenue I&amp;E SVCDIV F'!Print_Area</vt:lpstr>
      <vt:lpstr>'Revenue I&amp;E SVCDIV G'!Print_Area</vt:lpstr>
      <vt:lpstr>'Revenue I&amp;E SVCDIV H'!Print_Area</vt:lpstr>
      <vt:lpstr>'Sources of Income Pie Chart'!Print_Area</vt:lpstr>
      <vt:lpstr>'Summary I&amp;E by Div'!Print_Area</vt:lpstr>
      <vt:lpstr>'Title Page'!Print_Area</vt:lpstr>
    </vt:vector>
  </TitlesOfParts>
  <Company>Mentec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Maureen Simpson</dc:creator>
  <cp:lastModifiedBy>Niamh Kinsella</cp:lastModifiedBy>
  <cp:lastPrinted>2012-01-16T10:30:42Z</cp:lastPrinted>
  <dcterms:created xsi:type="dcterms:W3CDTF">2003-10-29T12:54:35Z</dcterms:created>
  <dcterms:modified xsi:type="dcterms:W3CDTF">2020-09-24T12:44:22Z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0x0101000BC94875665D404BB1351B53C41FD2C000F53F7088D4CC9B4096D3434E058D2ADB</vt:lpwstr>
  </property>
  <property fmtid="{D5CDD505-2E9C-101B-9397-08002B2CF9AE}" pid="3" name="eDocs_FileTopics">
    <vt:lpwstr>3;#Undefined|44889b14-ad57-4623-a322-9e5733f867eb</vt:lpwstr>
  </property>
  <property fmtid="{D5CDD505-2E9C-101B-9397-08002B2CF9AE}" pid="4" name="eDocs_Year">
    <vt:lpwstr>2;#2019|f85df9cd-0f6d-4155-bbd7-ff49d91ec728</vt:lpwstr>
  </property>
  <property fmtid="{D5CDD505-2E9C-101B-9397-08002B2CF9AE}" pid="5" name="eDocs_SeriesSubSeries">
    <vt:lpwstr>8;#007|b347b456-9d15-4791-82db-3fd1abfc41d5</vt:lpwstr>
  </property>
  <property fmtid="{D5CDD505-2E9C-101B-9397-08002B2CF9AE}" pid="6" name="eDocs_SecurityClassificationTaxHTField0">
    <vt:lpwstr>Unclassified|38981149-6ab4-492e-b035-5180b1eb9314</vt:lpwstr>
  </property>
  <property fmtid="{D5CDD505-2E9C-101B-9397-08002B2CF9AE}" pid="7" name="_dlc_policyId">
    <vt:lpwstr>0x0101000BC94875665D404BB1351B53C41FD2C0|151133126</vt:lpwstr>
  </property>
  <property fmtid="{D5CDD505-2E9C-101B-9397-08002B2CF9AE}" pid="8" name="ItemRetentionFormula">
    <vt:lpwstr/>
  </property>
  <property fmtid="{D5CDD505-2E9C-101B-9397-08002B2CF9AE}" pid="9" name="eDocs_SecurityClassification">
    <vt:lpwstr>4;#Unclassified|38981149-6ab4-492e-b035-5180b1eb9314</vt:lpwstr>
  </property>
  <property fmtid="{D5CDD505-2E9C-101B-9397-08002B2CF9AE}" pid="10" name="eDocs_DocumentTopics">
    <vt:lpwstr/>
  </property>
  <property fmtid="{D5CDD505-2E9C-101B-9397-08002B2CF9AE}" pid="11" name="_dlc_LastRun">
    <vt:lpwstr>12/26/2020 23:14:53</vt:lpwstr>
  </property>
  <property fmtid="{D5CDD505-2E9C-101B-9397-08002B2CF9AE}" pid="12" name="_dlc_ItemStageId">
    <vt:lpwstr>1</vt:lpwstr>
  </property>
  <property fmtid="{D5CDD505-2E9C-101B-9397-08002B2CF9AE}" pid="13" name="_docset_NoMedatataSyncRequired">
    <vt:lpwstr>False</vt:lpwstr>
  </property>
  <property fmtid="{D5CDD505-2E9C-101B-9397-08002B2CF9AE}" pid="14" name="eDocs_Series">
    <vt:lpwstr>1;#007|b347b456-9d15-4791-82db-3fd1abfc41d5</vt:lpwstr>
  </property>
  <property fmtid="{D5CDD505-2E9C-101B-9397-08002B2CF9AE}" pid="15" name="ge25f6a3ef6f42d4865685f2a74bf8c7">
    <vt:lpwstr/>
  </property>
  <property fmtid="{D5CDD505-2E9C-101B-9397-08002B2CF9AE}" pid="16" name="eDocs_RetentionPeriodTerm">
    <vt:lpwstr/>
  </property>
</Properties>
</file>