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using.cloud.gov.ie@SSL\DavWWWRoot\apps\eDocs\S\HLGF007\Files\HLGF007-004-2023\Budget Checks 2025\"/>
    </mc:Choice>
  </mc:AlternateContent>
  <bookViews>
    <workbookView xWindow="-110" yWindow="-110" windowWidth="23260" windowHeight="12580" tabRatio="887" firstSheet="4" activeTab="10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/>
  <c r="L24" i="73"/>
  <c r="H25" i="73"/>
  <c r="J25" i="73" s="1"/>
  <c r="L25" i="73" s="1"/>
  <c r="H26" i="73"/>
  <c r="J26" i="73" s="1"/>
  <c r="L26" i="73" s="1"/>
  <c r="H27" i="73"/>
  <c r="J27" i="73" s="1"/>
  <c r="L27" i="73" s="1"/>
  <c r="H28" i="73"/>
  <c r="J28" i="73" s="1"/>
  <c r="L28" i="73" s="1"/>
  <c r="H29" i="73"/>
  <c r="J29" i="73"/>
  <c r="L29" i="73" s="1"/>
  <c r="H30" i="73"/>
  <c r="J30" i="73" s="1"/>
  <c r="L30" i="73" s="1"/>
  <c r="H31" i="73"/>
  <c r="J31" i="73" s="1"/>
  <c r="L31" i="73" s="1"/>
  <c r="H32" i="73"/>
  <c r="J32" i="73" s="1"/>
  <c r="L32" i="73" s="1"/>
  <c r="H33" i="73"/>
  <c r="J33" i="73" s="1"/>
  <c r="L33" i="73" s="1"/>
  <c r="H34" i="73"/>
  <c r="J34" i="73" s="1"/>
  <c r="L34" i="73" s="1"/>
  <c r="H35" i="73"/>
  <c r="J35" i="73"/>
  <c r="L35" i="73" s="1"/>
  <c r="H36" i="73"/>
  <c r="J36" i="73" s="1"/>
  <c r="L36" i="73" s="1"/>
  <c r="H37" i="73"/>
  <c r="J37" i="73"/>
  <c r="L37" i="73"/>
  <c r="H38" i="73"/>
  <c r="J38" i="73" s="1"/>
  <c r="L38" i="73" s="1"/>
  <c r="H39" i="73"/>
  <c r="J39" i="73" s="1"/>
  <c r="L39" i="73" s="1"/>
  <c r="H40" i="73"/>
  <c r="J40" i="73"/>
  <c r="L40" i="73" s="1"/>
  <c r="H41" i="73"/>
  <c r="J41" i="73" s="1"/>
  <c r="L41" i="73" s="1"/>
  <c r="H42" i="73"/>
  <c r="J42" i="73" s="1"/>
  <c r="L42" i="73" s="1"/>
  <c r="H43" i="73"/>
  <c r="J43" i="73"/>
  <c r="L43" i="73" s="1"/>
  <c r="H44" i="73"/>
  <c r="J44" i="73" s="1"/>
  <c r="L44" i="73" s="1"/>
  <c r="H45" i="73"/>
  <c r="J45" i="73" s="1"/>
  <c r="L45" i="73" s="1"/>
  <c r="H46" i="73"/>
  <c r="J46" i="73" s="1"/>
  <c r="L46" i="73" s="1"/>
  <c r="H47" i="73"/>
  <c r="J47" i="73" s="1"/>
  <c r="L47" i="73" s="1"/>
  <c r="H48" i="73"/>
  <c r="J48" i="73" s="1"/>
  <c r="L48" i="73" s="1"/>
  <c r="H49" i="73"/>
  <c r="J49" i="73" s="1"/>
  <c r="L49" i="73" s="1"/>
  <c r="H50" i="73"/>
  <c r="J50" i="73" s="1"/>
  <c r="L50" i="73" s="1"/>
  <c r="H51" i="73"/>
  <c r="J51" i="73" s="1"/>
  <c r="L51" i="73" s="1"/>
  <c r="H52" i="73"/>
  <c r="J52" i="73"/>
  <c r="L52" i="73" s="1"/>
  <c r="H53" i="73"/>
  <c r="J53" i="73"/>
  <c r="L53" i="73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K152" i="52" s="1"/>
  <c r="K160" i="52" s="1"/>
  <c r="K163" i="52" s="1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F81" i="66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C30" i="79" l="1"/>
  <c r="J110" i="78"/>
  <c r="H62" i="73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<sst xmlns="http://schemas.openxmlformats.org/spreadsheetml/2006/main" count="4296" uniqueCount="615">
  <si>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</si>
  <si>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</si>
  <si>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</si>
  <si>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</si>
  <si>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</si>
  <si>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</si>
  <si>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</si>
  <si>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</si>
  <si>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</si>
  <si>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</si>
  <si>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</si>
  <si>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</si>
  <si>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</si>
  <si>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</si>
  <si>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</si>
  <si>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</si>
  <si>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</si>
  <si>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</si>
  <si>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</si>
  <si>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</si>
  <si>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</si>
  <si>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</si>
  <si>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</si>
  <si>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</si>
  <si>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</si>
  <si>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</si>
  <si>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</si>
  <si>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</si>
  <si>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</si>
  <si>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</si>
  <si>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</si>
  <si>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</si>
  <si>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</si>
  <si>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</si>
  <si>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</si>
  <si>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</si>
  <si>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</si>
  <si>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</si>
  <si>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</si>
  <si>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</si>
  <si>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</si>
  <si>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</si>
  <si>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</si>
  <si>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</si>
  <si>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</si>
  <si>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</si>
  <si>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</si>
  <si>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</si>
  <si>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</si>
  <si>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</si>
  <si>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</si>
  <si>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</si>
  <si>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</si>
  <si>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</si>
  <si>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</si>
  <si>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</si>
  <si>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</si>
  <si>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</si>
  <si>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</si>
  <si>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</si>
  <si>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</si>
  <si>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</si>
  <si>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</si>
  <si>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</si>
  <si>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</si>
  <si>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</si>
  <si>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</si>
  <si>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</si>
  <si>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</si>
  <si>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</si>
  <si>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</si>
  <si>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</si>
  <si>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</si>
  <si>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</si>
  <si>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</si>
  <si>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</si>
  <si>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</si>
  <si>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</si>
  <si>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</si>
  <si>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</si>
  <si>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</si>
  <si>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</si>
  <si>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</si>
  <si>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</si>
  <si>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</si>
  <si>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</si>
  <si>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</si>
  <si>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</si>
  <si>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</si>
  <si>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</si>
  <si>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</si>
  <si>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</si>
  <si>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</si>
  <si>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</si>
  <si>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</si>
  <si>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</si>
  <si>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</si>
  <si>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</si>
  <si>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</si>
  <si>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</si>
  <si>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</si>
  <si>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</si>
  <si>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</si>
  <si>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</si>
  <si>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</si>
  <si>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</si>
  <si>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</si>
  <si>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</si>
  <si>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</si>
  <si>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</si>
  <si>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</si>
  <si>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</si>
  <si>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</si>
  <si>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</si>
  <si>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</si>
  <si>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</si>
  <si>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</si>
  <si>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</si>
  <si>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</si>
  <si>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</si>
  <si>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</si>
  <si>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</si>
  <si>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</si>
  <si>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</si>
  <si>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</si>
  <si>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</si>
  <si>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</si>
  <si>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</si>
  <si>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</si>
  <si>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</si>
  <si>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</si>
  <si>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</si>
  <si>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</si>
  <si>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</si>
  <si>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</si>
  <si>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</si>
  <si>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</si>
  <si>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</si>
  <si>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</si>
  <si>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</si>
  <si>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</si>
  <si>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</si>
  <si>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</si>
  <si>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</si>
  <si>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</si>
  <si>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</si>
  <si>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</si>
  <si>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</si>
  <si>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</si>
  <si>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</si>
  <si>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</si>
  <si>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</si>
  <si>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</si>
  <si>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</si>
  <si>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</si>
  <si>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</si>
  <si>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</si>
  <si>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</si>
  <si>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</si>
  <si>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</si>
  <si>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</si>
  <si>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</si>
  <si>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</si>
  <si>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</si>
  <si>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</si>
  <si>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</si>
  <si>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</si>
  <si>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</si>
  <si>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</si>
  <si>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</si>
  <si>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</si>
  <si>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</si>
  <si>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</si>
  <si>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</si>
  <si>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</si>
  <si>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</si>
  <si>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</si>
  <si>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</si>
  <si>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</si>
  <si>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</si>
  <si>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</si>
  <si>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</si>
  <si>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</si>
  <si>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</si>
  <si>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</si>
  <si>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</si>
  <si>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</si>
  <si>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</si>
  <si>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</si>
  <si>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</si>
  <si>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</si>
  <si>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</si>
  <si>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</si>
  <si>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</si>
  <si>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</si>
  <si>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</si>
  <si>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</si>
  <si>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</si>
  <si>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</si>
  <si>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</si>
  <si>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</si>
  <si>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</si>
  <si>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</si>
  <si>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</si>
  <si>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</si>
  <si>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</si>
  <si>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</si>
  <si>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</si>
  <si>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</si>
  <si>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</si>
  <si>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</si>
  <si>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</si>
  <si>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</si>
  <si>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</si>
  <si>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</si>
  <si>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</si>
  <si>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</si>
  <si>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</si>
  <si>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</si>
  <si>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</si>
  <si>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</si>
  <si>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</si>
  <si>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</si>
  <si>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</si>
  <si>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</si>
  <si>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</si>
  <si>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</si>
  <si>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</si>
  <si>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</si>
  <si>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</si>
  <si>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</si>
  <si>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</si>
  <si>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</si>
  <si>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</si>
  <si>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</si>
  <si>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</si>
  <si>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</si>
  <si>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</si>
  <si>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</si>
  <si>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</si>
  <si>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</si>
  <si>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</si>
  <si>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</si>
  <si>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</si>
  <si>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</si>
  <si>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</si>
  <si>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</si>
  <si>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</si>
  <si>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</si>
  <si>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</si>
  <si>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</si>
  <si>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</si>
  <si>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</si>
  <si>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</si>
  <si>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</si>
  <si>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</si>
  <si>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</si>
  <si>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</si>
  <si>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</si>
  <si>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</si>
  <si>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</si>
  <si>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</si>
  <si>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</si>
  <si>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</si>
  <si>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</si>
  <si>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</si>
  <si>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</si>
  <si>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</si>
  <si>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</si>
  <si>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</si>
  <si>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</si>
  <si>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</si>
  <si>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</si>
  <si>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</si>
  <si>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</si>
  <si>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</si>
  <si>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</si>
  <si>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</si>
  <si>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</si>
  <si>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</si>
  <si>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</si>
  <si>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</si>
  <si>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</si>
  <si>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</si>
  <si>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</si>
  <si>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</si>
  <si>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</si>
  <si>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</si>
  <si>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</si>
  <si>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</si>
  <si>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</si>
  <si>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</si>
  <si>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</si>
  <si>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</si>
  <si>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</si>
  <si>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</si>
  <si>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</si>
  <si>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</si>
  <si>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</si>
  <si>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</si>
  <si>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</si>
  <si>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</si>
  <si>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</si>
  <si>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</si>
  <si>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</si>
  <si>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</si>
  <si>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</si>
  <si>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</si>
  <si>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</si>
  <si>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</si>
  <si>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</si>
  <si>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</si>
  <si>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</si>
  <si>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</si>
  <si>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</si>
  <si>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</si>
  <si>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</si>
  <si>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</si>
  <si>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</si>
  <si>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</si>
  <si>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</si>
  <si>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</si>
  <si>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</si>
  <si>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</si>
  <si>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</si>
  <si>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</si>
  <si>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</si>
  <si>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</si>
  <si>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</si>
  <si>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</si>
  <si>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</si>
  <si>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</si>
  <si>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</si>
  <si>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</si>
  <si>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</si>
  <si>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</si>
  <si>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</si>
  <si>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</si>
  <si>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</si>
  <si>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</si>
  <si>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</si>
  <si>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</si>
  <si>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</si>
  <si>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</si>
  <si>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</si>
  <si>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</si>
  <si>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</si>
  <si>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</si>
  <si>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</si>
  <si>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</si>
  <si>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</si>
  <si>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</si>
  <si>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</si>
  <si>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</si>
  <si>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</si>
  <si>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</si>
  <si>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</si>
  <si>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</si>
  <si>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</si>
  <si>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</si>
  <si>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</si>
  <si>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</si>
  <si>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</si>
  <si>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</si>
  <si>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</si>
  <si>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</si>
  <si>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</si>
  <si>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</si>
  <si>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</si>
  <si>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</si>
  <si>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</si>
  <si>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</si>
  <si>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</si>
  <si>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</si>
  <si>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</si>
  <si>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</si>
  <si>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</si>
  <si>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</si>
  <si>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</si>
  <si>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</si>
  <si>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</si>
  <si>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</si>
  <si>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</si>
  <si>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</si>
  <si>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</si>
  <si>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</si>
  <si>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</si>
  <si>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</si>
  <si>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</si>
  <si>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</si>
  <si>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</si>
  <si>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</si>
  <si>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</si>
  <si>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</si>
  <si>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</si>
  <si>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</si>
  <si>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</si>
  <si>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</si>
  <si>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</si>
  <si>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</si>
  <si>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</si>
  <si>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</si>
  <si>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</si>
  <si>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</si>
  <si>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</si>
  <si>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</si>
  <si>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</si>
  <si>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</si>
  <si>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</si>
  <si>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</si>
  <si>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</si>
  <si>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</si>
  <si>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</si>
  <si>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</si>
  <si>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</si>
  <si>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</si>
  <si>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</si>
  <si>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</si>
  <si>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</si>
  <si>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</si>
  <si>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</si>
  <si>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</si>
  <si>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</si>
  <si>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</si>
  <si>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</si>
  <si>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</si>
  <si>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</si>
  <si>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</si>
  <si>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</si>
  <si>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</si>
  <si>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</si>
  <si>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</si>
  <si>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</si>
  <si>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</si>
  <si>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</si>
  <si>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</si>
  <si>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</si>
  <si>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</si>
  <si>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</si>
  <si>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</si>
  <si>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</si>
  <si>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</si>
  <si>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</si>
  <si>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</si>
  <si>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</si>
  <si>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</si>
  <si>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</si>
  <si>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</si>
  <si>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</si>
  <si>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</si>
  <si>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</si>
  <si>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</si>
  <si>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</si>
  <si>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</si>
  <si>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</si>
  <si>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</si>
  <si>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</si>
  <si>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</si>
  <si>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</si>
  <si>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</si>
  <si>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</si>
  <si>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</si>
  <si>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</si>
  <si>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</si>
  <si>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</si>
  <si>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</si>
  <si>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</si>
  <si>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</si>
  <si>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</si>
  <si>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</si>
  <si>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</si>
  <si>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</si>
  <si>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</si>
  <si>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</si>
  <si>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</si>
  <si>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</si>
  <si>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</si>
  <si>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</si>
  <si>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</si>
  <si>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</si>
  <si>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</si>
  <si>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</si>
  <si>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</si>
  <si>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</si>
  <si>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</si>
  <si>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</si>
  <si>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</si>
  <si>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</si>
  <si>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</si>
  <si>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</si>
  <si>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</si>
  <si>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</si>
  <si>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</si>
  <si>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</si>
  <si>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</si>
  <si>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</si>
  <si>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</si>
  <si>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</si>
  <si>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</si>
  <si>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</si>
  <si>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</si>
  <si>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</si>
  <si>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</si>
  <si>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</si>
  <si>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</si>
  <si>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</si>
  <si>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</si>
  <si>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</si>
  <si>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</si>
  <si>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</si>
  <si>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</si>
  <si>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</si>
  <si>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</si>
  <si>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</si>
  <si>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</si>
  <si>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</si>
  <si>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</si>
  <si>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</si>
  <si>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</si>
  <si>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</si>
  <si>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</si>
  <si>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</si>
  <si>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</si>
  <si>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</si>
  <si>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</si>
  <si>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</si>
  <si>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</si>
  <si>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</si>
  <si>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</si>
  <si>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</si>
  <si>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</si>
  <si>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</si>
  <si>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</si>
  <si>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</si>
  <si>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</si>
  <si>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</si>
  <si>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</si>
  <si>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</si>
  <si>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</si>
  <si>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</si>
  <si>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</si>
  <si>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</si>
  <si>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</si>
  <si>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</si>
  <si>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</si>
  <si>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</si>
  <si>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</si>
  <si>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</si>
  <si>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</si>
  <si>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</si>
  <si>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</si>
  <si>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</si>
  <si>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</si>
  <si>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</si>
  <si>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</si>
  <si>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</si>
  <si>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</si>
  <si>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</si>
  <si>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</si>
  <si>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</si>
  <si>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</si>
  <si>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</si>
  <si>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</si>
  <si>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</si>
  <si>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</si>
  <si>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</si>
  <si>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</si>
  <si>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</si>
  <si>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</si>
  <si>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</si>
  <si>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</si>
  <si>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BUD2022</t>
  </si>
  <si>
    <t>Change Budget Year to 2022</t>
  </si>
  <si>
    <t>BUD2023</t>
  </si>
  <si>
    <t>Change Budget Year to 2023</t>
  </si>
  <si>
    <t>Division G - Agriculture, Food and the Marine</t>
  </si>
  <si>
    <t xml:space="preserve"> - Agriculture, Food and the Marine</t>
  </si>
  <si>
    <t>Dept name change: Agriculture,Education,Health &amp; Welfare changed to Agriculture, Food and the Marine</t>
  </si>
  <si>
    <t>AGRICULTURE, FOOD AND THE MARINE</t>
  </si>
  <si>
    <t>BUD2024</t>
  </si>
  <si>
    <t>Change Budget Year to 2024</t>
  </si>
  <si>
    <t>BUD2025</t>
  </si>
  <si>
    <t>Change Budget Year to 2025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</si>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</sst>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4" fontId="2" fillId="0" borderId="0" xfId="0" applyNumberFormat="1" applyFont="1" applyBorder="1"/>
    <xf numFmtId="0" fontId="3" fillId="0" borderId="0" xfId="0" applyFont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/>
    <xf numFmtId="0" fontId="7" fillId="0" borderId="33" xfId="0" applyFont="1" applyBorder="1"/>
    <xf numFmtId="3" fontId="7" fillId="0" borderId="15" xfId="0" applyNumberFormat="1" applyFont="1" applyBorder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3" fontId="4" fillId="0" borderId="0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3" fontId="4" fillId="0" borderId="32" xfId="0" applyNumberFormat="1" applyFont="1" applyBorder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/>
    <xf numFmtId="3" fontId="4" fillId="0" borderId="36" xfId="0" applyNumberFormat="1" applyFont="1" applyBorder="1"/>
    <xf numFmtId="0" fontId="2" fillId="0" borderId="38" xfId="0" applyFont="1" applyBorder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0.47366750390468076</c:v>
                </c:pt>
                <c:pt idx="1">
                  <c:v>0.2140897853140708</c:v>
                </c:pt>
                <c:pt idx="2">
                  <c:v>0.24620092452523828</c:v>
                </c:pt>
                <c:pt idx="3">
                  <c:v>6.6041786256010079E-2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3069612937.4500003</c:v>
                </c:pt>
                <c:pt idx="1">
                  <c:v>1414309879.4599998</c:v>
                </c:pt>
                <c:pt idx="2">
                  <c:v>407577540.09000003</c:v>
                </c:pt>
                <c:pt idx="3">
                  <c:v>751262580.19999981</c:v>
                </c:pt>
                <c:pt idx="4">
                  <c:v>966680002.56999981</c:v>
                </c:pt>
                <c:pt idx="5">
                  <c:v>689069426.28000009</c:v>
                </c:pt>
                <c:pt idx="6">
                  <c:v>56853163.520000011</c:v>
                </c:pt>
                <c:pt idx="7">
                  <c:v>478717398.27000004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sheetData>
    <row r="1" spans="1:1" x14ac:dyDescent="0.25">
      <c r="A1" t="s">
        <v>259</v>
      </c>
    </row>
    <row r="2" spans="1:1" x14ac:dyDescent="0.25">
      <c r="A2" t="b">
        <v>0</v>
      </c>
    </row>
    <row r="3" spans="1:1" x14ac:dyDescent="0.25">
      <c r="A3" t="b">
        <v>0</v>
      </c>
    </row>
    <row r="5" spans="1:1" x14ac:dyDescent="0.25">
      <c r="A5" t="b">
        <v>0</v>
      </c>
    </row>
    <row r="6" spans="1:1" x14ac:dyDescent="0.25">
      <c r="A6">
        <v>500000</v>
      </c>
    </row>
    <row r="7" spans="1:1" x14ac:dyDescent="0.25">
      <c r="A7">
        <v>60</v>
      </c>
    </row>
    <row r="9" spans="1:1" x14ac:dyDescent="0.25">
      <c r="A9" t="b">
        <v>0</v>
      </c>
    </row>
    <row r="10" spans="1:1" x14ac:dyDescent="0.25">
      <c r="A10">
        <v>1000000</v>
      </c>
    </row>
    <row r="11" spans="1:1" x14ac:dyDescent="0.25">
      <c r="A11" t="b">
        <v>0</v>
      </c>
    </row>
    <row r="12" spans="1:1" x14ac:dyDescent="0.25">
      <c r="A12" t="b">
        <v>0</v>
      </c>
    </row>
    <row r="13" spans="1:1" x14ac:dyDescent="0.25">
      <c r="A13" t="b">
        <v>0</v>
      </c>
    </row>
    <row r="15" spans="1:1" x14ac:dyDescent="0.25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9" workbookViewId="0">
      <selection activeCell="B2" sqref="B2:Q2"/>
    </sheetView>
  </sheetViews>
  <sheetFormatPr defaultRowHeight="12.5" x14ac:dyDescent="0.25"/>
  <cols>
    <col min="1" max="1" width="0" hidden="1" customWidth="1"/>
  </cols>
  <sheetData>
    <row r="2" spans="2:17" ht="17.5" x14ac:dyDescent="0.35">
      <c r="B2" s="198" t="str">
        <f>CONCATENATE("Expenditure by Division ",NOTES!$D$4)</f>
        <v>Expenditure by Division 2025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B70" workbookViewId="0">
      <selection activeCell="F70" sqref="F70"/>
    </sheetView>
  </sheetViews>
  <sheetFormatPr defaultRowHeight="12.5" x14ac:dyDescent="0.25"/>
  <cols>
    <col min="1" max="1" width="8.81640625" hidden="1" customWidth="1"/>
    <col min="3" max="3" width="39.453125" customWidth="1"/>
    <col min="4" max="4" width="11.1796875" bestFit="1" customWidth="1"/>
    <col min="5" max="5" width="12.81640625" customWidth="1"/>
    <col min="8" max="8" width="39.453125" customWidth="1"/>
    <col min="9" max="9" width="14.1796875" customWidth="1"/>
    <col min="10" max="10" width="12.816406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 t="s">
        <v>354</v>
      </c>
      <c r="J76" s="1" t="s">
        <v>355</v>
      </c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39" t="str">
        <f>CONCATENATE("BUD",NOTES!$D$4)</f>
        <v>BUD2025</v>
      </c>
      <c r="E81" s="39" t="str">
        <f>CONCATENATE("BUD",NOTES!$D$4)</f>
        <v>BUD2025</v>
      </c>
      <c r="F81" s="39"/>
      <c r="G81" s="39"/>
      <c r="H81" s="39"/>
      <c r="I81" s="39" t="str">
        <f>CONCATENATE("BUD",NOTES!$D$4)</f>
        <v>BUD2025</v>
      </c>
      <c r="J81" s="39" t="str">
        <f>CONCATENATE("BUD",NOTES!$D$4)</f>
        <v>BUD2025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t="13" hidden="1" x14ac:dyDescent="0.3">
      <c r="A84" s="1" t="s">
        <v>80</v>
      </c>
      <c r="B84" s="1"/>
      <c r="C84" s="1"/>
      <c r="D84" s="7" t="s">
        <v>525</v>
      </c>
      <c r="E84" s="7" t="s">
        <v>525</v>
      </c>
      <c r="F84" s="1"/>
      <c r="G84" s="1"/>
      <c r="H84" s="1"/>
      <c r="I84" s="7" t="s">
        <v>526</v>
      </c>
      <c r="J84" s="7" t="s">
        <v>526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7" spans="1:10" s="1" customFormat="1" ht="17.5" x14ac:dyDescent="0.35">
      <c r="A87" s="181"/>
      <c r="B87" s="198" t="s">
        <v>481</v>
      </c>
      <c r="C87" s="198"/>
      <c r="D87" s="198"/>
      <c r="E87" s="198"/>
      <c r="F87" s="198"/>
      <c r="G87" s="198"/>
      <c r="H87" s="198"/>
      <c r="I87" s="198"/>
      <c r="J87" s="198"/>
    </row>
    <row r="89" spans="1:10" ht="21.75" customHeight="1" x14ac:dyDescent="0.3">
      <c r="B89" s="97" t="s">
        <v>482</v>
      </c>
      <c r="C89" s="5"/>
      <c r="D89" s="98" t="s">
        <v>251</v>
      </c>
      <c r="E89" s="98" t="s">
        <v>252</v>
      </c>
      <c r="F89" s="5"/>
      <c r="G89" s="97" t="s">
        <v>482</v>
      </c>
      <c r="H89" s="5"/>
      <c r="I89" s="98" t="s">
        <v>251</v>
      </c>
      <c r="J89" s="98" t="s">
        <v>252</v>
      </c>
    </row>
    <row r="90" spans="1:10" ht="13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1:10" ht="13" x14ac:dyDescent="0.3">
      <c r="B91" s="99" t="s">
        <v>527</v>
      </c>
      <c r="C91" s="8" t="s">
        <v>528</v>
      </c>
      <c r="D91" s="9" t="s">
        <v>253</v>
      </c>
      <c r="E91" s="9" t="s">
        <v>253</v>
      </c>
      <c r="F91" s="1"/>
      <c r="G91" s="99" t="s">
        <v>529</v>
      </c>
      <c r="H91" s="8" t="s">
        <v>530</v>
      </c>
      <c r="I91" s="9" t="s">
        <v>253</v>
      </c>
      <c r="J91" s="9" t="s">
        <v>253</v>
      </c>
    </row>
    <row r="93" spans="1:10" ht="24" customHeight="1" x14ac:dyDescent="0.3">
      <c r="A93" s="1" t="s">
        <v>476</v>
      </c>
      <c r="B93" s="100" t="s">
        <v>531</v>
      </c>
      <c r="C93" s="6" t="s">
        <v>280</v>
      </c>
      <c r="D93" s="10">
        <v>428188339.89999998</v>
      </c>
      <c r="E93" s="10">
        <v>520612987.37000006</v>
      </c>
      <c r="F93" s="1"/>
      <c r="G93" s="6" t="s">
        <v>532</v>
      </c>
      <c r="H93" s="6" t="s">
        <v>533</v>
      </c>
      <c r="I93" s="10">
        <v>33734619.670000002</v>
      </c>
      <c r="J93" s="10">
        <v>23272273.760000002</v>
      </c>
    </row>
    <row r="94" spans="1:10" ht="24" customHeight="1" x14ac:dyDescent="0.3">
      <c r="A94" s="1" t="s">
        <v>72</v>
      </c>
      <c r="B94" s="6" t="s">
        <v>534</v>
      </c>
      <c r="C94" s="6" t="s">
        <v>281</v>
      </c>
      <c r="D94" s="10">
        <v>48040141.610000007</v>
      </c>
      <c r="E94" s="10">
        <v>4776485.5200000005</v>
      </c>
      <c r="F94" s="1"/>
      <c r="G94" s="6" t="s">
        <v>535</v>
      </c>
      <c r="H94" s="6" t="s">
        <v>536</v>
      </c>
      <c r="I94" s="10">
        <v>37088899.519999996</v>
      </c>
      <c r="J94" s="10">
        <v>27203414.329999998</v>
      </c>
    </row>
    <row r="95" spans="1:10" ht="24" customHeight="1" x14ac:dyDescent="0.3">
      <c r="A95" s="1" t="s">
        <v>408</v>
      </c>
      <c r="B95" s="6" t="s">
        <v>537</v>
      </c>
      <c r="C95" s="6" t="s">
        <v>282</v>
      </c>
      <c r="D95" s="10">
        <v>49095236.710000001</v>
      </c>
      <c r="E95" s="10">
        <v>90439267.890000015</v>
      </c>
      <c r="F95" s="1"/>
      <c r="G95" s="6" t="s">
        <v>538</v>
      </c>
      <c r="H95" s="6" t="s">
        <v>539</v>
      </c>
      <c r="I95" s="10">
        <v>278368491.43999994</v>
      </c>
      <c r="J95" s="10">
        <v>180443435.00999999</v>
      </c>
    </row>
    <row r="96" spans="1:10" ht="24" customHeight="1" x14ac:dyDescent="0.3">
      <c r="A96" s="1" t="s">
        <v>409</v>
      </c>
      <c r="B96" s="6" t="s">
        <v>540</v>
      </c>
      <c r="C96" s="6" t="s">
        <v>283</v>
      </c>
      <c r="D96" s="10">
        <v>59945537.250000015</v>
      </c>
      <c r="E96" s="10">
        <v>1217706.8699999999</v>
      </c>
      <c r="F96" s="1"/>
      <c r="G96" s="6" t="s">
        <v>541</v>
      </c>
      <c r="H96" s="6" t="s">
        <v>293</v>
      </c>
      <c r="I96" s="10">
        <v>700798712.02999985</v>
      </c>
      <c r="J96" s="10">
        <v>436258894.20999998</v>
      </c>
    </row>
    <row r="97" spans="1:10" ht="24" customHeight="1" x14ac:dyDescent="0.3">
      <c r="A97" s="1" t="s">
        <v>410</v>
      </c>
      <c r="B97" s="6" t="s">
        <v>542</v>
      </c>
      <c r="C97" s="6" t="s">
        <v>284</v>
      </c>
      <c r="D97" s="10">
        <v>532358227.30000001</v>
      </c>
      <c r="E97" s="10">
        <v>468237514.43000001</v>
      </c>
      <c r="F97" s="1"/>
      <c r="G97" s="6" t="s">
        <v>543</v>
      </c>
      <c r="H97" s="6" t="s">
        <v>544</v>
      </c>
      <c r="I97" s="10">
        <v>98414964.729999989</v>
      </c>
      <c r="J97" s="10">
        <v>6139219.8700000001</v>
      </c>
    </row>
    <row r="98" spans="1:10" ht="24" customHeight="1" x14ac:dyDescent="0.3">
      <c r="A98" s="1" t="s">
        <v>73</v>
      </c>
      <c r="B98" s="6" t="s">
        <v>545</v>
      </c>
      <c r="C98" s="6" t="s">
        <v>285</v>
      </c>
      <c r="D98" s="10">
        <v>202675257.31999996</v>
      </c>
      <c r="E98" s="10">
        <v>101579605.10000001</v>
      </c>
      <c r="F98" s="1"/>
      <c r="G98" s="6" t="s">
        <v>546</v>
      </c>
      <c r="H98" s="6" t="s">
        <v>295</v>
      </c>
      <c r="I98" s="10">
        <v>72935865.939999998</v>
      </c>
      <c r="J98" s="10">
        <v>17754632.409999996</v>
      </c>
    </row>
    <row r="99" spans="1:10" ht="24" customHeight="1" x14ac:dyDescent="0.3">
      <c r="A99" s="1" t="s">
        <v>74</v>
      </c>
      <c r="B99" s="6" t="s">
        <v>547</v>
      </c>
      <c r="C99" s="6" t="s">
        <v>286</v>
      </c>
      <c r="D99" s="10">
        <v>803911747.44000006</v>
      </c>
      <c r="E99" s="10">
        <v>804445892.63999999</v>
      </c>
      <c r="F99" s="1"/>
      <c r="G99" s="6" t="s">
        <v>548</v>
      </c>
      <c r="H99" s="6" t="s">
        <v>549</v>
      </c>
      <c r="I99" s="10">
        <v>21268785.640000001</v>
      </c>
      <c r="J99" s="10">
        <v>14057252.250000002</v>
      </c>
    </row>
    <row r="100" spans="1:10" ht="24" customHeight="1" x14ac:dyDescent="0.3">
      <c r="A100" s="1" t="s">
        <v>75</v>
      </c>
      <c r="B100" s="6" t="s">
        <v>550</v>
      </c>
      <c r="C100" s="6" t="s">
        <v>551</v>
      </c>
      <c r="D100" s="10">
        <v>64394819.810000002</v>
      </c>
      <c r="E100" s="10">
        <v>42050963.729999997</v>
      </c>
      <c r="F100" s="1"/>
      <c r="G100" s="6" t="s">
        <v>552</v>
      </c>
      <c r="H100" s="6" t="s">
        <v>297</v>
      </c>
      <c r="I100" s="10">
        <v>21814820.969999995</v>
      </c>
      <c r="J100" s="10">
        <v>1801777.9299999997</v>
      </c>
    </row>
    <row r="101" spans="1:10" ht="24" customHeight="1" x14ac:dyDescent="0.3">
      <c r="A101" s="1" t="s">
        <v>76</v>
      </c>
      <c r="B101" s="6" t="s">
        <v>553</v>
      </c>
      <c r="C101" s="6" t="s">
        <v>288</v>
      </c>
      <c r="D101" s="10">
        <v>206444128.08999997</v>
      </c>
      <c r="E101" s="10">
        <v>170860494.16000006</v>
      </c>
      <c r="F101" s="1"/>
      <c r="G101" s="6" t="s">
        <v>554</v>
      </c>
      <c r="H101" s="6" t="s">
        <v>298</v>
      </c>
      <c r="I101" s="10">
        <v>59974174.449999996</v>
      </c>
      <c r="J101" s="10">
        <v>110972036.57000001</v>
      </c>
    </row>
    <row r="102" spans="1:10" ht="24" customHeight="1" x14ac:dyDescent="0.3">
      <c r="A102" s="1" t="s">
        <v>77</v>
      </c>
      <c r="B102" s="6" t="s">
        <v>555</v>
      </c>
      <c r="C102" s="6" t="s">
        <v>289</v>
      </c>
      <c r="D102" s="10">
        <v>12148696.26</v>
      </c>
      <c r="E102" s="10">
        <v>10241667.810000001</v>
      </c>
      <c r="F102" s="1"/>
      <c r="G102" s="6" t="s">
        <v>556</v>
      </c>
      <c r="H102" s="6" t="s">
        <v>557</v>
      </c>
      <c r="I102" s="10">
        <v>52768270.210000001</v>
      </c>
      <c r="J102" s="10">
        <v>5825710.4099999983</v>
      </c>
    </row>
    <row r="103" spans="1:10" ht="24" customHeight="1" x14ac:dyDescent="0.3">
      <c r="A103" s="1" t="s">
        <v>78</v>
      </c>
      <c r="B103" s="100" t="s">
        <v>558</v>
      </c>
      <c r="C103" s="6" t="s">
        <v>512</v>
      </c>
      <c r="D103" s="10">
        <v>686809108.7299999</v>
      </c>
      <c r="E103" s="10">
        <v>682147731.78999996</v>
      </c>
      <c r="F103" s="1"/>
      <c r="G103" s="6" t="s">
        <v>559</v>
      </c>
      <c r="H103" s="6" t="s">
        <v>289</v>
      </c>
      <c r="I103" s="10">
        <v>40967509.859999999</v>
      </c>
      <c r="J103" s="10">
        <v>26221340.039999999</v>
      </c>
    </row>
    <row r="104" spans="1:10" ht="24" customHeight="1" x14ac:dyDescent="0.3">
      <c r="A104" s="1" t="s">
        <v>81</v>
      </c>
      <c r="B104" s="1" t="s">
        <v>477</v>
      </c>
      <c r="C104" s="1" t="s">
        <v>478</v>
      </c>
      <c r="D104" s="10">
        <v>24398302</v>
      </c>
      <c r="E104" s="10">
        <v>24398302</v>
      </c>
      <c r="F104" s="1"/>
      <c r="G104" s="1" t="s">
        <v>477</v>
      </c>
      <c r="H104" s="1" t="s">
        <v>478</v>
      </c>
      <c r="I104" s="10">
        <v>3825235</v>
      </c>
      <c r="J104" s="10">
        <v>3825235</v>
      </c>
    </row>
    <row r="105" spans="1:10" ht="24" customHeight="1" x14ac:dyDescent="0.3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3">
      <c r="A106" s="1"/>
      <c r="B106" s="97" t="s">
        <v>215</v>
      </c>
      <c r="C106" s="5"/>
      <c r="D106" s="102">
        <f>SUM(D93:D103)-D104</f>
        <v>3069612938.4200006</v>
      </c>
      <c r="E106" s="102">
        <f>SUM(E93:E103)-E104</f>
        <v>2872212015.3099999</v>
      </c>
      <c r="F106" s="5"/>
      <c r="G106" s="97" t="s">
        <v>215</v>
      </c>
      <c r="H106" s="5"/>
      <c r="I106" s="102">
        <f>SUM(I93:I103)-I104</f>
        <v>1414309879.46</v>
      </c>
      <c r="J106" s="102">
        <f>SUM(J93:J103)-J104</f>
        <v>846124751.78999984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4" width="10.81640625" bestFit="1" customWidth="1"/>
    <col min="5" max="5" width="13.1796875" customWidth="1"/>
    <col min="6" max="6" width="7" customWidth="1"/>
    <col min="8" max="8" width="31.1796875" bestFit="1" customWidth="1"/>
    <col min="9" max="9" width="12.1796875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380</v>
      </c>
      <c r="J61" s="7">
        <v>380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390</v>
      </c>
      <c r="J68" s="7">
        <v>390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400</v>
      </c>
      <c r="J75" s="7">
        <v>400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I80" s="1" t="s">
        <v>226</v>
      </c>
      <c r="J80" s="1" t="s">
        <v>226</v>
      </c>
    </row>
    <row r="81" spans="1:10" s="1" customFormat="1" ht="13" hidden="1" x14ac:dyDescent="0.3">
      <c r="A81" s="1" t="s">
        <v>383</v>
      </c>
      <c r="D81" s="7"/>
      <c r="I81" s="7">
        <v>10</v>
      </c>
      <c r="J81" s="1">
        <v>30</v>
      </c>
    </row>
    <row r="82" spans="1:10" s="1" customFormat="1" ht="13" hidden="1" x14ac:dyDescent="0.3">
      <c r="A82" s="1" t="s">
        <v>384</v>
      </c>
      <c r="D82" s="7"/>
      <c r="I82" s="7">
        <v>410</v>
      </c>
      <c r="J82" s="7">
        <v>410</v>
      </c>
    </row>
    <row r="83" spans="1:10" s="1" customFormat="1" ht="13" hidden="1" x14ac:dyDescent="0.3">
      <c r="A83" s="1" t="s">
        <v>385</v>
      </c>
      <c r="D83" s="7"/>
      <c r="I83" s="7" t="s">
        <v>354</v>
      </c>
      <c r="J83" s="1" t="s">
        <v>355</v>
      </c>
    </row>
    <row r="85" spans="1:10" ht="13" hidden="1" x14ac:dyDescent="0.3">
      <c r="A85" s="1" t="s">
        <v>124</v>
      </c>
    </row>
    <row r="86" spans="1:10" ht="13" hidden="1" x14ac:dyDescent="0.3">
      <c r="A86" s="1" t="s">
        <v>387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t="13" hidden="1" x14ac:dyDescent="0.3">
      <c r="A87" s="1" t="s">
        <v>388</v>
      </c>
      <c r="B87" s="1"/>
      <c r="C87" s="1"/>
      <c r="D87" s="1" t="s">
        <v>226</v>
      </c>
      <c r="E87" s="1" t="s">
        <v>226</v>
      </c>
      <c r="F87" s="1"/>
      <c r="G87" s="1"/>
      <c r="H87" s="1"/>
      <c r="I87" s="1" t="s">
        <v>226</v>
      </c>
      <c r="J87" s="1" t="s">
        <v>226</v>
      </c>
    </row>
    <row r="88" spans="1:10" ht="13" hidden="1" x14ac:dyDescent="0.3">
      <c r="A88" s="1" t="s">
        <v>448</v>
      </c>
      <c r="B88" s="1"/>
      <c r="C88" s="1"/>
      <c r="D88" s="39" t="str">
        <f>CONCATENATE("BUD",NOTES!$D$4)</f>
        <v>BUD2025</v>
      </c>
      <c r="E88" s="39" t="str">
        <f>CONCATENATE("BUD",NOTES!$D$4)</f>
        <v>BUD2025</v>
      </c>
      <c r="F88" s="39"/>
      <c r="G88" s="39"/>
      <c r="H88" s="39"/>
      <c r="I88" s="39" t="str">
        <f>CONCATENATE("BUD",NOTES!$D$4)</f>
        <v>BUD2025</v>
      </c>
      <c r="J88" s="39" t="str">
        <f>CONCATENATE("BUD",NOTES!$D$4)</f>
        <v>BUD2025</v>
      </c>
    </row>
    <row r="89" spans="1:10" ht="13" hidden="1" x14ac:dyDescent="0.3">
      <c r="A89" s="1" t="s">
        <v>389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t="13" hidden="1" x14ac:dyDescent="0.3">
      <c r="A90" s="1" t="s">
        <v>390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t="13" hidden="1" x14ac:dyDescent="0.3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t="13" hidden="1" x14ac:dyDescent="0.3">
      <c r="A92" s="1" t="s">
        <v>391</v>
      </c>
      <c r="B92" s="1"/>
      <c r="C92" s="1"/>
      <c r="D92" s="7" t="s">
        <v>355</v>
      </c>
      <c r="E92" s="1" t="s">
        <v>355</v>
      </c>
      <c r="F92" s="1"/>
      <c r="G92" s="1"/>
      <c r="H92" s="1"/>
      <c r="I92" s="7" t="s">
        <v>355</v>
      </c>
      <c r="J92" s="1" t="s">
        <v>355</v>
      </c>
    </row>
    <row r="94" spans="1:10" s="1" customFormat="1" ht="17.5" x14ac:dyDescent="0.35">
      <c r="B94" s="198" t="s">
        <v>481</v>
      </c>
      <c r="C94" s="198"/>
      <c r="D94" s="198"/>
      <c r="E94" s="198"/>
      <c r="F94" s="198"/>
      <c r="G94" s="198"/>
      <c r="H94" s="198"/>
      <c r="I94" s="198"/>
      <c r="J94" s="198"/>
    </row>
    <row r="95" spans="1:10" s="1" customFormat="1" ht="13" x14ac:dyDescent="0.3"/>
    <row r="96" spans="1:10" s="1" customFormat="1" ht="21.75" customHeight="1" x14ac:dyDescent="0.3">
      <c r="B96" s="97" t="s">
        <v>482</v>
      </c>
      <c r="C96" s="5"/>
      <c r="D96" s="98" t="s">
        <v>251</v>
      </c>
      <c r="E96" s="98" t="s">
        <v>252</v>
      </c>
      <c r="F96" s="5"/>
      <c r="G96" s="97" t="s">
        <v>482</v>
      </c>
      <c r="H96" s="5"/>
      <c r="I96" s="98" t="s">
        <v>251</v>
      </c>
      <c r="J96" s="98" t="s">
        <v>252</v>
      </c>
    </row>
    <row r="97" spans="1:10" s="1" customFormat="1" ht="13" x14ac:dyDescent="0.3"/>
    <row r="98" spans="1:10" s="1" customFormat="1" ht="13" x14ac:dyDescent="0.3">
      <c r="B98" s="99" t="s">
        <v>486</v>
      </c>
      <c r="C98" s="8" t="s">
        <v>483</v>
      </c>
      <c r="D98" s="9" t="s">
        <v>253</v>
      </c>
      <c r="E98" s="9" t="s">
        <v>253</v>
      </c>
      <c r="G98" s="99" t="s">
        <v>487</v>
      </c>
      <c r="H98" s="8" t="s">
        <v>484</v>
      </c>
      <c r="I98" s="9" t="s">
        <v>253</v>
      </c>
      <c r="J98" s="9" t="s">
        <v>253</v>
      </c>
    </row>
    <row r="99" spans="1:10" s="1" customFormat="1" ht="13" x14ac:dyDescent="0.3"/>
    <row r="100" spans="1:10" s="1" customFormat="1" ht="18" customHeight="1" x14ac:dyDescent="0.3">
      <c r="A100" s="1" t="s">
        <v>476</v>
      </c>
      <c r="B100" s="6" t="s">
        <v>4</v>
      </c>
      <c r="C100" s="6" t="s">
        <v>300</v>
      </c>
      <c r="D100" s="10">
        <v>184440168.22999999</v>
      </c>
      <c r="E100" s="10">
        <v>133811488.34999999</v>
      </c>
      <c r="G100" s="6" t="s">
        <v>85</v>
      </c>
      <c r="H100" s="6" t="s">
        <v>306</v>
      </c>
      <c r="I100" s="10">
        <v>55923837.090000011</v>
      </c>
      <c r="J100" s="10">
        <v>4075340.5600000005</v>
      </c>
    </row>
    <row r="101" spans="1:10" s="1" customFormat="1" ht="18" customHeight="1" x14ac:dyDescent="0.3">
      <c r="A101" s="1" t="s">
        <v>72</v>
      </c>
      <c r="B101" s="6" t="s">
        <v>5</v>
      </c>
      <c r="C101" s="6" t="s">
        <v>301</v>
      </c>
      <c r="D101" s="10">
        <v>82955121.599999994</v>
      </c>
      <c r="E101" s="10">
        <v>63638851.440000005</v>
      </c>
      <c r="G101" s="6" t="s">
        <v>86</v>
      </c>
      <c r="H101" s="6" t="s">
        <v>307</v>
      </c>
      <c r="I101" s="10">
        <v>130538089.93999998</v>
      </c>
      <c r="J101" s="10">
        <v>29839180.639999997</v>
      </c>
    </row>
    <row r="102" spans="1:10" s="1" customFormat="1" ht="18" customHeight="1" x14ac:dyDescent="0.3">
      <c r="A102" s="1" t="s">
        <v>408</v>
      </c>
      <c r="B102" s="6" t="s">
        <v>6</v>
      </c>
      <c r="C102" s="6" t="s">
        <v>302</v>
      </c>
      <c r="D102" s="10">
        <v>2843864.48</v>
      </c>
      <c r="E102" s="10">
        <v>1516944.9200000004</v>
      </c>
      <c r="G102" s="6" t="s">
        <v>87</v>
      </c>
      <c r="H102" s="6" t="s">
        <v>308</v>
      </c>
      <c r="I102" s="10">
        <v>32285851.520000003</v>
      </c>
      <c r="J102" s="10">
        <v>3726335.9700000007</v>
      </c>
    </row>
    <row r="103" spans="1:10" s="1" customFormat="1" ht="18" customHeight="1" x14ac:dyDescent="0.3">
      <c r="A103" s="1" t="s">
        <v>409</v>
      </c>
      <c r="B103" s="6" t="s">
        <v>7</v>
      </c>
      <c r="C103" s="6" t="s">
        <v>303</v>
      </c>
      <c r="D103" s="10">
        <v>11312942.42</v>
      </c>
      <c r="E103" s="10">
        <v>326342.87000000005</v>
      </c>
      <c r="G103" s="6" t="s">
        <v>88</v>
      </c>
      <c r="H103" s="6" t="s">
        <v>309</v>
      </c>
      <c r="I103" s="10">
        <v>23614071.25</v>
      </c>
      <c r="J103" s="10">
        <v>8840733.2400000021</v>
      </c>
    </row>
    <row r="104" spans="1:10" s="1" customFormat="1" ht="18" customHeight="1" x14ac:dyDescent="0.3">
      <c r="A104" s="1" t="s">
        <v>410</v>
      </c>
      <c r="B104" s="6" t="s">
        <v>8</v>
      </c>
      <c r="C104" s="6" t="s">
        <v>304</v>
      </c>
      <c r="D104" s="10">
        <v>54395630.830000013</v>
      </c>
      <c r="E104" s="10">
        <v>49533183.480000004</v>
      </c>
      <c r="G104" s="6" t="s">
        <v>89</v>
      </c>
      <c r="H104" s="6" t="s">
        <v>310</v>
      </c>
      <c r="I104" s="10">
        <v>61092933.499999993</v>
      </c>
      <c r="J104" s="10">
        <v>31821843.820000008</v>
      </c>
    </row>
    <row r="105" spans="1:10" s="1" customFormat="1" ht="18" customHeight="1" x14ac:dyDescent="0.3">
      <c r="A105" s="1" t="s">
        <v>73</v>
      </c>
      <c r="B105" s="6" t="s">
        <v>9</v>
      </c>
      <c r="C105" s="6" t="s">
        <v>305</v>
      </c>
      <c r="D105" s="10">
        <v>16950906.770000003</v>
      </c>
      <c r="E105" s="10">
        <v>8818291.0300000012</v>
      </c>
      <c r="G105" s="6" t="s">
        <v>90</v>
      </c>
      <c r="H105" s="6" t="s">
        <v>311</v>
      </c>
      <c r="I105" s="10">
        <v>187945456.53</v>
      </c>
      <c r="J105" s="10">
        <v>129905015.86000001</v>
      </c>
    </row>
    <row r="106" spans="1:10" s="1" customFormat="1" ht="18" customHeight="1" x14ac:dyDescent="0.3">
      <c r="A106" s="1" t="s">
        <v>74</v>
      </c>
      <c r="B106" s="6" t="s">
        <v>10</v>
      </c>
      <c r="C106" s="6" t="s">
        <v>289</v>
      </c>
      <c r="D106" s="10">
        <v>12360821.780000001</v>
      </c>
      <c r="E106" s="10">
        <v>53182093.260000005</v>
      </c>
      <c r="G106" s="6" t="s">
        <v>91</v>
      </c>
      <c r="H106" s="6" t="s">
        <v>312</v>
      </c>
      <c r="I106" s="10">
        <v>8326107.2599999998</v>
      </c>
      <c r="J106" s="10">
        <v>1068133.74</v>
      </c>
    </row>
    <row r="107" spans="1:10" s="1" customFormat="1" ht="18" customHeight="1" x14ac:dyDescent="0.3">
      <c r="A107" s="1" t="s">
        <v>75</v>
      </c>
      <c r="B107" s="6" t="s">
        <v>513</v>
      </c>
      <c r="C107" s="6" t="s">
        <v>514</v>
      </c>
      <c r="D107" s="10">
        <v>42568082.979999997</v>
      </c>
      <c r="E107" s="10">
        <v>37266244.219999999</v>
      </c>
      <c r="G107" s="6" t="s">
        <v>92</v>
      </c>
      <c r="H107" s="6" t="s">
        <v>313</v>
      </c>
      <c r="I107" s="10">
        <v>22181719.779999997</v>
      </c>
      <c r="J107" s="10">
        <v>7590773.4500000011</v>
      </c>
    </row>
    <row r="108" spans="1:10" s="1" customFormat="1" ht="18" customHeight="1" x14ac:dyDescent="0.3">
      <c r="A108" s="1" t="s">
        <v>76</v>
      </c>
      <c r="B108" s="6"/>
      <c r="C108" s="6"/>
      <c r="D108" s="10"/>
      <c r="E108" s="10"/>
      <c r="G108" s="6" t="s">
        <v>93</v>
      </c>
      <c r="H108" s="6" t="s">
        <v>314</v>
      </c>
      <c r="I108" s="10">
        <v>184139214.32999998</v>
      </c>
      <c r="J108" s="10">
        <v>79758783.460000008</v>
      </c>
    </row>
    <row r="109" spans="1:10" s="1" customFormat="1" ht="18" customHeight="1" x14ac:dyDescent="0.3">
      <c r="A109" s="1" t="s">
        <v>77</v>
      </c>
      <c r="B109" s="6"/>
      <c r="C109" s="6"/>
      <c r="D109" s="10"/>
      <c r="E109" s="10"/>
      <c r="G109" s="6" t="s">
        <v>94</v>
      </c>
      <c r="H109" s="6" t="s">
        <v>315</v>
      </c>
      <c r="I109" s="10">
        <v>19232225.690000005</v>
      </c>
      <c r="J109" s="10">
        <v>8393427.3600000013</v>
      </c>
    </row>
    <row r="110" spans="1:10" s="1" customFormat="1" ht="18" customHeight="1" x14ac:dyDescent="0.3">
      <c r="A110" s="1" t="s">
        <v>78</v>
      </c>
      <c r="B110" s="6"/>
      <c r="C110" s="6"/>
      <c r="D110" s="10"/>
      <c r="E110" s="10"/>
      <c r="G110" s="6" t="s">
        <v>95</v>
      </c>
      <c r="H110" s="6" t="s">
        <v>316</v>
      </c>
      <c r="I110" s="10">
        <v>30469585.949999999</v>
      </c>
      <c r="J110" s="10">
        <v>15611979.75</v>
      </c>
    </row>
    <row r="111" spans="1:10" s="1" customFormat="1" ht="18" customHeight="1" x14ac:dyDescent="0.3">
      <c r="A111" s="1" t="s">
        <v>81</v>
      </c>
      <c r="B111" s="6"/>
      <c r="C111" s="6"/>
      <c r="D111" s="10"/>
      <c r="E111" s="10"/>
      <c r="G111" s="6" t="s">
        <v>96</v>
      </c>
      <c r="H111" s="6" t="s">
        <v>289</v>
      </c>
      <c r="I111" s="10">
        <v>8297828.3599999994</v>
      </c>
      <c r="J111" s="10">
        <v>7195786.46</v>
      </c>
    </row>
    <row r="112" spans="1:10" s="1" customFormat="1" ht="18" customHeight="1" x14ac:dyDescent="0.3">
      <c r="A112" s="1" t="s">
        <v>82</v>
      </c>
      <c r="B112" s="1" t="s">
        <v>477</v>
      </c>
      <c r="C112" s="1" t="s">
        <v>478</v>
      </c>
      <c r="D112" s="10">
        <v>250000</v>
      </c>
      <c r="E112" s="10">
        <v>250000</v>
      </c>
      <c r="G112" s="1" t="s">
        <v>477</v>
      </c>
      <c r="H112" s="1" t="s">
        <v>478</v>
      </c>
      <c r="I112" s="10">
        <v>12784340</v>
      </c>
      <c r="J112" s="10">
        <v>12784340</v>
      </c>
    </row>
    <row r="113" spans="2:10" s="1" customFormat="1" ht="13" x14ac:dyDescent="0.3">
      <c r="D113" s="10"/>
      <c r="E113" s="10"/>
      <c r="I113" s="10"/>
      <c r="J113" s="10"/>
    </row>
    <row r="114" spans="2:10" s="1" customFormat="1" ht="20.25" customHeight="1" x14ac:dyDescent="0.3">
      <c r="B114" s="97" t="s">
        <v>215</v>
      </c>
      <c r="C114" s="5"/>
      <c r="D114" s="102">
        <f>SUM(D100:D111)-D112</f>
        <v>407577539.09000003</v>
      </c>
      <c r="E114" s="102">
        <f>SUM(E100:E111)-E112</f>
        <v>347843439.57000005</v>
      </c>
      <c r="F114" s="5"/>
      <c r="G114" s="97" t="s">
        <v>215</v>
      </c>
      <c r="H114" s="5"/>
      <c r="I114" s="102">
        <f>SUM(I100:I111)-I112</f>
        <v>751262581.20000017</v>
      </c>
      <c r="J114" s="102">
        <f>SUM(J100:J111)-J112</f>
        <v>315042994.31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5" width="10.81640625" bestFit="1" customWidth="1"/>
    <col min="6" max="6" width="6.81640625" customWidth="1"/>
    <col min="8" max="8" width="41.81640625" customWidth="1"/>
    <col min="9" max="9" width="10.81640625" bestFit="1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ht="13" x14ac:dyDescent="0.3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ht="13" x14ac:dyDescent="0.3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ht="13" x14ac:dyDescent="0.3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ht="13" x14ac:dyDescent="0.3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ht="13" x14ac:dyDescent="0.3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ht="13" x14ac:dyDescent="0.3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/>
    </row>
    <row r="47" spans="1:10" s="1" customFormat="1" ht="13" hidden="1" x14ac:dyDescent="0.3">
      <c r="A47" s="1" t="s">
        <v>223</v>
      </c>
      <c r="D47" s="7">
        <v>480</v>
      </c>
      <c r="E47" s="1">
        <v>480</v>
      </c>
      <c r="I47" s="7"/>
      <c r="J47" s="7"/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/>
    </row>
    <row r="49" spans="1:10" ht="13" x14ac:dyDescent="0.3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/>
    </row>
    <row r="54" spans="1:10" s="1" customFormat="1" ht="13" hidden="1" x14ac:dyDescent="0.3">
      <c r="A54" s="1" t="s">
        <v>224</v>
      </c>
      <c r="D54" s="7">
        <v>490</v>
      </c>
      <c r="E54" s="1">
        <v>490</v>
      </c>
      <c r="I54" s="7"/>
      <c r="J54" s="7"/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/>
    </row>
    <row r="56" spans="1:10" ht="13" x14ac:dyDescent="0.3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/>
    </row>
    <row r="61" spans="1:10" s="1" customFormat="1" ht="13" hidden="1" x14ac:dyDescent="0.3">
      <c r="A61" s="1" t="s">
        <v>365</v>
      </c>
      <c r="D61" s="7">
        <v>500</v>
      </c>
      <c r="E61" s="1">
        <v>500</v>
      </c>
      <c r="I61" s="7"/>
      <c r="J61" s="7"/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/>
    </row>
    <row r="63" spans="1:10" ht="13" x14ac:dyDescent="0.3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/>
    </row>
    <row r="68" spans="1:10" s="1" customFormat="1" ht="13" hidden="1" x14ac:dyDescent="0.3">
      <c r="A68" s="1" t="s">
        <v>374</v>
      </c>
      <c r="D68" s="7">
        <v>510</v>
      </c>
      <c r="E68" s="1">
        <v>510</v>
      </c>
      <c r="I68" s="7"/>
      <c r="J68" s="7"/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/>
    </row>
    <row r="70" spans="1:10" ht="13" x14ac:dyDescent="0.3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/>
    </row>
    <row r="75" spans="1:10" s="1" customFormat="1" ht="13" hidden="1" x14ac:dyDescent="0.3">
      <c r="A75" s="1" t="s">
        <v>379</v>
      </c>
      <c r="D75" s="7">
        <v>520</v>
      </c>
      <c r="E75" s="1">
        <v>520</v>
      </c>
      <c r="I75" s="7"/>
      <c r="J75" s="7"/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/>
    </row>
    <row r="77" spans="1:10" ht="13" x14ac:dyDescent="0.3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D80" s="1" t="s">
        <v>226</v>
      </c>
      <c r="E80" s="1" t="s">
        <v>226</v>
      </c>
    </row>
    <row r="81" spans="1:10" s="1" customFormat="1" ht="13" hidden="1" x14ac:dyDescent="0.3">
      <c r="A81" s="1" t="s">
        <v>383</v>
      </c>
      <c r="D81" s="7">
        <v>10</v>
      </c>
      <c r="E81" s="1">
        <v>30</v>
      </c>
      <c r="I81" s="7"/>
    </row>
    <row r="82" spans="1:10" s="1" customFormat="1" ht="13" hidden="1" x14ac:dyDescent="0.3">
      <c r="A82" s="1" t="s">
        <v>384</v>
      </c>
      <c r="D82" s="7">
        <v>530</v>
      </c>
      <c r="E82" s="1">
        <v>530</v>
      </c>
      <c r="I82" s="7"/>
      <c r="J82" s="7"/>
    </row>
    <row r="83" spans="1:10" s="1" customFormat="1" ht="13" hidden="1" x14ac:dyDescent="0.3">
      <c r="A83" s="1" t="s">
        <v>385</v>
      </c>
      <c r="D83" s="7" t="s">
        <v>354</v>
      </c>
      <c r="E83" s="1" t="s">
        <v>355</v>
      </c>
      <c r="I83" s="7"/>
    </row>
    <row r="84" spans="1:10" s="1" customFormat="1" ht="13" x14ac:dyDescent="0.3">
      <c r="D84" s="7"/>
      <c r="I84" s="7"/>
    </row>
    <row r="85" spans="1:10" ht="13" hidden="1" x14ac:dyDescent="0.3">
      <c r="A85" s="1" t="s">
        <v>119</v>
      </c>
    </row>
    <row r="86" spans="1:10" s="1" customFormat="1" ht="13" hidden="1" x14ac:dyDescent="0.3">
      <c r="A86" s="1" t="s">
        <v>387</v>
      </c>
    </row>
    <row r="87" spans="1:10" s="1" customFormat="1" ht="13" hidden="1" x14ac:dyDescent="0.3">
      <c r="A87" s="1" t="s">
        <v>388</v>
      </c>
      <c r="D87" s="1" t="s">
        <v>226</v>
      </c>
      <c r="E87" s="1" t="s">
        <v>226</v>
      </c>
    </row>
    <row r="88" spans="1:10" s="1" customFormat="1" ht="13" hidden="1" x14ac:dyDescent="0.3">
      <c r="A88" s="1" t="s">
        <v>389</v>
      </c>
      <c r="D88" s="7">
        <v>10</v>
      </c>
      <c r="E88" s="1">
        <v>30</v>
      </c>
      <c r="I88" s="7"/>
    </row>
    <row r="89" spans="1:10" s="1" customFormat="1" ht="13" hidden="1" x14ac:dyDescent="0.3">
      <c r="A89" s="1" t="s">
        <v>390</v>
      </c>
      <c r="D89" s="7">
        <v>540</v>
      </c>
      <c r="E89" s="1">
        <v>540</v>
      </c>
      <c r="I89" s="7"/>
      <c r="J89" s="7"/>
    </row>
    <row r="90" spans="1:10" s="1" customFormat="1" ht="13" hidden="1" x14ac:dyDescent="0.3">
      <c r="A90" s="1" t="s">
        <v>391</v>
      </c>
      <c r="D90" s="7" t="s">
        <v>354</v>
      </c>
      <c r="E90" s="1" t="s">
        <v>355</v>
      </c>
      <c r="I90" s="7"/>
    </row>
    <row r="91" spans="1:10" s="1" customFormat="1" ht="13" x14ac:dyDescent="0.3">
      <c r="D91" s="7"/>
      <c r="I91" s="7"/>
    </row>
    <row r="92" spans="1:10" ht="13" hidden="1" x14ac:dyDescent="0.3">
      <c r="A92" s="1" t="s">
        <v>120</v>
      </c>
    </row>
    <row r="93" spans="1:10" s="1" customFormat="1" ht="13" hidden="1" x14ac:dyDescent="0.3">
      <c r="A93" s="1" t="s">
        <v>392</v>
      </c>
    </row>
    <row r="94" spans="1:10" s="1" customFormat="1" ht="13" hidden="1" x14ac:dyDescent="0.3">
      <c r="A94" s="1" t="s">
        <v>393</v>
      </c>
      <c r="D94" s="1" t="s">
        <v>226</v>
      </c>
      <c r="E94" s="1" t="s">
        <v>226</v>
      </c>
    </row>
    <row r="95" spans="1:10" s="1" customFormat="1" ht="13" hidden="1" x14ac:dyDescent="0.3">
      <c r="A95" s="1" t="s">
        <v>394</v>
      </c>
      <c r="D95" s="7">
        <v>10</v>
      </c>
      <c r="E95" s="1">
        <v>30</v>
      </c>
      <c r="I95" s="7"/>
    </row>
    <row r="96" spans="1:10" s="1" customFormat="1" ht="13" hidden="1" x14ac:dyDescent="0.3">
      <c r="A96" s="1" t="s">
        <v>395</v>
      </c>
      <c r="D96" s="7">
        <v>550</v>
      </c>
      <c r="E96" s="1">
        <v>550</v>
      </c>
      <c r="I96" s="7"/>
      <c r="J96" s="7"/>
    </row>
    <row r="97" spans="1:10" s="1" customFormat="1" ht="13" hidden="1" x14ac:dyDescent="0.3">
      <c r="A97" s="1" t="s">
        <v>396</v>
      </c>
      <c r="D97" s="7" t="s">
        <v>354</v>
      </c>
      <c r="E97" s="1" t="s">
        <v>355</v>
      </c>
      <c r="I97" s="7"/>
    </row>
    <row r="98" spans="1:10" s="1" customFormat="1" ht="13" x14ac:dyDescent="0.3">
      <c r="D98" s="7"/>
      <c r="I98" s="7"/>
    </row>
    <row r="99" spans="1:10" ht="13" hidden="1" x14ac:dyDescent="0.3">
      <c r="A99" s="1" t="s">
        <v>122</v>
      </c>
    </row>
    <row r="100" spans="1:10" ht="13" hidden="1" x14ac:dyDescent="0.3">
      <c r="A100" s="1" t="s">
        <v>397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 hidden="1" x14ac:dyDescent="0.3">
      <c r="A101" s="1" t="s">
        <v>398</v>
      </c>
      <c r="B101" s="1"/>
      <c r="C101" s="1"/>
      <c r="D101" s="1" t="s">
        <v>226</v>
      </c>
      <c r="E101" s="1" t="s">
        <v>226</v>
      </c>
      <c r="F101" s="1"/>
      <c r="G101" s="1"/>
      <c r="H101" s="1"/>
      <c r="I101" s="1" t="s">
        <v>226</v>
      </c>
      <c r="J101" s="1" t="s">
        <v>226</v>
      </c>
    </row>
    <row r="102" spans="1:10" ht="13" hidden="1" x14ac:dyDescent="0.3">
      <c r="A102" s="1" t="s">
        <v>449</v>
      </c>
      <c r="B102" s="1"/>
      <c r="C102" s="1"/>
      <c r="D102" s="39" t="str">
        <f>CONCATENATE("BUD",NOTES!$D$4)</f>
        <v>BUD2025</v>
      </c>
      <c r="E102" s="39" t="str">
        <f>CONCATENATE("BUD",NOTES!$D$4)</f>
        <v>BUD2025</v>
      </c>
      <c r="F102" s="39"/>
      <c r="G102" s="39"/>
      <c r="H102" s="39"/>
      <c r="I102" s="39" t="str">
        <f>CONCATENATE("BUD",NOTES!$D$4)</f>
        <v>BUD2025</v>
      </c>
      <c r="J102" s="39" t="str">
        <f>CONCATENATE("BUD",NOTES!$D$4)</f>
        <v>BUD2025</v>
      </c>
    </row>
    <row r="103" spans="1:10" ht="13" hidden="1" x14ac:dyDescent="0.3">
      <c r="A103" s="1" t="s">
        <v>399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t="13" hidden="1" x14ac:dyDescent="0.3">
      <c r="A104" s="1" t="s">
        <v>400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t="13" hidden="1" x14ac:dyDescent="0.3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t="13" hidden="1" x14ac:dyDescent="0.3">
      <c r="A106" s="1" t="s">
        <v>401</v>
      </c>
      <c r="B106" s="1"/>
      <c r="C106" s="1"/>
      <c r="D106" s="7" t="s">
        <v>355</v>
      </c>
      <c r="E106" s="1" t="s">
        <v>355</v>
      </c>
      <c r="F106" s="1"/>
      <c r="G106" s="1"/>
      <c r="H106" s="1"/>
      <c r="I106" s="7" t="s">
        <v>355</v>
      </c>
      <c r="J106" s="1" t="s">
        <v>355</v>
      </c>
    </row>
    <row r="108" spans="1:10" ht="13" hidden="1" x14ac:dyDescent="0.3">
      <c r="A108" s="1" t="s">
        <v>524</v>
      </c>
    </row>
    <row r="109" spans="1:10" s="1" customFormat="1" ht="13" hidden="1" x14ac:dyDescent="0.3">
      <c r="A109" s="1" t="s">
        <v>402</v>
      </c>
    </row>
    <row r="110" spans="1:10" s="1" customFormat="1" ht="13" hidden="1" x14ac:dyDescent="0.3">
      <c r="A110" s="1" t="s">
        <v>403</v>
      </c>
      <c r="D110" s="1" t="s">
        <v>226</v>
      </c>
      <c r="E110" s="1" t="s">
        <v>226</v>
      </c>
    </row>
    <row r="111" spans="1:10" s="1" customFormat="1" ht="13" hidden="1" x14ac:dyDescent="0.3">
      <c r="A111" s="1" t="s">
        <v>404</v>
      </c>
      <c r="D111" s="7">
        <v>10</v>
      </c>
      <c r="E111" s="1">
        <v>30</v>
      </c>
      <c r="I111" s="7"/>
    </row>
    <row r="112" spans="1:10" s="1" customFormat="1" ht="13" hidden="1" x14ac:dyDescent="0.3">
      <c r="A112" s="1" t="s">
        <v>405</v>
      </c>
      <c r="D112" s="7">
        <v>810</v>
      </c>
      <c r="E112" s="1">
        <v>810</v>
      </c>
      <c r="I112" s="7"/>
      <c r="J112" s="7"/>
    </row>
    <row r="113" spans="1:10" s="1" customFormat="1" ht="13" hidden="1" x14ac:dyDescent="0.3">
      <c r="A113" s="1" t="s">
        <v>406</v>
      </c>
      <c r="D113" s="7" t="s">
        <v>354</v>
      </c>
      <c r="E113" s="1" t="s">
        <v>355</v>
      </c>
      <c r="I113" s="7"/>
    </row>
    <row r="115" spans="1:10" s="1" customFormat="1" ht="17.5" x14ac:dyDescent="0.35">
      <c r="B115" s="198" t="s">
        <v>481</v>
      </c>
      <c r="C115" s="198"/>
      <c r="D115" s="198"/>
      <c r="E115" s="198"/>
      <c r="F115" s="198"/>
      <c r="G115" s="198"/>
      <c r="H115" s="198"/>
      <c r="I115" s="198"/>
      <c r="J115" s="198"/>
    </row>
    <row r="116" spans="1:10" s="1" customFormat="1" ht="13" x14ac:dyDescent="0.3"/>
    <row r="117" spans="1:10" s="1" customFormat="1" ht="21.75" customHeight="1" x14ac:dyDescent="0.3">
      <c r="B117" s="97" t="s">
        <v>482</v>
      </c>
      <c r="C117" s="5"/>
      <c r="D117" s="98" t="s">
        <v>251</v>
      </c>
      <c r="E117" s="98" t="s">
        <v>252</v>
      </c>
      <c r="F117" s="5"/>
      <c r="G117" s="97" t="s">
        <v>482</v>
      </c>
      <c r="H117" s="5"/>
      <c r="I117" s="98" t="s">
        <v>251</v>
      </c>
      <c r="J117" s="98" t="s">
        <v>252</v>
      </c>
    </row>
    <row r="118" spans="1:10" s="1" customFormat="1" ht="13" x14ac:dyDescent="0.3"/>
    <row r="119" spans="1:10" s="1" customFormat="1" ht="13" x14ac:dyDescent="0.3">
      <c r="B119" s="99" t="s">
        <v>489</v>
      </c>
      <c r="C119" s="8" t="s">
        <v>485</v>
      </c>
      <c r="D119" s="9" t="s">
        <v>253</v>
      </c>
      <c r="E119" s="9" t="s">
        <v>253</v>
      </c>
      <c r="G119" s="99" t="s">
        <v>488</v>
      </c>
      <c r="H119" s="8" t="s">
        <v>479</v>
      </c>
      <c r="I119" s="9" t="s">
        <v>253</v>
      </c>
      <c r="J119" s="9" t="s">
        <v>253</v>
      </c>
    </row>
    <row r="120" spans="1:10" s="1" customFormat="1" ht="13" x14ac:dyDescent="0.3"/>
    <row r="121" spans="1:10" s="1" customFormat="1" ht="18" customHeight="1" x14ac:dyDescent="0.3">
      <c r="A121" s="1" t="s">
        <v>476</v>
      </c>
      <c r="B121" s="6" t="s">
        <v>11</v>
      </c>
      <c r="C121" s="6" t="s">
        <v>317</v>
      </c>
      <c r="D121" s="10">
        <v>39611307.389999993</v>
      </c>
      <c r="E121" s="10">
        <v>10940297.320000002</v>
      </c>
      <c r="G121" s="6" t="s">
        <v>27</v>
      </c>
      <c r="H121" s="6" t="s">
        <v>330</v>
      </c>
      <c r="I121" s="10">
        <v>48965134.170000002</v>
      </c>
      <c r="J121" s="10">
        <v>15786974.839999998</v>
      </c>
    </row>
    <row r="122" spans="1:10" s="1" customFormat="1" ht="18" customHeight="1" x14ac:dyDescent="0.3">
      <c r="A122" s="1" t="s">
        <v>72</v>
      </c>
      <c r="B122" s="6" t="s">
        <v>12</v>
      </c>
      <c r="C122" s="6" t="s">
        <v>318</v>
      </c>
      <c r="D122" s="10">
        <v>47708600.499999993</v>
      </c>
      <c r="E122" s="10">
        <v>16660434.570000002</v>
      </c>
      <c r="G122" s="6" t="s">
        <v>28</v>
      </c>
      <c r="H122" s="6" t="s">
        <v>331</v>
      </c>
      <c r="I122" s="10">
        <v>224487444.71999997</v>
      </c>
      <c r="J122" s="10">
        <v>8772229.5099999998</v>
      </c>
    </row>
    <row r="123" spans="1:10" s="1" customFormat="1" ht="18" customHeight="1" x14ac:dyDescent="0.3">
      <c r="A123" s="1" t="s">
        <v>408</v>
      </c>
      <c r="B123" s="6" t="s">
        <v>13</v>
      </c>
      <c r="C123" s="6" t="s">
        <v>319</v>
      </c>
      <c r="D123" s="10">
        <v>3619194.18</v>
      </c>
      <c r="E123" s="10">
        <v>5227143.26</v>
      </c>
      <c r="G123" s="6" t="s">
        <v>29</v>
      </c>
      <c r="H123" s="6" t="s">
        <v>332</v>
      </c>
      <c r="I123" s="10">
        <v>200884230.29999998</v>
      </c>
      <c r="J123" s="10">
        <v>10400619.940000001</v>
      </c>
    </row>
    <row r="124" spans="1:10" s="1" customFormat="1" ht="18" customHeight="1" x14ac:dyDescent="0.3">
      <c r="A124" s="1" t="s">
        <v>409</v>
      </c>
      <c r="B124" s="6" t="s">
        <v>14</v>
      </c>
      <c r="C124" s="6" t="s">
        <v>320</v>
      </c>
      <c r="D124" s="10">
        <v>6887014.9400000004</v>
      </c>
      <c r="E124" s="10">
        <v>3789491.92</v>
      </c>
      <c r="G124" s="6" t="s">
        <v>30</v>
      </c>
      <c r="H124" s="6" t="s">
        <v>333</v>
      </c>
      <c r="I124" s="10">
        <v>98461321.819999978</v>
      </c>
      <c r="J124" s="10">
        <v>27073375.860000003</v>
      </c>
    </row>
    <row r="125" spans="1:10" s="1" customFormat="1" ht="18" customHeight="1" x14ac:dyDescent="0.3">
      <c r="A125" s="1" t="s">
        <v>410</v>
      </c>
      <c r="B125" s="6" t="s">
        <v>15</v>
      </c>
      <c r="C125" s="6" t="s">
        <v>321</v>
      </c>
      <c r="D125" s="10">
        <v>40943444.859999992</v>
      </c>
      <c r="E125" s="10">
        <v>3932996.89</v>
      </c>
      <c r="G125" s="6" t="s">
        <v>31</v>
      </c>
      <c r="H125" s="6" t="s">
        <v>334</v>
      </c>
      <c r="I125" s="10">
        <v>110808558.2</v>
      </c>
      <c r="J125" s="10">
        <v>18207541.579999998</v>
      </c>
    </row>
    <row r="126" spans="1:10" s="1" customFormat="1" ht="18" customHeight="1" x14ac:dyDescent="0.3">
      <c r="A126" s="1" t="s">
        <v>73</v>
      </c>
      <c r="B126" s="6" t="s">
        <v>16</v>
      </c>
      <c r="C126" s="6" t="s">
        <v>322</v>
      </c>
      <c r="D126" s="10">
        <v>155738598.49000001</v>
      </c>
      <c r="E126" s="10">
        <v>3042916.84</v>
      </c>
      <c r="G126" s="6" t="s">
        <v>32</v>
      </c>
      <c r="H126" s="6" t="s">
        <v>289</v>
      </c>
      <c r="I126" s="10">
        <v>7990189.0699999984</v>
      </c>
      <c r="J126" s="10">
        <v>8596079.5300000012</v>
      </c>
    </row>
    <row r="127" spans="1:10" s="1" customFormat="1" ht="18" customHeight="1" x14ac:dyDescent="0.3">
      <c r="A127" s="1" t="s">
        <v>74</v>
      </c>
      <c r="B127" s="6" t="s">
        <v>17</v>
      </c>
      <c r="C127" s="6" t="s">
        <v>323</v>
      </c>
      <c r="D127" s="10">
        <v>48451727.429999985</v>
      </c>
      <c r="E127" s="10">
        <v>28866346.07</v>
      </c>
      <c r="G127" s="100"/>
      <c r="H127" s="101"/>
      <c r="I127" s="10"/>
      <c r="J127" s="10"/>
    </row>
    <row r="128" spans="1:10" s="1" customFormat="1" ht="18" customHeight="1" x14ac:dyDescent="0.3">
      <c r="A128" s="1" t="s">
        <v>75</v>
      </c>
      <c r="B128" s="6" t="s">
        <v>18</v>
      </c>
      <c r="C128" s="6" t="s">
        <v>324</v>
      </c>
      <c r="D128" s="10">
        <v>10845282.84</v>
      </c>
      <c r="E128" s="10">
        <v>5150222.33</v>
      </c>
      <c r="G128" s="100"/>
      <c r="H128" s="101"/>
      <c r="I128" s="10"/>
      <c r="J128" s="10"/>
    </row>
    <row r="129" spans="1:10" s="1" customFormat="1" ht="18" customHeight="1" x14ac:dyDescent="0.3">
      <c r="A129" s="1" t="s">
        <v>76</v>
      </c>
      <c r="B129" s="6" t="s">
        <v>19</v>
      </c>
      <c r="C129" s="6" t="s">
        <v>20</v>
      </c>
      <c r="D129" s="10">
        <v>30713083.529999997</v>
      </c>
      <c r="E129" s="10">
        <v>9837793.75</v>
      </c>
      <c r="G129" s="100"/>
      <c r="H129" s="101"/>
      <c r="I129" s="10"/>
      <c r="J129" s="10"/>
    </row>
    <row r="130" spans="1:10" s="1" customFormat="1" ht="18" customHeight="1" x14ac:dyDescent="0.3">
      <c r="A130" s="1" t="s">
        <v>77</v>
      </c>
      <c r="B130" s="6" t="s">
        <v>21</v>
      </c>
      <c r="C130" s="6" t="s">
        <v>326</v>
      </c>
      <c r="D130" s="10">
        <v>44297854.710000001</v>
      </c>
      <c r="E130" s="10">
        <v>20673899.380000003</v>
      </c>
      <c r="G130" s="100"/>
      <c r="H130" s="101"/>
      <c r="I130" s="10"/>
      <c r="J130" s="10"/>
    </row>
    <row r="131" spans="1:10" s="1" customFormat="1" ht="18" customHeight="1" x14ac:dyDescent="0.3">
      <c r="A131" s="1" t="s">
        <v>78</v>
      </c>
      <c r="B131" s="6" t="s">
        <v>22</v>
      </c>
      <c r="C131" s="6" t="s">
        <v>327</v>
      </c>
      <c r="D131" s="10">
        <v>491305295.5800001</v>
      </c>
      <c r="E131" s="10">
        <v>171120082.02000001</v>
      </c>
      <c r="G131" s="100"/>
      <c r="H131" s="101"/>
      <c r="I131" s="10"/>
      <c r="J131" s="10"/>
    </row>
    <row r="132" spans="1:10" s="1" customFormat="1" ht="18" customHeight="1" x14ac:dyDescent="0.3">
      <c r="A132" s="1" t="s">
        <v>81</v>
      </c>
      <c r="B132" s="6" t="s">
        <v>23</v>
      </c>
      <c r="C132" s="6" t="s">
        <v>328</v>
      </c>
      <c r="D132" s="10">
        <v>23228021.960000001</v>
      </c>
      <c r="E132" s="10">
        <v>11580069.749999998</v>
      </c>
      <c r="G132" s="100"/>
      <c r="H132" s="101"/>
      <c r="I132" s="10"/>
      <c r="J132" s="10"/>
    </row>
    <row r="133" spans="1:10" s="1" customFormat="1" ht="18" customHeight="1" x14ac:dyDescent="0.3">
      <c r="A133" s="1" t="s">
        <v>82</v>
      </c>
      <c r="B133" s="6" t="s">
        <v>24</v>
      </c>
      <c r="C133" s="6" t="s">
        <v>329</v>
      </c>
      <c r="D133" s="10">
        <v>34898060.07</v>
      </c>
      <c r="E133" s="10">
        <v>9260410.3300000001</v>
      </c>
      <c r="G133" s="100"/>
      <c r="H133" s="101"/>
      <c r="I133" s="10"/>
      <c r="J133" s="10"/>
    </row>
    <row r="134" spans="1:10" s="1" customFormat="1" ht="18" customHeight="1" x14ac:dyDescent="0.3">
      <c r="A134" s="1" t="s">
        <v>83</v>
      </c>
      <c r="B134" s="6" t="s">
        <v>25</v>
      </c>
      <c r="C134" s="6" t="s">
        <v>26</v>
      </c>
      <c r="D134" s="10">
        <v>41978984.189999998</v>
      </c>
      <c r="E134" s="10">
        <v>38491158.510000005</v>
      </c>
      <c r="G134" s="100"/>
      <c r="H134" s="101"/>
      <c r="I134" s="10"/>
      <c r="J134" s="10"/>
    </row>
    <row r="135" spans="1:10" s="1" customFormat="1" ht="18" customHeight="1" x14ac:dyDescent="0.3">
      <c r="A135" s="1" t="s">
        <v>523</v>
      </c>
      <c r="B135" s="6" t="s">
        <v>522</v>
      </c>
      <c r="C135" s="6" t="s">
        <v>521</v>
      </c>
      <c r="D135" s="10">
        <v>37614358.620000005</v>
      </c>
      <c r="E135" s="10">
        <v>18682302.18</v>
      </c>
      <c r="G135" s="100"/>
      <c r="H135" s="101"/>
      <c r="I135" s="10"/>
      <c r="J135" s="10"/>
    </row>
    <row r="136" spans="1:10" s="1" customFormat="1" ht="19.5" customHeight="1" x14ac:dyDescent="0.3">
      <c r="A136" s="1" t="s">
        <v>84</v>
      </c>
      <c r="B136" s="1" t="s">
        <v>477</v>
      </c>
      <c r="C136" s="1" t="s">
        <v>478</v>
      </c>
      <c r="D136" s="10">
        <v>91160829.719999999</v>
      </c>
      <c r="E136" s="10">
        <v>91160829.719999999</v>
      </c>
      <c r="G136" s="1" t="s">
        <v>477</v>
      </c>
      <c r="H136" s="1" t="s">
        <v>478</v>
      </c>
      <c r="I136" s="10">
        <v>2527451</v>
      </c>
      <c r="J136" s="10">
        <v>2527451</v>
      </c>
    </row>
    <row r="137" spans="1:10" s="1" customFormat="1" ht="20.25" customHeight="1" x14ac:dyDescent="0.3">
      <c r="B137" s="97" t="s">
        <v>215</v>
      </c>
      <c r="C137" s="5"/>
      <c r="D137" s="102">
        <f>SUM(D121:D135)-D136</f>
        <v>966679999.57000005</v>
      </c>
      <c r="E137" s="102">
        <f>SUM(E121:E135)-E136</f>
        <v>266094735.40000001</v>
      </c>
      <c r="F137" s="5"/>
      <c r="G137" s="97" t="s">
        <v>215</v>
      </c>
      <c r="H137" s="5"/>
      <c r="I137" s="102">
        <f>SUM(I121:I135)-I136</f>
        <v>689069427.27999997</v>
      </c>
      <c r="J137" s="102">
        <f>SUM(J121:J135)-J136</f>
        <v>86309370.260000005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5" x14ac:dyDescent="0.25"/>
  <cols>
    <col min="1" max="1" width="9.1796875" hidden="1" customWidth="1"/>
    <col min="3" max="3" width="40.1796875" bestFit="1" customWidth="1"/>
    <col min="4" max="5" width="10.81640625" bestFit="1" customWidth="1"/>
    <col min="6" max="6" width="6.81640625" customWidth="1"/>
    <col min="8" max="8" width="35.453125" bestFit="1" customWidth="1"/>
    <col min="9" max="9" width="12.1796875" bestFit="1" customWidth="1"/>
    <col min="10" max="10" width="13.179687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s="1" customFormat="1" ht="13" hidden="1" x14ac:dyDescent="0.3">
      <c r="D7" s="7"/>
      <c r="I7" s="7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s="1" customFormat="1" ht="13" hidden="1" x14ac:dyDescent="0.3">
      <c r="D14" s="7"/>
      <c r="I14" s="7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s="1" customFormat="1" ht="13" hidden="1" x14ac:dyDescent="0.3">
      <c r="D21" s="7"/>
      <c r="I21" s="7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s="1" customFormat="1" ht="13" hidden="1" x14ac:dyDescent="0.3">
      <c r="D28" s="7"/>
      <c r="I28" s="7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s="1" customFormat="1" ht="13" hidden="1" x14ac:dyDescent="0.3">
      <c r="D35" s="7"/>
      <c r="I35" s="7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s="1" customFormat="1" ht="13" hidden="1" x14ac:dyDescent="0.3">
      <c r="D42" s="7"/>
      <c r="I42" s="7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/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/>
      <c r="I47" s="7">
        <v>740</v>
      </c>
      <c r="J47" s="7">
        <v>740</v>
      </c>
    </row>
    <row r="48" spans="1:10" s="1" customFormat="1" ht="13" hidden="1" x14ac:dyDescent="0.3">
      <c r="A48" s="1" t="s">
        <v>369</v>
      </c>
      <c r="D48" s="7"/>
      <c r="I48" s="7" t="s">
        <v>354</v>
      </c>
      <c r="J48" s="1" t="s">
        <v>355</v>
      </c>
    </row>
    <row r="49" spans="1:10" s="1" customFormat="1" ht="13" hidden="1" x14ac:dyDescent="0.3">
      <c r="D49" s="7"/>
      <c r="I49" s="7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/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/>
      <c r="I54" s="7">
        <v>750</v>
      </c>
      <c r="J54" s="7">
        <v>750</v>
      </c>
    </row>
    <row r="55" spans="1:10" s="1" customFormat="1" ht="13" hidden="1" x14ac:dyDescent="0.3">
      <c r="A55" s="1" t="s">
        <v>370</v>
      </c>
      <c r="D55" s="7"/>
      <c r="I55" s="7" t="s">
        <v>354</v>
      </c>
      <c r="J55" s="1" t="s">
        <v>355</v>
      </c>
    </row>
    <row r="56" spans="1:10" s="1" customFormat="1" ht="13" hidden="1" x14ac:dyDescent="0.3">
      <c r="D56" s="7"/>
      <c r="I56" s="7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760</v>
      </c>
      <c r="J61" s="7">
        <v>760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3" spans="1:10" s="1" customFormat="1" ht="13" hidden="1" x14ac:dyDescent="0.3">
      <c r="D63" s="7"/>
      <c r="I63" s="7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770</v>
      </c>
      <c r="J68" s="7">
        <v>770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0" spans="1:10" s="1" customFormat="1" ht="13" hidden="1" x14ac:dyDescent="0.3">
      <c r="D70" s="7"/>
      <c r="I70" s="7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780</v>
      </c>
      <c r="J75" s="7">
        <v>780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7" spans="1:10" s="1" customFormat="1" ht="13" hidden="1" x14ac:dyDescent="0.3">
      <c r="D77" s="7"/>
      <c r="I77" s="7"/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39" t="str">
        <f>CONCATENATE("BUD",NOTES!$D$4)</f>
        <v>BUD2025</v>
      </c>
      <c r="E81" s="39" t="str">
        <f>CONCATENATE("BUD",NOTES!$D$4)</f>
        <v>BUD2025</v>
      </c>
      <c r="F81" s="39"/>
      <c r="G81" s="39"/>
      <c r="H81" s="39"/>
      <c r="I81" s="39" t="str">
        <f>CONCATENATE("BUD",NOTES!$D$4)</f>
        <v>BUD2025</v>
      </c>
      <c r="J81" s="39" t="str">
        <f>CONCATENATE("BUD",NOTES!$D$4)</f>
        <v>BUD2025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t="13" hidden="1" x14ac:dyDescent="0.3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6" spans="1:10" ht="13" hidden="1" x14ac:dyDescent="0.3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7.5" x14ac:dyDescent="0.35">
      <c r="B87" s="198" t="s">
        <v>481</v>
      </c>
      <c r="C87" s="198"/>
      <c r="D87" s="198"/>
      <c r="E87" s="198"/>
      <c r="F87" s="198"/>
      <c r="G87" s="198"/>
      <c r="H87" s="198"/>
      <c r="I87" s="198"/>
      <c r="J87" s="198"/>
    </row>
    <row r="88" spans="1:10" s="1" customFormat="1" ht="13" x14ac:dyDescent="0.3"/>
    <row r="89" spans="1:10" s="1" customFormat="1" ht="21.75" customHeight="1" x14ac:dyDescent="0.3">
      <c r="B89" s="97" t="s">
        <v>482</v>
      </c>
      <c r="C89" s="5"/>
      <c r="D89" s="98" t="s">
        <v>251</v>
      </c>
      <c r="E89" s="98" t="s">
        <v>252</v>
      </c>
      <c r="F89" s="5"/>
      <c r="G89" s="97" t="s">
        <v>482</v>
      </c>
      <c r="H89" s="5"/>
      <c r="I89" s="98" t="s">
        <v>251</v>
      </c>
      <c r="J89" s="98" t="s">
        <v>252</v>
      </c>
    </row>
    <row r="90" spans="1:10" s="1" customFormat="1" ht="13" x14ac:dyDescent="0.3"/>
    <row r="91" spans="1:10" s="1" customFormat="1" ht="13" x14ac:dyDescent="0.3">
      <c r="B91" s="99" t="s">
        <v>490</v>
      </c>
      <c r="C91" s="103" t="s">
        <v>578</v>
      </c>
      <c r="D91" s="9" t="s">
        <v>253</v>
      </c>
      <c r="E91" s="9" t="s">
        <v>253</v>
      </c>
      <c r="G91" s="99" t="s">
        <v>491</v>
      </c>
      <c r="H91" s="8" t="s">
        <v>480</v>
      </c>
      <c r="I91" s="9" t="s">
        <v>253</v>
      </c>
      <c r="J91" s="9" t="s">
        <v>253</v>
      </c>
    </row>
    <row r="92" spans="1:10" s="1" customFormat="1" ht="13" x14ac:dyDescent="0.3"/>
    <row r="93" spans="1:10" s="1" customFormat="1" ht="18" customHeight="1" x14ac:dyDescent="0.3">
      <c r="A93" s="1" t="s">
        <v>476</v>
      </c>
      <c r="B93" s="6" t="s">
        <v>33</v>
      </c>
      <c r="C93" s="6" t="s">
        <v>335</v>
      </c>
      <c r="D93" s="10">
        <v>4096398.6799999997</v>
      </c>
      <c r="E93" s="10">
        <v>843065.69000000006</v>
      </c>
      <c r="G93" s="6" t="s">
        <v>39</v>
      </c>
      <c r="H93" s="6" t="s">
        <v>340</v>
      </c>
      <c r="I93" s="10">
        <v>45880000.830000006</v>
      </c>
      <c r="J93" s="10">
        <v>39721276.850000001</v>
      </c>
    </row>
    <row r="94" spans="1:10" s="1" customFormat="1" ht="18" customHeight="1" x14ac:dyDescent="0.3">
      <c r="A94" s="1" t="s">
        <v>72</v>
      </c>
      <c r="B94" s="6" t="s">
        <v>34</v>
      </c>
      <c r="C94" s="6" t="s">
        <v>336</v>
      </c>
      <c r="D94" s="10">
        <v>20605306.369999997</v>
      </c>
      <c r="E94" s="10">
        <v>8152719.6600000001</v>
      </c>
      <c r="G94" s="6" t="s">
        <v>40</v>
      </c>
      <c r="H94" s="6" t="s">
        <v>341</v>
      </c>
      <c r="I94" s="10">
        <v>2810480.5100000002</v>
      </c>
      <c r="J94" s="10">
        <v>1473479.96</v>
      </c>
    </row>
    <row r="95" spans="1:10" s="1" customFormat="1" ht="18" customHeight="1" x14ac:dyDescent="0.3">
      <c r="A95" s="1" t="s">
        <v>408</v>
      </c>
      <c r="B95" s="6" t="s">
        <v>35</v>
      </c>
      <c r="C95" s="6" t="s">
        <v>337</v>
      </c>
      <c r="D95" s="10">
        <v>2408612.37</v>
      </c>
      <c r="E95" s="10">
        <v>214153.22</v>
      </c>
      <c r="G95" s="6" t="s">
        <v>41</v>
      </c>
      <c r="H95" s="6" t="s">
        <v>42</v>
      </c>
      <c r="I95" s="10">
        <v>211492766.84</v>
      </c>
      <c r="J95" s="10">
        <v>14313645.59</v>
      </c>
    </row>
    <row r="96" spans="1:10" s="1" customFormat="1" ht="18" customHeight="1" x14ac:dyDescent="0.3">
      <c r="A96" s="1" t="s">
        <v>409</v>
      </c>
      <c r="B96" s="6" t="s">
        <v>36</v>
      </c>
      <c r="C96" s="6" t="s">
        <v>338</v>
      </c>
      <c r="D96" s="10">
        <v>26675735.470000006</v>
      </c>
      <c r="E96" s="10">
        <v>12239024.149999999</v>
      </c>
      <c r="G96" s="6" t="s">
        <v>43</v>
      </c>
      <c r="H96" s="6" t="s">
        <v>343</v>
      </c>
      <c r="I96" s="10">
        <v>11823380.960000003</v>
      </c>
      <c r="J96" s="10">
        <v>1280883.0600000003</v>
      </c>
    </row>
    <row r="97" spans="1:10" s="1" customFormat="1" ht="18" customHeight="1" x14ac:dyDescent="0.3">
      <c r="A97" s="1" t="s">
        <v>410</v>
      </c>
      <c r="B97" s="6" t="s">
        <v>37</v>
      </c>
      <c r="C97" s="6" t="s">
        <v>339</v>
      </c>
      <c r="D97" s="10">
        <v>2829475.5399999996</v>
      </c>
      <c r="E97" s="10">
        <v>1037035.93</v>
      </c>
      <c r="G97" s="6" t="s">
        <v>44</v>
      </c>
      <c r="H97" s="6" t="s">
        <v>45</v>
      </c>
      <c r="I97" s="10">
        <v>8631479.9800000004</v>
      </c>
      <c r="J97" s="10">
        <v>244994.74</v>
      </c>
    </row>
    <row r="98" spans="1:10" s="1" customFormat="1" ht="18" customHeight="1" x14ac:dyDescent="0.3">
      <c r="A98" s="1" t="s">
        <v>73</v>
      </c>
      <c r="B98" s="6" t="s">
        <v>38</v>
      </c>
      <c r="C98" s="6" t="s">
        <v>289</v>
      </c>
      <c r="D98" s="10">
        <v>237635.09000000003</v>
      </c>
      <c r="E98" s="10">
        <v>1914.79</v>
      </c>
      <c r="G98" s="6" t="s">
        <v>46</v>
      </c>
      <c r="H98" s="6" t="s">
        <v>345</v>
      </c>
      <c r="I98" s="10">
        <v>285723.59000000003</v>
      </c>
      <c r="J98" s="10">
        <v>70216.399999999994</v>
      </c>
    </row>
    <row r="99" spans="1:10" s="1" customFormat="1" ht="18" customHeight="1" x14ac:dyDescent="0.3">
      <c r="A99" s="1" t="s">
        <v>74</v>
      </c>
      <c r="G99" s="6" t="s">
        <v>47</v>
      </c>
      <c r="H99" s="6" t="s">
        <v>48</v>
      </c>
      <c r="I99" s="10">
        <v>3313751.3200000003</v>
      </c>
      <c r="J99" s="10">
        <v>1806378.7000000002</v>
      </c>
    </row>
    <row r="100" spans="1:10" s="1" customFormat="1" ht="18" customHeight="1" x14ac:dyDescent="0.3">
      <c r="A100" s="1" t="s">
        <v>75</v>
      </c>
      <c r="D100" s="10"/>
      <c r="E100" s="10"/>
      <c r="G100" s="6" t="s">
        <v>49</v>
      </c>
      <c r="H100" s="6" t="s">
        <v>347</v>
      </c>
      <c r="I100" s="10">
        <v>381413</v>
      </c>
      <c r="J100" s="10">
        <v>200487</v>
      </c>
    </row>
    <row r="101" spans="1:10" s="1" customFormat="1" ht="18" customHeight="1" x14ac:dyDescent="0.3">
      <c r="A101" s="1" t="s">
        <v>76</v>
      </c>
      <c r="G101" s="6" t="s">
        <v>50</v>
      </c>
      <c r="H101" s="6" t="s">
        <v>348</v>
      </c>
      <c r="I101" s="10">
        <v>93697727.12999998</v>
      </c>
      <c r="J101" s="10">
        <v>3505861.1199999996</v>
      </c>
    </row>
    <row r="102" spans="1:10" s="1" customFormat="1" ht="18" customHeight="1" x14ac:dyDescent="0.3">
      <c r="A102" s="1" t="s">
        <v>77</v>
      </c>
      <c r="B102" s="100"/>
      <c r="C102" s="101"/>
      <c r="D102" s="10"/>
      <c r="E102" s="10"/>
      <c r="G102" s="6" t="s">
        <v>51</v>
      </c>
      <c r="H102" s="6" t="s">
        <v>52</v>
      </c>
      <c r="I102" s="10">
        <v>35157382.520000011</v>
      </c>
      <c r="J102" s="10">
        <v>1246549.44</v>
      </c>
    </row>
    <row r="103" spans="1:10" s="1" customFormat="1" ht="18" customHeight="1" x14ac:dyDescent="0.3">
      <c r="A103" s="1" t="s">
        <v>78</v>
      </c>
      <c r="B103" s="100"/>
      <c r="C103" s="101"/>
      <c r="G103" s="6" t="s">
        <v>53</v>
      </c>
      <c r="H103" s="6" t="s">
        <v>289</v>
      </c>
      <c r="I103" s="10">
        <v>86406010.280000001</v>
      </c>
      <c r="J103" s="10">
        <v>568563821.37</v>
      </c>
    </row>
    <row r="104" spans="1:10" s="1" customFormat="1" ht="19.5" customHeight="1" x14ac:dyDescent="0.3">
      <c r="A104" s="1" t="s">
        <v>81</v>
      </c>
      <c r="B104" s="1" t="s">
        <v>477</v>
      </c>
      <c r="C104" s="1" t="s">
        <v>478</v>
      </c>
      <c r="D104" s="10">
        <v>0</v>
      </c>
      <c r="E104" s="10">
        <v>0</v>
      </c>
      <c r="G104" s="1" t="s">
        <v>477</v>
      </c>
      <c r="H104" s="1" t="s">
        <v>478</v>
      </c>
      <c r="I104" s="10">
        <v>21162718.689999998</v>
      </c>
      <c r="J104" s="10">
        <v>21162718.689999998</v>
      </c>
    </row>
    <row r="105" spans="1:10" s="1" customFormat="1" ht="13" x14ac:dyDescent="0.3">
      <c r="D105" s="10"/>
      <c r="E105" s="10"/>
      <c r="I105" s="10"/>
      <c r="J105" s="10"/>
    </row>
    <row r="106" spans="1:10" s="1" customFormat="1" ht="20.25" customHeight="1" x14ac:dyDescent="0.3">
      <c r="B106" s="97" t="s">
        <v>215</v>
      </c>
      <c r="C106" s="5"/>
      <c r="D106" s="102">
        <f>SUM(D93:D103)-D104</f>
        <v>56853163.520000003</v>
      </c>
      <c r="E106" s="102">
        <f>SUM(E93:E103)-E104</f>
        <v>22487913.439999998</v>
      </c>
      <c r="F106" s="5"/>
      <c r="G106" s="97" t="s">
        <v>215</v>
      </c>
      <c r="H106" s="5"/>
      <c r="I106" s="102">
        <f>SUM(I93:I103)-I104</f>
        <v>478717398.26999992</v>
      </c>
      <c r="J106" s="102">
        <f>SUM(J93:J103)-J104</f>
        <v>611264875.53999996</v>
      </c>
    </row>
    <row r="107" spans="1:10" s="1" customFormat="1" ht="15" x14ac:dyDescent="0.3">
      <c r="B107" s="104"/>
      <c r="C107" s="104"/>
      <c r="D107" s="5"/>
      <c r="E107" s="5"/>
      <c r="F107" s="5"/>
      <c r="G107" s="97" t="s">
        <v>126</v>
      </c>
      <c r="H107" s="5"/>
      <c r="I107" s="102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7834082926.8100004</v>
      </c>
      <c r="J107" s="102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5367380095.6199999</v>
      </c>
    </row>
    <row r="108" spans="1:10" s="1" customFormat="1" ht="13" x14ac:dyDescent="0.3"/>
    <row r="109" spans="1:10" s="1" customFormat="1" ht="13" x14ac:dyDescent="0.3">
      <c r="F109" s="6"/>
      <c r="G109" s="6" t="s">
        <v>412</v>
      </c>
      <c r="H109" s="6"/>
      <c r="I109" s="105"/>
      <c r="J109" s="105">
        <f>'Exp &amp; Inc by AUTHTYPE'!$F$85</f>
        <v>1919692776.2099986</v>
      </c>
    </row>
    <row r="110" spans="1:10" s="1" customFormat="1" ht="13" x14ac:dyDescent="0.3">
      <c r="F110" s="6"/>
      <c r="G110" s="6" t="s">
        <v>442</v>
      </c>
      <c r="H110" s="6"/>
      <c r="I110" s="105"/>
      <c r="J110" s="105">
        <f>'Exp &amp; Inc by AUTHTYPE'!$F$82</f>
        <v>514945020</v>
      </c>
    </row>
    <row r="111" spans="1:10" s="1" customFormat="1" ht="13" x14ac:dyDescent="0.3">
      <c r="F111" s="6"/>
      <c r="G111" s="6" t="s">
        <v>198</v>
      </c>
      <c r="H111" s="6"/>
      <c r="I111" s="105"/>
      <c r="J111" s="105">
        <f>'Exp &amp; Inc by AUTHTYPE'!F83</f>
        <v>0</v>
      </c>
    </row>
    <row r="112" spans="1:10" s="1" customFormat="1" ht="13" x14ac:dyDescent="0.3">
      <c r="F112" s="6"/>
      <c r="G112" s="6" t="s">
        <v>220</v>
      </c>
      <c r="H112" s="6"/>
      <c r="I112" s="105"/>
      <c r="J112" s="105">
        <f>'Exp &amp; Inc by AUTHTYPE'!$F$87</f>
        <v>-32065034.989999998</v>
      </c>
    </row>
    <row r="113" spans="6:10" s="1" customFormat="1" ht="13" x14ac:dyDescent="0.3">
      <c r="F113" s="6"/>
      <c r="G113" s="6"/>
      <c r="I113" s="4"/>
      <c r="J113" s="6"/>
    </row>
    <row r="114" spans="6:10" s="1" customFormat="1" ht="13" x14ac:dyDescent="0.3">
      <c r="F114" s="6"/>
      <c r="G114" s="97" t="s">
        <v>127</v>
      </c>
      <c r="H114" s="5"/>
      <c r="I114" s="102">
        <f>SUM(I107:I113)</f>
        <v>7834082926.8100004</v>
      </c>
      <c r="J114" s="102">
        <f>J107+J109+J111-J112+J110</f>
        <v>7834082926.8199978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45" zoomScaleNormal="100" workbookViewId="0">
      <selection activeCell="B8" sqref="B8"/>
    </sheetView>
  </sheetViews>
  <sheetFormatPr defaultRowHeight="12.5" x14ac:dyDescent="0.25"/>
  <cols>
    <col min="1" max="1" width="11.81640625" hidden="1" customWidth="1"/>
    <col min="2" max="2" width="21.81640625" customWidth="1"/>
    <col min="3" max="3" width="12.81640625" customWidth="1"/>
    <col min="4" max="4" width="11.81640625" customWidth="1"/>
    <col min="5" max="6" width="12.453125" customWidth="1"/>
    <col min="7" max="7" width="11.1796875" customWidth="1"/>
    <col min="8" max="8" width="14.81640625" customWidth="1"/>
    <col min="9" max="9" width="13.1796875" customWidth="1"/>
    <col min="10" max="10" width="13.54296875" customWidth="1"/>
    <col min="11" max="11" width="12.1796875" customWidth="1"/>
    <col min="12" max="12" width="11.81640625" customWidth="1"/>
    <col min="14" max="14" width="15.81640625" customWidth="1"/>
    <col min="15" max="15" width="16" customWidth="1"/>
    <col min="16" max="16" width="13.81640625" customWidth="1"/>
    <col min="17" max="17" width="12.1796875" customWidth="1"/>
    <col min="18" max="18" width="15.54296875" customWidth="1"/>
    <col min="19" max="19" width="12" bestFit="1" customWidth="1"/>
  </cols>
  <sheetData>
    <row r="1" spans="1:23" s="1" customFormat="1" ht="13" hidden="1" x14ac:dyDescent="0.3">
      <c r="A1" s="1" t="s">
        <v>515</v>
      </c>
      <c r="N1"/>
      <c r="O1"/>
      <c r="P1"/>
      <c r="Q1"/>
      <c r="R1"/>
      <c r="S1"/>
      <c r="T1"/>
      <c r="U1"/>
      <c r="V1"/>
      <c r="W1"/>
    </row>
    <row r="2" spans="1:23" s="1" customFormat="1" ht="13" hidden="1" x14ac:dyDescent="0.3">
      <c r="A2" s="1" t="s">
        <v>238</v>
      </c>
      <c r="N2"/>
      <c r="O2"/>
      <c r="P2"/>
      <c r="Q2"/>
      <c r="R2"/>
      <c r="S2"/>
      <c r="T2"/>
      <c r="U2"/>
      <c r="V2"/>
      <c r="W2"/>
    </row>
    <row r="3" spans="1:23" s="1" customFormat="1" ht="13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I3" s="1" t="s">
        <v>226</v>
      </c>
      <c r="K3" s="1" t="s">
        <v>226</v>
      </c>
      <c r="N3"/>
      <c r="O3"/>
      <c r="P3"/>
      <c r="Q3"/>
      <c r="R3"/>
      <c r="S3"/>
      <c r="T3"/>
      <c r="U3"/>
      <c r="V3"/>
      <c r="W3"/>
    </row>
    <row r="4" spans="1:23" s="1" customFormat="1" ht="13" hidden="1" x14ac:dyDescent="0.3">
      <c r="A4" s="1" t="s">
        <v>227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t="13" hidden="1" x14ac:dyDescent="0.3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180</v>
      </c>
      <c r="J5" s="7"/>
      <c r="K5" s="1" t="s">
        <v>181</v>
      </c>
      <c r="N5"/>
      <c r="O5"/>
      <c r="P5"/>
      <c r="Q5"/>
      <c r="R5"/>
      <c r="S5"/>
      <c r="T5"/>
      <c r="U5"/>
      <c r="V5"/>
      <c r="W5"/>
    </row>
    <row r="6" spans="1:23" s="1" customFormat="1" ht="13" hidden="1" x14ac:dyDescent="0.3">
      <c r="A6" s="1" t="s">
        <v>254</v>
      </c>
      <c r="C6" s="1" t="s">
        <v>134</v>
      </c>
      <c r="D6" s="1" t="s">
        <v>566</v>
      </c>
      <c r="E6" s="1" t="s">
        <v>505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35">
      <c r="A7" s="1" t="s">
        <v>353</v>
      </c>
      <c r="C7" s="1" t="s">
        <v>354</v>
      </c>
      <c r="D7" s="1" t="s">
        <v>355</v>
      </c>
      <c r="E7" s="1" t="s">
        <v>355</v>
      </c>
      <c r="F7" s="1" t="s">
        <v>355</v>
      </c>
      <c r="G7" s="1" t="s">
        <v>355</v>
      </c>
      <c r="H7" s="1"/>
      <c r="I7" s="1" t="s">
        <v>354</v>
      </c>
      <c r="J7" s="1"/>
      <c r="K7" s="1" t="s">
        <v>354</v>
      </c>
      <c r="N7"/>
      <c r="O7"/>
      <c r="P7"/>
      <c r="Q7"/>
      <c r="R7"/>
      <c r="S7"/>
      <c r="T7"/>
      <c r="U7"/>
      <c r="V7"/>
      <c r="W7"/>
    </row>
    <row r="11" spans="1:23" s="1" customFormat="1" ht="13" hidden="1" x14ac:dyDescent="0.3">
      <c r="A11" s="1" t="s">
        <v>516</v>
      </c>
      <c r="N11"/>
      <c r="O11"/>
      <c r="P11"/>
      <c r="Q11"/>
      <c r="R11"/>
      <c r="S11"/>
      <c r="T11"/>
      <c r="U11"/>
      <c r="V11"/>
      <c r="W11"/>
    </row>
    <row r="12" spans="1:23" s="1" customFormat="1" ht="13" hidden="1" x14ac:dyDescent="0.3">
      <c r="A12" s="1" t="s">
        <v>233</v>
      </c>
      <c r="N12"/>
      <c r="O12"/>
      <c r="P12"/>
      <c r="Q12"/>
      <c r="R12"/>
      <c r="S12"/>
      <c r="T12"/>
      <c r="U12"/>
      <c r="V12"/>
      <c r="W12"/>
    </row>
    <row r="13" spans="1:23" s="1" customFormat="1" ht="13" hidden="1" x14ac:dyDescent="0.3">
      <c r="A13" s="1" t="s">
        <v>246</v>
      </c>
      <c r="B13" s="8"/>
      <c r="C13" s="1" t="s">
        <v>226</v>
      </c>
      <c r="D13" s="1" t="s">
        <v>226</v>
      </c>
      <c r="E13" s="1" t="s">
        <v>226</v>
      </c>
      <c r="F13" s="1" t="s">
        <v>226</v>
      </c>
      <c r="G13" s="1" t="s">
        <v>226</v>
      </c>
      <c r="I13" s="1" t="s">
        <v>226</v>
      </c>
      <c r="K13" s="1" t="s">
        <v>226</v>
      </c>
      <c r="N13"/>
      <c r="O13"/>
      <c r="P13"/>
      <c r="Q13"/>
      <c r="R13"/>
      <c r="S13"/>
      <c r="T13"/>
      <c r="U13"/>
      <c r="V13"/>
      <c r="W13"/>
    </row>
    <row r="14" spans="1:23" s="1" customFormat="1" ht="13" hidden="1" x14ac:dyDescent="0.3">
      <c r="A14" s="1" t="s">
        <v>228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t="13" hidden="1" x14ac:dyDescent="0.3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180</v>
      </c>
      <c r="J15" s="7"/>
      <c r="K15" s="1" t="s">
        <v>181</v>
      </c>
      <c r="N15"/>
      <c r="O15"/>
      <c r="P15"/>
      <c r="Q15"/>
      <c r="R15"/>
      <c r="S15"/>
      <c r="T15"/>
      <c r="U15"/>
      <c r="V15"/>
      <c r="W15"/>
    </row>
    <row r="16" spans="1:23" s="1" customFormat="1" ht="13" hidden="1" x14ac:dyDescent="0.3">
      <c r="A16" s="1" t="s">
        <v>255</v>
      </c>
      <c r="C16" s="1" t="s">
        <v>134</v>
      </c>
      <c r="D16" s="1" t="s">
        <v>566</v>
      </c>
      <c r="E16" s="1" t="s">
        <v>505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35">
      <c r="A17" s="1" t="s">
        <v>356</v>
      </c>
      <c r="C17" s="1" t="s">
        <v>354</v>
      </c>
      <c r="D17" s="1" t="s">
        <v>355</v>
      </c>
      <c r="E17" s="1" t="s">
        <v>355</v>
      </c>
      <c r="F17" s="1" t="s">
        <v>355</v>
      </c>
      <c r="G17" s="1" t="s">
        <v>355</v>
      </c>
      <c r="H17" s="1"/>
      <c r="I17" s="1" t="s">
        <v>354</v>
      </c>
      <c r="J17" s="1"/>
      <c r="K17" s="1" t="s">
        <v>354</v>
      </c>
      <c r="N17"/>
      <c r="O17"/>
      <c r="P17"/>
      <c r="Q17"/>
      <c r="R17"/>
      <c r="S17"/>
      <c r="T17"/>
      <c r="U17"/>
      <c r="V17"/>
      <c r="W17"/>
    </row>
    <row r="19" spans="1:23" ht="15" x14ac:dyDescent="0.3">
      <c r="B19" s="205" t="str">
        <f>"REVENUE EXPENDITURE AND INCOME AND ANNUAL RATE ON VALUATION FOR GENERAL CHARGES FOR "&amp;NOTES!$D$4</f>
        <v>REVENUE EXPENDITURE AND INCOME AND ANNUAL RATE ON VALUATION FOR GENERAL CHARGES FOR 2025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</row>
    <row r="20" spans="1:23" ht="13" thickBot="1" x14ac:dyDescent="0.3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23" ht="13" x14ac:dyDescent="0.3">
      <c r="B21" s="57" t="s">
        <v>156</v>
      </c>
      <c r="C21" s="203" t="s">
        <v>2</v>
      </c>
      <c r="D21" s="206" t="s">
        <v>252</v>
      </c>
      <c r="E21" s="207"/>
      <c r="F21" s="207"/>
      <c r="G21" s="207"/>
      <c r="H21" s="207"/>
      <c r="I21" s="207"/>
      <c r="J21" s="207"/>
      <c r="K21" s="207"/>
      <c r="L21" s="207"/>
    </row>
    <row r="22" spans="1:23" ht="51" customHeight="1" thickBot="1" x14ac:dyDescent="0.35">
      <c r="B22" s="107" t="s">
        <v>506</v>
      </c>
      <c r="C22" s="204"/>
      <c r="D22" s="108" t="s">
        <v>133</v>
      </c>
      <c r="E22" s="108" t="s">
        <v>128</v>
      </c>
      <c r="F22" s="108" t="s">
        <v>129</v>
      </c>
      <c r="G22" s="108" t="s">
        <v>511</v>
      </c>
      <c r="H22" s="109" t="s">
        <v>225</v>
      </c>
      <c r="I22" s="108" t="s">
        <v>130</v>
      </c>
      <c r="J22" s="108" t="s">
        <v>131</v>
      </c>
      <c r="K22" s="108" t="s">
        <v>55</v>
      </c>
      <c r="L22" s="108" t="s">
        <v>132</v>
      </c>
    </row>
    <row r="23" spans="1:23" x14ac:dyDescent="0.25">
      <c r="C23" s="133" t="s">
        <v>253</v>
      </c>
      <c r="D23" s="133" t="s">
        <v>253</v>
      </c>
      <c r="E23" s="133" t="s">
        <v>253</v>
      </c>
      <c r="F23" s="133" t="s">
        <v>253</v>
      </c>
      <c r="G23" s="133" t="s">
        <v>253</v>
      </c>
      <c r="H23" s="133" t="s">
        <v>253</v>
      </c>
      <c r="I23" s="133" t="s">
        <v>253</v>
      </c>
      <c r="J23" s="133" t="s">
        <v>253</v>
      </c>
      <c r="K23" s="133" t="s">
        <v>253</v>
      </c>
      <c r="L23" s="133" t="s">
        <v>253</v>
      </c>
    </row>
    <row r="24" spans="1:23" ht="13" x14ac:dyDescent="0.3">
      <c r="A24" s="1" t="s">
        <v>583</v>
      </c>
      <c r="B24" s="26" t="s">
        <v>584</v>
      </c>
      <c r="C24" s="10">
        <v>81387519.920000002</v>
      </c>
      <c r="D24" s="10">
        <v>39118370</v>
      </c>
      <c r="E24" s="10">
        <v>16649249.93</v>
      </c>
      <c r="F24" s="10">
        <v>340000</v>
      </c>
      <c r="G24" s="10">
        <v>9120600</v>
      </c>
      <c r="H24" s="112">
        <f t="shared" ref="H24:H52" si="0">SUM(D24:G24)</f>
        <v>65228219.93</v>
      </c>
      <c r="I24" s="4">
        <v>0.01</v>
      </c>
      <c r="J24" s="10">
        <f t="shared" ref="J24:J52" si="1">C24-H24+I24</f>
        <v>16159300.000000002</v>
      </c>
      <c r="K24" s="4">
        <v>59849371</v>
      </c>
      <c r="L24" s="145">
        <f t="shared" ref="L24:L52" si="2">IF(K24=0,"0",(J24/K24))</f>
        <v>0.26999949590113492</v>
      </c>
    </row>
    <row r="25" spans="1:23" ht="13" x14ac:dyDescent="0.3">
      <c r="A25" s="1" t="s">
        <v>583</v>
      </c>
      <c r="B25" s="26" t="s">
        <v>585</v>
      </c>
      <c r="C25" s="10">
        <v>106017132.05000001</v>
      </c>
      <c r="D25" s="10">
        <v>54263047</v>
      </c>
      <c r="E25" s="10">
        <v>19049017.579999998</v>
      </c>
      <c r="F25" s="10">
        <v>356431</v>
      </c>
      <c r="G25" s="10">
        <v>12402993</v>
      </c>
      <c r="H25" s="112">
        <f t="shared" si="0"/>
        <v>86071488.579999998</v>
      </c>
      <c r="I25" s="4">
        <v>0</v>
      </c>
      <c r="J25" s="10">
        <f t="shared" si="1"/>
        <v>19945643.470000014</v>
      </c>
      <c r="K25" s="4">
        <v>82009997</v>
      </c>
      <c r="L25" s="145">
        <f t="shared" si="2"/>
        <v>0.24320990366576911</v>
      </c>
    </row>
    <row r="26" spans="1:23" ht="13" x14ac:dyDescent="0.3">
      <c r="A26" s="1" t="s">
        <v>583</v>
      </c>
      <c r="B26" s="26" t="s">
        <v>586</v>
      </c>
      <c r="C26" s="10">
        <v>191927545.16999999</v>
      </c>
      <c r="D26" s="10">
        <v>80200027</v>
      </c>
      <c r="E26" s="10">
        <v>53638701.170000002</v>
      </c>
      <c r="F26" s="10">
        <v>84000</v>
      </c>
      <c r="G26" s="10">
        <v>11673909</v>
      </c>
      <c r="H26" s="112">
        <f t="shared" si="0"/>
        <v>145596637.17000002</v>
      </c>
      <c r="I26" s="4">
        <v>0</v>
      </c>
      <c r="J26" s="10">
        <f t="shared" si="1"/>
        <v>46330907.99999997</v>
      </c>
      <c r="K26" s="4">
        <v>193853152</v>
      </c>
      <c r="L26" s="145">
        <f t="shared" si="2"/>
        <v>0.23900002410071708</v>
      </c>
    </row>
    <row r="27" spans="1:23" ht="13" x14ac:dyDescent="0.3">
      <c r="A27" s="1" t="s">
        <v>583</v>
      </c>
      <c r="B27" s="26" t="s">
        <v>587</v>
      </c>
      <c r="C27" s="10">
        <v>325094199.90999997</v>
      </c>
      <c r="D27" s="10">
        <v>121092900</v>
      </c>
      <c r="E27" s="10">
        <v>78761800.030000001</v>
      </c>
      <c r="F27" s="10">
        <v>588500</v>
      </c>
      <c r="G27" s="10">
        <v>19230500</v>
      </c>
      <c r="H27" s="112">
        <f t="shared" si="0"/>
        <v>219673700.03</v>
      </c>
      <c r="I27" s="4">
        <v>-1088100</v>
      </c>
      <c r="J27" s="10">
        <f t="shared" si="1"/>
        <v>104332399.87999997</v>
      </c>
      <c r="K27" s="4">
        <v>1344663</v>
      </c>
      <c r="L27" s="145">
        <f t="shared" si="2"/>
        <v>77.589998296971032</v>
      </c>
    </row>
    <row r="28" spans="1:23" ht="13" x14ac:dyDescent="0.3">
      <c r="A28" s="1" t="s">
        <v>583</v>
      </c>
      <c r="B28" s="26" t="s">
        <v>588</v>
      </c>
      <c r="C28" s="10">
        <v>516459490</v>
      </c>
      <c r="D28" s="10">
        <v>236393414</v>
      </c>
      <c r="E28" s="10">
        <v>117489581</v>
      </c>
      <c r="F28" s="10">
        <v>1678826</v>
      </c>
      <c r="G28" s="10">
        <v>29731207</v>
      </c>
      <c r="H28" s="112">
        <f t="shared" si="0"/>
        <v>385293028</v>
      </c>
      <c r="I28" s="4">
        <v>0</v>
      </c>
      <c r="J28" s="10">
        <f t="shared" si="1"/>
        <v>131166462</v>
      </c>
      <c r="K28" s="4">
        <v>1613896</v>
      </c>
      <c r="L28" s="145">
        <f t="shared" si="2"/>
        <v>81.273181171525309</v>
      </c>
    </row>
    <row r="29" spans="1:23" ht="13" x14ac:dyDescent="0.3">
      <c r="A29" s="1" t="s">
        <v>583</v>
      </c>
      <c r="B29" s="26" t="s">
        <v>589</v>
      </c>
      <c r="C29" s="10">
        <v>198910782.07000002</v>
      </c>
      <c r="D29" s="10">
        <v>80524494</v>
      </c>
      <c r="E29" s="10">
        <v>50442447.07</v>
      </c>
      <c r="F29" s="10">
        <v>206289</v>
      </c>
      <c r="G29" s="10">
        <v>28019932</v>
      </c>
      <c r="H29" s="112">
        <f t="shared" si="0"/>
        <v>159193162.06999999</v>
      </c>
      <c r="I29" s="4">
        <v>0</v>
      </c>
      <c r="J29" s="10">
        <f t="shared" si="1"/>
        <v>39717620.00000003</v>
      </c>
      <c r="K29" s="4">
        <v>171196636</v>
      </c>
      <c r="L29" s="145">
        <f t="shared" si="2"/>
        <v>0.23200000261687403</v>
      </c>
    </row>
    <row r="30" spans="1:23" ht="13" x14ac:dyDescent="0.3">
      <c r="A30" s="1" t="s">
        <v>583</v>
      </c>
      <c r="B30" s="26" t="s">
        <v>590</v>
      </c>
      <c r="C30" s="10">
        <v>1485388695</v>
      </c>
      <c r="D30" s="10">
        <v>636907159</v>
      </c>
      <c r="E30" s="10">
        <v>288007275</v>
      </c>
      <c r="F30" s="10">
        <v>88566961</v>
      </c>
      <c r="G30" s="10">
        <v>28163129</v>
      </c>
      <c r="H30" s="112">
        <f t="shared" si="0"/>
        <v>1041644524</v>
      </c>
      <c r="I30" s="4">
        <v>-31526935</v>
      </c>
      <c r="J30" s="10">
        <f t="shared" si="1"/>
        <v>412217236</v>
      </c>
      <c r="K30" s="4">
        <v>1461763249</v>
      </c>
      <c r="L30" s="145">
        <f t="shared" si="2"/>
        <v>0.28199999985086505</v>
      </c>
    </row>
    <row r="31" spans="1:23" ht="13" x14ac:dyDescent="0.3">
      <c r="A31" s="1" t="s">
        <v>583</v>
      </c>
      <c r="B31" s="26" t="s">
        <v>591</v>
      </c>
      <c r="C31" s="10">
        <v>281164917.74000001</v>
      </c>
      <c r="D31" s="10">
        <v>90867600</v>
      </c>
      <c r="E31" s="10">
        <v>60905481.479999997</v>
      </c>
      <c r="F31" s="10">
        <v>2289900</v>
      </c>
      <c r="G31" s="10">
        <v>14496800</v>
      </c>
      <c r="H31" s="112">
        <f t="shared" si="0"/>
        <v>168559781.47999999</v>
      </c>
      <c r="I31" s="4">
        <v>0</v>
      </c>
      <c r="J31" s="10">
        <f t="shared" si="1"/>
        <v>112605136.26000002</v>
      </c>
      <c r="K31" s="4">
        <v>531523339</v>
      </c>
      <c r="L31" s="145">
        <f t="shared" si="2"/>
        <v>0.21185360641332068</v>
      </c>
    </row>
    <row r="32" spans="1:23" ht="13" x14ac:dyDescent="0.3">
      <c r="A32" s="1" t="s">
        <v>583</v>
      </c>
      <c r="B32" s="26" t="s">
        <v>592</v>
      </c>
      <c r="C32" s="10">
        <v>388875899.92000002</v>
      </c>
      <c r="D32" s="10">
        <v>134606700</v>
      </c>
      <c r="E32" s="10">
        <v>71384000.030000001</v>
      </c>
      <c r="F32" s="10">
        <v>2433300</v>
      </c>
      <c r="G32" s="10">
        <v>12700300</v>
      </c>
      <c r="H32" s="112">
        <f t="shared" si="0"/>
        <v>221124300.03</v>
      </c>
      <c r="I32" s="4">
        <v>0</v>
      </c>
      <c r="J32" s="10">
        <f t="shared" si="1"/>
        <v>167751599.89000002</v>
      </c>
      <c r="K32" s="4">
        <v>934028400</v>
      </c>
      <c r="L32" s="145">
        <f t="shared" si="2"/>
        <v>0.17960010626015227</v>
      </c>
    </row>
    <row r="33" spans="1:12" ht="13" x14ac:dyDescent="0.3">
      <c r="A33" s="1" t="s">
        <v>583</v>
      </c>
      <c r="B33" s="26" t="s">
        <v>593</v>
      </c>
      <c r="C33" s="10">
        <v>144104087.89999998</v>
      </c>
      <c r="D33" s="10">
        <v>59518143</v>
      </c>
      <c r="E33" s="10">
        <v>32282526.899999999</v>
      </c>
      <c r="F33" s="10">
        <v>226385</v>
      </c>
      <c r="G33" s="10">
        <v>7605616</v>
      </c>
      <c r="H33" s="112">
        <f t="shared" si="0"/>
        <v>99632670.900000006</v>
      </c>
      <c r="I33" s="4">
        <v>0</v>
      </c>
      <c r="J33" s="10">
        <f t="shared" si="1"/>
        <v>44471416.99999997</v>
      </c>
      <c r="K33" s="4">
        <v>193353985</v>
      </c>
      <c r="L33" s="145">
        <f t="shared" si="2"/>
        <v>0.23000000232733744</v>
      </c>
    </row>
    <row r="34" spans="1:12" ht="13" x14ac:dyDescent="0.3">
      <c r="A34" s="1" t="s">
        <v>583</v>
      </c>
      <c r="B34" s="26" t="s">
        <v>594</v>
      </c>
      <c r="C34" s="10">
        <v>193556097.69</v>
      </c>
      <c r="D34" s="10">
        <v>90308131</v>
      </c>
      <c r="E34" s="10">
        <v>30166818.689999998</v>
      </c>
      <c r="F34" s="10">
        <v>8662514</v>
      </c>
      <c r="G34" s="10">
        <v>22680034</v>
      </c>
      <c r="H34" s="112">
        <f t="shared" si="0"/>
        <v>151817497.69</v>
      </c>
      <c r="I34" s="4">
        <v>0</v>
      </c>
      <c r="J34" s="10">
        <f t="shared" si="1"/>
        <v>41738600</v>
      </c>
      <c r="K34" s="4">
        <v>173886398</v>
      </c>
      <c r="L34" s="145">
        <f t="shared" si="2"/>
        <v>0.2400337259271999</v>
      </c>
    </row>
    <row r="35" spans="1:12" ht="13" x14ac:dyDescent="0.3">
      <c r="A35" s="1" t="s">
        <v>583</v>
      </c>
      <c r="B35" s="26" t="s">
        <v>595</v>
      </c>
      <c r="C35" s="10">
        <v>226568586.75</v>
      </c>
      <c r="D35" s="10">
        <v>103786335.65000001</v>
      </c>
      <c r="E35" s="10">
        <v>46601146.879999995</v>
      </c>
      <c r="F35" s="10">
        <v>4618603</v>
      </c>
      <c r="G35" s="10">
        <v>16645430</v>
      </c>
      <c r="H35" s="112">
        <f t="shared" si="0"/>
        <v>171651515.53</v>
      </c>
      <c r="I35" s="4">
        <v>0</v>
      </c>
      <c r="J35" s="10">
        <f t="shared" si="1"/>
        <v>54917071.219999999</v>
      </c>
      <c r="K35" s="4">
        <v>224171728</v>
      </c>
      <c r="L35" s="145">
        <f t="shared" si="2"/>
        <v>0.24497768612463031</v>
      </c>
    </row>
    <row r="36" spans="1:12" ht="13" x14ac:dyDescent="0.3">
      <c r="A36" s="1" t="s">
        <v>583</v>
      </c>
      <c r="B36" s="26" t="s">
        <v>596</v>
      </c>
      <c r="C36" s="10">
        <v>260371148.01999998</v>
      </c>
      <c r="D36" s="10">
        <v>118718923</v>
      </c>
      <c r="E36" s="10">
        <v>45135682.980000004</v>
      </c>
      <c r="F36" s="10">
        <v>0</v>
      </c>
      <c r="G36" s="10">
        <v>22155235</v>
      </c>
      <c r="H36" s="112">
        <f t="shared" si="0"/>
        <v>186009840.98000002</v>
      </c>
      <c r="I36" s="4">
        <v>0</v>
      </c>
      <c r="J36" s="10">
        <f t="shared" si="1"/>
        <v>74361307.039999962</v>
      </c>
      <c r="K36" s="4">
        <v>327871724</v>
      </c>
      <c r="L36" s="145">
        <f t="shared" si="2"/>
        <v>0.22680000011223891</v>
      </c>
    </row>
    <row r="37" spans="1:12" ht="13" x14ac:dyDescent="0.3">
      <c r="A37" s="1" t="s">
        <v>583</v>
      </c>
      <c r="B37" s="26" t="s">
        <v>597</v>
      </c>
      <c r="C37" s="10">
        <v>120472000.39</v>
      </c>
      <c r="D37" s="10">
        <v>52980000</v>
      </c>
      <c r="E37" s="10">
        <v>29347000.390000001</v>
      </c>
      <c r="F37" s="10">
        <v>690000</v>
      </c>
      <c r="G37" s="10">
        <v>13355000</v>
      </c>
      <c r="H37" s="112">
        <f t="shared" si="0"/>
        <v>96372000.390000001</v>
      </c>
      <c r="I37" s="4">
        <v>0</v>
      </c>
      <c r="J37" s="10">
        <f t="shared" si="1"/>
        <v>24100000</v>
      </c>
      <c r="K37" s="4">
        <v>112429016</v>
      </c>
      <c r="L37" s="145">
        <f t="shared" si="2"/>
        <v>0.21435747512012379</v>
      </c>
    </row>
    <row r="38" spans="1:12" ht="13" x14ac:dyDescent="0.3">
      <c r="A38" s="1" t="s">
        <v>583</v>
      </c>
      <c r="B38" s="26" t="s">
        <v>598</v>
      </c>
      <c r="C38" s="10">
        <v>123693329.92999999</v>
      </c>
      <c r="D38" s="10">
        <v>70745740</v>
      </c>
      <c r="E38" s="10">
        <v>20287900</v>
      </c>
      <c r="F38" s="10">
        <v>5048500</v>
      </c>
      <c r="G38" s="10">
        <v>12450220</v>
      </c>
      <c r="H38" s="112">
        <f t="shared" si="0"/>
        <v>108532360</v>
      </c>
      <c r="I38" s="4">
        <v>0</v>
      </c>
      <c r="J38" s="10">
        <f t="shared" si="1"/>
        <v>15160969.929999992</v>
      </c>
      <c r="K38" s="4">
        <v>68385082</v>
      </c>
      <c r="L38" s="145">
        <f t="shared" si="2"/>
        <v>0.22169995979532484</v>
      </c>
    </row>
    <row r="39" spans="1:12" ht="13" x14ac:dyDescent="0.3">
      <c r="A39" s="1" t="s">
        <v>583</v>
      </c>
      <c r="B39" s="26" t="s">
        <v>599</v>
      </c>
      <c r="C39" s="10">
        <v>60119535</v>
      </c>
      <c r="D39" s="10">
        <v>30172119</v>
      </c>
      <c r="E39" s="10">
        <v>11140130</v>
      </c>
      <c r="F39" s="10">
        <v>367500</v>
      </c>
      <c r="G39" s="10">
        <v>10745778</v>
      </c>
      <c r="H39" s="112">
        <f t="shared" si="0"/>
        <v>52425527</v>
      </c>
      <c r="I39" s="4">
        <v>0</v>
      </c>
      <c r="J39" s="10">
        <f t="shared" si="1"/>
        <v>7694008</v>
      </c>
      <c r="K39" s="4">
        <v>30078217</v>
      </c>
      <c r="L39" s="145">
        <f t="shared" si="2"/>
        <v>0.25580000303874395</v>
      </c>
    </row>
    <row r="40" spans="1:12" ht="13" x14ac:dyDescent="0.3">
      <c r="A40" s="1" t="s">
        <v>583</v>
      </c>
      <c r="B40" s="26" t="s">
        <v>600</v>
      </c>
      <c r="C40" s="10">
        <v>923944216.23000002</v>
      </c>
      <c r="D40" s="10">
        <v>617341635.55000007</v>
      </c>
      <c r="E40" s="10">
        <v>212428898.95000002</v>
      </c>
      <c r="F40" s="10">
        <v>6306604</v>
      </c>
      <c r="G40" s="10">
        <v>21405939</v>
      </c>
      <c r="H40" s="112">
        <f t="shared" si="0"/>
        <v>857483077.50000012</v>
      </c>
      <c r="I40" s="4">
        <v>0</v>
      </c>
      <c r="J40" s="10">
        <f t="shared" si="1"/>
        <v>66461138.7299999</v>
      </c>
      <c r="K40" s="4">
        <v>237605988</v>
      </c>
      <c r="L40" s="145">
        <f t="shared" si="2"/>
        <v>0.27971154805239967</v>
      </c>
    </row>
    <row r="41" spans="1:12" ht="13" x14ac:dyDescent="0.3">
      <c r="A41" s="1" t="s">
        <v>583</v>
      </c>
      <c r="B41" s="26" t="s">
        <v>601</v>
      </c>
      <c r="C41" s="10">
        <v>75848814.310000002</v>
      </c>
      <c r="D41" s="10">
        <v>33140772</v>
      </c>
      <c r="E41" s="10">
        <v>21068212.310000002</v>
      </c>
      <c r="F41" s="10">
        <v>1173217</v>
      </c>
      <c r="G41" s="10">
        <v>10737076</v>
      </c>
      <c r="H41" s="112">
        <f t="shared" si="0"/>
        <v>66119277.310000002</v>
      </c>
      <c r="I41" s="4">
        <v>0</v>
      </c>
      <c r="J41" s="10">
        <f t="shared" si="1"/>
        <v>9729537</v>
      </c>
      <c r="K41" s="4">
        <v>36756834</v>
      </c>
      <c r="L41" s="145">
        <f t="shared" si="2"/>
        <v>0.2647000827111497</v>
      </c>
    </row>
    <row r="42" spans="1:12" ht="13" x14ac:dyDescent="0.3">
      <c r="A42" s="1" t="s">
        <v>583</v>
      </c>
      <c r="B42" s="26" t="s">
        <v>602</v>
      </c>
      <c r="C42" s="10">
        <v>183994384</v>
      </c>
      <c r="D42" s="10">
        <v>94664127</v>
      </c>
      <c r="E42" s="10">
        <v>42106764</v>
      </c>
      <c r="F42" s="10">
        <v>259180</v>
      </c>
      <c r="G42" s="10">
        <v>11366198</v>
      </c>
      <c r="H42" s="112">
        <f t="shared" si="0"/>
        <v>148396269</v>
      </c>
      <c r="I42" s="4">
        <v>0</v>
      </c>
      <c r="J42" s="10">
        <f t="shared" si="1"/>
        <v>35598115</v>
      </c>
      <c r="K42" s="4">
        <v>162474280</v>
      </c>
      <c r="L42" s="145">
        <f t="shared" si="2"/>
        <v>0.21910000155101472</v>
      </c>
    </row>
    <row r="43" spans="1:12" ht="13" x14ac:dyDescent="0.3">
      <c r="A43" s="1" t="s">
        <v>583</v>
      </c>
      <c r="B43" s="26" t="s">
        <v>603</v>
      </c>
      <c r="C43" s="10">
        <v>213473676</v>
      </c>
      <c r="D43" s="10">
        <v>106472378</v>
      </c>
      <c r="E43" s="10">
        <v>35909024</v>
      </c>
      <c r="F43" s="10">
        <v>950885</v>
      </c>
      <c r="G43" s="10">
        <v>22251565</v>
      </c>
      <c r="H43" s="112">
        <f t="shared" si="0"/>
        <v>165583852</v>
      </c>
      <c r="I43" s="4">
        <v>0</v>
      </c>
      <c r="J43" s="10">
        <f t="shared" si="1"/>
        <v>47889824</v>
      </c>
      <c r="K43" s="4">
        <v>193885929.80000001</v>
      </c>
      <c r="L43" s="145">
        <f t="shared" si="2"/>
        <v>0.24699999659284197</v>
      </c>
    </row>
    <row r="44" spans="1:12" ht="13" x14ac:dyDescent="0.3">
      <c r="A44" s="1" t="s">
        <v>583</v>
      </c>
      <c r="B44" s="26" t="s">
        <v>604</v>
      </c>
      <c r="C44" s="10">
        <v>232057477.92000002</v>
      </c>
      <c r="D44" s="10">
        <v>92626146</v>
      </c>
      <c r="E44" s="10">
        <v>52351956.019999996</v>
      </c>
      <c r="F44" s="10">
        <v>13949663</v>
      </c>
      <c r="G44" s="10">
        <v>17187691</v>
      </c>
      <c r="H44" s="112">
        <f t="shared" si="0"/>
        <v>176115456.01999998</v>
      </c>
      <c r="I44" s="4">
        <v>0</v>
      </c>
      <c r="J44" s="10">
        <f t="shared" si="1"/>
        <v>55942021.900000036</v>
      </c>
      <c r="K44" s="4">
        <v>288658524</v>
      </c>
      <c r="L44" s="145">
        <f t="shared" si="2"/>
        <v>0.19379999982262791</v>
      </c>
    </row>
    <row r="45" spans="1:12" ht="13" x14ac:dyDescent="0.3">
      <c r="A45" s="1" t="s">
        <v>583</v>
      </c>
      <c r="B45" s="26" t="s">
        <v>605</v>
      </c>
      <c r="C45" s="10">
        <v>93758395.11999999</v>
      </c>
      <c r="D45" s="10">
        <v>49232043</v>
      </c>
      <c r="E45" s="10">
        <v>14171153.32</v>
      </c>
      <c r="F45" s="10">
        <v>329574</v>
      </c>
      <c r="G45" s="10">
        <v>13242826</v>
      </c>
      <c r="H45" s="112">
        <f t="shared" si="0"/>
        <v>76975596.319999993</v>
      </c>
      <c r="I45" s="4">
        <v>0</v>
      </c>
      <c r="J45" s="10">
        <f t="shared" si="1"/>
        <v>16782798.799999997</v>
      </c>
      <c r="K45" s="4">
        <v>66651290</v>
      </c>
      <c r="L45" s="145">
        <f t="shared" si="2"/>
        <v>0.25180005968376601</v>
      </c>
    </row>
    <row r="46" spans="1:12" ht="13" x14ac:dyDescent="0.3">
      <c r="A46" s="1" t="s">
        <v>583</v>
      </c>
      <c r="B46" s="26" t="s">
        <v>606</v>
      </c>
      <c r="C46" s="10">
        <v>96621593.950000003</v>
      </c>
      <c r="D46" s="10">
        <v>44550810.380000003</v>
      </c>
      <c r="E46" s="10">
        <v>19872698.080000002</v>
      </c>
      <c r="F46" s="10">
        <v>999083</v>
      </c>
      <c r="G46" s="10">
        <v>12000357</v>
      </c>
      <c r="H46" s="112">
        <f t="shared" si="0"/>
        <v>77422948.460000008</v>
      </c>
      <c r="I46" s="4">
        <v>400000</v>
      </c>
      <c r="J46" s="10">
        <f t="shared" si="1"/>
        <v>19598645.489999995</v>
      </c>
      <c r="K46" s="4">
        <v>89178909</v>
      </c>
      <c r="L46" s="145">
        <f t="shared" si="2"/>
        <v>0.21976771985402954</v>
      </c>
    </row>
    <row r="47" spans="1:12" ht="13" x14ac:dyDescent="0.3">
      <c r="A47" s="1" t="s">
        <v>583</v>
      </c>
      <c r="B47" s="26" t="s">
        <v>607</v>
      </c>
      <c r="C47" s="10">
        <v>79662252.319999993</v>
      </c>
      <c r="D47" s="10">
        <v>31405931</v>
      </c>
      <c r="E47" s="10">
        <v>22092521.32</v>
      </c>
      <c r="F47" s="10">
        <v>15000</v>
      </c>
      <c r="G47" s="10">
        <v>12584000</v>
      </c>
      <c r="H47" s="112">
        <f t="shared" si="0"/>
        <v>66097452.32</v>
      </c>
      <c r="I47" s="4">
        <v>0</v>
      </c>
      <c r="J47" s="10">
        <f t="shared" si="1"/>
        <v>13564799.999999993</v>
      </c>
      <c r="K47" s="4">
        <v>57428873</v>
      </c>
      <c r="L47" s="145">
        <f t="shared" si="2"/>
        <v>0.23620174472168368</v>
      </c>
    </row>
    <row r="48" spans="1:12" ht="13" x14ac:dyDescent="0.3">
      <c r="A48" s="1" t="s">
        <v>583</v>
      </c>
      <c r="B48" s="26" t="s">
        <v>608</v>
      </c>
      <c r="C48" s="10">
        <v>80765436.590000004</v>
      </c>
      <c r="D48" s="10">
        <v>34859567</v>
      </c>
      <c r="E48" s="10">
        <v>17710938.149999999</v>
      </c>
      <c r="F48" s="10">
        <v>0</v>
      </c>
      <c r="G48" s="10">
        <v>12438066</v>
      </c>
      <c r="H48" s="112">
        <f t="shared" si="0"/>
        <v>65008571.149999999</v>
      </c>
      <c r="I48" s="4">
        <v>0</v>
      </c>
      <c r="J48" s="10">
        <f t="shared" si="1"/>
        <v>15756865.440000005</v>
      </c>
      <c r="K48" s="4">
        <v>62138866</v>
      </c>
      <c r="L48" s="145">
        <f t="shared" si="2"/>
        <v>0.25357504013671578</v>
      </c>
    </row>
    <row r="49" spans="1:13" ht="13" x14ac:dyDescent="0.3">
      <c r="A49" s="1" t="s">
        <v>583</v>
      </c>
      <c r="B49" s="26" t="s">
        <v>609</v>
      </c>
      <c r="C49" s="10">
        <v>391942200</v>
      </c>
      <c r="D49" s="10">
        <v>157317000</v>
      </c>
      <c r="E49" s="10">
        <v>66921700</v>
      </c>
      <c r="F49" s="10">
        <v>2828500</v>
      </c>
      <c r="G49" s="10">
        <v>11704800</v>
      </c>
      <c r="H49" s="112">
        <f t="shared" si="0"/>
        <v>238772000</v>
      </c>
      <c r="I49" s="4">
        <v>0</v>
      </c>
      <c r="J49" s="10">
        <f t="shared" si="1"/>
        <v>153170200</v>
      </c>
      <c r="K49" s="4">
        <v>554964348</v>
      </c>
      <c r="L49" s="145">
        <f t="shared" si="2"/>
        <v>0.27600007199021009</v>
      </c>
    </row>
    <row r="50" spans="1:13" ht="13" x14ac:dyDescent="0.3">
      <c r="A50" s="1" t="s">
        <v>583</v>
      </c>
      <c r="B50" s="26" t="s">
        <v>610</v>
      </c>
      <c r="C50" s="10">
        <v>248840736.91</v>
      </c>
      <c r="D50" s="10">
        <v>131285981.36</v>
      </c>
      <c r="E50" s="10">
        <v>47351838.060000002</v>
      </c>
      <c r="F50" s="10">
        <v>2119786.41</v>
      </c>
      <c r="G50" s="10">
        <v>29139885</v>
      </c>
      <c r="H50" s="112">
        <f t="shared" si="0"/>
        <v>209897490.83000001</v>
      </c>
      <c r="I50" s="4">
        <v>0</v>
      </c>
      <c r="J50" s="10">
        <f t="shared" si="1"/>
        <v>38943246.079999983</v>
      </c>
      <c r="K50" s="4">
        <v>183191209</v>
      </c>
      <c r="L50" s="145">
        <f t="shared" si="2"/>
        <v>0.21258250487336422</v>
      </c>
    </row>
    <row r="51" spans="1:13" ht="13" x14ac:dyDescent="0.3">
      <c r="A51" s="1" t="s">
        <v>583</v>
      </c>
      <c r="B51" s="26" t="s">
        <v>611</v>
      </c>
      <c r="C51" s="10">
        <v>193752336.24000001</v>
      </c>
      <c r="D51" s="10">
        <v>85524347</v>
      </c>
      <c r="E51" s="10">
        <v>44927958.239999995</v>
      </c>
      <c r="F51" s="10">
        <v>1911237</v>
      </c>
      <c r="G51" s="10">
        <v>21722308</v>
      </c>
      <c r="H51" s="112">
        <f t="shared" si="0"/>
        <v>154085850.24000001</v>
      </c>
      <c r="I51" s="4">
        <v>0</v>
      </c>
      <c r="J51" s="10">
        <f t="shared" si="1"/>
        <v>39666486</v>
      </c>
      <c r="K51" s="4">
        <v>133198410</v>
      </c>
      <c r="L51" s="145">
        <f t="shared" si="2"/>
        <v>0.29779999626121662</v>
      </c>
    </row>
    <row r="52" spans="1:13" ht="13" x14ac:dyDescent="0.3">
      <c r="A52" s="1" t="s">
        <v>583</v>
      </c>
      <c r="B52" s="26" t="s">
        <v>612</v>
      </c>
      <c r="C52" s="10">
        <v>117150517.14</v>
      </c>
      <c r="D52" s="10">
        <v>57187322.620000005</v>
      </c>
      <c r="E52" s="10">
        <v>27506974.969999999</v>
      </c>
      <c r="F52" s="10">
        <v>184404</v>
      </c>
      <c r="G52" s="10">
        <v>13735546</v>
      </c>
      <c r="H52" s="112">
        <f t="shared" si="0"/>
        <v>98614247.590000004</v>
      </c>
      <c r="I52" s="4">
        <v>0</v>
      </c>
      <c r="J52" s="10">
        <f t="shared" si="1"/>
        <v>18536269.549999997</v>
      </c>
      <c r="K52" s="4">
        <v>95458533</v>
      </c>
      <c r="L52" s="145">
        <f t="shared" si="2"/>
        <v>0.1941813787354138</v>
      </c>
    </row>
    <row r="53" spans="1:13" ht="13" x14ac:dyDescent="0.3">
      <c r="A53" s="1" t="s">
        <v>583</v>
      </c>
      <c r="B53" s="26" t="s">
        <v>613</v>
      </c>
      <c r="C53" s="10">
        <v>175427696</v>
      </c>
      <c r="D53" s="10">
        <v>79029758</v>
      </c>
      <c r="E53" s="10">
        <v>36411802</v>
      </c>
      <c r="F53" s="10">
        <v>0</v>
      </c>
      <c r="G53" s="10">
        <v>17051611</v>
      </c>
      <c r="H53" s="112">
        <f>SUM(D53:G53)</f>
        <v>132493171</v>
      </c>
      <c r="I53" s="4">
        <v>0</v>
      </c>
      <c r="J53" s="10">
        <f>C53-H53+I53</f>
        <v>42934525</v>
      </c>
      <c r="K53" s="4">
        <v>169701710</v>
      </c>
      <c r="L53" s="145">
        <f>IF(K53=0,"0",(J53/K53))</f>
        <v>0.25299995503875594</v>
      </c>
    </row>
    <row r="54" spans="1:13" ht="13" x14ac:dyDescent="0.3">
      <c r="A54" s="1" t="s">
        <v>261</v>
      </c>
      <c r="B54" s="26" t="s">
        <v>614</v>
      </c>
      <c r="C54" s="10">
        <v>168090674.06</v>
      </c>
      <c r="D54" s="10">
        <v>78468059</v>
      </c>
      <c r="E54" s="10">
        <v>37192656.060000002</v>
      </c>
      <c r="F54" s="10">
        <v>2930864</v>
      </c>
      <c r="G54" s="10">
        <v>17200469</v>
      </c>
      <c r="H54" s="112">
        <f>SUM(D54:G54)</f>
        <v>135792048.06</v>
      </c>
      <c r="I54" s="4">
        <v>150000</v>
      </c>
      <c r="J54" s="10">
        <f>C54-H54+I54</f>
        <v>32448626</v>
      </c>
      <c r="K54" s="4">
        <v>149532838</v>
      </c>
      <c r="L54" s="145">
        <f>IF(K54=0,"0",(J54/K54))</f>
        <v>0.21700000102987413</v>
      </c>
    </row>
    <row r="55" spans="1:13" ht="13" x14ac:dyDescent="0.3">
      <c r="A55" s="1"/>
      <c r="B55" s="26"/>
      <c r="C55" s="29"/>
      <c r="D55" s="29"/>
      <c r="E55" s="29"/>
      <c r="F55" s="29"/>
      <c r="G55" s="29"/>
      <c r="H55" s="110"/>
    </row>
    <row r="56" spans="1:13" ht="13" x14ac:dyDescent="0.3">
      <c r="A56" s="1"/>
      <c r="B56" s="26" t="s">
        <v>225</v>
      </c>
      <c r="C56" s="11">
        <f t="shared" ref="C56:K56" si="3">SUBTOTAL(9,C23:C55)</f>
        <v>7979441374.250001</v>
      </c>
      <c r="D56" s="11">
        <f t="shared" si="3"/>
        <v>3693308980.5600004</v>
      </c>
      <c r="E56" s="11">
        <f t="shared" si="3"/>
        <v>1669313854.6099997</v>
      </c>
      <c r="F56" s="11">
        <f t="shared" si="3"/>
        <v>150115706.41</v>
      </c>
      <c r="G56" s="11">
        <f t="shared" si="3"/>
        <v>514945020</v>
      </c>
      <c r="H56" s="111">
        <f t="shared" si="3"/>
        <v>6027683561.5799999</v>
      </c>
      <c r="I56" s="11">
        <f t="shared" si="3"/>
        <v>-32065034.989999998</v>
      </c>
      <c r="J56" s="11">
        <f t="shared" si="3"/>
        <v>1919692777.6800001</v>
      </c>
      <c r="K56" s="11">
        <f t="shared" si="3"/>
        <v>7048185394.8000002</v>
      </c>
      <c r="L56" s="4" t="s">
        <v>156</v>
      </c>
      <c r="M56" s="4" t="s">
        <v>156</v>
      </c>
    </row>
    <row r="57" spans="1:13" x14ac:dyDescent="0.25">
      <c r="H57" s="165"/>
    </row>
    <row r="59" spans="1:13" ht="13" x14ac:dyDescent="0.3">
      <c r="A59" s="1" t="s">
        <v>72</v>
      </c>
      <c r="B59" s="26" t="s">
        <v>518</v>
      </c>
      <c r="C59" s="10">
        <v>10750430</v>
      </c>
      <c r="D59" s="10">
        <v>0</v>
      </c>
      <c r="E59" s="10">
        <v>4757260</v>
      </c>
      <c r="F59" s="10">
        <v>5993170</v>
      </c>
      <c r="G59" s="10">
        <v>0</v>
      </c>
      <c r="H59" s="112">
        <f>SUM(D59:G59)</f>
        <v>10750430</v>
      </c>
      <c r="I59" s="10">
        <v>0</v>
      </c>
      <c r="J59" s="10">
        <f>C59-H59+I59</f>
        <v>0</v>
      </c>
      <c r="K59" s="10">
        <v>0</v>
      </c>
      <c r="L59" s="145" t="s">
        <v>156</v>
      </c>
    </row>
    <row r="60" spans="1:13" ht="13" x14ac:dyDescent="0.3">
      <c r="B60" s="26"/>
      <c r="C60" s="10"/>
      <c r="D60" s="10"/>
      <c r="E60" s="10"/>
      <c r="F60" s="10"/>
      <c r="G60" s="10"/>
      <c r="H60" s="112"/>
      <c r="I60" s="10"/>
      <c r="J60" s="10"/>
      <c r="K60" s="10"/>
      <c r="L60" s="145"/>
    </row>
    <row r="61" spans="1:13" ht="13" x14ac:dyDescent="0.3">
      <c r="B61" s="26"/>
      <c r="C61" s="29"/>
      <c r="D61" s="29"/>
      <c r="E61" s="29"/>
      <c r="F61" s="29"/>
      <c r="G61" s="29"/>
      <c r="H61" s="110"/>
      <c r="I61" s="29"/>
      <c r="J61" s="29"/>
      <c r="K61" s="29"/>
    </row>
    <row r="62" spans="1:13" ht="13" x14ac:dyDescent="0.3">
      <c r="B62" s="179" t="s">
        <v>494</v>
      </c>
      <c r="C62" s="180">
        <f t="shared" ref="C62:J62" si="4">C56+C59</f>
        <v>7990191804.250001</v>
      </c>
      <c r="D62" s="180">
        <f t="shared" si="4"/>
        <v>3693308980.5600004</v>
      </c>
      <c r="E62" s="180">
        <f t="shared" si="4"/>
        <v>1674071114.6099997</v>
      </c>
      <c r="F62" s="180">
        <f t="shared" si="4"/>
        <v>156108876.41</v>
      </c>
      <c r="G62" s="180">
        <f t="shared" si="4"/>
        <v>514945020</v>
      </c>
      <c r="H62" s="178">
        <f t="shared" si="4"/>
        <v>6038433991.5799999</v>
      </c>
      <c r="I62" s="180">
        <f t="shared" si="4"/>
        <v>-32065034.989999998</v>
      </c>
      <c r="J62" s="180">
        <f t="shared" si="4"/>
        <v>1919692777.6800001</v>
      </c>
    </row>
    <row r="65" spans="3:3" ht="13" x14ac:dyDescent="0.3">
      <c r="C65" s="162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3" width="13" style="1" customWidth="1"/>
    <col min="14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3">
      <c r="A5" s="1" t="s">
        <v>254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2">
        <v>10</v>
      </c>
      <c r="L11" s="2">
        <v>30</v>
      </c>
    </row>
    <row r="12" spans="1:12" hidden="1" x14ac:dyDescent="0.3">
      <c r="A12" s="1" t="s">
        <v>221</v>
      </c>
      <c r="K12" s="1" t="s">
        <v>158</v>
      </c>
      <c r="L12" s="1" t="s">
        <v>158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K13" s="22" t="s">
        <v>354</v>
      </c>
      <c r="L13" s="22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3">
      <c r="A19" s="1" t="s">
        <v>222</v>
      </c>
      <c r="C19" s="1">
        <v>50</v>
      </c>
      <c r="D19" s="1">
        <v>50</v>
      </c>
      <c r="E19" s="1" t="s">
        <v>367</v>
      </c>
      <c r="F19" s="1" t="s">
        <v>367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3">
      <c r="A26" s="1" t="s">
        <v>379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</row>
    <row r="29" spans="1:12" ht="15.5" hidden="1" x14ac:dyDescent="0.35">
      <c r="A29" s="1" t="s">
        <v>162</v>
      </c>
      <c r="B29" s="22"/>
      <c r="K29" s="2"/>
    </row>
    <row r="30" spans="1:12" hidden="1" x14ac:dyDescent="0.3">
      <c r="A30" s="1" t="s">
        <v>397</v>
      </c>
      <c r="K30" s="2"/>
    </row>
    <row r="31" spans="1:12" hidden="1" x14ac:dyDescent="0.3">
      <c r="A31" s="1" t="s">
        <v>398</v>
      </c>
      <c r="K31" s="1" t="s">
        <v>226</v>
      </c>
      <c r="L31" s="1" t="s">
        <v>226</v>
      </c>
    </row>
    <row r="32" spans="1:12" hidden="1" x14ac:dyDescent="0.3">
      <c r="A32" s="1" t="s">
        <v>399</v>
      </c>
      <c r="K32" s="7">
        <v>10</v>
      </c>
      <c r="L32" s="7">
        <v>10</v>
      </c>
    </row>
    <row r="33" spans="1:12" hidden="1" x14ac:dyDescent="0.3">
      <c r="A33" s="1" t="s">
        <v>400</v>
      </c>
      <c r="K33" s="7">
        <v>70</v>
      </c>
      <c r="L33" s="7">
        <v>70</v>
      </c>
    </row>
    <row r="34" spans="1:12" hidden="1" x14ac:dyDescent="0.3">
      <c r="A34" s="1" t="s">
        <v>401</v>
      </c>
      <c r="K34" s="7" t="s">
        <v>355</v>
      </c>
      <c r="L34" s="7" t="s">
        <v>355</v>
      </c>
    </row>
    <row r="35" spans="1:12" x14ac:dyDescent="0.3">
      <c r="K35" s="7"/>
    </row>
    <row r="36" spans="1:12" x14ac:dyDescent="0.3">
      <c r="K36" s="2"/>
    </row>
    <row r="37" spans="1:12" ht="17.5" x14ac:dyDescent="0.35">
      <c r="B37" s="198" t="s">
        <v>258</v>
      </c>
      <c r="C37" s="198"/>
      <c r="D37" s="198"/>
      <c r="E37" s="198"/>
      <c r="F37" s="198"/>
      <c r="G37" s="198"/>
      <c r="H37" s="198"/>
      <c r="I37" s="198"/>
      <c r="J37" s="198"/>
      <c r="K37" s="198"/>
    </row>
    <row r="38" spans="1:12" ht="25.5" customHeight="1" x14ac:dyDescent="0.3">
      <c r="B38" s="24" t="s">
        <v>506</v>
      </c>
      <c r="C38" s="209" t="s">
        <v>280</v>
      </c>
      <c r="D38" s="210"/>
      <c r="E38" s="211" t="s">
        <v>281</v>
      </c>
      <c r="F38" s="210"/>
      <c r="G38" s="209" t="s">
        <v>282</v>
      </c>
      <c r="H38" s="210"/>
      <c r="I38" s="209" t="s">
        <v>283</v>
      </c>
      <c r="J38" s="210"/>
      <c r="K38" s="28"/>
      <c r="L38" s="6"/>
    </row>
    <row r="39" spans="1:12" x14ac:dyDescent="0.3">
      <c r="B39" s="26"/>
      <c r="C39" s="156" t="s">
        <v>251</v>
      </c>
      <c r="D39" s="156" t="s">
        <v>252</v>
      </c>
      <c r="E39" s="156" t="s">
        <v>251</v>
      </c>
      <c r="F39" s="156" t="s">
        <v>252</v>
      </c>
      <c r="G39" s="156" t="s">
        <v>251</v>
      </c>
      <c r="H39" s="156" t="s">
        <v>252</v>
      </c>
      <c r="I39" s="156" t="s">
        <v>251</v>
      </c>
      <c r="J39" s="156" t="s">
        <v>252</v>
      </c>
      <c r="K39" s="28"/>
    </row>
    <row r="40" spans="1:12" x14ac:dyDescent="0.3">
      <c r="B40" s="26"/>
      <c r="C40" s="28" t="s">
        <v>253</v>
      </c>
      <c r="D40" s="28" t="s">
        <v>253</v>
      </c>
      <c r="E40" s="28" t="s">
        <v>253</v>
      </c>
      <c r="F40" s="28" t="s">
        <v>253</v>
      </c>
      <c r="G40" s="28" t="s">
        <v>253</v>
      </c>
      <c r="H40" s="28" t="s">
        <v>253</v>
      </c>
      <c r="I40" s="28" t="s">
        <v>253</v>
      </c>
      <c r="J40" s="28" t="s">
        <v>253</v>
      </c>
      <c r="K40" s="28"/>
    </row>
    <row r="41" spans="1:12" x14ac:dyDescent="0.3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1" t="s">
        <v>583</v>
      </c>
      <c r="B42" s="26" t="s">
        <v>584</v>
      </c>
      <c r="C42" s="4">
        <v>4012954.71</v>
      </c>
      <c r="D42" s="4">
        <v>8028236.7800000003</v>
      </c>
      <c r="E42" s="4">
        <v>371988.7</v>
      </c>
      <c r="F42" s="4">
        <v>3553</v>
      </c>
      <c r="G42" s="4">
        <v>367882.12</v>
      </c>
      <c r="H42" s="4">
        <v>4457.63</v>
      </c>
      <c r="I42" s="4">
        <v>368178.32</v>
      </c>
      <c r="J42" s="4">
        <v>79033.759999999995</v>
      </c>
      <c r="K42" s="4"/>
    </row>
    <row r="43" spans="1:12" x14ac:dyDescent="0.3">
      <c r="A43" s="1" t="s">
        <v>583</v>
      </c>
      <c r="B43" s="26" t="s">
        <v>585</v>
      </c>
      <c r="C43" s="4">
        <v>4889032.3499999996</v>
      </c>
      <c r="D43" s="4">
        <v>169739.06</v>
      </c>
      <c r="E43" s="4">
        <v>524929.51</v>
      </c>
      <c r="F43" s="4">
        <v>6199.3</v>
      </c>
      <c r="G43" s="4">
        <v>598322.52</v>
      </c>
      <c r="H43" s="4">
        <v>7897144.9199999999</v>
      </c>
      <c r="I43" s="4">
        <v>198472.68</v>
      </c>
      <c r="J43" s="4">
        <v>4035.49</v>
      </c>
      <c r="K43" s="4"/>
    </row>
    <row r="44" spans="1:12" x14ac:dyDescent="0.3">
      <c r="A44" s="1" t="s">
        <v>583</v>
      </c>
      <c r="B44" s="26" t="s">
        <v>586</v>
      </c>
      <c r="C44" s="4">
        <v>6802479.5599999996</v>
      </c>
      <c r="D44" s="4">
        <v>10057240.51</v>
      </c>
      <c r="E44" s="4">
        <v>817707.41</v>
      </c>
      <c r="F44" s="4">
        <v>12199.36</v>
      </c>
      <c r="G44" s="4">
        <v>950789.77</v>
      </c>
      <c r="H44" s="4">
        <v>12023.1</v>
      </c>
      <c r="I44" s="4">
        <v>1370214.27</v>
      </c>
      <c r="J44" s="4">
        <v>49803.88</v>
      </c>
      <c r="K44" s="4"/>
    </row>
    <row r="45" spans="1:12" x14ac:dyDescent="0.3">
      <c r="A45" s="1" t="s">
        <v>583</v>
      </c>
      <c r="B45" s="26" t="s">
        <v>587</v>
      </c>
      <c r="C45" s="4">
        <v>20861631.620000001</v>
      </c>
      <c r="D45" s="4">
        <v>36871979.210000001</v>
      </c>
      <c r="E45" s="4">
        <v>1376762.27</v>
      </c>
      <c r="F45" s="4">
        <v>0</v>
      </c>
      <c r="G45" s="4">
        <v>1718572.16</v>
      </c>
      <c r="H45" s="4">
        <v>9377</v>
      </c>
      <c r="I45" s="4">
        <v>7480840.7599999998</v>
      </c>
      <c r="J45" s="4">
        <v>125405.96</v>
      </c>
      <c r="K45" s="4"/>
    </row>
    <row r="46" spans="1:12" x14ac:dyDescent="0.3">
      <c r="A46" s="1" t="s">
        <v>583</v>
      </c>
      <c r="B46" s="26" t="s">
        <v>588</v>
      </c>
      <c r="C46" s="4">
        <v>22184444</v>
      </c>
      <c r="D46" s="4">
        <v>30274004</v>
      </c>
      <c r="E46" s="4">
        <v>3774688</v>
      </c>
      <c r="F46" s="4">
        <v>404675</v>
      </c>
      <c r="G46" s="4">
        <v>2685134</v>
      </c>
      <c r="H46" s="4">
        <v>31521</v>
      </c>
      <c r="I46" s="4">
        <v>553577</v>
      </c>
      <c r="J46" s="4">
        <v>135504</v>
      </c>
      <c r="K46" s="4"/>
    </row>
    <row r="47" spans="1:12" x14ac:dyDescent="0.3">
      <c r="A47" s="1" t="s">
        <v>583</v>
      </c>
      <c r="B47" s="26" t="s">
        <v>589</v>
      </c>
      <c r="C47" s="4">
        <v>8950753.8599999994</v>
      </c>
      <c r="D47" s="4">
        <v>501793.95</v>
      </c>
      <c r="E47" s="4">
        <v>2379069.73</v>
      </c>
      <c r="F47" s="4">
        <v>204536.61</v>
      </c>
      <c r="G47" s="4">
        <v>1944269.37</v>
      </c>
      <c r="H47" s="4">
        <v>15667268.529999999</v>
      </c>
      <c r="I47" s="4">
        <v>270745.5</v>
      </c>
      <c r="J47" s="4">
        <v>6185.81</v>
      </c>
      <c r="K47" s="4"/>
    </row>
    <row r="48" spans="1:12" x14ac:dyDescent="0.3">
      <c r="A48" s="1" t="s">
        <v>583</v>
      </c>
      <c r="B48" s="26" t="s">
        <v>590</v>
      </c>
      <c r="C48" s="4">
        <v>100905473</v>
      </c>
      <c r="D48" s="4">
        <v>112937955</v>
      </c>
      <c r="E48" s="4">
        <v>11678926</v>
      </c>
      <c r="F48" s="4">
        <v>1055000</v>
      </c>
      <c r="G48" s="4">
        <v>11356705</v>
      </c>
      <c r="H48" s="4">
        <v>0</v>
      </c>
      <c r="I48" s="4">
        <v>26606287</v>
      </c>
      <c r="J48" s="4">
        <v>66310</v>
      </c>
      <c r="K48" s="4"/>
    </row>
    <row r="49" spans="1:11" x14ac:dyDescent="0.3">
      <c r="A49" s="1" t="s">
        <v>583</v>
      </c>
      <c r="B49" s="26" t="s">
        <v>591</v>
      </c>
      <c r="C49" s="4">
        <v>21238804.25</v>
      </c>
      <c r="D49" s="4">
        <v>27617400</v>
      </c>
      <c r="E49" s="4">
        <v>2057342.6</v>
      </c>
      <c r="F49" s="4">
        <v>24233.88</v>
      </c>
      <c r="G49" s="4">
        <v>1445595.24</v>
      </c>
      <c r="H49" s="4">
        <v>21075</v>
      </c>
      <c r="I49" s="4">
        <v>1046300.34</v>
      </c>
      <c r="J49" s="4">
        <v>8121.83</v>
      </c>
      <c r="K49" s="4"/>
    </row>
    <row r="50" spans="1:11" x14ac:dyDescent="0.3">
      <c r="A50" s="1" t="s">
        <v>583</v>
      </c>
      <c r="B50" s="26" t="s">
        <v>592</v>
      </c>
      <c r="C50" s="4">
        <v>15535792.140000001</v>
      </c>
      <c r="D50" s="4">
        <v>24967904.350000001</v>
      </c>
      <c r="E50" s="4">
        <v>2759799.02</v>
      </c>
      <c r="F50" s="4">
        <v>66739.210000000006</v>
      </c>
      <c r="G50" s="4">
        <v>2617959.4</v>
      </c>
      <c r="H50" s="4">
        <v>62619.42</v>
      </c>
      <c r="I50" s="4">
        <v>2106524.61</v>
      </c>
      <c r="J50" s="4">
        <v>53555.57</v>
      </c>
      <c r="K50" s="4"/>
    </row>
    <row r="51" spans="1:11" x14ac:dyDescent="0.3">
      <c r="A51" s="1" t="s">
        <v>583</v>
      </c>
      <c r="B51" s="26" t="s">
        <v>593</v>
      </c>
      <c r="C51" s="4">
        <v>16865802.260000002</v>
      </c>
      <c r="D51" s="4">
        <v>15809884.949999999</v>
      </c>
      <c r="E51" s="4">
        <v>849058.05</v>
      </c>
      <c r="F51" s="4">
        <v>9077.2800000000007</v>
      </c>
      <c r="G51" s="4">
        <v>841001.78</v>
      </c>
      <c r="H51" s="4">
        <v>10492.7</v>
      </c>
      <c r="I51" s="4">
        <v>1187020.6399999999</v>
      </c>
      <c r="J51" s="4">
        <v>18012.45</v>
      </c>
      <c r="K51" s="4"/>
    </row>
    <row r="52" spans="1:11" x14ac:dyDescent="0.3">
      <c r="A52" s="1" t="s">
        <v>583</v>
      </c>
      <c r="B52" s="26" t="s">
        <v>594</v>
      </c>
      <c r="C52" s="4">
        <v>9011596.1799999997</v>
      </c>
      <c r="D52" s="4">
        <v>11225122.4</v>
      </c>
      <c r="E52" s="4">
        <v>1238622.02</v>
      </c>
      <c r="F52" s="4">
        <v>15979.29</v>
      </c>
      <c r="G52" s="4">
        <v>1077744.8899999999</v>
      </c>
      <c r="H52" s="4">
        <v>12544.57</v>
      </c>
      <c r="I52" s="4">
        <v>631616.26</v>
      </c>
      <c r="J52" s="4">
        <v>7700.99</v>
      </c>
      <c r="K52" s="4"/>
    </row>
    <row r="53" spans="1:11" x14ac:dyDescent="0.3">
      <c r="A53" s="1" t="s">
        <v>583</v>
      </c>
      <c r="B53" s="26" t="s">
        <v>595</v>
      </c>
      <c r="C53" s="4">
        <v>8724065.7699999996</v>
      </c>
      <c r="D53" s="4">
        <v>14674969.74</v>
      </c>
      <c r="E53" s="4">
        <v>2223990.56</v>
      </c>
      <c r="F53" s="4">
        <v>535179.31999999995</v>
      </c>
      <c r="G53" s="4">
        <v>2200169.2999999998</v>
      </c>
      <c r="H53" s="4">
        <v>78548.009999999995</v>
      </c>
      <c r="I53" s="4">
        <v>534483.34</v>
      </c>
      <c r="J53" s="4">
        <v>63612.05</v>
      </c>
      <c r="K53" s="4"/>
    </row>
    <row r="54" spans="1:11" x14ac:dyDescent="0.3">
      <c r="A54" s="1" t="s">
        <v>583</v>
      </c>
      <c r="B54" s="26" t="s">
        <v>596</v>
      </c>
      <c r="C54" s="4">
        <v>21321800.050000001</v>
      </c>
      <c r="D54" s="4">
        <v>24792186.460000001</v>
      </c>
      <c r="E54" s="4">
        <v>1855315.71</v>
      </c>
      <c r="F54" s="4">
        <v>206958.47</v>
      </c>
      <c r="G54" s="4">
        <v>923987.71</v>
      </c>
      <c r="H54" s="4">
        <v>15727.75</v>
      </c>
      <c r="I54" s="4">
        <v>2032025.47</v>
      </c>
      <c r="J54" s="4">
        <v>40794.449999999997</v>
      </c>
      <c r="K54" s="4"/>
    </row>
    <row r="55" spans="1:11" x14ac:dyDescent="0.3">
      <c r="A55" s="1" t="s">
        <v>583</v>
      </c>
      <c r="B55" s="26" t="s">
        <v>597</v>
      </c>
      <c r="C55" s="4">
        <v>8254897.1299999999</v>
      </c>
      <c r="D55" s="4">
        <v>14793968.199999999</v>
      </c>
      <c r="E55" s="4">
        <v>795588.14</v>
      </c>
      <c r="F55" s="4">
        <v>14107.36</v>
      </c>
      <c r="G55" s="4">
        <v>767223.53</v>
      </c>
      <c r="H55" s="4">
        <v>6263.07</v>
      </c>
      <c r="I55" s="4">
        <v>341265.12</v>
      </c>
      <c r="J55" s="4">
        <v>2137.1</v>
      </c>
      <c r="K55" s="4"/>
    </row>
    <row r="56" spans="1:11" x14ac:dyDescent="0.3">
      <c r="A56" s="1" t="s">
        <v>583</v>
      </c>
      <c r="B56" s="26" t="s">
        <v>598</v>
      </c>
      <c r="C56" s="4">
        <v>6077510.9000000004</v>
      </c>
      <c r="D56" s="4">
        <v>9846611.1600000001</v>
      </c>
      <c r="E56" s="4">
        <v>678519.12</v>
      </c>
      <c r="F56" s="4">
        <v>132695.85</v>
      </c>
      <c r="G56" s="4">
        <v>616479.72</v>
      </c>
      <c r="H56" s="4">
        <v>6990.97</v>
      </c>
      <c r="I56" s="4">
        <v>386314.57</v>
      </c>
      <c r="J56" s="4">
        <v>5883.04</v>
      </c>
      <c r="K56" s="4"/>
    </row>
    <row r="57" spans="1:11" x14ac:dyDescent="0.3">
      <c r="A57" s="1" t="s">
        <v>583</v>
      </c>
      <c r="B57" s="26" t="s">
        <v>599</v>
      </c>
      <c r="C57" s="4">
        <v>3529930</v>
      </c>
      <c r="D57" s="4">
        <v>4413715</v>
      </c>
      <c r="E57" s="4">
        <v>287461</v>
      </c>
      <c r="F57" s="4">
        <v>62914</v>
      </c>
      <c r="G57" s="4">
        <v>152322</v>
      </c>
      <c r="H57" s="4">
        <v>6816</v>
      </c>
      <c r="I57" s="4">
        <v>241259</v>
      </c>
      <c r="J57" s="4">
        <v>3656</v>
      </c>
      <c r="K57" s="4"/>
    </row>
    <row r="58" spans="1:11" x14ac:dyDescent="0.3">
      <c r="A58" s="1" t="s">
        <v>583</v>
      </c>
      <c r="B58" s="26" t="s">
        <v>600</v>
      </c>
      <c r="C58" s="4">
        <v>17728452.829999998</v>
      </c>
      <c r="D58" s="4">
        <v>1914239.45</v>
      </c>
      <c r="E58" s="4">
        <v>1489101.33</v>
      </c>
      <c r="F58" s="4">
        <v>18892.599999999999</v>
      </c>
      <c r="G58" s="4">
        <v>1881969</v>
      </c>
      <c r="H58" s="4">
        <v>20871624.789999999</v>
      </c>
      <c r="I58" s="4">
        <v>1097800.07</v>
      </c>
      <c r="J58" s="4">
        <v>38931.379999999997</v>
      </c>
      <c r="K58" s="4"/>
    </row>
    <row r="59" spans="1:11" x14ac:dyDescent="0.3">
      <c r="A59" s="1" t="s">
        <v>583</v>
      </c>
      <c r="B59" s="26" t="s">
        <v>601</v>
      </c>
      <c r="C59" s="4">
        <v>5023233.4000000004</v>
      </c>
      <c r="D59" s="4">
        <v>9523661.0500000007</v>
      </c>
      <c r="E59" s="4">
        <v>805545.9</v>
      </c>
      <c r="F59" s="4">
        <v>76406.570000000007</v>
      </c>
      <c r="G59" s="4">
        <v>1008406.6</v>
      </c>
      <c r="H59" s="4">
        <v>32943.42</v>
      </c>
      <c r="I59" s="4">
        <v>384141.72</v>
      </c>
      <c r="J59" s="4">
        <v>7497.67</v>
      </c>
      <c r="K59" s="4"/>
    </row>
    <row r="60" spans="1:11" x14ac:dyDescent="0.3">
      <c r="A60" s="1" t="s">
        <v>583</v>
      </c>
      <c r="B60" s="26" t="s">
        <v>602</v>
      </c>
      <c r="C60" s="4">
        <v>16303628.029999999</v>
      </c>
      <c r="D60" s="4">
        <v>7997615.7300000004</v>
      </c>
      <c r="E60" s="4">
        <v>1128270.79</v>
      </c>
      <c r="F60" s="4">
        <v>26980.84</v>
      </c>
      <c r="G60" s="4">
        <v>1212924.3500000001</v>
      </c>
      <c r="H60" s="4">
        <v>14714104.08</v>
      </c>
      <c r="I60" s="4">
        <v>959924.78</v>
      </c>
      <c r="J60" s="4">
        <v>51582.73</v>
      </c>
      <c r="K60" s="4"/>
    </row>
    <row r="61" spans="1:11" x14ac:dyDescent="0.3">
      <c r="A61" s="1" t="s">
        <v>583</v>
      </c>
      <c r="B61" s="26" t="s">
        <v>603</v>
      </c>
      <c r="C61" s="4">
        <v>4934813</v>
      </c>
      <c r="D61" s="4">
        <v>7494083</v>
      </c>
      <c r="E61" s="4">
        <v>1364490</v>
      </c>
      <c r="F61" s="4">
        <v>19992</v>
      </c>
      <c r="G61" s="4">
        <v>838398</v>
      </c>
      <c r="H61" s="4">
        <v>13274</v>
      </c>
      <c r="I61" s="4">
        <v>782339</v>
      </c>
      <c r="J61" s="4">
        <v>8944</v>
      </c>
      <c r="K61" s="4"/>
    </row>
    <row r="62" spans="1:11" x14ac:dyDescent="0.3">
      <c r="A62" s="1" t="s">
        <v>583</v>
      </c>
      <c r="B62" s="26" t="s">
        <v>604</v>
      </c>
      <c r="C62" s="4">
        <v>10318861.49</v>
      </c>
      <c r="D62" s="4">
        <v>3717120.2</v>
      </c>
      <c r="E62" s="4">
        <v>81312.72</v>
      </c>
      <c r="F62" s="4">
        <v>0</v>
      </c>
      <c r="G62" s="4">
        <v>1457423.34</v>
      </c>
      <c r="H62" s="4">
        <v>17890350.91</v>
      </c>
      <c r="I62" s="4">
        <v>327779.96000000002</v>
      </c>
      <c r="J62" s="4">
        <v>10386.76</v>
      </c>
      <c r="K62" s="4"/>
    </row>
    <row r="63" spans="1:11" x14ac:dyDescent="0.3">
      <c r="A63" s="1" t="s">
        <v>583</v>
      </c>
      <c r="B63" s="26" t="s">
        <v>605</v>
      </c>
      <c r="C63" s="4">
        <v>1731635.68</v>
      </c>
      <c r="D63" s="4">
        <v>142167.06</v>
      </c>
      <c r="E63" s="4">
        <v>791012.34</v>
      </c>
      <c r="F63" s="4">
        <v>122136.6</v>
      </c>
      <c r="G63" s="4">
        <v>374439.53</v>
      </c>
      <c r="H63" s="4">
        <v>6782166.9199999999</v>
      </c>
      <c r="I63" s="4">
        <v>411861.6</v>
      </c>
      <c r="J63" s="4">
        <v>52938.12</v>
      </c>
      <c r="K63" s="4"/>
    </row>
    <row r="64" spans="1:11" x14ac:dyDescent="0.3">
      <c r="A64" s="1" t="s">
        <v>583</v>
      </c>
      <c r="B64" s="26" t="s">
        <v>606</v>
      </c>
      <c r="C64" s="4">
        <v>5298280.45</v>
      </c>
      <c r="D64" s="4">
        <v>7675645.5499999998</v>
      </c>
      <c r="E64" s="4">
        <v>604683.97</v>
      </c>
      <c r="F64" s="4">
        <v>9970.49</v>
      </c>
      <c r="G64" s="4">
        <v>1059789.78</v>
      </c>
      <c r="H64" s="4">
        <v>14701.17</v>
      </c>
      <c r="I64" s="4">
        <v>428582.2</v>
      </c>
      <c r="J64" s="4">
        <v>3313.39</v>
      </c>
      <c r="K64" s="4"/>
    </row>
    <row r="65" spans="1:12" x14ac:dyDescent="0.3">
      <c r="A65" s="1" t="s">
        <v>583</v>
      </c>
      <c r="B65" s="26" t="s">
        <v>607</v>
      </c>
      <c r="C65" s="4">
        <v>2428334.63</v>
      </c>
      <c r="D65" s="4">
        <v>5179719.87</v>
      </c>
      <c r="E65" s="4">
        <v>1496748.22</v>
      </c>
      <c r="F65" s="4">
        <v>993710.55</v>
      </c>
      <c r="G65" s="4">
        <v>358353.87</v>
      </c>
      <c r="H65" s="4">
        <v>8437.26</v>
      </c>
      <c r="I65" s="4">
        <v>265280.90999999997</v>
      </c>
      <c r="J65" s="4">
        <v>9491.92</v>
      </c>
      <c r="K65" s="4"/>
    </row>
    <row r="66" spans="1:12" x14ac:dyDescent="0.3">
      <c r="A66" s="1" t="s">
        <v>583</v>
      </c>
      <c r="B66" s="26" t="s">
        <v>608</v>
      </c>
      <c r="C66" s="4">
        <v>4066415.04</v>
      </c>
      <c r="D66" s="4">
        <v>150987.79</v>
      </c>
      <c r="E66" s="4">
        <v>516472.73</v>
      </c>
      <c r="F66" s="4">
        <v>12320.84</v>
      </c>
      <c r="G66" s="4">
        <v>600372.39</v>
      </c>
      <c r="H66" s="4">
        <v>6112880.9900000002</v>
      </c>
      <c r="I66" s="4">
        <v>596341.67000000004</v>
      </c>
      <c r="J66" s="4">
        <v>13778.25</v>
      </c>
      <c r="K66" s="4"/>
    </row>
    <row r="67" spans="1:12" x14ac:dyDescent="0.3">
      <c r="A67" s="1" t="s">
        <v>583</v>
      </c>
      <c r="B67" s="26" t="s">
        <v>609</v>
      </c>
      <c r="C67" s="4">
        <v>26660800</v>
      </c>
      <c r="D67" s="4">
        <v>38557100</v>
      </c>
      <c r="E67" s="4">
        <v>0</v>
      </c>
      <c r="F67" s="4">
        <v>0</v>
      </c>
      <c r="G67" s="4">
        <v>4041300</v>
      </c>
      <c r="H67" s="4">
        <v>41800</v>
      </c>
      <c r="I67" s="4">
        <v>5980600</v>
      </c>
      <c r="J67" s="4">
        <v>64400</v>
      </c>
      <c r="K67" s="4"/>
    </row>
    <row r="68" spans="1:12" x14ac:dyDescent="0.3">
      <c r="A68" s="1" t="s">
        <v>583</v>
      </c>
      <c r="B68" s="26" t="s">
        <v>610</v>
      </c>
      <c r="C68" s="4">
        <v>13927797.699999999</v>
      </c>
      <c r="D68" s="4">
        <v>19243056.280000001</v>
      </c>
      <c r="E68" s="4">
        <v>1492490.23</v>
      </c>
      <c r="F68" s="4">
        <v>77128.27</v>
      </c>
      <c r="G68" s="4">
        <v>1668522.47</v>
      </c>
      <c r="H68" s="4">
        <v>32512.13</v>
      </c>
      <c r="I68" s="4">
        <v>1120356.53</v>
      </c>
      <c r="J68" s="4">
        <v>255466.42</v>
      </c>
      <c r="K68" s="4"/>
    </row>
    <row r="69" spans="1:12" x14ac:dyDescent="0.3">
      <c r="A69" s="1" t="s">
        <v>583</v>
      </c>
      <c r="B69" s="26" t="s">
        <v>611</v>
      </c>
      <c r="C69" s="4">
        <v>11485222.189999999</v>
      </c>
      <c r="D69" s="4">
        <v>20556763.780000001</v>
      </c>
      <c r="E69" s="4">
        <v>2152694.77</v>
      </c>
      <c r="F69" s="4">
        <v>622490.77</v>
      </c>
      <c r="G69" s="4">
        <v>1088857.6299999999</v>
      </c>
      <c r="H69" s="4">
        <v>12065.11</v>
      </c>
      <c r="I69" s="4">
        <v>800952.09</v>
      </c>
      <c r="J69" s="4">
        <v>10229.4</v>
      </c>
      <c r="K69" s="4"/>
    </row>
    <row r="70" spans="1:12" x14ac:dyDescent="0.3">
      <c r="A70" s="1" t="s">
        <v>583</v>
      </c>
      <c r="B70" s="26" t="s">
        <v>612</v>
      </c>
      <c r="C70" s="4">
        <v>4391146.67</v>
      </c>
      <c r="D70" s="4">
        <v>10105222.75</v>
      </c>
      <c r="E70" s="4">
        <v>568693.09</v>
      </c>
      <c r="F70" s="4">
        <v>15603.09</v>
      </c>
      <c r="G70" s="4">
        <v>684480.44</v>
      </c>
      <c r="H70" s="4">
        <v>15888.54</v>
      </c>
      <c r="I70" s="4">
        <v>344196.57</v>
      </c>
      <c r="J70" s="4">
        <v>6372.3</v>
      </c>
      <c r="K70" s="4"/>
    </row>
    <row r="71" spans="1:12" x14ac:dyDescent="0.3">
      <c r="A71" s="1" t="s">
        <v>583</v>
      </c>
      <c r="B71" s="26" t="s">
        <v>613</v>
      </c>
      <c r="C71" s="4">
        <v>9571264</v>
      </c>
      <c r="D71" s="4">
        <v>21464757</v>
      </c>
      <c r="E71" s="4">
        <v>1157824</v>
      </c>
      <c r="F71" s="4">
        <v>17785</v>
      </c>
      <c r="G71" s="4">
        <v>992743</v>
      </c>
      <c r="H71" s="4">
        <v>17094</v>
      </c>
      <c r="I71" s="4">
        <v>621373</v>
      </c>
      <c r="J71" s="4">
        <v>11256</v>
      </c>
      <c r="K71" s="4"/>
    </row>
    <row r="72" spans="1:12" x14ac:dyDescent="0.3">
      <c r="A72" s="1" t="s">
        <v>261</v>
      </c>
      <c r="B72" s="26" t="s">
        <v>614</v>
      </c>
      <c r="C72" s="4">
        <v>15151487.01</v>
      </c>
      <c r="D72" s="4">
        <v>19908137.09</v>
      </c>
      <c r="E72" s="4">
        <v>721033.68</v>
      </c>
      <c r="F72" s="4">
        <v>9019.9699999999993</v>
      </c>
      <c r="G72" s="4">
        <v>1563097.8</v>
      </c>
      <c r="H72" s="4">
        <v>36554.9</v>
      </c>
      <c r="I72" s="4">
        <v>468882.27</v>
      </c>
      <c r="J72" s="4">
        <v>3366.15</v>
      </c>
      <c r="K72" s="4"/>
    </row>
    <row r="73" spans="1:12" x14ac:dyDescent="0.3">
      <c r="B73" s="26"/>
      <c r="C73" s="157"/>
      <c r="D73" s="30"/>
      <c r="E73" s="157"/>
      <c r="F73" s="157"/>
      <c r="G73" s="157"/>
      <c r="H73" s="157"/>
      <c r="I73" s="157"/>
      <c r="J73" s="157"/>
      <c r="K73" s="4"/>
    </row>
    <row r="74" spans="1:12" x14ac:dyDescent="0.3">
      <c r="B74" s="26" t="s">
        <v>225</v>
      </c>
      <c r="C74" s="11">
        <f t="shared" ref="C74:J74" si="0">SUBTOTAL(9,C41:C73)</f>
        <v>428188339.89999998</v>
      </c>
      <c r="D74" s="11">
        <f t="shared" si="0"/>
        <v>520612987.36999995</v>
      </c>
      <c r="E74" s="11">
        <f t="shared" si="0"/>
        <v>48040141.609999999</v>
      </c>
      <c r="F74" s="11">
        <f t="shared" si="0"/>
        <v>4776485.5199999996</v>
      </c>
      <c r="G74" s="11">
        <f t="shared" si="0"/>
        <v>49095236.710000001</v>
      </c>
      <c r="H74" s="11">
        <f t="shared" si="0"/>
        <v>90439267.890000015</v>
      </c>
      <c r="I74" s="11">
        <f t="shared" si="0"/>
        <v>59945537.250000015</v>
      </c>
      <c r="J74" s="11">
        <f t="shared" si="0"/>
        <v>1217706.8699999999</v>
      </c>
      <c r="K74" s="4"/>
    </row>
    <row r="75" spans="1:12" x14ac:dyDescent="0.3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7.5" x14ac:dyDescent="0.35">
      <c r="B76" s="208" t="s">
        <v>258</v>
      </c>
      <c r="C76" s="208"/>
      <c r="D76" s="208"/>
      <c r="E76" s="208"/>
      <c r="F76" s="208"/>
      <c r="G76" s="208"/>
      <c r="H76" s="208"/>
      <c r="I76" s="208"/>
      <c r="J76" s="208"/>
      <c r="K76" s="208"/>
    </row>
    <row r="77" spans="1:12" ht="25.5" customHeight="1" x14ac:dyDescent="0.3">
      <c r="B77" s="24" t="s">
        <v>506</v>
      </c>
      <c r="C77" s="209" t="s">
        <v>284</v>
      </c>
      <c r="D77" s="210"/>
      <c r="E77" s="211" t="s">
        <v>285</v>
      </c>
      <c r="F77" s="210"/>
      <c r="G77" s="209" t="s">
        <v>286</v>
      </c>
      <c r="H77" s="210"/>
      <c r="I77" s="209" t="s">
        <v>287</v>
      </c>
      <c r="J77" s="210"/>
      <c r="K77" s="158"/>
      <c r="L77" s="6"/>
    </row>
    <row r="78" spans="1:12" x14ac:dyDescent="0.3">
      <c r="B78" s="26"/>
      <c r="C78" s="156" t="s">
        <v>251</v>
      </c>
      <c r="D78" s="28" t="s">
        <v>252</v>
      </c>
      <c r="E78" s="156" t="s">
        <v>251</v>
      </c>
      <c r="F78" s="156" t="s">
        <v>252</v>
      </c>
      <c r="G78" s="156" t="s">
        <v>251</v>
      </c>
      <c r="H78" s="156" t="s">
        <v>252</v>
      </c>
      <c r="I78" s="156" t="s">
        <v>251</v>
      </c>
      <c r="J78" s="156" t="s">
        <v>252</v>
      </c>
      <c r="K78" s="28"/>
    </row>
    <row r="79" spans="1:12" x14ac:dyDescent="0.3">
      <c r="B79" s="26"/>
      <c r="C79" s="28" t="s">
        <v>253</v>
      </c>
      <c r="D79" s="28" t="s">
        <v>253</v>
      </c>
      <c r="E79" s="28" t="s">
        <v>253</v>
      </c>
      <c r="F79" s="28" t="s">
        <v>253</v>
      </c>
      <c r="G79" s="28" t="s">
        <v>253</v>
      </c>
      <c r="H79" s="28" t="s">
        <v>253</v>
      </c>
      <c r="I79" s="28" t="s">
        <v>253</v>
      </c>
      <c r="J79" s="28" t="s">
        <v>253</v>
      </c>
      <c r="K79" s="28"/>
    </row>
    <row r="80" spans="1:12" x14ac:dyDescent="0.3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1" t="s">
        <v>583</v>
      </c>
      <c r="B81" s="26" t="s">
        <v>584</v>
      </c>
      <c r="C81" s="4">
        <v>1406080.87</v>
      </c>
      <c r="D81" s="4">
        <v>1212530.8899999999</v>
      </c>
      <c r="E81" s="4">
        <v>1926744.05</v>
      </c>
      <c r="F81" s="4">
        <v>1358664.17</v>
      </c>
      <c r="G81" s="4">
        <v>14065138.59</v>
      </c>
      <c r="H81" s="4">
        <v>13873900.01</v>
      </c>
      <c r="I81" s="4">
        <v>965064.48</v>
      </c>
      <c r="J81" s="4">
        <v>791168.12</v>
      </c>
      <c r="K81" s="4"/>
    </row>
    <row r="82" spans="1:11" x14ac:dyDescent="0.3">
      <c r="A82" s="1" t="s">
        <v>583</v>
      </c>
      <c r="B82" s="26" t="s">
        <v>585</v>
      </c>
      <c r="C82" s="4">
        <v>1279045.6599999999</v>
      </c>
      <c r="D82" s="4">
        <v>1095667.7</v>
      </c>
      <c r="E82" s="4">
        <v>710063.54</v>
      </c>
      <c r="F82" s="4">
        <v>158562.39000000001</v>
      </c>
      <c r="G82" s="4">
        <v>6949079.2300000004</v>
      </c>
      <c r="H82" s="4">
        <v>6835930.79</v>
      </c>
      <c r="I82" s="4">
        <v>631346.93000000005</v>
      </c>
      <c r="J82" s="4">
        <v>233127.87</v>
      </c>
      <c r="K82" s="4"/>
    </row>
    <row r="83" spans="1:11" x14ac:dyDescent="0.3">
      <c r="A83" s="1" t="s">
        <v>583</v>
      </c>
      <c r="B83" s="26" t="s">
        <v>586</v>
      </c>
      <c r="C83" s="4">
        <v>4544179.34</v>
      </c>
      <c r="D83" s="4">
        <v>3647545.65</v>
      </c>
      <c r="E83" s="4">
        <v>2984636.99</v>
      </c>
      <c r="F83" s="4">
        <v>705041.82</v>
      </c>
      <c r="G83" s="4">
        <v>14044681.189999999</v>
      </c>
      <c r="H83" s="4">
        <v>14234482.710000001</v>
      </c>
      <c r="I83" s="4">
        <v>1091817.3999999999</v>
      </c>
      <c r="J83" s="4">
        <v>642156.69999999995</v>
      </c>
      <c r="K83" s="4"/>
    </row>
    <row r="84" spans="1:11" x14ac:dyDescent="0.3">
      <c r="A84" s="1" t="s">
        <v>583</v>
      </c>
      <c r="B84" s="26" t="s">
        <v>587</v>
      </c>
      <c r="C84" s="4">
        <v>30294289.75</v>
      </c>
      <c r="D84" s="4">
        <v>27803067.850000001</v>
      </c>
      <c r="E84" s="4">
        <v>3411657.23</v>
      </c>
      <c r="F84" s="4">
        <v>943377.11</v>
      </c>
      <c r="G84" s="4">
        <v>45113754.310000002</v>
      </c>
      <c r="H84" s="4">
        <v>44787667.799999997</v>
      </c>
      <c r="I84" s="4">
        <v>1558083.65</v>
      </c>
      <c r="J84" s="4">
        <v>1440696.99</v>
      </c>
      <c r="K84" s="4"/>
    </row>
    <row r="85" spans="1:11" x14ac:dyDescent="0.3">
      <c r="A85" s="1" t="s">
        <v>583</v>
      </c>
      <c r="B85" s="26" t="s">
        <v>588</v>
      </c>
      <c r="C85" s="4">
        <v>9632045</v>
      </c>
      <c r="D85" s="4">
        <v>7813700</v>
      </c>
      <c r="E85" s="4">
        <v>25896746</v>
      </c>
      <c r="F85" s="4">
        <v>18027059</v>
      </c>
      <c r="G85" s="4">
        <v>23310266</v>
      </c>
      <c r="H85" s="4">
        <v>22947155</v>
      </c>
      <c r="I85" s="4">
        <v>3761663</v>
      </c>
      <c r="J85" s="4">
        <v>2853199</v>
      </c>
      <c r="K85" s="4"/>
    </row>
    <row r="86" spans="1:11" x14ac:dyDescent="0.3">
      <c r="A86" s="1" t="s">
        <v>583</v>
      </c>
      <c r="B86" s="26" t="s">
        <v>589</v>
      </c>
      <c r="C86" s="4">
        <v>1343472.52</v>
      </c>
      <c r="D86" s="4">
        <v>1025295.59</v>
      </c>
      <c r="E86" s="4">
        <v>2531036.1600000001</v>
      </c>
      <c r="F86" s="4">
        <v>1660405.12</v>
      </c>
      <c r="G86" s="4">
        <v>6888414.3499999996</v>
      </c>
      <c r="H86" s="4">
        <v>7181374.9299999997</v>
      </c>
      <c r="I86" s="4">
        <v>1294556.6000000001</v>
      </c>
      <c r="J86" s="4">
        <v>517471.99</v>
      </c>
      <c r="K86" s="4"/>
    </row>
    <row r="87" spans="1:11" x14ac:dyDescent="0.3">
      <c r="A87" s="1" t="s">
        <v>583</v>
      </c>
      <c r="B87" s="26" t="s">
        <v>590</v>
      </c>
      <c r="C87" s="4">
        <v>360655462</v>
      </c>
      <c r="D87" s="4">
        <v>331994618</v>
      </c>
      <c r="E87" s="4">
        <v>54188588</v>
      </c>
      <c r="F87" s="4">
        <v>15933100</v>
      </c>
      <c r="G87" s="4">
        <v>133679867</v>
      </c>
      <c r="H87" s="4">
        <v>130402451</v>
      </c>
      <c r="I87" s="4">
        <v>11105772</v>
      </c>
      <c r="J87" s="4">
        <v>8272729</v>
      </c>
      <c r="K87" s="4"/>
    </row>
    <row r="88" spans="1:11" x14ac:dyDescent="0.3">
      <c r="A88" s="1" t="s">
        <v>583</v>
      </c>
      <c r="B88" s="26" t="s">
        <v>591</v>
      </c>
      <c r="C88" s="4">
        <v>6099511.0800000001</v>
      </c>
      <c r="D88" s="4">
        <v>2096361.23</v>
      </c>
      <c r="E88" s="4">
        <v>11565509.49</v>
      </c>
      <c r="F88" s="4">
        <v>5524472.5599999996</v>
      </c>
      <c r="G88" s="4">
        <v>37416213.509999998</v>
      </c>
      <c r="H88" s="4">
        <v>36277285.200000003</v>
      </c>
      <c r="I88" s="4">
        <v>1379163.61</v>
      </c>
      <c r="J88" s="4">
        <v>442422.17</v>
      </c>
      <c r="K88" s="4"/>
    </row>
    <row r="89" spans="1:11" x14ac:dyDescent="0.3">
      <c r="A89" s="1" t="s">
        <v>583</v>
      </c>
      <c r="B89" s="26" t="s">
        <v>592</v>
      </c>
      <c r="C89" s="4">
        <v>5290758.53</v>
      </c>
      <c r="D89" s="4">
        <v>604422.14</v>
      </c>
      <c r="E89" s="4">
        <v>11873893.33</v>
      </c>
      <c r="F89" s="4">
        <v>8159633.7300000004</v>
      </c>
      <c r="G89" s="4">
        <v>79528920.980000004</v>
      </c>
      <c r="H89" s="4">
        <v>81902172.480000004</v>
      </c>
      <c r="I89" s="4">
        <v>5906438.8300000001</v>
      </c>
      <c r="J89" s="4">
        <v>4903991.55</v>
      </c>
      <c r="K89" s="4"/>
    </row>
    <row r="90" spans="1:11" x14ac:dyDescent="0.3">
      <c r="A90" s="1" t="s">
        <v>583</v>
      </c>
      <c r="B90" s="26" t="s">
        <v>593</v>
      </c>
      <c r="C90" s="4">
        <v>24467851.920000002</v>
      </c>
      <c r="D90" s="4">
        <v>22726544.859999999</v>
      </c>
      <c r="E90" s="4">
        <v>13742494.74</v>
      </c>
      <c r="F90" s="4">
        <v>12663577</v>
      </c>
      <c r="G90" s="4">
        <v>4387896.3</v>
      </c>
      <c r="H90" s="4">
        <v>4243769.68</v>
      </c>
      <c r="I90" s="4">
        <v>1852578.65</v>
      </c>
      <c r="J90" s="4">
        <v>657433.79</v>
      </c>
      <c r="K90" s="4"/>
    </row>
    <row r="91" spans="1:11" x14ac:dyDescent="0.3">
      <c r="A91" s="1" t="s">
        <v>583</v>
      </c>
      <c r="B91" s="26" t="s">
        <v>594</v>
      </c>
      <c r="C91" s="4">
        <v>3321881.68</v>
      </c>
      <c r="D91" s="4">
        <v>2585041.33</v>
      </c>
      <c r="E91" s="4">
        <v>3380844.98</v>
      </c>
      <c r="F91" s="4">
        <v>1278559.33</v>
      </c>
      <c r="G91" s="4">
        <v>9488948.8499999996</v>
      </c>
      <c r="H91" s="4">
        <v>8781459.3800000008</v>
      </c>
      <c r="I91" s="4">
        <v>1369456.46</v>
      </c>
      <c r="J91" s="4">
        <v>754089.92</v>
      </c>
      <c r="K91" s="4"/>
    </row>
    <row r="92" spans="1:11" x14ac:dyDescent="0.3">
      <c r="A92" s="1" t="s">
        <v>583</v>
      </c>
      <c r="B92" s="26" t="s">
        <v>595</v>
      </c>
      <c r="C92" s="4">
        <v>2584979.88</v>
      </c>
      <c r="D92" s="4">
        <v>2047233.53</v>
      </c>
      <c r="E92" s="4">
        <v>3189299.67</v>
      </c>
      <c r="F92" s="4">
        <v>926777.59</v>
      </c>
      <c r="G92" s="4">
        <v>21947824.219999999</v>
      </c>
      <c r="H92" s="4">
        <v>22328862.210000001</v>
      </c>
      <c r="I92" s="4">
        <v>3562275.47</v>
      </c>
      <c r="J92" s="4">
        <v>952232.85</v>
      </c>
      <c r="K92" s="4"/>
    </row>
    <row r="93" spans="1:11" x14ac:dyDescent="0.3">
      <c r="A93" s="1" t="s">
        <v>583</v>
      </c>
      <c r="B93" s="26" t="s">
        <v>596</v>
      </c>
      <c r="C93" s="4">
        <v>5649666.2300000004</v>
      </c>
      <c r="D93" s="4">
        <v>4372049.6399999997</v>
      </c>
      <c r="E93" s="4">
        <v>7062382.2400000002</v>
      </c>
      <c r="F93" s="4">
        <v>4245073.1100000003</v>
      </c>
      <c r="G93" s="4">
        <v>47192462.68</v>
      </c>
      <c r="H93" s="4">
        <v>46689042.439999998</v>
      </c>
      <c r="I93" s="4">
        <v>2988980.04</v>
      </c>
      <c r="J93" s="4">
        <v>1217285.05</v>
      </c>
      <c r="K93" s="4"/>
    </row>
    <row r="94" spans="1:11" x14ac:dyDescent="0.3">
      <c r="A94" s="1" t="s">
        <v>583</v>
      </c>
      <c r="B94" s="26" t="s">
        <v>597</v>
      </c>
      <c r="C94" s="4">
        <v>1743466.49</v>
      </c>
      <c r="D94" s="4">
        <v>1421275.35</v>
      </c>
      <c r="E94" s="4">
        <v>1482112.74</v>
      </c>
      <c r="F94" s="4">
        <v>803443.46</v>
      </c>
      <c r="G94" s="4">
        <v>12890875.66</v>
      </c>
      <c r="H94" s="4">
        <v>12430435.140000001</v>
      </c>
      <c r="I94" s="4">
        <v>1701855.68</v>
      </c>
      <c r="J94" s="4">
        <v>1450676.56</v>
      </c>
      <c r="K94" s="4"/>
    </row>
    <row r="95" spans="1:11" x14ac:dyDescent="0.3">
      <c r="A95" s="1" t="s">
        <v>583</v>
      </c>
      <c r="B95" s="26" t="s">
        <v>598</v>
      </c>
      <c r="C95" s="4">
        <v>1083693.1000000001</v>
      </c>
      <c r="D95" s="4">
        <v>863620.08</v>
      </c>
      <c r="E95" s="4">
        <v>2740671.44</v>
      </c>
      <c r="F95" s="4">
        <v>1498721.96</v>
      </c>
      <c r="G95" s="4">
        <v>14118336.91</v>
      </c>
      <c r="H95" s="4">
        <v>13691677.08</v>
      </c>
      <c r="I95" s="4">
        <v>2174585.04</v>
      </c>
      <c r="J95" s="4">
        <v>1855571.1</v>
      </c>
      <c r="K95" s="4"/>
    </row>
    <row r="96" spans="1:11" x14ac:dyDescent="0.3">
      <c r="A96" s="1" t="s">
        <v>583</v>
      </c>
      <c r="B96" s="26" t="s">
        <v>599</v>
      </c>
      <c r="C96" s="4">
        <v>539628</v>
      </c>
      <c r="D96" s="4">
        <v>436247</v>
      </c>
      <c r="E96" s="4">
        <v>1673915</v>
      </c>
      <c r="F96" s="4">
        <v>1172552</v>
      </c>
      <c r="G96" s="4">
        <v>934955</v>
      </c>
      <c r="H96" s="4">
        <v>894970</v>
      </c>
      <c r="I96" s="4">
        <v>145267</v>
      </c>
      <c r="J96" s="4">
        <v>135489</v>
      </c>
      <c r="K96" s="4"/>
    </row>
    <row r="97" spans="1:11" x14ac:dyDescent="0.3">
      <c r="A97" s="1" t="s">
        <v>583</v>
      </c>
      <c r="B97" s="26" t="s">
        <v>600</v>
      </c>
      <c r="C97" s="4">
        <v>14647112.630000001</v>
      </c>
      <c r="D97" s="4">
        <v>12970761.48</v>
      </c>
      <c r="E97" s="4">
        <v>5591329.3600000003</v>
      </c>
      <c r="F97" s="4">
        <v>2026400.07</v>
      </c>
      <c r="G97" s="4">
        <v>26961145.809999999</v>
      </c>
      <c r="H97" s="4">
        <v>27105999.469999999</v>
      </c>
      <c r="I97" s="4">
        <v>1174922.95</v>
      </c>
      <c r="J97" s="4">
        <v>777930.39</v>
      </c>
      <c r="K97" s="4"/>
    </row>
    <row r="98" spans="1:11" x14ac:dyDescent="0.3">
      <c r="A98" s="1" t="s">
        <v>583</v>
      </c>
      <c r="B98" s="26" t="s">
        <v>601</v>
      </c>
      <c r="C98" s="4">
        <v>1121150.77</v>
      </c>
      <c r="D98" s="4">
        <v>938303.74</v>
      </c>
      <c r="E98" s="4">
        <v>2629942.2400000002</v>
      </c>
      <c r="F98" s="4">
        <v>1199461.17</v>
      </c>
      <c r="G98" s="4">
        <v>3429937.33</v>
      </c>
      <c r="H98" s="4">
        <v>3173167.36</v>
      </c>
      <c r="I98" s="4">
        <v>593525.63</v>
      </c>
      <c r="J98" s="4">
        <v>390602.3</v>
      </c>
      <c r="K98" s="4"/>
    </row>
    <row r="99" spans="1:11" x14ac:dyDescent="0.3">
      <c r="A99" s="1" t="s">
        <v>583</v>
      </c>
      <c r="B99" s="26" t="s">
        <v>602</v>
      </c>
      <c r="C99" s="4">
        <v>9623157.6799999997</v>
      </c>
      <c r="D99" s="4">
        <v>8558333.6300000008</v>
      </c>
      <c r="E99" s="4">
        <v>3873838.71</v>
      </c>
      <c r="F99" s="4">
        <v>2475048.4700000002</v>
      </c>
      <c r="G99" s="4">
        <v>31791629.5</v>
      </c>
      <c r="H99" s="4">
        <v>33377656.34</v>
      </c>
      <c r="I99" s="4">
        <v>2099271.5299999998</v>
      </c>
      <c r="J99" s="4">
        <v>1055552.49</v>
      </c>
      <c r="K99" s="4"/>
    </row>
    <row r="100" spans="1:11" x14ac:dyDescent="0.3">
      <c r="A100" s="1" t="s">
        <v>583</v>
      </c>
      <c r="B100" s="26" t="s">
        <v>603</v>
      </c>
      <c r="C100" s="4">
        <v>4899784</v>
      </c>
      <c r="D100" s="4">
        <v>4188927</v>
      </c>
      <c r="E100" s="4">
        <v>4805142</v>
      </c>
      <c r="F100" s="4">
        <v>2424739</v>
      </c>
      <c r="G100" s="4">
        <v>12250241</v>
      </c>
      <c r="H100" s="4">
        <v>12563373</v>
      </c>
      <c r="I100" s="4">
        <v>1522215</v>
      </c>
      <c r="J100" s="4">
        <v>968537</v>
      </c>
      <c r="K100" s="4"/>
    </row>
    <row r="101" spans="1:11" x14ac:dyDescent="0.3">
      <c r="A101" s="1" t="s">
        <v>583</v>
      </c>
      <c r="B101" s="26" t="s">
        <v>604</v>
      </c>
      <c r="C101" s="4">
        <v>7945925.2800000003</v>
      </c>
      <c r="D101" s="4">
        <v>6921033.5</v>
      </c>
      <c r="E101" s="4">
        <v>5511269.4299999997</v>
      </c>
      <c r="F101" s="4">
        <v>2143781.5699999998</v>
      </c>
      <c r="G101" s="4">
        <v>37262677.159999996</v>
      </c>
      <c r="H101" s="4">
        <v>37819283</v>
      </c>
      <c r="I101" s="4">
        <v>3312363.46</v>
      </c>
      <c r="J101" s="4">
        <v>1839565.75</v>
      </c>
      <c r="K101" s="4"/>
    </row>
    <row r="102" spans="1:11" x14ac:dyDescent="0.3">
      <c r="A102" s="1" t="s">
        <v>583</v>
      </c>
      <c r="B102" s="26" t="s">
        <v>605</v>
      </c>
      <c r="C102" s="4">
        <v>380172.84</v>
      </c>
      <c r="D102" s="4">
        <v>283578.69</v>
      </c>
      <c r="E102" s="4">
        <v>2153416.67</v>
      </c>
      <c r="F102" s="4">
        <v>852749.04</v>
      </c>
      <c r="G102" s="4">
        <v>3792548.71</v>
      </c>
      <c r="H102" s="4">
        <v>3741797.3</v>
      </c>
      <c r="I102" s="4">
        <v>794917.42</v>
      </c>
      <c r="J102" s="4">
        <v>615204.49</v>
      </c>
      <c r="K102" s="4"/>
    </row>
    <row r="103" spans="1:11" x14ac:dyDescent="0.3">
      <c r="A103" s="1" t="s">
        <v>583</v>
      </c>
      <c r="B103" s="26" t="s">
        <v>606</v>
      </c>
      <c r="C103" s="4">
        <v>1233701.43</v>
      </c>
      <c r="D103" s="4">
        <v>806697.1</v>
      </c>
      <c r="E103" s="4">
        <v>2392944.88</v>
      </c>
      <c r="F103" s="4">
        <v>1005108.24</v>
      </c>
      <c r="G103" s="4">
        <v>6292493.6900000004</v>
      </c>
      <c r="H103" s="4">
        <v>5885116.6900000004</v>
      </c>
      <c r="I103" s="4">
        <v>759354.51</v>
      </c>
      <c r="J103" s="4">
        <v>520037.28</v>
      </c>
      <c r="K103" s="4"/>
    </row>
    <row r="104" spans="1:11" x14ac:dyDescent="0.3">
      <c r="A104" s="1" t="s">
        <v>583</v>
      </c>
      <c r="B104" s="26" t="s">
        <v>607</v>
      </c>
      <c r="C104" s="4">
        <v>69215.05</v>
      </c>
      <c r="D104" s="4">
        <v>23154.66</v>
      </c>
      <c r="E104" s="4">
        <v>1039503.95</v>
      </c>
      <c r="F104" s="4">
        <v>457611.79</v>
      </c>
      <c r="G104" s="4">
        <v>4037872.93</v>
      </c>
      <c r="H104" s="4">
        <v>4321970.95</v>
      </c>
      <c r="I104" s="4">
        <v>123999.06</v>
      </c>
      <c r="J104" s="4">
        <v>113609.32</v>
      </c>
      <c r="K104" s="4"/>
    </row>
    <row r="105" spans="1:11" x14ac:dyDescent="0.3">
      <c r="A105" s="1" t="s">
        <v>583</v>
      </c>
      <c r="B105" s="26" t="s">
        <v>608</v>
      </c>
      <c r="C105" s="4">
        <v>2212745.5299999998</v>
      </c>
      <c r="D105" s="4">
        <v>1865631.37</v>
      </c>
      <c r="E105" s="4">
        <v>1515630.52</v>
      </c>
      <c r="F105" s="4">
        <v>912167.87</v>
      </c>
      <c r="G105" s="4">
        <v>3387026.45</v>
      </c>
      <c r="H105" s="4">
        <v>3124422.69</v>
      </c>
      <c r="I105" s="4">
        <v>1532167.73</v>
      </c>
      <c r="J105" s="4">
        <v>560321.74</v>
      </c>
      <c r="K105" s="4"/>
    </row>
    <row r="106" spans="1:11" x14ac:dyDescent="0.3">
      <c r="A106" s="1" t="s">
        <v>583</v>
      </c>
      <c r="B106" s="26" t="s">
        <v>609</v>
      </c>
      <c r="C106" s="4">
        <v>6970900</v>
      </c>
      <c r="D106" s="4">
        <v>532100</v>
      </c>
      <c r="E106" s="4">
        <v>12880600</v>
      </c>
      <c r="F106" s="4">
        <v>8051000</v>
      </c>
      <c r="G106" s="4">
        <v>104567500</v>
      </c>
      <c r="H106" s="4">
        <v>107050000</v>
      </c>
      <c r="I106" s="4">
        <v>3105000</v>
      </c>
      <c r="J106" s="4">
        <v>1979900</v>
      </c>
      <c r="K106" s="4"/>
    </row>
    <row r="107" spans="1:11" x14ac:dyDescent="0.3">
      <c r="A107" s="1" t="s">
        <v>583</v>
      </c>
      <c r="B107" s="26" t="s">
        <v>610</v>
      </c>
      <c r="C107" s="4">
        <v>2026076.12</v>
      </c>
      <c r="D107" s="4">
        <v>1571711.32</v>
      </c>
      <c r="E107" s="4">
        <v>2618133.1800000002</v>
      </c>
      <c r="F107" s="4">
        <v>1672886.08</v>
      </c>
      <c r="G107" s="4">
        <v>22763669.34</v>
      </c>
      <c r="H107" s="4">
        <v>23381876.390000001</v>
      </c>
      <c r="I107" s="4">
        <v>906173.09</v>
      </c>
      <c r="J107" s="4">
        <v>652729.51</v>
      </c>
      <c r="K107" s="4"/>
    </row>
    <row r="108" spans="1:11" x14ac:dyDescent="0.3">
      <c r="A108" s="1" t="s">
        <v>583</v>
      </c>
      <c r="B108" s="26" t="s">
        <v>611</v>
      </c>
      <c r="C108" s="4">
        <v>8840626.4199999999</v>
      </c>
      <c r="D108" s="4">
        <v>7578691.1299999999</v>
      </c>
      <c r="E108" s="4">
        <v>1821327.51</v>
      </c>
      <c r="F108" s="4">
        <v>1187797.98</v>
      </c>
      <c r="G108" s="4">
        <v>13784084.970000001</v>
      </c>
      <c r="H108" s="4">
        <v>15526469.380000001</v>
      </c>
      <c r="I108" s="4">
        <v>1885601.01</v>
      </c>
      <c r="J108" s="4">
        <v>1478328.63</v>
      </c>
      <c r="K108" s="4"/>
    </row>
    <row r="109" spans="1:11" x14ac:dyDescent="0.3">
      <c r="A109" s="1" t="s">
        <v>583</v>
      </c>
      <c r="B109" s="26" t="s">
        <v>612</v>
      </c>
      <c r="C109" s="4">
        <v>6719210.7400000002</v>
      </c>
      <c r="D109" s="4">
        <v>6153958.3300000001</v>
      </c>
      <c r="E109" s="4">
        <v>595897.76</v>
      </c>
      <c r="F109" s="4">
        <v>9168.08</v>
      </c>
      <c r="G109" s="4">
        <v>11886164.029999999</v>
      </c>
      <c r="H109" s="4">
        <v>12166066.880000001</v>
      </c>
      <c r="I109" s="4">
        <v>1044072.51</v>
      </c>
      <c r="J109" s="4">
        <v>768761.74</v>
      </c>
      <c r="K109" s="4"/>
    </row>
    <row r="110" spans="1:11" x14ac:dyDescent="0.3">
      <c r="A110" s="1" t="s">
        <v>583</v>
      </c>
      <c r="B110" s="26" t="s">
        <v>613</v>
      </c>
      <c r="C110" s="4">
        <v>2565444</v>
      </c>
      <c r="D110" s="4">
        <v>1998893</v>
      </c>
      <c r="E110" s="4">
        <v>3702733</v>
      </c>
      <c r="F110" s="4">
        <v>786436</v>
      </c>
      <c r="G110" s="4">
        <v>20928988</v>
      </c>
      <c r="H110" s="4">
        <v>18602964</v>
      </c>
      <c r="I110" s="4">
        <v>2236979</v>
      </c>
      <c r="J110" s="4">
        <v>2102292</v>
      </c>
      <c r="K110" s="4"/>
    </row>
    <row r="111" spans="1:11" x14ac:dyDescent="0.3">
      <c r="A111" s="1" t="s">
        <v>359</v>
      </c>
      <c r="B111" s="26" t="s">
        <v>614</v>
      </c>
      <c r="C111" s="4">
        <v>3166992.76</v>
      </c>
      <c r="D111" s="4">
        <v>2100518.64</v>
      </c>
      <c r="E111" s="4">
        <v>3182952.51</v>
      </c>
      <c r="F111" s="4">
        <v>1316229.3899999999</v>
      </c>
      <c r="G111" s="4">
        <v>28818133.739999998</v>
      </c>
      <c r="H111" s="4">
        <v>29103093.34</v>
      </c>
      <c r="I111" s="4">
        <v>1815352.07</v>
      </c>
      <c r="J111" s="4">
        <v>1107849.43</v>
      </c>
      <c r="K111" s="4"/>
    </row>
    <row r="112" spans="1:11" x14ac:dyDescent="0.3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3">
      <c r="B113" s="26" t="s">
        <v>225</v>
      </c>
      <c r="C113" s="11">
        <f t="shared" ref="C113:J113" si="1">SUBTOTAL(9,C80:C112)</f>
        <v>532358227.29999995</v>
      </c>
      <c r="D113" s="11">
        <f t="shared" si="1"/>
        <v>468237514.43000001</v>
      </c>
      <c r="E113" s="11">
        <f t="shared" si="1"/>
        <v>202675257.31999999</v>
      </c>
      <c r="F113" s="11">
        <f t="shared" si="1"/>
        <v>101579605.09999999</v>
      </c>
      <c r="G113" s="11">
        <f t="shared" si="1"/>
        <v>803911747.44000018</v>
      </c>
      <c r="H113" s="11">
        <f t="shared" si="1"/>
        <v>804445892.6400001</v>
      </c>
      <c r="I113" s="11">
        <f t="shared" si="1"/>
        <v>64394819.810000002</v>
      </c>
      <c r="J113" s="11">
        <f t="shared" si="1"/>
        <v>42050963.730000004</v>
      </c>
      <c r="K113" s="4"/>
    </row>
    <row r="114" spans="1:12" x14ac:dyDescent="0.3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7.5" x14ac:dyDescent="0.35">
      <c r="B115" s="208" t="s">
        <v>258</v>
      </c>
      <c r="C115" s="208"/>
      <c r="D115" s="208"/>
      <c r="E115" s="208"/>
      <c r="F115" s="208"/>
      <c r="G115" s="208"/>
      <c r="H115" s="208"/>
      <c r="I115" s="208"/>
      <c r="J115" s="208"/>
      <c r="K115" s="208"/>
    </row>
    <row r="116" spans="1:12" ht="25.5" customHeight="1" x14ac:dyDescent="0.3">
      <c r="B116" s="24" t="s">
        <v>506</v>
      </c>
      <c r="C116" s="209" t="s">
        <v>288</v>
      </c>
      <c r="D116" s="210"/>
      <c r="E116" s="209" t="s">
        <v>289</v>
      </c>
      <c r="F116" s="210"/>
      <c r="G116" s="209" t="s">
        <v>512</v>
      </c>
      <c r="H116" s="210"/>
      <c r="I116" s="6"/>
      <c r="J116" s="81"/>
      <c r="K116" s="212" t="s">
        <v>146</v>
      </c>
      <c r="L116" s="213"/>
    </row>
    <row r="117" spans="1:12" x14ac:dyDescent="0.3">
      <c r="B117" s="26"/>
      <c r="C117" s="156" t="s">
        <v>251</v>
      </c>
      <c r="D117" s="156" t="s">
        <v>252</v>
      </c>
      <c r="E117" s="156" t="s">
        <v>251</v>
      </c>
      <c r="F117" s="156" t="s">
        <v>252</v>
      </c>
      <c r="G117" s="156" t="s">
        <v>251</v>
      </c>
      <c r="H117" s="156" t="s">
        <v>252</v>
      </c>
      <c r="K117" s="28" t="s">
        <v>251</v>
      </c>
      <c r="L117" s="28" t="s">
        <v>252</v>
      </c>
    </row>
    <row r="118" spans="1:12" x14ac:dyDescent="0.3">
      <c r="B118" s="26"/>
      <c r="C118" s="28" t="s">
        <v>253</v>
      </c>
      <c r="D118" s="28" t="s">
        <v>253</v>
      </c>
      <c r="E118" s="28" t="s">
        <v>253</v>
      </c>
      <c r="F118" s="28" t="s">
        <v>253</v>
      </c>
      <c r="G118" s="28" t="s">
        <v>253</v>
      </c>
      <c r="H118" s="28" t="s">
        <v>253</v>
      </c>
      <c r="K118" s="28" t="s">
        <v>253</v>
      </c>
      <c r="L118" s="28" t="s">
        <v>253</v>
      </c>
    </row>
    <row r="119" spans="1:12" x14ac:dyDescent="0.3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3">
      <c r="A120" s="1" t="s">
        <v>583</v>
      </c>
      <c r="B120" s="26" t="s">
        <v>584</v>
      </c>
      <c r="C120" s="4">
        <v>3189944.41</v>
      </c>
      <c r="D120" s="4">
        <v>2533443.5</v>
      </c>
      <c r="E120" s="4">
        <v>0</v>
      </c>
      <c r="F120" s="4">
        <v>0</v>
      </c>
      <c r="G120" s="4">
        <v>473058.42</v>
      </c>
      <c r="H120" s="4">
        <v>283046.08</v>
      </c>
      <c r="K120" s="4">
        <f t="shared" ref="K120:L120" si="2">C42+E42+G42+I42+C81+E81+G81+I81+C120+E120+G120</f>
        <v>27147034.670000002</v>
      </c>
      <c r="L120" s="4">
        <f t="shared" si="2"/>
        <v>28168033.940000001</v>
      </c>
    </row>
    <row r="121" spans="1:12" x14ac:dyDescent="0.3">
      <c r="A121" s="1" t="s">
        <v>583</v>
      </c>
      <c r="B121" s="26" t="s">
        <v>585</v>
      </c>
      <c r="C121" s="4">
        <v>6800271.0800000001</v>
      </c>
      <c r="D121" s="4">
        <v>6089002.5300000003</v>
      </c>
      <c r="E121" s="4">
        <v>1683.88</v>
      </c>
      <c r="F121" s="4">
        <v>1000</v>
      </c>
      <c r="G121" s="4">
        <v>202124</v>
      </c>
      <c r="H121" s="4">
        <v>95000</v>
      </c>
      <c r="K121" s="4">
        <f t="shared" ref="K121:L121" si="3">C43+E43+G43+I43+C82+E82+G82+I82+C121+E121+G121</f>
        <v>22784371.379999999</v>
      </c>
      <c r="L121" s="4">
        <f t="shared" si="3"/>
        <v>22585410.050000001</v>
      </c>
    </row>
    <row r="122" spans="1:12" x14ac:dyDescent="0.3">
      <c r="A122" s="1" t="s">
        <v>583</v>
      </c>
      <c r="B122" s="26" t="s">
        <v>586</v>
      </c>
      <c r="C122" s="4">
        <v>7551419.3799999999</v>
      </c>
      <c r="D122" s="4">
        <v>6709577.4100000001</v>
      </c>
      <c r="E122" s="4">
        <v>0</v>
      </c>
      <c r="F122" s="4">
        <v>0</v>
      </c>
      <c r="G122" s="4">
        <v>380964.97</v>
      </c>
      <c r="H122" s="4">
        <v>251387.61</v>
      </c>
      <c r="K122" s="4">
        <f t="shared" ref="K122:L122" si="4">C44+E44+G44+I44+C83+E83+G83+I83+C122+E122+G122</f>
        <v>40538890.280000001</v>
      </c>
      <c r="L122" s="4">
        <f t="shared" si="4"/>
        <v>36321458.75</v>
      </c>
    </row>
    <row r="123" spans="1:12" x14ac:dyDescent="0.3">
      <c r="A123" s="1" t="s">
        <v>583</v>
      </c>
      <c r="B123" s="26" t="s">
        <v>587</v>
      </c>
      <c r="C123" s="4">
        <v>5633375.5899999999</v>
      </c>
      <c r="D123" s="4">
        <v>3999300</v>
      </c>
      <c r="E123" s="4">
        <v>3142262.48</v>
      </c>
      <c r="F123" s="4">
        <v>2209040.14</v>
      </c>
      <c r="G123" s="4">
        <v>568178.30000000005</v>
      </c>
      <c r="H123" s="4">
        <v>460000</v>
      </c>
      <c r="K123" s="4">
        <f t="shared" ref="K123:L123" si="5">C45+E45+G45+I45+C84+E84+G84+I84+C123+E123+G123</f>
        <v>121159408.12</v>
      </c>
      <c r="L123" s="4">
        <f t="shared" si="5"/>
        <v>118649912.06</v>
      </c>
    </row>
    <row r="124" spans="1:12" x14ac:dyDescent="0.3">
      <c r="A124" s="1" t="s">
        <v>583</v>
      </c>
      <c r="B124" s="26" t="s">
        <v>588</v>
      </c>
      <c r="C124" s="4">
        <v>28281526</v>
      </c>
      <c r="D124" s="4">
        <v>25363495</v>
      </c>
      <c r="E124" s="4">
        <v>0</v>
      </c>
      <c r="F124" s="4">
        <v>0</v>
      </c>
      <c r="G124" s="4">
        <v>470916</v>
      </c>
      <c r="H124" s="4">
        <v>711081</v>
      </c>
      <c r="K124" s="4">
        <f t="shared" ref="K124:L124" si="6">C46+E46+G46+I46+C85+E85+G85+I85+C124+E124+G124</f>
        <v>120551005</v>
      </c>
      <c r="L124" s="4">
        <f t="shared" si="6"/>
        <v>108561393</v>
      </c>
    </row>
    <row r="125" spans="1:12" x14ac:dyDescent="0.3">
      <c r="A125" s="1" t="s">
        <v>583</v>
      </c>
      <c r="B125" s="26" t="s">
        <v>589</v>
      </c>
      <c r="C125" s="4">
        <v>7857935.5099999998</v>
      </c>
      <c r="D125" s="4">
        <v>6316858.21</v>
      </c>
      <c r="E125" s="4">
        <v>7226.11</v>
      </c>
      <c r="F125" s="4">
        <v>554.52</v>
      </c>
      <c r="G125" s="4">
        <v>341812</v>
      </c>
      <c r="H125" s="4">
        <v>465997</v>
      </c>
      <c r="K125" s="4">
        <f t="shared" ref="K125:L125" si="7">C47+E47+G47+I47+C86+E86+G86+I86+C125+E125+G125</f>
        <v>33809291.710000001</v>
      </c>
      <c r="L125" s="4">
        <f t="shared" si="7"/>
        <v>33547742.260000002</v>
      </c>
    </row>
    <row r="126" spans="1:12" x14ac:dyDescent="0.3">
      <c r="A126" s="1" t="s">
        <v>583</v>
      </c>
      <c r="B126" s="26" t="s">
        <v>590</v>
      </c>
      <c r="C126" s="4">
        <v>12888167</v>
      </c>
      <c r="D126" s="4">
        <v>9945000</v>
      </c>
      <c r="E126" s="4">
        <v>0</v>
      </c>
      <c r="F126" s="4">
        <v>1904960</v>
      </c>
      <c r="G126" s="4">
        <v>14977711</v>
      </c>
      <c r="H126" s="4">
        <v>15088024</v>
      </c>
      <c r="K126" s="4">
        <f t="shared" ref="K126:L126" si="8">C48+E48+G48+I48+C87+E87+G87+I87+C126+E126+G126</f>
        <v>738042958</v>
      </c>
      <c r="L126" s="4">
        <f t="shared" si="8"/>
        <v>627600147</v>
      </c>
    </row>
    <row r="127" spans="1:12" x14ac:dyDescent="0.3">
      <c r="A127" s="1" t="s">
        <v>583</v>
      </c>
      <c r="B127" s="26" t="s">
        <v>591</v>
      </c>
      <c r="C127" s="4">
        <v>6051985.5099999998</v>
      </c>
      <c r="D127" s="4">
        <v>5106190.9800000004</v>
      </c>
      <c r="E127" s="4">
        <v>996324.99</v>
      </c>
      <c r="F127" s="4">
        <v>1053694.3899999999</v>
      </c>
      <c r="G127" s="4">
        <v>611464.30000000005</v>
      </c>
      <c r="H127" s="4">
        <v>199755.88</v>
      </c>
      <c r="K127" s="4">
        <f t="shared" ref="K127:L127" si="9">C49+E49+G49+I49+C88+E88+G88+I88+C127+E127+G127</f>
        <v>89908214.919999987</v>
      </c>
      <c r="L127" s="4">
        <f t="shared" si="9"/>
        <v>78371013.120000005</v>
      </c>
    </row>
    <row r="128" spans="1:12" x14ac:dyDescent="0.3">
      <c r="A128" s="1" t="s">
        <v>583</v>
      </c>
      <c r="B128" s="26" t="s">
        <v>592</v>
      </c>
      <c r="C128" s="4">
        <v>6832320.5599999996</v>
      </c>
      <c r="D128" s="4">
        <v>5293259.87</v>
      </c>
      <c r="E128" s="4">
        <v>2401341.42</v>
      </c>
      <c r="F128" s="4">
        <v>856153.24</v>
      </c>
      <c r="G128" s="4">
        <v>908470.35</v>
      </c>
      <c r="H128" s="4">
        <v>563809.02</v>
      </c>
      <c r="K128" s="4">
        <f t="shared" ref="K128:L128" si="10">C50+E50+G50+I50+C89+E89+G89+I89+C128+E128+G128</f>
        <v>135762219.16999999</v>
      </c>
      <c r="L128" s="4">
        <f t="shared" si="10"/>
        <v>127434260.58</v>
      </c>
    </row>
    <row r="129" spans="1:12" x14ac:dyDescent="0.3">
      <c r="A129" s="1" t="s">
        <v>583</v>
      </c>
      <c r="B129" s="26" t="s">
        <v>593</v>
      </c>
      <c r="C129" s="4">
        <v>660906.92000000004</v>
      </c>
      <c r="D129" s="4">
        <v>62009.31</v>
      </c>
      <c r="E129" s="4">
        <v>0</v>
      </c>
      <c r="F129" s="4">
        <v>0</v>
      </c>
      <c r="G129" s="4">
        <v>529606.22</v>
      </c>
      <c r="H129" s="4">
        <v>382227.75</v>
      </c>
      <c r="K129" s="4">
        <f t="shared" ref="K129:L129" si="11">C51+E51+G51+I51+C90+E90+G90+I90+C129+E129+G129</f>
        <v>65384217.480000004</v>
      </c>
      <c r="L129" s="4">
        <f t="shared" si="11"/>
        <v>56583029.769999996</v>
      </c>
    </row>
    <row r="130" spans="1:12" x14ac:dyDescent="0.3">
      <c r="A130" s="1" t="s">
        <v>583</v>
      </c>
      <c r="B130" s="26" t="s">
        <v>594</v>
      </c>
      <c r="C130" s="4">
        <v>1307438.71</v>
      </c>
      <c r="D130" s="4">
        <v>3642.45</v>
      </c>
      <c r="E130" s="4">
        <v>0</v>
      </c>
      <c r="F130" s="4">
        <v>0</v>
      </c>
      <c r="G130" s="4">
        <v>922794.93</v>
      </c>
      <c r="H130" s="4">
        <v>382406.09</v>
      </c>
      <c r="K130" s="4">
        <f t="shared" ref="K130:L130" si="12">C52+E52+G52+I52+C91+E91+G91+I91+C130+E130+G130</f>
        <v>31750944.960000001</v>
      </c>
      <c r="L130" s="4">
        <f t="shared" si="12"/>
        <v>25046545.75</v>
      </c>
    </row>
    <row r="131" spans="1:12" x14ac:dyDescent="0.3">
      <c r="A131" s="1" t="s">
        <v>583</v>
      </c>
      <c r="B131" s="26" t="s">
        <v>595</v>
      </c>
      <c r="C131" s="4">
        <v>13945385.109999999</v>
      </c>
      <c r="D131" s="4">
        <v>12923036.949999999</v>
      </c>
      <c r="E131" s="4">
        <v>0</v>
      </c>
      <c r="F131" s="4">
        <v>45000</v>
      </c>
      <c r="G131" s="4">
        <v>469201.93</v>
      </c>
      <c r="H131" s="4">
        <v>336243.08</v>
      </c>
      <c r="K131" s="4">
        <f t="shared" ref="K131:L131" si="13">C53+E53+G53+I53+C92+E92+G92+I92+C131+E131+G131</f>
        <v>59381675.249999993</v>
      </c>
      <c r="L131" s="4">
        <f t="shared" si="13"/>
        <v>54911695.329999998</v>
      </c>
    </row>
    <row r="132" spans="1:12" x14ac:dyDescent="0.3">
      <c r="A132" s="1" t="s">
        <v>583</v>
      </c>
      <c r="B132" s="26" t="s">
        <v>596</v>
      </c>
      <c r="C132" s="4">
        <v>11350127.98</v>
      </c>
      <c r="D132" s="4">
        <v>9433817.5</v>
      </c>
      <c r="E132" s="4">
        <v>0</v>
      </c>
      <c r="F132" s="4">
        <v>0</v>
      </c>
      <c r="G132" s="4">
        <v>1353443.55</v>
      </c>
      <c r="H132" s="4">
        <v>440451.37</v>
      </c>
      <c r="K132" s="4">
        <f t="shared" ref="K132:L132" si="14">C54+E54+G54+I54+C93+E93+G93+I93+C132+E132+G132</f>
        <v>101730191.66000001</v>
      </c>
      <c r="L132" s="4">
        <f t="shared" si="14"/>
        <v>91453386.239999995</v>
      </c>
    </row>
    <row r="133" spans="1:12" x14ac:dyDescent="0.3">
      <c r="A133" s="1" t="s">
        <v>583</v>
      </c>
      <c r="B133" s="26" t="s">
        <v>597</v>
      </c>
      <c r="C133" s="4">
        <v>2320447.41</v>
      </c>
      <c r="D133" s="4">
        <v>1637632.16</v>
      </c>
      <c r="E133" s="4">
        <v>211329.3</v>
      </c>
      <c r="F133" s="4">
        <v>12.74</v>
      </c>
      <c r="G133" s="4">
        <v>274940.83</v>
      </c>
      <c r="H133" s="4">
        <v>296486.53999999998</v>
      </c>
      <c r="K133" s="4">
        <f t="shared" ref="K133:L133" si="15">C55+E55+G55+I55+C94+E94+G94+I94+C133+E133+G133</f>
        <v>30784002.029999997</v>
      </c>
      <c r="L133" s="4">
        <f t="shared" si="15"/>
        <v>32856437.679999996</v>
      </c>
    </row>
    <row r="134" spans="1:12" x14ac:dyDescent="0.3">
      <c r="A134" s="1" t="s">
        <v>583</v>
      </c>
      <c r="B134" s="26" t="s">
        <v>598</v>
      </c>
      <c r="C134" s="4">
        <v>9991783.9100000001</v>
      </c>
      <c r="D134" s="4">
        <v>9455648.4600000009</v>
      </c>
      <c r="E134" s="4">
        <v>50297.75</v>
      </c>
      <c r="F134" s="4">
        <v>50000</v>
      </c>
      <c r="G134" s="4">
        <v>491876.16</v>
      </c>
      <c r="H134" s="4">
        <v>315873.69</v>
      </c>
      <c r="K134" s="4">
        <f t="shared" ref="K134:L134" si="16">C56+E56+G56+I56+C95+E95+G95+I95+C134+E134+G134</f>
        <v>38410068.61999999</v>
      </c>
      <c r="L134" s="4">
        <f t="shared" si="16"/>
        <v>37723293.390000001</v>
      </c>
    </row>
    <row r="135" spans="1:12" x14ac:dyDescent="0.3">
      <c r="A135" s="1" t="s">
        <v>583</v>
      </c>
      <c r="B135" s="26" t="s">
        <v>599</v>
      </c>
      <c r="C135" s="4">
        <v>5168011</v>
      </c>
      <c r="D135" s="4">
        <v>4965877</v>
      </c>
      <c r="E135" s="4">
        <v>3892</v>
      </c>
      <c r="F135" s="4">
        <v>0</v>
      </c>
      <c r="G135" s="4">
        <v>66478</v>
      </c>
      <c r="H135" s="4">
        <v>55000</v>
      </c>
      <c r="K135" s="4">
        <f t="shared" ref="K135:L135" si="17">C57+E57+G57+I57+C96+E96+G96+I96+C135+E135+G135</f>
        <v>12743118</v>
      </c>
      <c r="L135" s="4">
        <f t="shared" si="17"/>
        <v>12147236</v>
      </c>
    </row>
    <row r="136" spans="1:12" x14ac:dyDescent="0.3">
      <c r="A136" s="1" t="s">
        <v>583</v>
      </c>
      <c r="B136" s="26" t="s">
        <v>600</v>
      </c>
      <c r="C136" s="4">
        <v>4325577.62</v>
      </c>
      <c r="D136" s="4">
        <v>2559137.7599999998</v>
      </c>
      <c r="E136" s="4">
        <v>2309215.33</v>
      </c>
      <c r="F136" s="4">
        <v>2104486</v>
      </c>
      <c r="G136" s="4">
        <v>656474093.01999998</v>
      </c>
      <c r="H136" s="4">
        <v>656523384.55999994</v>
      </c>
      <c r="K136" s="4">
        <f t="shared" ref="K136:L136" si="18">C58+E58+G58+I58+C97+E97+G97+I97+C136+E136+G136</f>
        <v>733680719.95000005</v>
      </c>
      <c r="L136" s="4">
        <f t="shared" si="18"/>
        <v>726911787.94999993</v>
      </c>
    </row>
    <row r="137" spans="1:12" x14ac:dyDescent="0.3">
      <c r="A137" s="1" t="s">
        <v>583</v>
      </c>
      <c r="B137" s="26" t="s">
        <v>601</v>
      </c>
      <c r="C137" s="4">
        <v>701428.83</v>
      </c>
      <c r="D137" s="4">
        <v>5279.33</v>
      </c>
      <c r="E137" s="4">
        <v>0</v>
      </c>
      <c r="F137" s="4">
        <v>0</v>
      </c>
      <c r="G137" s="4">
        <v>266652.96000000002</v>
      </c>
      <c r="H137" s="4">
        <v>111438</v>
      </c>
      <c r="K137" s="4">
        <f t="shared" ref="K137:L137" si="19">C59+E59+G59+I59+C98+E98+G98+I98+C137+E137+G137</f>
        <v>15963965.380000003</v>
      </c>
      <c r="L137" s="4">
        <f t="shared" si="19"/>
        <v>15458760.610000001</v>
      </c>
    </row>
    <row r="138" spans="1:12" x14ac:dyDescent="0.3">
      <c r="A138" s="1" t="s">
        <v>583</v>
      </c>
      <c r="B138" s="26" t="s">
        <v>602</v>
      </c>
      <c r="C138" s="4">
        <v>5451236.6799999997</v>
      </c>
      <c r="D138" s="4">
        <v>4564148.43</v>
      </c>
      <c r="E138" s="4">
        <v>626523.30000000005</v>
      </c>
      <c r="F138" s="4">
        <v>232261.75</v>
      </c>
      <c r="G138" s="4">
        <v>612736.49</v>
      </c>
      <c r="H138" s="4">
        <v>631939.54</v>
      </c>
      <c r="K138" s="4">
        <f t="shared" ref="K138:L138" si="20">C60+E60+G60+I60+C99+E99+G99+I99+C138+E138+G138</f>
        <v>73683141.840000004</v>
      </c>
      <c r="L138" s="4">
        <f t="shared" si="20"/>
        <v>73685224.029999986</v>
      </c>
    </row>
    <row r="139" spans="1:12" x14ac:dyDescent="0.3">
      <c r="A139" s="1" t="s">
        <v>583</v>
      </c>
      <c r="B139" s="26" t="s">
        <v>603</v>
      </c>
      <c r="C139" s="4">
        <v>6869633</v>
      </c>
      <c r="D139" s="4">
        <v>5111957</v>
      </c>
      <c r="E139" s="4">
        <v>256419</v>
      </c>
      <c r="F139" s="4">
        <v>240910</v>
      </c>
      <c r="G139" s="4">
        <v>302218</v>
      </c>
      <c r="H139" s="4">
        <v>235017</v>
      </c>
      <c r="K139" s="4">
        <f t="shared" ref="K139:L139" si="21">C61+E61+G61+I61+C100+E100+G100+I100+C139+E139+G139</f>
        <v>38825692</v>
      </c>
      <c r="L139" s="4">
        <f t="shared" si="21"/>
        <v>33269753</v>
      </c>
    </row>
    <row r="140" spans="1:12" x14ac:dyDescent="0.3">
      <c r="A140" s="1" t="s">
        <v>583</v>
      </c>
      <c r="B140" s="26" t="s">
        <v>604</v>
      </c>
      <c r="C140" s="4">
        <v>4326720.82</v>
      </c>
      <c r="D140" s="4">
        <v>3225486.04</v>
      </c>
      <c r="E140" s="4">
        <v>1166.02</v>
      </c>
      <c r="F140" s="4">
        <v>0</v>
      </c>
      <c r="G140" s="4">
        <v>316269.90999999997</v>
      </c>
      <c r="H140" s="4">
        <v>157557.6</v>
      </c>
      <c r="K140" s="4">
        <f t="shared" ref="K140:L140" si="22">C62+E62+G62+I62+C101+E101+G101+I101+C140+E140+G140</f>
        <v>70861769.589999989</v>
      </c>
      <c r="L140" s="4">
        <f t="shared" si="22"/>
        <v>73724565.329999998</v>
      </c>
    </row>
    <row r="141" spans="1:12" x14ac:dyDescent="0.3">
      <c r="A141" s="1" t="s">
        <v>583</v>
      </c>
      <c r="B141" s="26" t="s">
        <v>605</v>
      </c>
      <c r="C141" s="4">
        <v>2356829.63</v>
      </c>
      <c r="D141" s="4">
        <v>1847402.02</v>
      </c>
      <c r="E141" s="4">
        <v>0</v>
      </c>
      <c r="F141" s="4">
        <v>0</v>
      </c>
      <c r="G141" s="4">
        <v>303541.03999999998</v>
      </c>
      <c r="H141" s="4">
        <v>161882.67000000001</v>
      </c>
      <c r="K141" s="4">
        <f t="shared" ref="K141:L141" si="23">C63+E63+G63+I63+C102+E102+G102+I102+C141+E141+G141</f>
        <v>13090375.460000001</v>
      </c>
      <c r="L141" s="4">
        <f t="shared" si="23"/>
        <v>14602022.91</v>
      </c>
    </row>
    <row r="142" spans="1:12" x14ac:dyDescent="0.3">
      <c r="A142" s="1" t="s">
        <v>583</v>
      </c>
      <c r="B142" s="26" t="s">
        <v>606</v>
      </c>
      <c r="C142" s="4">
        <v>6313988.96</v>
      </c>
      <c r="D142" s="4">
        <v>5523757.8700000001</v>
      </c>
      <c r="E142" s="4">
        <v>145064.12</v>
      </c>
      <c r="F142" s="4">
        <v>126161.71</v>
      </c>
      <c r="G142" s="4">
        <v>449768.43</v>
      </c>
      <c r="H142" s="4">
        <v>246917.46</v>
      </c>
      <c r="K142" s="4">
        <f t="shared" ref="K142:L142" si="24">C64+E64+G64+I64+C103+E103+G103+I103+C142+E142+G142</f>
        <v>24978652.420000006</v>
      </c>
      <c r="L142" s="4">
        <f t="shared" si="24"/>
        <v>21817426.949999999</v>
      </c>
    </row>
    <row r="143" spans="1:12" x14ac:dyDescent="0.3">
      <c r="A143" s="1" t="s">
        <v>583</v>
      </c>
      <c r="B143" s="26" t="s">
        <v>607</v>
      </c>
      <c r="C143" s="4">
        <v>693768.85</v>
      </c>
      <c r="D143" s="4">
        <v>11601.24</v>
      </c>
      <c r="E143" s="4">
        <v>2540.3000000000002</v>
      </c>
      <c r="F143" s="4">
        <v>96400</v>
      </c>
      <c r="G143" s="4">
        <v>414533.68</v>
      </c>
      <c r="H143" s="4">
        <v>47655.89</v>
      </c>
      <c r="K143" s="4">
        <f t="shared" ref="K143:L143" si="25">C65+E65+G65+I65+C104+E104+G104+I104+C143+E143+G143</f>
        <v>10930151.450000001</v>
      </c>
      <c r="L143" s="4">
        <f t="shared" si="25"/>
        <v>11263363.450000001</v>
      </c>
    </row>
    <row r="144" spans="1:12" x14ac:dyDescent="0.3">
      <c r="A144" s="1" t="s">
        <v>583</v>
      </c>
      <c r="B144" s="26" t="s">
        <v>608</v>
      </c>
      <c r="C144" s="4">
        <v>2353088.69</v>
      </c>
      <c r="D144" s="4">
        <v>1880000</v>
      </c>
      <c r="E144" s="4">
        <v>293117.40000000002</v>
      </c>
      <c r="F144" s="4">
        <v>77232.350000000006</v>
      </c>
      <c r="G144" s="4">
        <v>296262.98</v>
      </c>
      <c r="H144" s="4">
        <v>162710.62</v>
      </c>
      <c r="K144" s="4">
        <f t="shared" ref="K144:L144" si="26">C66+E66+G66+I66+C105+E105+G105+I105+C144+E144+G144</f>
        <v>17369641.129999999</v>
      </c>
      <c r="L144" s="4">
        <f t="shared" si="26"/>
        <v>14872454.509999998</v>
      </c>
    </row>
    <row r="145" spans="1:12" x14ac:dyDescent="0.3">
      <c r="A145" s="1" t="s">
        <v>583</v>
      </c>
      <c r="B145" s="26" t="s">
        <v>609</v>
      </c>
      <c r="C145" s="4">
        <v>8418200</v>
      </c>
      <c r="D145" s="4">
        <v>6850400</v>
      </c>
      <c r="E145" s="4">
        <v>983200</v>
      </c>
      <c r="F145" s="4">
        <v>762700</v>
      </c>
      <c r="G145" s="4">
        <v>679900</v>
      </c>
      <c r="H145" s="4">
        <v>539600</v>
      </c>
      <c r="K145" s="4">
        <f t="shared" ref="K145:L145" si="27">C67+E67+G67+I67+C106+E106+G106+I106+C145+E145+G145</f>
        <v>174288000</v>
      </c>
      <c r="L145" s="4">
        <f t="shared" si="27"/>
        <v>164429000</v>
      </c>
    </row>
    <row r="146" spans="1:12" x14ac:dyDescent="0.3">
      <c r="A146" s="1" t="s">
        <v>583</v>
      </c>
      <c r="B146" s="26" t="s">
        <v>610</v>
      </c>
      <c r="C146" s="4">
        <v>7194361.3899999997</v>
      </c>
      <c r="D146" s="4">
        <v>5731674.2999999998</v>
      </c>
      <c r="E146" s="4">
        <v>0</v>
      </c>
      <c r="F146" s="4">
        <v>4000</v>
      </c>
      <c r="G146" s="4">
        <v>1110632.3799999999</v>
      </c>
      <c r="H146" s="4">
        <v>596716.61</v>
      </c>
      <c r="K146" s="4">
        <f t="shared" ref="K146:L146" si="28">C68+E68+G68+I68+C107+E107+G107+I107+C146+E146+G146</f>
        <v>54828212.430000007</v>
      </c>
      <c r="L146" s="4">
        <f t="shared" si="28"/>
        <v>53219757.309999995</v>
      </c>
    </row>
    <row r="147" spans="1:12" x14ac:dyDescent="0.3">
      <c r="A147" s="1" t="s">
        <v>583</v>
      </c>
      <c r="B147" s="26" t="s">
        <v>611</v>
      </c>
      <c r="C147" s="4">
        <v>5617668.4400000004</v>
      </c>
      <c r="D147" s="4">
        <v>4689452.6100000003</v>
      </c>
      <c r="E147" s="4">
        <v>61476</v>
      </c>
      <c r="F147" s="4">
        <v>61746</v>
      </c>
      <c r="G147" s="4">
        <v>756715.22</v>
      </c>
      <c r="H147" s="4">
        <v>809875.4</v>
      </c>
      <c r="K147" s="4">
        <f t="shared" ref="K147:L147" si="29">C69+E69+G69+I69+C108+E108+G108+I108+C147+E147+G147</f>
        <v>48295226.25</v>
      </c>
      <c r="L147" s="4">
        <f t="shared" si="29"/>
        <v>52533910.189999998</v>
      </c>
    </row>
    <row r="148" spans="1:12" x14ac:dyDescent="0.3">
      <c r="A148" s="1" t="s">
        <v>583</v>
      </c>
      <c r="B148" s="26" t="s">
        <v>612</v>
      </c>
      <c r="C148" s="4">
        <v>6411710.04</v>
      </c>
      <c r="D148" s="4">
        <v>5635143.7699999996</v>
      </c>
      <c r="E148" s="4">
        <v>655616.86</v>
      </c>
      <c r="F148" s="4">
        <v>415354.97</v>
      </c>
      <c r="G148" s="4">
        <v>256741.71</v>
      </c>
      <c r="H148" s="4">
        <v>200013.07</v>
      </c>
      <c r="K148" s="4">
        <f t="shared" ref="K148:L148" si="30">C70+E70+G70+I70+C109+E109+G109+I109+C148+E148+G148</f>
        <v>33557930.419999994</v>
      </c>
      <c r="L148" s="4">
        <f t="shared" si="30"/>
        <v>35491553.519999996</v>
      </c>
    </row>
    <row r="149" spans="1:12" x14ac:dyDescent="0.3">
      <c r="A149" s="1" t="s">
        <v>583</v>
      </c>
      <c r="B149" s="26" t="s">
        <v>613</v>
      </c>
      <c r="C149" s="4">
        <v>9499290</v>
      </c>
      <c r="D149" s="4">
        <v>8231129</v>
      </c>
      <c r="E149" s="4">
        <v>0</v>
      </c>
      <c r="F149" s="4">
        <v>0</v>
      </c>
      <c r="G149" s="4">
        <v>651566</v>
      </c>
      <c r="H149" s="4">
        <v>522738</v>
      </c>
      <c r="K149" s="4">
        <f>C71+E71+G71+I71+C110+E110+G110+I110+C149+E149+G149</f>
        <v>51928204</v>
      </c>
      <c r="L149" s="4">
        <f>D71+F71+H71+J71+D110+F110+H110+J110+D149+F149+H149</f>
        <v>53755344</v>
      </c>
    </row>
    <row r="150" spans="1:12" x14ac:dyDescent="0.3">
      <c r="A150" s="1" t="s">
        <v>360</v>
      </c>
      <c r="B150" s="26" t="s">
        <v>614</v>
      </c>
      <c r="C150" s="4">
        <v>6079579.0599999996</v>
      </c>
      <c r="D150" s="4">
        <v>5156133.46</v>
      </c>
      <c r="E150" s="4">
        <v>0</v>
      </c>
      <c r="F150" s="4">
        <v>0</v>
      </c>
      <c r="G150" s="4">
        <v>874435.95</v>
      </c>
      <c r="H150" s="4">
        <v>873496.26</v>
      </c>
      <c r="K150" s="4">
        <f>C72+E72+G72+I72+C111+E111+G111+I111+C150+E150+G150</f>
        <v>61841946.850000001</v>
      </c>
      <c r="L150" s="4">
        <f>D72+F72+H72+J72+D111+F111+H111+J111+D150+F150+H150</f>
        <v>59614398.629999995</v>
      </c>
    </row>
    <row r="151" spans="1:12" x14ac:dyDescent="0.3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3">
      <c r="B152" s="26" t="s">
        <v>225</v>
      </c>
      <c r="C152" s="11">
        <f t="shared" ref="C152:H152" si="31">SUBTOTAL(9,C119:C151)</f>
        <v>206444128.08999997</v>
      </c>
      <c r="D152" s="11">
        <f t="shared" si="31"/>
        <v>170860494.16000009</v>
      </c>
      <c r="E152" s="11">
        <f t="shared" si="31"/>
        <v>12148696.26</v>
      </c>
      <c r="F152" s="11">
        <f t="shared" si="31"/>
        <v>10241667.810000002</v>
      </c>
      <c r="G152" s="11">
        <f t="shared" si="31"/>
        <v>686809108.73000002</v>
      </c>
      <c r="H152" s="11">
        <f t="shared" si="31"/>
        <v>682147731.78999996</v>
      </c>
      <c r="I152" s="6"/>
      <c r="J152" s="6"/>
      <c r="K152" s="11">
        <f>SUBTOTAL(9,K119:K151)</f>
        <v>3094011240.4200001</v>
      </c>
      <c r="L152" s="11">
        <f>SUBTOTAL(9,L119:L151)</f>
        <v>2896610317.3099999</v>
      </c>
    </row>
    <row r="153" spans="1:12" x14ac:dyDescent="0.3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35">
      <c r="B155" s="26"/>
      <c r="C155" s="214"/>
      <c r="D155" s="214"/>
      <c r="E155" s="214"/>
      <c r="F155" s="214"/>
      <c r="H155" s="167"/>
      <c r="I155" s="167"/>
      <c r="K155" s="168" t="s">
        <v>146</v>
      </c>
      <c r="L155" s="169"/>
    </row>
    <row r="156" spans="1:12" ht="13.5" thickTop="1" x14ac:dyDescent="0.3">
      <c r="B156" s="15"/>
      <c r="C156" s="28"/>
      <c r="D156" s="28"/>
      <c r="E156" s="28"/>
      <c r="F156" s="28"/>
      <c r="H156" s="26"/>
      <c r="I156" s="28"/>
      <c r="J156" s="27"/>
      <c r="K156" s="28" t="s">
        <v>251</v>
      </c>
      <c r="L156" s="28" t="s">
        <v>252</v>
      </c>
    </row>
    <row r="157" spans="1:12" x14ac:dyDescent="0.3">
      <c r="B157" s="15"/>
      <c r="C157" s="28"/>
      <c r="D157" s="28"/>
      <c r="E157" s="28"/>
      <c r="F157" s="28"/>
      <c r="H157" s="28"/>
      <c r="I157" s="28"/>
      <c r="J157" s="27"/>
      <c r="K157" s="28" t="s">
        <v>253</v>
      </c>
      <c r="L157" s="28" t="s">
        <v>253</v>
      </c>
    </row>
    <row r="158" spans="1:12" x14ac:dyDescent="0.3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3">
      <c r="A159" s="1" t="s">
        <v>159</v>
      </c>
      <c r="B159" s="26"/>
      <c r="C159" s="4"/>
      <c r="D159" s="4"/>
      <c r="E159" s="4"/>
      <c r="F159" s="4"/>
      <c r="H159" s="6" t="s">
        <v>507</v>
      </c>
      <c r="I159"/>
      <c r="J159"/>
      <c r="K159" s="152">
        <v>0</v>
      </c>
      <c r="L159" s="152">
        <v>0</v>
      </c>
    </row>
    <row r="160" spans="1:12" x14ac:dyDescent="0.3">
      <c r="B160" s="26"/>
      <c r="C160" s="4"/>
      <c r="D160" s="4"/>
      <c r="E160" s="4"/>
      <c r="F160" s="4"/>
      <c r="H160" s="4"/>
      <c r="I160" s="4"/>
      <c r="J160" s="4"/>
      <c r="K160" s="15">
        <f>K152+K159</f>
        <v>3094011240.4200001</v>
      </c>
      <c r="L160" s="15">
        <f>L152+L159</f>
        <v>2896610317.3099999</v>
      </c>
    </row>
    <row r="161" spans="1:13" x14ac:dyDescent="0.3">
      <c r="A161" s="1" t="s">
        <v>163</v>
      </c>
      <c r="B161" s="26"/>
      <c r="C161" s="4"/>
      <c r="D161" s="4"/>
      <c r="E161" s="4"/>
      <c r="F161" s="4"/>
      <c r="H161" s="6" t="s">
        <v>493</v>
      </c>
      <c r="I161"/>
      <c r="J161"/>
      <c r="K161" s="4">
        <v>24398302</v>
      </c>
      <c r="L161" s="4">
        <v>24398302</v>
      </c>
    </row>
    <row r="162" spans="1:13" ht="13.5" thickBot="1" x14ac:dyDescent="0.35">
      <c r="B162" s="10"/>
      <c r="C162" s="10"/>
      <c r="D162" s="10"/>
      <c r="E162" s="10"/>
      <c r="F162" s="10"/>
      <c r="H162" s="10"/>
      <c r="I162" s="139"/>
      <c r="J162" s="139"/>
      <c r="K162" s="4"/>
      <c r="L162" s="139"/>
    </row>
    <row r="163" spans="1:13" ht="14" thickTop="1" thickBot="1" x14ac:dyDescent="0.35">
      <c r="B163" s="10"/>
      <c r="C163" s="10"/>
      <c r="D163" s="10"/>
      <c r="E163" s="10"/>
      <c r="F163" s="10"/>
      <c r="H163" s="163" t="s">
        <v>160</v>
      </c>
      <c r="I163" s="164"/>
      <c r="J163" s="163"/>
      <c r="K163" s="163">
        <f>K160-K161</f>
        <v>3069612938.4200001</v>
      </c>
      <c r="L163" s="141">
        <f>L160-L161</f>
        <v>2872212015.3099999</v>
      </c>
      <c r="M163" s="6"/>
    </row>
    <row r="164" spans="1:13" ht="13.5" thickTop="1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3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115:K115"/>
    <mergeCell ref="G116:H116"/>
    <mergeCell ref="K116:L116"/>
    <mergeCell ref="C155:D155"/>
    <mergeCell ref="E155:F155"/>
    <mergeCell ref="C116:D116"/>
    <mergeCell ref="E116:F116"/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2" width="18" style="1" customWidth="1"/>
    <col min="13" max="21" width="13" style="1" customWidth="1"/>
    <col min="22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164</v>
      </c>
      <c r="L12" s="1" t="s">
        <v>164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165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90</v>
      </c>
      <c r="L33" s="1">
        <v>90</v>
      </c>
    </row>
    <row r="34" spans="1:13" ht="15.5" hidden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5.5" x14ac:dyDescent="0.35">
      <c r="B35" s="22"/>
      <c r="K35" s="7"/>
      <c r="L35" s="7"/>
    </row>
    <row r="36" spans="1:13" ht="17.5" x14ac:dyDescent="0.35">
      <c r="B36" s="198" t="s">
        <v>258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</row>
    <row r="37" spans="1:13" ht="25.5" customHeight="1" x14ac:dyDescent="0.3">
      <c r="B37" s="13" t="s">
        <v>506</v>
      </c>
      <c r="C37" s="218" t="s">
        <v>291</v>
      </c>
      <c r="D37" s="219"/>
      <c r="E37" s="218" t="s">
        <v>292</v>
      </c>
      <c r="F37" s="219"/>
      <c r="G37" s="218" t="s">
        <v>144</v>
      </c>
      <c r="H37" s="219"/>
      <c r="I37" s="218" t="s">
        <v>293</v>
      </c>
      <c r="J37" s="219"/>
      <c r="K37" s="14"/>
      <c r="L37" s="6"/>
      <c r="M37" s="6"/>
    </row>
    <row r="38" spans="1:13" x14ac:dyDescent="0.3">
      <c r="B38" s="8"/>
      <c r="C38" s="9" t="s">
        <v>251</v>
      </c>
      <c r="D38" s="9" t="s">
        <v>252</v>
      </c>
      <c r="E38" s="9" t="s">
        <v>251</v>
      </c>
      <c r="F38" s="9" t="s">
        <v>252</v>
      </c>
      <c r="G38" s="9" t="s">
        <v>251</v>
      </c>
      <c r="H38" s="9" t="s">
        <v>252</v>
      </c>
      <c r="I38" s="9" t="s">
        <v>251</v>
      </c>
      <c r="J38" s="9" t="s">
        <v>252</v>
      </c>
      <c r="K38" s="12"/>
      <c r="L38" s="12"/>
    </row>
    <row r="39" spans="1:13" x14ac:dyDescent="0.3">
      <c r="B39" s="8"/>
      <c r="C39" s="9" t="s">
        <v>253</v>
      </c>
      <c r="D39" s="9" t="s">
        <v>253</v>
      </c>
      <c r="E39" s="9" t="s">
        <v>253</v>
      </c>
      <c r="F39" s="9" t="s">
        <v>253</v>
      </c>
      <c r="G39" s="9" t="s">
        <v>253</v>
      </c>
      <c r="H39" s="9" t="s">
        <v>253</v>
      </c>
      <c r="I39" s="9" t="s">
        <v>253</v>
      </c>
      <c r="J39" s="9" t="s">
        <v>253</v>
      </c>
      <c r="K39" s="12"/>
      <c r="L39" s="12"/>
    </row>
    <row r="40" spans="1:13" x14ac:dyDescent="0.3">
      <c r="B40" s="8"/>
      <c r="K40" s="6"/>
      <c r="L40" s="6"/>
    </row>
    <row r="41" spans="1:13" x14ac:dyDescent="0.3">
      <c r="A41" s="1" t="s">
        <v>583</v>
      </c>
      <c r="B41" s="26" t="s">
        <v>584</v>
      </c>
      <c r="C41" s="10">
        <v>0</v>
      </c>
      <c r="D41" s="10">
        <v>0</v>
      </c>
      <c r="E41" s="10">
        <v>684512.9</v>
      </c>
      <c r="F41" s="10">
        <v>434107.5</v>
      </c>
      <c r="G41" s="10">
        <v>4713189.4000000004</v>
      </c>
      <c r="H41" s="10">
        <v>4065393.83</v>
      </c>
      <c r="I41" s="10">
        <v>9193775.2599999998</v>
      </c>
      <c r="J41" s="10">
        <v>5353577.53</v>
      </c>
      <c r="K41" s="4"/>
      <c r="L41" s="4"/>
    </row>
    <row r="42" spans="1:13" x14ac:dyDescent="0.3">
      <c r="A42" s="1" t="s">
        <v>583</v>
      </c>
      <c r="B42" s="26" t="s">
        <v>585</v>
      </c>
      <c r="C42" s="10">
        <v>1578782.04</v>
      </c>
      <c r="D42" s="10">
        <v>873153.94</v>
      </c>
      <c r="E42" s="10">
        <v>423807.99</v>
      </c>
      <c r="F42" s="10">
        <v>175079.39</v>
      </c>
      <c r="G42" s="10">
        <v>5845422.9900000002</v>
      </c>
      <c r="H42" s="10">
        <v>4380035.4400000004</v>
      </c>
      <c r="I42" s="10">
        <v>16837797.68</v>
      </c>
      <c r="J42" s="10">
        <v>11650258.449999999</v>
      </c>
      <c r="K42" s="4"/>
      <c r="L42" s="4"/>
    </row>
    <row r="43" spans="1:13" x14ac:dyDescent="0.3">
      <c r="A43" s="1" t="s">
        <v>583</v>
      </c>
      <c r="B43" s="26" t="s">
        <v>586</v>
      </c>
      <c r="C43" s="10">
        <v>125638.12</v>
      </c>
      <c r="D43" s="10">
        <v>1803.12</v>
      </c>
      <c r="E43" s="10">
        <v>2989133.8</v>
      </c>
      <c r="F43" s="10">
        <v>2735843.94</v>
      </c>
      <c r="G43" s="10">
        <v>10253950.25</v>
      </c>
      <c r="H43" s="10">
        <v>8193895.6600000001</v>
      </c>
      <c r="I43" s="10">
        <v>24050687.100000001</v>
      </c>
      <c r="J43" s="10">
        <v>16376881.710000001</v>
      </c>
      <c r="K43" s="4"/>
      <c r="L43" s="4"/>
    </row>
    <row r="44" spans="1:13" x14ac:dyDescent="0.3">
      <c r="A44" s="1" t="s">
        <v>583</v>
      </c>
      <c r="B44" s="26" t="s">
        <v>587</v>
      </c>
      <c r="C44" s="10">
        <v>3346456.04</v>
      </c>
      <c r="D44" s="10">
        <v>3096123.89</v>
      </c>
      <c r="E44" s="10">
        <v>9400</v>
      </c>
      <c r="F44" s="10">
        <v>40532.82</v>
      </c>
      <c r="G44" s="10">
        <v>2054735.09</v>
      </c>
      <c r="H44" s="10">
        <v>11544.42</v>
      </c>
      <c r="I44" s="10">
        <v>25767382.469999999</v>
      </c>
      <c r="J44" s="10">
        <v>9973239.9199999999</v>
      </c>
      <c r="K44" s="4"/>
      <c r="L44" s="4"/>
    </row>
    <row r="45" spans="1:13" x14ac:dyDescent="0.3">
      <c r="A45" s="1" t="s">
        <v>583</v>
      </c>
      <c r="B45" s="26" t="s">
        <v>588</v>
      </c>
      <c r="C45" s="10">
        <v>1162323</v>
      </c>
      <c r="D45" s="10">
        <v>575553</v>
      </c>
      <c r="E45" s="10">
        <v>1441303</v>
      </c>
      <c r="F45" s="10">
        <v>634843</v>
      </c>
      <c r="G45" s="10">
        <v>38790363</v>
      </c>
      <c r="H45" s="10">
        <v>27406357</v>
      </c>
      <c r="I45" s="10">
        <v>78593178</v>
      </c>
      <c r="J45" s="10">
        <v>61916134</v>
      </c>
      <c r="K45" s="4"/>
      <c r="L45" s="4"/>
    </row>
    <row r="46" spans="1:13" x14ac:dyDescent="0.3">
      <c r="A46" s="1" t="s">
        <v>583</v>
      </c>
      <c r="B46" s="26" t="s">
        <v>589</v>
      </c>
      <c r="C46" s="10">
        <v>1244514.6100000001</v>
      </c>
      <c r="D46" s="10">
        <v>614434.5</v>
      </c>
      <c r="E46" s="10">
        <v>1361068.01</v>
      </c>
      <c r="F46" s="10">
        <v>480553.17</v>
      </c>
      <c r="G46" s="10">
        <v>19036487.649999999</v>
      </c>
      <c r="H46" s="10">
        <v>11594210.460000001</v>
      </c>
      <c r="I46" s="10">
        <v>31686711.350000001</v>
      </c>
      <c r="J46" s="10">
        <v>22278716.129999999</v>
      </c>
      <c r="K46" s="4"/>
      <c r="L46" s="4"/>
    </row>
    <row r="47" spans="1:13" x14ac:dyDescent="0.3">
      <c r="A47" s="1" t="s">
        <v>583</v>
      </c>
      <c r="B47" s="26" t="s">
        <v>590</v>
      </c>
      <c r="C47" s="10">
        <v>0</v>
      </c>
      <c r="D47" s="10">
        <v>0</v>
      </c>
      <c r="E47" s="10">
        <v>0</v>
      </c>
      <c r="F47" s="10">
        <v>0</v>
      </c>
      <c r="G47" s="10">
        <v>10170132</v>
      </c>
      <c r="H47" s="10">
        <v>1200000</v>
      </c>
      <c r="I47" s="10">
        <v>43784759</v>
      </c>
      <c r="J47" s="10">
        <v>7634100</v>
      </c>
      <c r="K47" s="4"/>
      <c r="L47" s="4"/>
    </row>
    <row r="48" spans="1:13" x14ac:dyDescent="0.3">
      <c r="A48" s="1" t="s">
        <v>583</v>
      </c>
      <c r="B48" s="26" t="s">
        <v>591</v>
      </c>
      <c r="C48" s="10">
        <v>809278.74</v>
      </c>
      <c r="D48" s="10">
        <v>289600</v>
      </c>
      <c r="E48" s="10">
        <v>0</v>
      </c>
      <c r="F48" s="10">
        <v>0</v>
      </c>
      <c r="G48" s="10">
        <v>2804441.3</v>
      </c>
      <c r="H48" s="10">
        <v>23268</v>
      </c>
      <c r="I48" s="10">
        <v>13689159.48</v>
      </c>
      <c r="J48" s="10">
        <v>3819190.01</v>
      </c>
      <c r="K48" s="4"/>
      <c r="L48" s="4"/>
    </row>
    <row r="49" spans="1:12" x14ac:dyDescent="0.3">
      <c r="A49" s="1" t="s">
        <v>583</v>
      </c>
      <c r="B49" s="26" t="s">
        <v>592</v>
      </c>
      <c r="C49" s="10">
        <v>0</v>
      </c>
      <c r="D49" s="10">
        <v>0</v>
      </c>
      <c r="E49" s="10">
        <v>0</v>
      </c>
      <c r="F49" s="10">
        <v>0</v>
      </c>
      <c r="G49" s="10">
        <v>12972064.17</v>
      </c>
      <c r="H49" s="10">
        <v>3335366.81</v>
      </c>
      <c r="I49" s="10">
        <v>13568406.109999999</v>
      </c>
      <c r="J49" s="10">
        <v>2084813.4</v>
      </c>
      <c r="K49" s="4"/>
      <c r="L49" s="4"/>
    </row>
    <row r="50" spans="1:12" x14ac:dyDescent="0.3">
      <c r="A50" s="1" t="s">
        <v>583</v>
      </c>
      <c r="B50" s="26" t="s">
        <v>593</v>
      </c>
      <c r="C50" s="10">
        <v>343289.86</v>
      </c>
      <c r="D50" s="10">
        <v>636941.13</v>
      </c>
      <c r="E50" s="10">
        <v>261044.46</v>
      </c>
      <c r="F50" s="10">
        <v>56294.65</v>
      </c>
      <c r="G50" s="10">
        <v>4072656.28</v>
      </c>
      <c r="H50" s="10">
        <v>1663680.14</v>
      </c>
      <c r="I50" s="10">
        <v>5215924.91</v>
      </c>
      <c r="J50" s="10">
        <v>2581269.88</v>
      </c>
      <c r="K50" s="4"/>
      <c r="L50" s="4"/>
    </row>
    <row r="51" spans="1:12" x14ac:dyDescent="0.3">
      <c r="A51" s="1" t="s">
        <v>583</v>
      </c>
      <c r="B51" s="26" t="s">
        <v>594</v>
      </c>
      <c r="C51" s="10">
        <v>1330082.03</v>
      </c>
      <c r="D51" s="10">
        <v>340205.21</v>
      </c>
      <c r="E51" s="10">
        <v>2552563.86</v>
      </c>
      <c r="F51" s="10">
        <v>1703088.82</v>
      </c>
      <c r="G51" s="10">
        <v>11793777.1</v>
      </c>
      <c r="H51" s="10">
        <v>9959969.5899999999</v>
      </c>
      <c r="I51" s="10">
        <v>38560396.200000003</v>
      </c>
      <c r="J51" s="10">
        <v>29798622.68</v>
      </c>
      <c r="K51" s="4"/>
      <c r="L51" s="4"/>
    </row>
    <row r="52" spans="1:12" x14ac:dyDescent="0.3">
      <c r="A52" s="1" t="s">
        <v>583</v>
      </c>
      <c r="B52" s="26" t="s">
        <v>595</v>
      </c>
      <c r="C52" s="10">
        <v>1155033.0900000001</v>
      </c>
      <c r="D52" s="10">
        <v>516246.62</v>
      </c>
      <c r="E52" s="10">
        <v>2388321.6</v>
      </c>
      <c r="F52" s="10">
        <v>1596153.64</v>
      </c>
      <c r="G52" s="10">
        <v>9276913.5600000005</v>
      </c>
      <c r="H52" s="10">
        <v>7215946.8799999999</v>
      </c>
      <c r="I52" s="10">
        <v>30772550.379999999</v>
      </c>
      <c r="J52" s="10">
        <v>23446340.75</v>
      </c>
      <c r="K52" s="4"/>
      <c r="L52" s="4"/>
    </row>
    <row r="53" spans="1:12" x14ac:dyDescent="0.3">
      <c r="A53" s="1" t="s">
        <v>583</v>
      </c>
      <c r="B53" s="26" t="s">
        <v>596</v>
      </c>
      <c r="C53" s="10">
        <v>0</v>
      </c>
      <c r="D53" s="10">
        <v>0</v>
      </c>
      <c r="E53" s="10">
        <v>54432</v>
      </c>
      <c r="F53" s="10">
        <v>54432</v>
      </c>
      <c r="G53" s="10">
        <v>10814576.02</v>
      </c>
      <c r="H53" s="10">
        <v>9035861.1199999992</v>
      </c>
      <c r="I53" s="10">
        <v>23139684.640000001</v>
      </c>
      <c r="J53" s="10">
        <v>10861456.43</v>
      </c>
      <c r="K53" s="4"/>
      <c r="L53" s="4"/>
    </row>
    <row r="54" spans="1:12" x14ac:dyDescent="0.3">
      <c r="A54" s="1" t="s">
        <v>583</v>
      </c>
      <c r="B54" s="26" t="s">
        <v>597</v>
      </c>
      <c r="C54" s="10">
        <v>1136429.78</v>
      </c>
      <c r="D54" s="10">
        <v>561807.72</v>
      </c>
      <c r="E54" s="10">
        <v>356217.38</v>
      </c>
      <c r="F54" s="10">
        <v>187183.76</v>
      </c>
      <c r="G54" s="10">
        <v>3756166.28</v>
      </c>
      <c r="H54" s="10">
        <v>765325.66</v>
      </c>
      <c r="I54" s="10">
        <v>20419768.210000001</v>
      </c>
      <c r="J54" s="10">
        <v>16191244.960000001</v>
      </c>
      <c r="K54" s="4"/>
      <c r="L54" s="4"/>
    </row>
    <row r="55" spans="1:12" x14ac:dyDescent="0.3">
      <c r="A55" s="1" t="s">
        <v>583</v>
      </c>
      <c r="B55" s="26" t="s">
        <v>598</v>
      </c>
      <c r="C55" s="10">
        <v>312327.53999999998</v>
      </c>
      <c r="D55" s="10">
        <v>5916.29</v>
      </c>
      <c r="E55" s="10">
        <v>4219478.79</v>
      </c>
      <c r="F55" s="10">
        <v>3892241.46</v>
      </c>
      <c r="G55" s="10">
        <v>6161160.6799999997</v>
      </c>
      <c r="H55" s="10">
        <v>5226654.53</v>
      </c>
      <c r="I55" s="10">
        <v>12460868.630000001</v>
      </c>
      <c r="J55" s="10">
        <v>9441305.7100000009</v>
      </c>
      <c r="K55" s="4"/>
      <c r="L55" s="4"/>
    </row>
    <row r="56" spans="1:12" x14ac:dyDescent="0.3">
      <c r="A56" s="1" t="s">
        <v>583</v>
      </c>
      <c r="B56" s="26" t="s">
        <v>599</v>
      </c>
      <c r="C56" s="10">
        <v>945815</v>
      </c>
      <c r="D56" s="10">
        <v>480620</v>
      </c>
      <c r="E56" s="10">
        <v>0</v>
      </c>
      <c r="F56" s="10">
        <v>0</v>
      </c>
      <c r="G56" s="10">
        <v>5507720</v>
      </c>
      <c r="H56" s="10">
        <v>4810503</v>
      </c>
      <c r="I56" s="10">
        <v>8616880</v>
      </c>
      <c r="J56" s="10">
        <v>6802004</v>
      </c>
      <c r="K56" s="4"/>
      <c r="L56" s="4"/>
    </row>
    <row r="57" spans="1:12" x14ac:dyDescent="0.3">
      <c r="A57" s="1" t="s">
        <v>583</v>
      </c>
      <c r="B57" s="26" t="s">
        <v>600</v>
      </c>
      <c r="C57" s="10">
        <v>2267829.86</v>
      </c>
      <c r="D57" s="10">
        <v>1709017.15</v>
      </c>
      <c r="E57" s="10">
        <v>710238.51</v>
      </c>
      <c r="F57" s="10">
        <v>360625.24</v>
      </c>
      <c r="G57" s="10">
        <v>12724591.300000001</v>
      </c>
      <c r="H57" s="10">
        <v>7475883.2999999998</v>
      </c>
      <c r="I57" s="10">
        <v>27896943.629999999</v>
      </c>
      <c r="J57" s="10">
        <v>19507315.859999999</v>
      </c>
      <c r="K57" s="4"/>
      <c r="L57" s="4"/>
    </row>
    <row r="58" spans="1:12" x14ac:dyDescent="0.3">
      <c r="A58" s="1" t="s">
        <v>583</v>
      </c>
      <c r="B58" s="26" t="s">
        <v>601</v>
      </c>
      <c r="C58" s="10">
        <v>1743072.53</v>
      </c>
      <c r="D58" s="10">
        <v>1043122.63</v>
      </c>
      <c r="E58" s="10">
        <v>4379003.41</v>
      </c>
      <c r="F58" s="10">
        <v>3674497.67</v>
      </c>
      <c r="G58" s="10">
        <v>2532288.63</v>
      </c>
      <c r="H58" s="10">
        <v>1714799.28</v>
      </c>
      <c r="I58" s="10">
        <v>9621401.3200000003</v>
      </c>
      <c r="J58" s="10">
        <v>7333683.1900000004</v>
      </c>
      <c r="K58" s="4"/>
      <c r="L58" s="4"/>
    </row>
    <row r="59" spans="1:12" x14ac:dyDescent="0.3">
      <c r="A59" s="1" t="s">
        <v>583</v>
      </c>
      <c r="B59" s="26" t="s">
        <v>602</v>
      </c>
      <c r="C59" s="10">
        <v>518245.86</v>
      </c>
      <c r="D59" s="10">
        <v>338413.22</v>
      </c>
      <c r="E59" s="10">
        <v>488466.58</v>
      </c>
      <c r="F59" s="10">
        <v>179780.78</v>
      </c>
      <c r="G59" s="10">
        <v>8113776.2300000004</v>
      </c>
      <c r="H59" s="10">
        <v>4989657.53</v>
      </c>
      <c r="I59" s="10">
        <v>12237554.810000001</v>
      </c>
      <c r="J59" s="10">
        <v>6939362.4900000002</v>
      </c>
      <c r="K59" s="4"/>
      <c r="L59" s="4"/>
    </row>
    <row r="60" spans="1:12" x14ac:dyDescent="0.3">
      <c r="A60" s="1" t="s">
        <v>583</v>
      </c>
      <c r="B60" s="26" t="s">
        <v>603</v>
      </c>
      <c r="C60" s="10">
        <v>1250452</v>
      </c>
      <c r="D60" s="10">
        <v>799743</v>
      </c>
      <c r="E60" s="10">
        <v>1493161</v>
      </c>
      <c r="F60" s="10">
        <v>745299</v>
      </c>
      <c r="G60" s="10">
        <v>10332239</v>
      </c>
      <c r="H60" s="10">
        <v>9051256</v>
      </c>
      <c r="I60" s="10">
        <v>37798016</v>
      </c>
      <c r="J60" s="10">
        <v>29496948</v>
      </c>
      <c r="K60" s="4"/>
      <c r="L60" s="4"/>
    </row>
    <row r="61" spans="1:12" x14ac:dyDescent="0.3">
      <c r="A61" s="1" t="s">
        <v>583</v>
      </c>
      <c r="B61" s="26" t="s">
        <v>604</v>
      </c>
      <c r="C61" s="10">
        <v>1280096.75</v>
      </c>
      <c r="D61" s="10">
        <v>502508.49</v>
      </c>
      <c r="E61" s="10">
        <v>453933.4</v>
      </c>
      <c r="F61" s="10">
        <v>271500.90000000002</v>
      </c>
      <c r="G61" s="10">
        <v>12449393.27</v>
      </c>
      <c r="H61" s="10">
        <v>7099902.7199999997</v>
      </c>
      <c r="I61" s="10">
        <v>34244595.130000003</v>
      </c>
      <c r="J61" s="10">
        <v>18484443.010000002</v>
      </c>
      <c r="K61" s="4"/>
      <c r="L61" s="4"/>
    </row>
    <row r="62" spans="1:12" x14ac:dyDescent="0.3">
      <c r="A62" s="1" t="s">
        <v>583</v>
      </c>
      <c r="B62" s="26" t="s">
        <v>605</v>
      </c>
      <c r="C62" s="10">
        <v>933763.78</v>
      </c>
      <c r="D62" s="10">
        <v>776167</v>
      </c>
      <c r="E62" s="10">
        <v>336910.37</v>
      </c>
      <c r="F62" s="10">
        <v>261662</v>
      </c>
      <c r="G62" s="10">
        <v>9514595.2799999993</v>
      </c>
      <c r="H62" s="10">
        <v>6938534.96</v>
      </c>
      <c r="I62" s="10">
        <v>13645408.92</v>
      </c>
      <c r="J62" s="10">
        <v>10667067.710000001</v>
      </c>
      <c r="K62" s="4"/>
      <c r="L62" s="4"/>
    </row>
    <row r="63" spans="1:12" x14ac:dyDescent="0.3">
      <c r="A63" s="1" t="s">
        <v>583</v>
      </c>
      <c r="B63" s="26" t="s">
        <v>606</v>
      </c>
      <c r="C63" s="10">
        <v>147441.10999999999</v>
      </c>
      <c r="D63" s="10">
        <v>0</v>
      </c>
      <c r="E63" s="10">
        <v>4611049.6399999997</v>
      </c>
      <c r="F63" s="10">
        <v>3652009.44</v>
      </c>
      <c r="G63" s="10">
        <v>5986829.8499999996</v>
      </c>
      <c r="H63" s="10">
        <v>5204501.2300000004</v>
      </c>
      <c r="I63" s="10">
        <v>8079689.1900000004</v>
      </c>
      <c r="J63" s="10">
        <v>4659223.38</v>
      </c>
      <c r="K63" s="4"/>
      <c r="L63" s="4"/>
    </row>
    <row r="64" spans="1:12" x14ac:dyDescent="0.3">
      <c r="A64" s="1" t="s">
        <v>583</v>
      </c>
      <c r="B64" s="26" t="s">
        <v>607</v>
      </c>
      <c r="C64" s="10">
        <v>741512.19</v>
      </c>
      <c r="D64" s="10">
        <v>328218.82</v>
      </c>
      <c r="E64" s="10">
        <v>730066.94</v>
      </c>
      <c r="F64" s="10">
        <v>308086.25</v>
      </c>
      <c r="G64" s="10">
        <v>5802696.4800000004</v>
      </c>
      <c r="H64" s="10">
        <v>4755028.26</v>
      </c>
      <c r="I64" s="10">
        <v>19621401.140000001</v>
      </c>
      <c r="J64" s="10">
        <v>16062275.07</v>
      </c>
      <c r="K64" s="4"/>
      <c r="L64" s="4"/>
    </row>
    <row r="65" spans="1:13" x14ac:dyDescent="0.3">
      <c r="A65" s="1" t="s">
        <v>583</v>
      </c>
      <c r="B65" s="26" t="s">
        <v>608</v>
      </c>
      <c r="C65" s="10">
        <v>4856267.9000000004</v>
      </c>
      <c r="D65" s="10">
        <v>4546289</v>
      </c>
      <c r="E65" s="10">
        <v>862762.07</v>
      </c>
      <c r="F65" s="10">
        <v>649167.38</v>
      </c>
      <c r="G65" s="10">
        <v>4332751.17</v>
      </c>
      <c r="H65" s="10">
        <v>3239823.4</v>
      </c>
      <c r="I65" s="10">
        <v>9609315.2799999993</v>
      </c>
      <c r="J65" s="10">
        <v>6345858.46</v>
      </c>
      <c r="K65" s="4"/>
      <c r="L65" s="4"/>
    </row>
    <row r="66" spans="1:13" x14ac:dyDescent="0.3">
      <c r="A66" s="1" t="s">
        <v>583</v>
      </c>
      <c r="B66" s="26" t="s">
        <v>609</v>
      </c>
      <c r="C66" s="10">
        <v>0</v>
      </c>
      <c r="D66" s="10">
        <v>0</v>
      </c>
      <c r="E66" s="10">
        <v>402500</v>
      </c>
      <c r="F66" s="10">
        <v>190200</v>
      </c>
      <c r="G66" s="10">
        <v>4340500</v>
      </c>
      <c r="H66" s="10">
        <v>25500</v>
      </c>
      <c r="I66" s="10">
        <v>20565400</v>
      </c>
      <c r="J66" s="10">
        <v>2996500</v>
      </c>
      <c r="K66" s="4"/>
      <c r="L66" s="4"/>
    </row>
    <row r="67" spans="1:13" x14ac:dyDescent="0.3">
      <c r="A67" s="1" t="s">
        <v>583</v>
      </c>
      <c r="B67" s="26" t="s">
        <v>610</v>
      </c>
      <c r="C67" s="10">
        <v>879401.69</v>
      </c>
      <c r="D67" s="10">
        <v>519555.4</v>
      </c>
      <c r="E67" s="10">
        <v>1607310.28</v>
      </c>
      <c r="F67" s="10">
        <v>994201.09</v>
      </c>
      <c r="G67" s="10">
        <v>16181949.18</v>
      </c>
      <c r="H67" s="10">
        <v>11854542.02</v>
      </c>
      <c r="I67" s="10">
        <v>32763056.02</v>
      </c>
      <c r="J67" s="10">
        <v>22858201.16</v>
      </c>
      <c r="K67" s="4"/>
      <c r="L67" s="4"/>
    </row>
    <row r="68" spans="1:13" x14ac:dyDescent="0.3">
      <c r="A68" s="1" t="s">
        <v>583</v>
      </c>
      <c r="B68" s="26" t="s">
        <v>611</v>
      </c>
      <c r="C68" s="10">
        <v>4377438.22</v>
      </c>
      <c r="D68" s="10">
        <v>4032561.93</v>
      </c>
      <c r="E68" s="10">
        <v>1747270.97</v>
      </c>
      <c r="F68" s="10">
        <v>1739646.09</v>
      </c>
      <c r="G68" s="10">
        <v>9540707.3200000003</v>
      </c>
      <c r="H68" s="10">
        <v>8067832.4500000002</v>
      </c>
      <c r="I68" s="10">
        <v>21872851.18</v>
      </c>
      <c r="J68" s="10">
        <v>10919020.689999999</v>
      </c>
      <c r="K68" s="4"/>
      <c r="L68" s="4"/>
    </row>
    <row r="69" spans="1:13" x14ac:dyDescent="0.3">
      <c r="A69" s="1" t="s">
        <v>583</v>
      </c>
      <c r="B69" s="26" t="s">
        <v>612</v>
      </c>
      <c r="C69" s="10">
        <v>199449.93</v>
      </c>
      <c r="D69" s="10">
        <v>154322.70000000001</v>
      </c>
      <c r="E69" s="10">
        <v>1854654.66</v>
      </c>
      <c r="F69" s="10">
        <v>1741981.47</v>
      </c>
      <c r="G69" s="10">
        <v>7085987.8799999999</v>
      </c>
      <c r="H69" s="10">
        <v>6583699.1100000003</v>
      </c>
      <c r="I69" s="10">
        <v>10988265.77</v>
      </c>
      <c r="J69" s="10">
        <v>7838557.1100000003</v>
      </c>
      <c r="K69" s="4"/>
      <c r="L69" s="4"/>
    </row>
    <row r="70" spans="1:13" x14ac:dyDescent="0.3">
      <c r="A70" s="1" t="s">
        <v>583</v>
      </c>
      <c r="B70" s="26" t="s">
        <v>613</v>
      </c>
      <c r="C70" s="10">
        <v>1049678</v>
      </c>
      <c r="D70" s="10">
        <v>529949</v>
      </c>
      <c r="E70" s="10">
        <v>171244</v>
      </c>
      <c r="F70" s="10">
        <v>36124</v>
      </c>
      <c r="G70" s="10">
        <v>3638819</v>
      </c>
      <c r="H70" s="10">
        <v>1141911</v>
      </c>
      <c r="I70" s="10">
        <v>29612969</v>
      </c>
      <c r="J70" s="10">
        <v>20311939</v>
      </c>
      <c r="K70" s="4"/>
      <c r="L70" s="4"/>
    </row>
    <row r="71" spans="1:13" x14ac:dyDescent="0.3">
      <c r="A71" s="1" t="s">
        <v>261</v>
      </c>
      <c r="B71" s="26" t="s">
        <v>614</v>
      </c>
      <c r="C71" s="10">
        <v>0</v>
      </c>
      <c r="D71" s="10">
        <v>0</v>
      </c>
      <c r="E71" s="10">
        <v>499043.9</v>
      </c>
      <c r="F71" s="10">
        <v>408278.87</v>
      </c>
      <c r="G71" s="10">
        <v>7767611.0800000001</v>
      </c>
      <c r="H71" s="10">
        <v>3412551.21</v>
      </c>
      <c r="I71" s="10">
        <v>15883915.220000001</v>
      </c>
      <c r="J71" s="10">
        <v>11629343.52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33734619.670000002</v>
      </c>
      <c r="D73" s="11">
        <f t="shared" si="0"/>
        <v>23272273.760000002</v>
      </c>
      <c r="E73" s="11">
        <f t="shared" si="0"/>
        <v>37088899.519999996</v>
      </c>
      <c r="F73" s="11">
        <f t="shared" si="0"/>
        <v>27203414.329999998</v>
      </c>
      <c r="G73" s="11">
        <f t="shared" si="0"/>
        <v>278368491.44</v>
      </c>
      <c r="H73" s="11">
        <f t="shared" si="0"/>
        <v>180443435.01000002</v>
      </c>
      <c r="I73" s="11">
        <f t="shared" si="0"/>
        <v>700798712.02999985</v>
      </c>
      <c r="J73" s="11">
        <f t="shared" si="0"/>
        <v>436258894.20999998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08" t="s">
        <v>258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3">
      <c r="B76" s="13" t="s">
        <v>506</v>
      </c>
      <c r="C76" s="209" t="s">
        <v>294</v>
      </c>
      <c r="D76" s="210"/>
      <c r="E76" s="209" t="s">
        <v>295</v>
      </c>
      <c r="F76" s="210"/>
      <c r="G76" s="209" t="s">
        <v>296</v>
      </c>
      <c r="H76" s="210"/>
      <c r="I76" s="209" t="s">
        <v>297</v>
      </c>
      <c r="J76" s="210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583</v>
      </c>
      <c r="B80" s="26" t="s">
        <v>584</v>
      </c>
      <c r="C80" s="10">
        <v>1278380.3899999999</v>
      </c>
      <c r="D80" s="10">
        <v>82945.63</v>
      </c>
      <c r="E80" s="10">
        <v>239690.53</v>
      </c>
      <c r="F80" s="10">
        <v>18048.349999999999</v>
      </c>
      <c r="G80" s="10">
        <v>313955.43</v>
      </c>
      <c r="H80" s="10">
        <v>252461.53</v>
      </c>
      <c r="I80" s="10">
        <v>275994.27</v>
      </c>
      <c r="J80" s="10">
        <v>6196.86</v>
      </c>
      <c r="K80" s="4"/>
      <c r="L80" s="4"/>
    </row>
    <row r="81" spans="1:12" x14ac:dyDescent="0.3">
      <c r="A81" s="1" t="s">
        <v>583</v>
      </c>
      <c r="B81" s="26" t="s">
        <v>585</v>
      </c>
      <c r="C81" s="10">
        <v>672583.89</v>
      </c>
      <c r="D81" s="10">
        <v>1236.3800000000001</v>
      </c>
      <c r="E81" s="10">
        <v>227143.92</v>
      </c>
      <c r="F81" s="10">
        <v>84023</v>
      </c>
      <c r="G81" s="10">
        <v>166143.65</v>
      </c>
      <c r="H81" s="10">
        <v>4900.1499999999996</v>
      </c>
      <c r="I81" s="10">
        <v>16377.72</v>
      </c>
      <c r="J81" s="10">
        <v>0</v>
      </c>
      <c r="K81" s="4"/>
      <c r="L81" s="4"/>
    </row>
    <row r="82" spans="1:12" x14ac:dyDescent="0.3">
      <c r="A82" s="1" t="s">
        <v>583</v>
      </c>
      <c r="B82" s="26" t="s">
        <v>586</v>
      </c>
      <c r="C82" s="10">
        <v>2490356.19</v>
      </c>
      <c r="D82" s="10">
        <v>181853.36</v>
      </c>
      <c r="E82" s="10">
        <v>202296.08</v>
      </c>
      <c r="F82" s="10">
        <v>261.05</v>
      </c>
      <c r="G82" s="10">
        <v>723020.39</v>
      </c>
      <c r="H82" s="10">
        <v>614200</v>
      </c>
      <c r="I82" s="10">
        <v>510943.79</v>
      </c>
      <c r="J82" s="10">
        <v>30703.19</v>
      </c>
      <c r="K82" s="4"/>
      <c r="L82" s="4"/>
    </row>
    <row r="83" spans="1:12" x14ac:dyDescent="0.3">
      <c r="A83" s="1" t="s">
        <v>583</v>
      </c>
      <c r="B83" s="26" t="s">
        <v>587</v>
      </c>
      <c r="C83" s="10">
        <v>6328644.1399999997</v>
      </c>
      <c r="D83" s="10">
        <v>199300</v>
      </c>
      <c r="E83" s="10">
        <v>8041652.0499999998</v>
      </c>
      <c r="F83" s="10">
        <v>193011.7</v>
      </c>
      <c r="G83" s="10">
        <v>30337</v>
      </c>
      <c r="H83" s="10">
        <v>30500</v>
      </c>
      <c r="I83" s="10">
        <v>1751570.81</v>
      </c>
      <c r="J83" s="10">
        <v>19447.900000000001</v>
      </c>
      <c r="K83" s="4"/>
      <c r="L83" s="4"/>
    </row>
    <row r="84" spans="1:12" x14ac:dyDescent="0.3">
      <c r="A84" s="1" t="s">
        <v>583</v>
      </c>
      <c r="B84" s="26" t="s">
        <v>588</v>
      </c>
      <c r="C84" s="10">
        <v>5683554</v>
      </c>
      <c r="D84" s="10">
        <v>433420</v>
      </c>
      <c r="E84" s="10">
        <v>588345</v>
      </c>
      <c r="F84" s="10">
        <v>275731</v>
      </c>
      <c r="G84" s="10">
        <v>102950</v>
      </c>
      <c r="H84" s="10">
        <v>1000</v>
      </c>
      <c r="I84" s="10">
        <v>873380</v>
      </c>
      <c r="J84" s="10">
        <v>14680</v>
      </c>
      <c r="K84" s="4"/>
      <c r="L84" s="4"/>
    </row>
    <row r="85" spans="1:12" x14ac:dyDescent="0.3">
      <c r="A85" s="1" t="s">
        <v>583</v>
      </c>
      <c r="B85" s="26" t="s">
        <v>589</v>
      </c>
      <c r="C85" s="10">
        <v>2425689.94</v>
      </c>
      <c r="D85" s="10">
        <v>85650.01</v>
      </c>
      <c r="E85" s="10">
        <v>197015.78</v>
      </c>
      <c r="F85" s="10">
        <v>1567.42</v>
      </c>
      <c r="G85" s="10">
        <v>783803.44</v>
      </c>
      <c r="H85" s="10">
        <v>587625.73</v>
      </c>
      <c r="I85" s="10">
        <v>297409.25</v>
      </c>
      <c r="J85" s="10">
        <v>3916.15</v>
      </c>
      <c r="K85" s="4"/>
      <c r="L85" s="4"/>
    </row>
    <row r="86" spans="1:12" x14ac:dyDescent="0.3">
      <c r="A86" s="1" t="s">
        <v>583</v>
      </c>
      <c r="B86" s="26" t="s">
        <v>590</v>
      </c>
      <c r="C86" s="10">
        <v>15075657</v>
      </c>
      <c r="D86" s="10">
        <v>291581</v>
      </c>
      <c r="E86" s="10">
        <v>39017230</v>
      </c>
      <c r="F86" s="10">
        <v>15324527</v>
      </c>
      <c r="G86" s="10">
        <v>0</v>
      </c>
      <c r="H86" s="10">
        <v>0</v>
      </c>
      <c r="I86" s="10">
        <v>5166679</v>
      </c>
      <c r="J86" s="10">
        <v>998243</v>
      </c>
      <c r="K86" s="4"/>
      <c r="L86" s="4"/>
    </row>
    <row r="87" spans="1:12" x14ac:dyDescent="0.3">
      <c r="A87" s="1" t="s">
        <v>583</v>
      </c>
      <c r="B87" s="26" t="s">
        <v>591</v>
      </c>
      <c r="C87" s="10">
        <v>5984630.6600000001</v>
      </c>
      <c r="D87" s="10">
        <v>657364.49</v>
      </c>
      <c r="E87" s="10">
        <v>4841600.97</v>
      </c>
      <c r="F87" s="10">
        <v>196730.06</v>
      </c>
      <c r="G87" s="10">
        <v>37608.92</v>
      </c>
      <c r="H87" s="10">
        <v>0</v>
      </c>
      <c r="I87" s="10">
        <v>1100735.48</v>
      </c>
      <c r="J87" s="10">
        <v>21949.95</v>
      </c>
      <c r="K87" s="4"/>
      <c r="L87" s="4"/>
    </row>
    <row r="88" spans="1:12" x14ac:dyDescent="0.3">
      <c r="A88" s="1" t="s">
        <v>583</v>
      </c>
      <c r="B88" s="26" t="s">
        <v>592</v>
      </c>
      <c r="C88" s="10">
        <v>4976935.12</v>
      </c>
      <c r="D88" s="10">
        <v>765206.52</v>
      </c>
      <c r="E88" s="10">
        <v>4985336.92</v>
      </c>
      <c r="F88" s="10">
        <v>95528.83</v>
      </c>
      <c r="G88" s="10">
        <v>0</v>
      </c>
      <c r="H88" s="10">
        <v>0</v>
      </c>
      <c r="I88" s="10">
        <v>3447923.16</v>
      </c>
      <c r="J88" s="10">
        <v>119900.78</v>
      </c>
      <c r="K88" s="4"/>
      <c r="L88" s="4"/>
    </row>
    <row r="89" spans="1:12" x14ac:dyDescent="0.3">
      <c r="A89" s="1" t="s">
        <v>583</v>
      </c>
      <c r="B89" s="26" t="s">
        <v>593</v>
      </c>
      <c r="C89" s="10">
        <v>1857034.75</v>
      </c>
      <c r="D89" s="10">
        <v>2297.2199999999998</v>
      </c>
      <c r="E89" s="10">
        <v>2221135.7400000002</v>
      </c>
      <c r="F89" s="10">
        <v>639984.11</v>
      </c>
      <c r="G89" s="10">
        <v>272871.84999999998</v>
      </c>
      <c r="H89" s="10">
        <v>198000</v>
      </c>
      <c r="I89" s="10">
        <v>466040.49</v>
      </c>
      <c r="J89" s="10">
        <v>8119.42</v>
      </c>
      <c r="K89" s="4"/>
      <c r="L89" s="4"/>
    </row>
    <row r="90" spans="1:12" x14ac:dyDescent="0.3">
      <c r="A90" s="1" t="s">
        <v>583</v>
      </c>
      <c r="B90" s="26" t="s">
        <v>594</v>
      </c>
      <c r="C90" s="10">
        <v>2254619.4300000002</v>
      </c>
      <c r="D90" s="10">
        <v>120107.89</v>
      </c>
      <c r="E90" s="10">
        <v>511339.25</v>
      </c>
      <c r="F90" s="10">
        <v>15803.25</v>
      </c>
      <c r="G90" s="10">
        <v>600258</v>
      </c>
      <c r="H90" s="10">
        <v>439197.02</v>
      </c>
      <c r="I90" s="10">
        <v>145848.12</v>
      </c>
      <c r="J90" s="10">
        <v>4282.63</v>
      </c>
      <c r="K90" s="4"/>
      <c r="L90" s="4"/>
    </row>
    <row r="91" spans="1:12" x14ac:dyDescent="0.3">
      <c r="A91" s="1" t="s">
        <v>583</v>
      </c>
      <c r="B91" s="26" t="s">
        <v>595</v>
      </c>
      <c r="C91" s="10">
        <v>3428079.23</v>
      </c>
      <c r="D91" s="10">
        <v>226922.26</v>
      </c>
      <c r="E91" s="10">
        <v>123286.44</v>
      </c>
      <c r="F91" s="10">
        <v>2919.02</v>
      </c>
      <c r="G91" s="10">
        <v>811681.64</v>
      </c>
      <c r="H91" s="10">
        <v>600580.01</v>
      </c>
      <c r="I91" s="10">
        <v>535808.25</v>
      </c>
      <c r="J91" s="10">
        <v>15686.09</v>
      </c>
      <c r="K91" s="4"/>
      <c r="L91" s="4"/>
    </row>
    <row r="92" spans="1:12" x14ac:dyDescent="0.3">
      <c r="A92" s="1" t="s">
        <v>583</v>
      </c>
      <c r="B92" s="26" t="s">
        <v>596</v>
      </c>
      <c r="C92" s="10">
        <v>4537298.25</v>
      </c>
      <c r="D92" s="10">
        <v>655241.91</v>
      </c>
      <c r="E92" s="10">
        <v>2019355.87</v>
      </c>
      <c r="F92" s="10">
        <v>522562.11</v>
      </c>
      <c r="G92" s="10">
        <v>389976.28</v>
      </c>
      <c r="H92" s="10">
        <v>320000</v>
      </c>
      <c r="I92" s="10">
        <v>840208.63</v>
      </c>
      <c r="J92" s="10">
        <v>224685.95</v>
      </c>
      <c r="K92" s="4"/>
      <c r="L92" s="4"/>
    </row>
    <row r="93" spans="1:12" x14ac:dyDescent="0.3">
      <c r="A93" s="1" t="s">
        <v>583</v>
      </c>
      <c r="B93" s="26" t="s">
        <v>597</v>
      </c>
      <c r="C93" s="10">
        <v>1359692.01</v>
      </c>
      <c r="D93" s="10">
        <v>156304.41</v>
      </c>
      <c r="E93" s="10">
        <v>0</v>
      </c>
      <c r="F93" s="10">
        <v>0</v>
      </c>
      <c r="G93" s="10">
        <v>936425.7</v>
      </c>
      <c r="H93" s="10">
        <v>863697.89</v>
      </c>
      <c r="I93" s="10">
        <v>42190.31</v>
      </c>
      <c r="J93" s="10">
        <v>237.1</v>
      </c>
      <c r="K93" s="4"/>
      <c r="L93" s="4"/>
    </row>
    <row r="94" spans="1:12" x14ac:dyDescent="0.3">
      <c r="A94" s="1" t="s">
        <v>583</v>
      </c>
      <c r="B94" s="26" t="s">
        <v>598</v>
      </c>
      <c r="C94" s="10">
        <v>1660958.14</v>
      </c>
      <c r="D94" s="10">
        <v>361683.33</v>
      </c>
      <c r="E94" s="10">
        <v>60550.14</v>
      </c>
      <c r="F94" s="10">
        <v>1183.77</v>
      </c>
      <c r="G94" s="10">
        <v>4103873.35</v>
      </c>
      <c r="H94" s="10">
        <v>3881125.67</v>
      </c>
      <c r="I94" s="10">
        <v>142740.29999999999</v>
      </c>
      <c r="J94" s="10">
        <v>8677.1299999999992</v>
      </c>
      <c r="K94" s="4"/>
      <c r="L94" s="4"/>
    </row>
    <row r="95" spans="1:12" x14ac:dyDescent="0.3">
      <c r="A95" s="1" t="s">
        <v>583</v>
      </c>
      <c r="B95" s="26" t="s">
        <v>599</v>
      </c>
      <c r="C95" s="10">
        <v>586012</v>
      </c>
      <c r="D95" s="10">
        <v>44423</v>
      </c>
      <c r="E95" s="10">
        <v>179988</v>
      </c>
      <c r="F95" s="10">
        <v>2689</v>
      </c>
      <c r="G95" s="10">
        <v>348691</v>
      </c>
      <c r="H95" s="10">
        <v>277342</v>
      </c>
      <c r="I95" s="10">
        <v>29818</v>
      </c>
      <c r="J95" s="10">
        <v>191</v>
      </c>
      <c r="K95" s="4"/>
      <c r="L95" s="4"/>
    </row>
    <row r="96" spans="1:12" x14ac:dyDescent="0.3">
      <c r="A96" s="1" t="s">
        <v>583</v>
      </c>
      <c r="B96" s="26" t="s">
        <v>600</v>
      </c>
      <c r="C96" s="10">
        <v>4006960.96</v>
      </c>
      <c r="D96" s="10">
        <v>8500.36</v>
      </c>
      <c r="E96" s="10">
        <v>1531738.3</v>
      </c>
      <c r="F96" s="10">
        <v>176799.71</v>
      </c>
      <c r="G96" s="10">
        <v>767595.13</v>
      </c>
      <c r="H96" s="10">
        <v>445231.53</v>
      </c>
      <c r="I96" s="10">
        <v>1070704.28</v>
      </c>
      <c r="J96" s="10">
        <v>62542.29</v>
      </c>
      <c r="K96" s="4"/>
      <c r="L96" s="4"/>
    </row>
    <row r="97" spans="1:12" x14ac:dyDescent="0.3">
      <c r="A97" s="1" t="s">
        <v>583</v>
      </c>
      <c r="B97" s="26" t="s">
        <v>601</v>
      </c>
      <c r="C97" s="10">
        <v>1185525.6499999999</v>
      </c>
      <c r="D97" s="10">
        <v>88821.98</v>
      </c>
      <c r="E97" s="10">
        <v>225162.83</v>
      </c>
      <c r="F97" s="10">
        <v>3197.42</v>
      </c>
      <c r="G97" s="10">
        <v>646737.67000000004</v>
      </c>
      <c r="H97" s="10">
        <v>290552.59999999998</v>
      </c>
      <c r="I97" s="10">
        <v>24860.92</v>
      </c>
      <c r="J97" s="10">
        <v>3202.08</v>
      </c>
      <c r="K97" s="4"/>
      <c r="L97" s="4"/>
    </row>
    <row r="98" spans="1:12" x14ac:dyDescent="0.3">
      <c r="A98" s="1" t="s">
        <v>583</v>
      </c>
      <c r="B98" s="26" t="s">
        <v>602</v>
      </c>
      <c r="C98" s="10">
        <v>2205814.9300000002</v>
      </c>
      <c r="D98" s="10">
        <v>83088.710000000006</v>
      </c>
      <c r="E98" s="10">
        <v>521000</v>
      </c>
      <c r="F98" s="10">
        <v>0</v>
      </c>
      <c r="G98" s="10">
        <v>634552.17000000004</v>
      </c>
      <c r="H98" s="10">
        <v>192285.74</v>
      </c>
      <c r="I98" s="10">
        <v>518782.58</v>
      </c>
      <c r="J98" s="10">
        <v>50025.31</v>
      </c>
      <c r="K98" s="4"/>
      <c r="L98" s="4"/>
    </row>
    <row r="99" spans="1:12" x14ac:dyDescent="0.3">
      <c r="A99" s="1" t="s">
        <v>583</v>
      </c>
      <c r="B99" s="26" t="s">
        <v>603</v>
      </c>
      <c r="C99" s="10">
        <v>2212734</v>
      </c>
      <c r="D99" s="10">
        <v>230822</v>
      </c>
      <c r="E99" s="10">
        <v>256652</v>
      </c>
      <c r="F99" s="10">
        <v>22431</v>
      </c>
      <c r="G99" s="10">
        <v>809962</v>
      </c>
      <c r="H99" s="10">
        <v>700503</v>
      </c>
      <c r="I99" s="10">
        <v>144495</v>
      </c>
      <c r="J99" s="10">
        <v>91851</v>
      </c>
      <c r="K99" s="4"/>
      <c r="L99" s="4"/>
    </row>
    <row r="100" spans="1:12" x14ac:dyDescent="0.3">
      <c r="A100" s="1" t="s">
        <v>583</v>
      </c>
      <c r="B100" s="26" t="s">
        <v>604</v>
      </c>
      <c r="C100" s="10">
        <v>4563715.55</v>
      </c>
      <c r="D100" s="10">
        <v>22.19</v>
      </c>
      <c r="E100" s="10">
        <v>112630.47</v>
      </c>
      <c r="F100" s="10">
        <v>3390.62</v>
      </c>
      <c r="G100" s="10">
        <v>537442.05000000005</v>
      </c>
      <c r="H100" s="10">
        <v>370105.82</v>
      </c>
      <c r="I100" s="10">
        <v>452877.66</v>
      </c>
      <c r="J100" s="10">
        <v>12219.04</v>
      </c>
      <c r="K100" s="4"/>
      <c r="L100" s="4"/>
    </row>
    <row r="101" spans="1:12" x14ac:dyDescent="0.3">
      <c r="A101" s="1" t="s">
        <v>583</v>
      </c>
      <c r="B101" s="26" t="s">
        <v>605</v>
      </c>
      <c r="C101" s="10">
        <v>914293.05</v>
      </c>
      <c r="D101" s="10">
        <v>70000</v>
      </c>
      <c r="E101" s="10">
        <v>40000</v>
      </c>
      <c r="F101" s="10">
        <v>0</v>
      </c>
      <c r="G101" s="10">
        <v>340700</v>
      </c>
      <c r="H101" s="10">
        <v>260700</v>
      </c>
      <c r="I101" s="10">
        <v>95340</v>
      </c>
      <c r="J101" s="10">
        <v>0</v>
      </c>
      <c r="K101" s="4"/>
      <c r="L101" s="4"/>
    </row>
    <row r="102" spans="1:12" x14ac:dyDescent="0.3">
      <c r="A102" s="1" t="s">
        <v>583</v>
      </c>
      <c r="B102" s="26" t="s">
        <v>606</v>
      </c>
      <c r="C102" s="10">
        <v>1412154.14</v>
      </c>
      <c r="D102" s="10">
        <v>6327.43</v>
      </c>
      <c r="E102" s="10">
        <v>202519.24</v>
      </c>
      <c r="F102" s="10">
        <v>3288.4</v>
      </c>
      <c r="G102" s="10">
        <v>830701.62</v>
      </c>
      <c r="H102" s="10">
        <v>549910.22</v>
      </c>
      <c r="I102" s="10">
        <v>107127.03999999999</v>
      </c>
      <c r="J102" s="10">
        <v>2260.77</v>
      </c>
      <c r="K102" s="4"/>
      <c r="L102" s="4"/>
    </row>
    <row r="103" spans="1:12" x14ac:dyDescent="0.3">
      <c r="A103" s="1" t="s">
        <v>583</v>
      </c>
      <c r="B103" s="26" t="s">
        <v>607</v>
      </c>
      <c r="C103" s="10">
        <v>1345632.99</v>
      </c>
      <c r="D103" s="10">
        <v>111744.88</v>
      </c>
      <c r="E103" s="10">
        <v>20000</v>
      </c>
      <c r="F103" s="10">
        <v>0</v>
      </c>
      <c r="G103" s="10">
        <v>610939.75</v>
      </c>
      <c r="H103" s="10">
        <v>558322.43999999994</v>
      </c>
      <c r="I103" s="10">
        <v>65443.79</v>
      </c>
      <c r="J103" s="10">
        <v>6844.88</v>
      </c>
      <c r="K103" s="4"/>
      <c r="L103" s="4"/>
    </row>
    <row r="104" spans="1:12" x14ac:dyDescent="0.3">
      <c r="A104" s="1" t="s">
        <v>583</v>
      </c>
      <c r="B104" s="26" t="s">
        <v>608</v>
      </c>
      <c r="C104" s="10">
        <v>1219165.3500000001</v>
      </c>
      <c r="D104" s="10">
        <v>0</v>
      </c>
      <c r="E104" s="10">
        <v>426902.29</v>
      </c>
      <c r="F104" s="10">
        <v>6970.06</v>
      </c>
      <c r="G104" s="10">
        <v>463791.44</v>
      </c>
      <c r="H104" s="10">
        <v>112271.44</v>
      </c>
      <c r="I104" s="10">
        <v>190855.32</v>
      </c>
      <c r="J104" s="10">
        <v>43798.98</v>
      </c>
      <c r="K104" s="4"/>
      <c r="L104" s="4"/>
    </row>
    <row r="105" spans="1:12" x14ac:dyDescent="0.3">
      <c r="A105" s="1" t="s">
        <v>583</v>
      </c>
      <c r="B105" s="26" t="s">
        <v>609</v>
      </c>
      <c r="C105" s="10">
        <v>5645900</v>
      </c>
      <c r="D105" s="10">
        <v>654200</v>
      </c>
      <c r="E105" s="10">
        <v>4598800</v>
      </c>
      <c r="F105" s="10">
        <v>111500</v>
      </c>
      <c r="G105" s="10">
        <v>2552100</v>
      </c>
      <c r="H105" s="10">
        <v>74200</v>
      </c>
      <c r="I105" s="10">
        <v>2185700</v>
      </c>
      <c r="J105" s="10">
        <v>32100</v>
      </c>
      <c r="K105" s="4"/>
      <c r="L105" s="4"/>
    </row>
    <row r="106" spans="1:12" x14ac:dyDescent="0.3">
      <c r="A106" s="1" t="s">
        <v>583</v>
      </c>
      <c r="B106" s="26" t="s">
        <v>610</v>
      </c>
      <c r="C106" s="10">
        <v>3045333.18</v>
      </c>
      <c r="D106" s="10">
        <v>197594.02</v>
      </c>
      <c r="E106" s="10">
        <v>158202.66</v>
      </c>
      <c r="F106" s="10">
        <v>36022.629999999997</v>
      </c>
      <c r="G106" s="10">
        <v>648524.52</v>
      </c>
      <c r="H106" s="10">
        <v>604051.91</v>
      </c>
      <c r="I106" s="10">
        <v>138779.9</v>
      </c>
      <c r="J106" s="10">
        <v>2938.25</v>
      </c>
      <c r="K106" s="4"/>
      <c r="L106" s="4"/>
    </row>
    <row r="107" spans="1:12" x14ac:dyDescent="0.3">
      <c r="A107" s="1" t="s">
        <v>583</v>
      </c>
      <c r="B107" s="26" t="s">
        <v>611</v>
      </c>
      <c r="C107" s="10">
        <v>3244469.42</v>
      </c>
      <c r="D107" s="10">
        <v>50718.64</v>
      </c>
      <c r="E107" s="10">
        <v>789593.18</v>
      </c>
      <c r="F107" s="10">
        <v>6026.07</v>
      </c>
      <c r="G107" s="10">
        <v>1031908.81</v>
      </c>
      <c r="H107" s="10">
        <v>535407.64</v>
      </c>
      <c r="I107" s="10">
        <v>339393.5</v>
      </c>
      <c r="J107" s="10">
        <v>5542.97</v>
      </c>
      <c r="K107" s="4"/>
      <c r="L107" s="4"/>
    </row>
    <row r="108" spans="1:12" x14ac:dyDescent="0.3">
      <c r="A108" s="1" t="s">
        <v>583</v>
      </c>
      <c r="B108" s="26" t="s">
        <v>612</v>
      </c>
      <c r="C108" s="10">
        <v>2149898.0299999998</v>
      </c>
      <c r="D108" s="10">
        <v>193285.24</v>
      </c>
      <c r="E108" s="10">
        <v>307544.7</v>
      </c>
      <c r="F108" s="10">
        <v>1284.22</v>
      </c>
      <c r="G108" s="10">
        <v>573021.87</v>
      </c>
      <c r="H108" s="10">
        <v>511188.81</v>
      </c>
      <c r="I108" s="10">
        <v>317094.45</v>
      </c>
      <c r="J108" s="10">
        <v>8407.06</v>
      </c>
      <c r="K108" s="4"/>
      <c r="L108" s="4"/>
    </row>
    <row r="109" spans="1:12" x14ac:dyDescent="0.3">
      <c r="A109" s="1" t="s">
        <v>583</v>
      </c>
      <c r="B109" s="26" t="s">
        <v>613</v>
      </c>
      <c r="C109" s="10">
        <v>1996420</v>
      </c>
      <c r="D109" s="10">
        <v>20069</v>
      </c>
      <c r="E109" s="10">
        <v>89085</v>
      </c>
      <c r="F109" s="10">
        <v>703</v>
      </c>
      <c r="G109" s="10">
        <v>707324</v>
      </c>
      <c r="H109" s="10">
        <v>394260</v>
      </c>
      <c r="I109" s="10">
        <v>247452</v>
      </c>
      <c r="J109" s="10">
        <v>2492</v>
      </c>
      <c r="K109" s="4"/>
      <c r="L109" s="4"/>
    </row>
    <row r="110" spans="1:12" x14ac:dyDescent="0.3">
      <c r="A110" s="1" t="s">
        <v>359</v>
      </c>
      <c r="B110" s="26" t="s">
        <v>614</v>
      </c>
      <c r="C110" s="10">
        <v>2666822.34</v>
      </c>
      <c r="D110" s="10">
        <v>158488.01</v>
      </c>
      <c r="E110" s="10">
        <v>200068.58</v>
      </c>
      <c r="F110" s="10">
        <v>8449.61</v>
      </c>
      <c r="G110" s="10">
        <v>491887.96</v>
      </c>
      <c r="H110" s="10">
        <v>387631.1</v>
      </c>
      <c r="I110" s="10">
        <v>272246.95</v>
      </c>
      <c r="J110" s="10">
        <v>636.15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98414964.729999989</v>
      </c>
      <c r="D112" s="11">
        <f t="shared" si="1"/>
        <v>6139219.8700000001</v>
      </c>
      <c r="E112" s="11">
        <f t="shared" si="1"/>
        <v>72935865.939999998</v>
      </c>
      <c r="F112" s="11">
        <f t="shared" si="1"/>
        <v>17754632.409999996</v>
      </c>
      <c r="G112" s="11">
        <f t="shared" si="1"/>
        <v>21268785.640000001</v>
      </c>
      <c r="H112" s="11">
        <f t="shared" si="1"/>
        <v>14057252.25</v>
      </c>
      <c r="I112" s="11">
        <f t="shared" si="1"/>
        <v>21814820.969999995</v>
      </c>
      <c r="J112" s="11">
        <f t="shared" si="1"/>
        <v>1801777.93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08" t="s">
        <v>258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3">
      <c r="B115" s="13" t="s">
        <v>506</v>
      </c>
      <c r="C115" s="209" t="s">
        <v>298</v>
      </c>
      <c r="D115" s="210"/>
      <c r="E115" s="209" t="s">
        <v>299</v>
      </c>
      <c r="F115" s="210"/>
      <c r="G115" s="209" t="s">
        <v>289</v>
      </c>
      <c r="H115" s="210"/>
      <c r="I115" s="216"/>
      <c r="J115" s="217"/>
      <c r="K115" s="215" t="s">
        <v>146</v>
      </c>
      <c r="L115" s="213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8"/>
      <c r="J116" s="28"/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8"/>
      <c r="J117" s="28"/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583</v>
      </c>
      <c r="B119" s="26" t="s">
        <v>584</v>
      </c>
      <c r="C119" s="10">
        <v>306906.86</v>
      </c>
      <c r="D119" s="10">
        <v>438435.56</v>
      </c>
      <c r="E119" s="10">
        <v>413851.83</v>
      </c>
      <c r="F119" s="10">
        <v>12692.3</v>
      </c>
      <c r="G119" s="10">
        <v>0.01</v>
      </c>
      <c r="H119" s="10">
        <v>100500</v>
      </c>
      <c r="I119" s="30"/>
      <c r="J119" s="30"/>
      <c r="K119" s="10">
        <f t="shared" ref="K119:L119" si="2">C41+E41+G41+I41+C80+E80+G80+I80+C119+E119+G119</f>
        <v>17420256.879999999</v>
      </c>
      <c r="L119" s="10">
        <f t="shared" si="2"/>
        <v>10764359.09</v>
      </c>
    </row>
    <row r="120" spans="1:13" x14ac:dyDescent="0.3">
      <c r="A120" s="1" t="s">
        <v>583</v>
      </c>
      <c r="B120" s="26" t="s">
        <v>585</v>
      </c>
      <c r="C120" s="10">
        <v>889895.11</v>
      </c>
      <c r="D120" s="10">
        <v>501117.8</v>
      </c>
      <c r="E120" s="10">
        <v>294771.64</v>
      </c>
      <c r="F120" s="10">
        <v>109404.4</v>
      </c>
      <c r="G120" s="10">
        <v>850418.38</v>
      </c>
      <c r="H120" s="10">
        <v>836806.73</v>
      </c>
      <c r="I120" s="30"/>
      <c r="J120" s="30"/>
      <c r="K120" s="10">
        <f t="shared" ref="K120:L120" si="3">C42+E42+G42+I42+C81+E81+G81+I81+C120+E120+G120</f>
        <v>27803145.009999998</v>
      </c>
      <c r="L120" s="10">
        <f t="shared" si="3"/>
        <v>18616015.679999996</v>
      </c>
    </row>
    <row r="121" spans="1:13" x14ac:dyDescent="0.3">
      <c r="A121" s="1" t="s">
        <v>583</v>
      </c>
      <c r="B121" s="26" t="s">
        <v>586</v>
      </c>
      <c r="C121" s="10">
        <v>1254201.52</v>
      </c>
      <c r="D121" s="10">
        <v>1617523</v>
      </c>
      <c r="E121" s="10">
        <v>1239314.17</v>
      </c>
      <c r="F121" s="10">
        <v>23176.54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43839541.410000004</v>
      </c>
      <c r="L121" s="10">
        <f t="shared" si="4"/>
        <v>29776141.57</v>
      </c>
    </row>
    <row r="122" spans="1:13" x14ac:dyDescent="0.3">
      <c r="A122" s="1" t="s">
        <v>583</v>
      </c>
      <c r="B122" s="26" t="s">
        <v>587</v>
      </c>
      <c r="C122" s="10">
        <v>6831074.0300000003</v>
      </c>
      <c r="D122" s="10">
        <v>9593035.2300000004</v>
      </c>
      <c r="E122" s="10">
        <v>4503941.83</v>
      </c>
      <c r="F122" s="10">
        <v>11366.81</v>
      </c>
      <c r="G122" s="10">
        <v>110.61</v>
      </c>
      <c r="H122" s="10">
        <v>496931.28</v>
      </c>
      <c r="I122" s="30"/>
      <c r="J122" s="30"/>
      <c r="K122" s="10">
        <f t="shared" ref="K122:L122" si="5">C44+E44+G44+I44+C83+E83+G83+I83+C122+E122+G122</f>
        <v>58665304.069999993</v>
      </c>
      <c r="L122" s="10">
        <f t="shared" si="5"/>
        <v>23665033.970000003</v>
      </c>
    </row>
    <row r="123" spans="1:13" x14ac:dyDescent="0.3">
      <c r="A123" s="1" t="s">
        <v>583</v>
      </c>
      <c r="B123" s="26" t="s">
        <v>588</v>
      </c>
      <c r="C123" s="10">
        <v>2712478</v>
      </c>
      <c r="D123" s="10">
        <v>1249049</v>
      </c>
      <c r="E123" s="10">
        <v>2487827</v>
      </c>
      <c r="F123" s="10">
        <v>73388</v>
      </c>
      <c r="G123" s="10">
        <v>3934042</v>
      </c>
      <c r="H123" s="10">
        <v>2824668</v>
      </c>
      <c r="I123" s="30"/>
      <c r="J123" s="30"/>
      <c r="K123" s="10">
        <f t="shared" ref="K123:L123" si="6">C45+E45+G45+I45+C84+E84+G84+I84+C123+E123+G123</f>
        <v>136369743</v>
      </c>
      <c r="L123" s="10">
        <f t="shared" si="6"/>
        <v>95404823</v>
      </c>
    </row>
    <row r="124" spans="1:13" x14ac:dyDescent="0.3">
      <c r="A124" s="1" t="s">
        <v>583</v>
      </c>
      <c r="B124" s="26" t="s">
        <v>589</v>
      </c>
      <c r="C124" s="10">
        <v>1374062.89</v>
      </c>
      <c r="D124" s="10">
        <v>1388958.74</v>
      </c>
      <c r="E124" s="10">
        <v>1026888.56</v>
      </c>
      <c r="F124" s="10">
        <v>92107.06</v>
      </c>
      <c r="G124" s="10">
        <v>174731.47</v>
      </c>
      <c r="H124" s="10">
        <v>218214.31</v>
      </c>
      <c r="I124" s="30"/>
      <c r="J124" s="30"/>
      <c r="K124" s="10">
        <f t="shared" ref="K124:L124" si="7">C46+E46+G46+I46+C85+E85+G85+I85+C124+E124+G124</f>
        <v>59608382.950000003</v>
      </c>
      <c r="L124" s="10">
        <f t="shared" si="7"/>
        <v>37345953.68</v>
      </c>
    </row>
    <row r="125" spans="1:13" x14ac:dyDescent="0.3">
      <c r="A125" s="1" t="s">
        <v>583</v>
      </c>
      <c r="B125" s="26" t="s">
        <v>590</v>
      </c>
      <c r="C125" s="10">
        <v>15419087</v>
      </c>
      <c r="D125" s="10">
        <v>44385000</v>
      </c>
      <c r="E125" s="10">
        <v>4864976</v>
      </c>
      <c r="F125" s="10">
        <v>27600</v>
      </c>
      <c r="G125" s="10">
        <v>9930499</v>
      </c>
      <c r="H125" s="10">
        <v>1355270</v>
      </c>
      <c r="I125" s="30"/>
      <c r="J125" s="30"/>
      <c r="K125" s="10">
        <f t="shared" ref="K125:L125" si="8">C47+E47+G47+I47+C86+E86+G86+I86+C125+E125+G125</f>
        <v>143429019</v>
      </c>
      <c r="L125" s="10">
        <f t="shared" si="8"/>
        <v>71216321</v>
      </c>
    </row>
    <row r="126" spans="1:13" x14ac:dyDescent="0.3">
      <c r="A126" s="1" t="s">
        <v>583</v>
      </c>
      <c r="B126" s="26" t="s">
        <v>591</v>
      </c>
      <c r="C126" s="10">
        <v>2191063.44</v>
      </c>
      <c r="D126" s="10">
        <v>7185466.2599999998</v>
      </c>
      <c r="E126" s="10">
        <v>2987249.21</v>
      </c>
      <c r="F126" s="10">
        <v>268906.59000000003</v>
      </c>
      <c r="G126" s="10">
        <v>872765.43999999994</v>
      </c>
      <c r="H126" s="10">
        <v>634427.81000000006</v>
      </c>
      <c r="I126" s="30"/>
      <c r="J126" s="30"/>
      <c r="K126" s="10">
        <f t="shared" ref="K126:L126" si="9">C48+E48+G48+I48+C87+E87+G87+I87+C126+E126+G126</f>
        <v>35318533.640000001</v>
      </c>
      <c r="L126" s="10">
        <f t="shared" si="9"/>
        <v>13096903.17</v>
      </c>
    </row>
    <row r="127" spans="1:13" x14ac:dyDescent="0.3">
      <c r="A127" s="1" t="s">
        <v>583</v>
      </c>
      <c r="B127" s="26" t="s">
        <v>592</v>
      </c>
      <c r="C127" s="10">
        <v>995922.23</v>
      </c>
      <c r="D127" s="10">
        <v>2000555.73</v>
      </c>
      <c r="E127" s="10">
        <v>2361638</v>
      </c>
      <c r="F127" s="10">
        <v>53145.65</v>
      </c>
      <c r="G127" s="10">
        <v>713552.87</v>
      </c>
      <c r="H127" s="10">
        <v>1194500</v>
      </c>
      <c r="I127" s="30"/>
      <c r="J127" s="30"/>
      <c r="K127" s="10">
        <f t="shared" ref="K127:L127" si="10">C49+E49+G49+I49+C88+E88+G88+I88+C127+E127+G127</f>
        <v>44021778.579999998</v>
      </c>
      <c r="L127" s="10">
        <f t="shared" si="10"/>
        <v>9649017.7200000007</v>
      </c>
    </row>
    <row r="128" spans="1:13" x14ac:dyDescent="0.3">
      <c r="A128" s="1" t="s">
        <v>583</v>
      </c>
      <c r="B128" s="26" t="s">
        <v>593</v>
      </c>
      <c r="C128" s="10">
        <v>1821716.9</v>
      </c>
      <c r="D128" s="10">
        <v>4958106.8600000003</v>
      </c>
      <c r="E128" s="10">
        <v>10000</v>
      </c>
      <c r="F128" s="10">
        <v>0</v>
      </c>
      <c r="G128" s="10">
        <v>131197.35</v>
      </c>
      <c r="H128" s="10">
        <v>15000</v>
      </c>
      <c r="I128" s="30"/>
      <c r="J128" s="30"/>
      <c r="K128" s="10">
        <f t="shared" ref="K128:L128" si="11">C50+E50+G50+I50+C89+E89+G89+I89+C128+E128+G128</f>
        <v>16672912.59</v>
      </c>
      <c r="L128" s="10">
        <f t="shared" si="11"/>
        <v>10759693.41</v>
      </c>
    </row>
    <row r="129" spans="1:12" x14ac:dyDescent="0.3">
      <c r="A129" s="1" t="s">
        <v>583</v>
      </c>
      <c r="B129" s="26" t="s">
        <v>594</v>
      </c>
      <c r="C129" s="10">
        <v>1302117.68</v>
      </c>
      <c r="D129" s="10">
        <v>820582.84</v>
      </c>
      <c r="E129" s="10">
        <v>1247945.24</v>
      </c>
      <c r="F129" s="10">
        <v>11818.03</v>
      </c>
      <c r="G129" s="10">
        <v>1542096.1</v>
      </c>
      <c r="H129" s="10">
        <v>933319.53</v>
      </c>
      <c r="I129" s="30"/>
      <c r="J129" s="30"/>
      <c r="K129" s="10">
        <f t="shared" ref="K129:L129" si="12">C51+E51+G51+I51+C90+E90+G90+I90+C129+E129+G129</f>
        <v>61841043.009999998</v>
      </c>
      <c r="L129" s="10">
        <f t="shared" si="12"/>
        <v>44146997.49000001</v>
      </c>
    </row>
    <row r="130" spans="1:12" x14ac:dyDescent="0.3">
      <c r="A130" s="1" t="s">
        <v>583</v>
      </c>
      <c r="B130" s="26" t="s">
        <v>595</v>
      </c>
      <c r="C130" s="10">
        <v>2604903.3199999998</v>
      </c>
      <c r="D130" s="10">
        <v>3863430.6</v>
      </c>
      <c r="E130" s="10">
        <v>4534506.29</v>
      </c>
      <c r="F130" s="10">
        <v>396870.85</v>
      </c>
      <c r="G130" s="10">
        <v>573545.86</v>
      </c>
      <c r="H130" s="10">
        <v>515240.9</v>
      </c>
      <c r="I130" s="30"/>
      <c r="J130" s="30"/>
      <c r="K130" s="10">
        <f t="shared" ref="K130:L130" si="13">C52+E52+G52+I52+C91+E91+G91+I91+C130+E130+G130</f>
        <v>56204629.659999989</v>
      </c>
      <c r="L130" s="10">
        <f t="shared" si="13"/>
        <v>38396337.620000005</v>
      </c>
    </row>
    <row r="131" spans="1:12" x14ac:dyDescent="0.3">
      <c r="A131" s="1" t="s">
        <v>583</v>
      </c>
      <c r="B131" s="26" t="s">
        <v>596</v>
      </c>
      <c r="C131" s="10">
        <v>1971320.47</v>
      </c>
      <c r="D131" s="10">
        <v>3192825.75</v>
      </c>
      <c r="E131" s="10">
        <v>4786716.9800000004</v>
      </c>
      <c r="F131" s="10">
        <v>752067.22</v>
      </c>
      <c r="G131" s="10">
        <v>0.01</v>
      </c>
      <c r="H131" s="10">
        <v>0</v>
      </c>
      <c r="I131" s="30"/>
      <c r="J131" s="30"/>
      <c r="K131" s="10">
        <f t="shared" ref="K131:L131" si="14">C53+E53+G53+I53+C92+E92+G92+I92+C131+E131+G131</f>
        <v>48553569.149999999</v>
      </c>
      <c r="L131" s="10">
        <f t="shared" si="14"/>
        <v>25619132.489999995</v>
      </c>
    </row>
    <row r="132" spans="1:12" x14ac:dyDescent="0.3">
      <c r="A132" s="1" t="s">
        <v>583</v>
      </c>
      <c r="B132" s="26" t="s">
        <v>597</v>
      </c>
      <c r="C132" s="10">
        <v>1411409.57</v>
      </c>
      <c r="D132" s="10">
        <v>2647596.5499999998</v>
      </c>
      <c r="E132" s="10">
        <v>341366.24</v>
      </c>
      <c r="F132" s="10">
        <v>11151.5</v>
      </c>
      <c r="G132" s="10">
        <v>1622919.67</v>
      </c>
      <c r="H132" s="10">
        <v>1125841.8600000001</v>
      </c>
      <c r="I132" s="30"/>
      <c r="J132" s="30"/>
      <c r="K132" s="10">
        <f t="shared" ref="K132:L132" si="15">C54+E54+G54+I54+C93+E93+G93+I93+C132+E132+G132</f>
        <v>31382585.149999999</v>
      </c>
      <c r="L132" s="10">
        <f t="shared" si="15"/>
        <v>22510391.410000004</v>
      </c>
    </row>
    <row r="133" spans="1:12" x14ac:dyDescent="0.3">
      <c r="A133" s="1" t="s">
        <v>583</v>
      </c>
      <c r="B133" s="26" t="s">
        <v>598</v>
      </c>
      <c r="C133" s="10">
        <v>572646.06000000006</v>
      </c>
      <c r="D133" s="10">
        <v>520800.13</v>
      </c>
      <c r="E133" s="10">
        <v>732577.68</v>
      </c>
      <c r="F133" s="10">
        <v>13997.3</v>
      </c>
      <c r="G133" s="10">
        <v>700605.86</v>
      </c>
      <c r="H133" s="10">
        <v>765000</v>
      </c>
      <c r="I133" s="30"/>
      <c r="J133" s="30"/>
      <c r="K133" s="10">
        <f t="shared" ref="K133:L133" si="16">C55+E55+G55+I55+C94+E94+G94+I94+C133+E133+G133</f>
        <v>31127787.170000002</v>
      </c>
      <c r="L133" s="10">
        <f t="shared" si="16"/>
        <v>24118585.319999997</v>
      </c>
    </row>
    <row r="134" spans="1:12" x14ac:dyDescent="0.3">
      <c r="A134" s="1" t="s">
        <v>583</v>
      </c>
      <c r="B134" s="26" t="s">
        <v>599</v>
      </c>
      <c r="C134" s="10">
        <v>84015</v>
      </c>
      <c r="D134" s="10">
        <v>117217</v>
      </c>
      <c r="E134" s="10">
        <v>735335</v>
      </c>
      <c r="F134" s="10">
        <v>10770</v>
      </c>
      <c r="G134" s="10">
        <v>1169094</v>
      </c>
      <c r="H134" s="10">
        <v>981752</v>
      </c>
      <c r="I134" s="30"/>
      <c r="J134" s="30"/>
      <c r="K134" s="10">
        <f t="shared" ref="K134:L134" si="17">C56+E56+G56+I56+C95+E95+G95+I95+C134+E134+G134</f>
        <v>18203368</v>
      </c>
      <c r="L134" s="10">
        <f t="shared" si="17"/>
        <v>13527511</v>
      </c>
    </row>
    <row r="135" spans="1:12" x14ac:dyDescent="0.3">
      <c r="A135" s="1" t="s">
        <v>583</v>
      </c>
      <c r="B135" s="26" t="s">
        <v>600</v>
      </c>
      <c r="C135" s="10">
        <v>1776685.25</v>
      </c>
      <c r="D135" s="10">
        <v>2176111.48</v>
      </c>
      <c r="E135" s="10">
        <v>901675.13</v>
      </c>
      <c r="F135" s="10">
        <v>170780</v>
      </c>
      <c r="G135" s="10">
        <v>891375.45</v>
      </c>
      <c r="H135" s="10">
        <v>608037.37</v>
      </c>
      <c r="I135" s="30"/>
      <c r="J135" s="30"/>
      <c r="K135" s="10">
        <f t="shared" ref="K135:L135" si="18">C57+E57+G57+I57+C96+E96+G96+I96+C135+E135+G135</f>
        <v>54546337.800000004</v>
      </c>
      <c r="L135" s="10">
        <f t="shared" si="18"/>
        <v>32700844.289999999</v>
      </c>
    </row>
    <row r="136" spans="1:12" x14ac:dyDescent="0.3">
      <c r="A136" s="1" t="s">
        <v>583</v>
      </c>
      <c r="B136" s="26" t="s">
        <v>601</v>
      </c>
      <c r="C136" s="10">
        <v>919563.25</v>
      </c>
      <c r="D136" s="10">
        <v>759119.84</v>
      </c>
      <c r="E136" s="10">
        <v>238145.99</v>
      </c>
      <c r="F136" s="10">
        <v>3454.05</v>
      </c>
      <c r="G136" s="10">
        <v>126693</v>
      </c>
      <c r="H136" s="10">
        <v>78321</v>
      </c>
      <c r="I136" s="30"/>
      <c r="J136" s="30"/>
      <c r="K136" s="10">
        <f t="shared" ref="K136:L136" si="19">C58+E58+G58+I58+C97+E97+G97+I97+C136+E136+G136</f>
        <v>21642455.199999999</v>
      </c>
      <c r="L136" s="10">
        <f t="shared" si="19"/>
        <v>14992771.74</v>
      </c>
    </row>
    <row r="137" spans="1:12" x14ac:dyDescent="0.3">
      <c r="A137" s="1" t="s">
        <v>583</v>
      </c>
      <c r="B137" s="26" t="s">
        <v>602</v>
      </c>
      <c r="C137" s="10">
        <v>1500843.48</v>
      </c>
      <c r="D137" s="10">
        <v>2768688.32</v>
      </c>
      <c r="E137" s="10">
        <v>1227520.72</v>
      </c>
      <c r="F137" s="10">
        <v>15522.36</v>
      </c>
      <c r="G137" s="10">
        <v>625139.73</v>
      </c>
      <c r="H137" s="10">
        <v>1056764.8899999999</v>
      </c>
      <c r="I137" s="30"/>
      <c r="J137" s="30"/>
      <c r="K137" s="10">
        <f t="shared" ref="K137:L137" si="20">C59+E59+G59+I59+C98+E98+G98+I98+C137+E137+G137</f>
        <v>28591697.09</v>
      </c>
      <c r="L137" s="10">
        <f t="shared" si="20"/>
        <v>16613589.350000001</v>
      </c>
    </row>
    <row r="138" spans="1:12" x14ac:dyDescent="0.3">
      <c r="A138" s="1" t="s">
        <v>583</v>
      </c>
      <c r="B138" s="26" t="s">
        <v>603</v>
      </c>
      <c r="C138" s="10">
        <v>2100921</v>
      </c>
      <c r="D138" s="10">
        <v>2604600</v>
      </c>
      <c r="E138" s="10">
        <v>5050398</v>
      </c>
      <c r="F138" s="10">
        <v>2402881</v>
      </c>
      <c r="G138" s="10">
        <v>1419195</v>
      </c>
      <c r="H138" s="10">
        <v>918793</v>
      </c>
      <c r="I138" s="30"/>
      <c r="J138" s="30"/>
      <c r="K138" s="10">
        <f t="shared" ref="K138:L138" si="21">C60+E60+G60+I60+C99+E99+G99+I99+C138+E138+G138</f>
        <v>62868225</v>
      </c>
      <c r="L138" s="10">
        <f t="shared" si="21"/>
        <v>47065127</v>
      </c>
    </row>
    <row r="139" spans="1:12" x14ac:dyDescent="0.3">
      <c r="A139" s="1" t="s">
        <v>583</v>
      </c>
      <c r="B139" s="26" t="s">
        <v>604</v>
      </c>
      <c r="C139" s="10">
        <v>1467431</v>
      </c>
      <c r="D139" s="10">
        <v>1539000</v>
      </c>
      <c r="E139" s="10">
        <v>2709729.97</v>
      </c>
      <c r="F139" s="10">
        <v>216642.21</v>
      </c>
      <c r="G139" s="10">
        <v>4157055.36</v>
      </c>
      <c r="H139" s="10">
        <v>3326896.25</v>
      </c>
      <c r="I139" s="30"/>
      <c r="J139" s="30"/>
      <c r="K139" s="10">
        <f t="shared" ref="K139:L139" si="22">C61+E61+G61+I61+C100+E100+G100+I100+C139+E139+G139</f>
        <v>62428900.609999992</v>
      </c>
      <c r="L139" s="10">
        <f t="shared" si="22"/>
        <v>31826631.250000004</v>
      </c>
    </row>
    <row r="140" spans="1:12" x14ac:dyDescent="0.3">
      <c r="A140" s="1" t="s">
        <v>583</v>
      </c>
      <c r="B140" s="26" t="s">
        <v>605</v>
      </c>
      <c r="C140" s="10">
        <v>700592.37</v>
      </c>
      <c r="D140" s="10">
        <v>602127.96</v>
      </c>
      <c r="E140" s="10">
        <v>59463.89</v>
      </c>
      <c r="F140" s="10">
        <v>36278.26</v>
      </c>
      <c r="G140" s="10">
        <v>1370234.9</v>
      </c>
      <c r="H140" s="10">
        <v>221545.87</v>
      </c>
      <c r="I140" s="30"/>
      <c r="J140" s="30"/>
      <c r="K140" s="10">
        <f t="shared" ref="K140:L140" si="23">C62+E62+G62+I62+C101+E101+G101+I101+C140+E140+G140</f>
        <v>27951302.560000002</v>
      </c>
      <c r="L140" s="10">
        <f t="shared" si="23"/>
        <v>19834083.760000005</v>
      </c>
    </row>
    <row r="141" spans="1:12" x14ac:dyDescent="0.3">
      <c r="A141" s="1" t="s">
        <v>583</v>
      </c>
      <c r="B141" s="26" t="s">
        <v>606</v>
      </c>
      <c r="C141" s="10">
        <v>503142.51</v>
      </c>
      <c r="D141" s="10">
        <v>652961.5</v>
      </c>
      <c r="E141" s="10">
        <v>768624.02</v>
      </c>
      <c r="F141" s="10">
        <v>403580.45</v>
      </c>
      <c r="G141" s="10">
        <v>666967.12</v>
      </c>
      <c r="H141" s="10">
        <v>93831.16</v>
      </c>
      <c r="I141" s="30"/>
      <c r="J141" s="30"/>
      <c r="K141" s="10">
        <f t="shared" ref="K141:L141" si="24">C63+E63+G63+I63+C102+E102+G102+I102+C141+E141+G141</f>
        <v>23316245.48</v>
      </c>
      <c r="L141" s="10">
        <f t="shared" si="24"/>
        <v>15227893.98</v>
      </c>
    </row>
    <row r="142" spans="1:12" x14ac:dyDescent="0.3">
      <c r="A142" s="1" t="s">
        <v>583</v>
      </c>
      <c r="B142" s="26" t="s">
        <v>607</v>
      </c>
      <c r="C142" s="10">
        <v>0</v>
      </c>
      <c r="D142" s="10">
        <v>0</v>
      </c>
      <c r="E142" s="10">
        <v>86119.93</v>
      </c>
      <c r="F142" s="10">
        <v>1844.88</v>
      </c>
      <c r="G142" s="10">
        <v>1675424.85</v>
      </c>
      <c r="H142" s="10">
        <v>974289.75</v>
      </c>
      <c r="I142" s="30"/>
      <c r="J142" s="30"/>
      <c r="K142" s="10">
        <f t="shared" ref="K142:L142" si="25">C64+E64+G64+I64+C103+E103+G103+I103+C142+E142+G142</f>
        <v>30699238.059999999</v>
      </c>
      <c r="L142" s="10">
        <f t="shared" si="25"/>
        <v>23106655.229999997</v>
      </c>
    </row>
    <row r="143" spans="1:12" x14ac:dyDescent="0.3">
      <c r="A143" s="1" t="s">
        <v>583</v>
      </c>
      <c r="B143" s="26" t="s">
        <v>608</v>
      </c>
      <c r="C143" s="10">
        <v>593341.99</v>
      </c>
      <c r="D143" s="10">
        <v>1453970.9</v>
      </c>
      <c r="E143" s="10">
        <v>468803.12</v>
      </c>
      <c r="F143" s="10">
        <v>8774.81</v>
      </c>
      <c r="G143" s="10">
        <v>1596172.15</v>
      </c>
      <c r="H143" s="10">
        <v>1093948.0900000001</v>
      </c>
      <c r="I143" s="30"/>
      <c r="J143" s="30"/>
      <c r="K143" s="10">
        <f t="shared" ref="K143:L143" si="26">C65+E65+G65+I65+C104+E104+G104+I104+C143+E143+G143</f>
        <v>24620128.080000002</v>
      </c>
      <c r="L143" s="10">
        <f t="shared" si="26"/>
        <v>17500872.52</v>
      </c>
    </row>
    <row r="144" spans="1:12" x14ac:dyDescent="0.3">
      <c r="A144" s="1" t="s">
        <v>583</v>
      </c>
      <c r="B144" s="26" t="s">
        <v>609</v>
      </c>
      <c r="C144" s="10">
        <v>558200</v>
      </c>
      <c r="D144" s="10">
        <v>820000</v>
      </c>
      <c r="E144" s="10">
        <v>859800</v>
      </c>
      <c r="F144" s="10">
        <v>5400</v>
      </c>
      <c r="G144" s="10">
        <v>170400</v>
      </c>
      <c r="H144" s="10">
        <v>525000</v>
      </c>
      <c r="I144" s="30"/>
      <c r="J144" s="30"/>
      <c r="K144" s="10">
        <f t="shared" ref="K144:L144" si="27">C66+E66+G66+I66+C105+E105+G105+I105+C144+E144+G144</f>
        <v>41879300</v>
      </c>
      <c r="L144" s="10">
        <f t="shared" si="27"/>
        <v>5434600</v>
      </c>
    </row>
    <row r="145" spans="1:13" x14ac:dyDescent="0.3">
      <c r="A145" s="1" t="s">
        <v>583</v>
      </c>
      <c r="B145" s="26" t="s">
        <v>610</v>
      </c>
      <c r="C145" s="10">
        <v>2411600.81</v>
      </c>
      <c r="D145" s="10">
        <v>3206328.65</v>
      </c>
      <c r="E145" s="10">
        <v>2838355.6</v>
      </c>
      <c r="F145" s="10">
        <v>28097.43</v>
      </c>
      <c r="G145" s="10">
        <v>537222</v>
      </c>
      <c r="H145" s="10">
        <v>337000</v>
      </c>
      <c r="I145" s="30"/>
      <c r="J145" s="30"/>
      <c r="K145" s="10">
        <f t="shared" ref="K145:L145" si="28">C67+E67+G67+I67+C106+E106+G106+I106+C145+E145+G145</f>
        <v>61209735.840000004</v>
      </c>
      <c r="L145" s="10">
        <f t="shared" si="28"/>
        <v>40638532.560000002</v>
      </c>
    </row>
    <row r="146" spans="1:13" x14ac:dyDescent="0.3">
      <c r="A146" s="1" t="s">
        <v>583</v>
      </c>
      <c r="B146" s="26" t="s">
        <v>611</v>
      </c>
      <c r="C146" s="10">
        <v>1706130.62</v>
      </c>
      <c r="D146" s="10">
        <v>2703550.02</v>
      </c>
      <c r="E146" s="10">
        <v>962971.16</v>
      </c>
      <c r="F146" s="10">
        <v>37670.51</v>
      </c>
      <c r="G146" s="10">
        <v>4243421.76</v>
      </c>
      <c r="H146" s="10">
        <v>3619440.24</v>
      </c>
      <c r="I146" s="30"/>
      <c r="J146" s="30"/>
      <c r="K146" s="10">
        <f t="shared" ref="K146:L146" si="29">C68+E68+G68+I68+C107+E107+G107+I107+C146+E146+G146</f>
        <v>49856156.139999993</v>
      </c>
      <c r="L146" s="10">
        <f t="shared" si="29"/>
        <v>31717417.25</v>
      </c>
    </row>
    <row r="147" spans="1:13" x14ac:dyDescent="0.3">
      <c r="A147" s="1" t="s">
        <v>583</v>
      </c>
      <c r="B147" s="26" t="s">
        <v>612</v>
      </c>
      <c r="C147" s="10">
        <v>971544.78</v>
      </c>
      <c r="D147" s="10">
        <v>1851921.93</v>
      </c>
      <c r="E147" s="10">
        <v>1957600.09</v>
      </c>
      <c r="F147" s="10">
        <v>383021.14</v>
      </c>
      <c r="G147" s="10">
        <v>130048.35</v>
      </c>
      <c r="H147" s="10">
        <v>0</v>
      </c>
      <c r="I147" s="30"/>
      <c r="J147" s="30"/>
      <c r="K147" s="10">
        <f t="shared" ref="K147:L147" si="30">C69+E69+G69+I69+C108+E108+G108+I108+C147+E147+G147</f>
        <v>26535110.510000002</v>
      </c>
      <c r="L147" s="10">
        <f t="shared" si="30"/>
        <v>19267668.789999999</v>
      </c>
    </row>
    <row r="148" spans="1:13" x14ac:dyDescent="0.3">
      <c r="A148" s="1" t="s">
        <v>583</v>
      </c>
      <c r="B148" s="26" t="s">
        <v>613</v>
      </c>
      <c r="C148" s="10">
        <v>1572359</v>
      </c>
      <c r="D148" s="10">
        <v>2865828</v>
      </c>
      <c r="E148" s="10">
        <v>327657</v>
      </c>
      <c r="F148" s="10">
        <v>1060</v>
      </c>
      <c r="G148" s="10">
        <v>1001670</v>
      </c>
      <c r="H148" s="10">
        <v>1000000</v>
      </c>
      <c r="I148" s="30"/>
      <c r="J148" s="30"/>
      <c r="K148" s="10">
        <f>C70+E70+G70+I70+C109+E109+G109+I109+C148+E148+G148</f>
        <v>40414677</v>
      </c>
      <c r="L148" s="10">
        <f>D70+F70+H70+J70+D109+F109+H109+J109+D148+F148+H148</f>
        <v>26304335</v>
      </c>
    </row>
    <row r="149" spans="1:13" x14ac:dyDescent="0.3">
      <c r="A149" s="1" t="s">
        <v>360</v>
      </c>
      <c r="B149" s="26" t="s">
        <v>614</v>
      </c>
      <c r="C149" s="10">
        <v>1448998.31</v>
      </c>
      <c r="D149" s="10">
        <v>2488126.92</v>
      </c>
      <c r="E149" s="10">
        <v>1742499.92</v>
      </c>
      <c r="F149" s="10">
        <v>242241.06</v>
      </c>
      <c r="G149" s="10">
        <v>140911.56</v>
      </c>
      <c r="H149" s="10">
        <v>370000</v>
      </c>
      <c r="I149" s="30"/>
      <c r="J149" s="30"/>
      <c r="K149" s="10">
        <f>C71+E71+G71+I71+C110+E110+G110+I110+C149+E149+G149</f>
        <v>31114005.819999997</v>
      </c>
      <c r="L149" s="10">
        <f>D71+F71+H71+J71+D110+F110+H110+J110+D149+F149+H149</f>
        <v>19105746.449999999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H151" si="31">SUBTOTAL(9,C118:C150)</f>
        <v>59974174.450000003</v>
      </c>
      <c r="D151" s="11">
        <f t="shared" si="31"/>
        <v>110972036.56999999</v>
      </c>
      <c r="E151" s="11">
        <f t="shared" si="31"/>
        <v>52768270.209999993</v>
      </c>
      <c r="F151" s="11">
        <f t="shared" si="31"/>
        <v>5825710.4099999983</v>
      </c>
      <c r="G151" s="11">
        <f t="shared" si="31"/>
        <v>40967509.859999999</v>
      </c>
      <c r="H151" s="11">
        <f t="shared" si="31"/>
        <v>26221340.039999999</v>
      </c>
      <c r="I151" s="4"/>
      <c r="J151" s="4"/>
      <c r="K151" s="11">
        <f>SUBTOTAL(9,K118:K150)</f>
        <v>1418135114.4599998</v>
      </c>
      <c r="L151" s="11">
        <f>SUBTOTAL(9,L118:L150)</f>
        <v>849949986.7900002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14"/>
      <c r="D154" s="214"/>
      <c r="E154" s="214"/>
      <c r="F154" s="214"/>
      <c r="G154" s="214"/>
      <c r="H154" s="214"/>
      <c r="I154" s="214"/>
      <c r="J154" s="217"/>
      <c r="K154" s="215" t="s">
        <v>146</v>
      </c>
      <c r="L154" s="213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251</v>
      </c>
      <c r="L155" s="2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2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3">
      <c r="A158" s="1" t="s">
        <v>159</v>
      </c>
      <c r="B158" s="26"/>
      <c r="C158" s="4"/>
      <c r="D158" s="4"/>
      <c r="E158" s="4"/>
      <c r="F158" s="4"/>
      <c r="G158" s="4"/>
      <c r="H158" s="220" t="s">
        <v>507</v>
      </c>
      <c r="I158" s="220"/>
      <c r="J158" s="220"/>
      <c r="K158" s="152">
        <v>0</v>
      </c>
      <c r="L158" s="152">
        <v>0</v>
      </c>
    </row>
    <row r="159" spans="1:13" x14ac:dyDescent="0.3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1418135114.4599998</v>
      </c>
      <c r="L159" s="15">
        <f>L151+L158</f>
        <v>849949986.7900002</v>
      </c>
    </row>
    <row r="160" spans="1:13" x14ac:dyDescent="0.3">
      <c r="A160" s="1" t="s">
        <v>163</v>
      </c>
      <c r="B160" s="26"/>
      <c r="C160" s="4"/>
      <c r="D160" s="4"/>
      <c r="E160" s="4"/>
      <c r="F160" s="4"/>
      <c r="G160" s="4"/>
      <c r="H160" s="220" t="s">
        <v>493</v>
      </c>
      <c r="I160" s="220"/>
      <c r="J160" s="220"/>
      <c r="K160" s="4">
        <v>3825235</v>
      </c>
      <c r="L160" s="4">
        <v>3825235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4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21" t="s">
        <v>160</v>
      </c>
      <c r="I162" s="221"/>
      <c r="J162" s="221"/>
      <c r="K162" s="141">
        <f>K159-K160</f>
        <v>1414309879.4599998</v>
      </c>
      <c r="L162" s="163">
        <f>L159-L160</f>
        <v>846124751.7900002</v>
      </c>
    </row>
    <row r="163" spans="2:12" ht="13.5" thickTop="1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3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5" x14ac:dyDescent="0.35">
      <c r="K168" s="166" t="s">
        <v>156</v>
      </c>
      <c r="L168" s="166" t="s">
        <v>156</v>
      </c>
    </row>
  </sheetData>
  <mergeCells count="24">
    <mergeCell ref="K154:L154"/>
    <mergeCell ref="E154:F154"/>
    <mergeCell ref="H160:J160"/>
    <mergeCell ref="H162:J162"/>
    <mergeCell ref="H158:J158"/>
    <mergeCell ref="C154:D154"/>
    <mergeCell ref="G154:H154"/>
    <mergeCell ref="I154:J154"/>
    <mergeCell ref="G115:H115"/>
    <mergeCell ref="I76:J76"/>
    <mergeCell ref="C115:D115"/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1" width="17.453125" style="1" customWidth="1"/>
    <col min="12" max="12" width="15.453125" style="1" customWidth="1"/>
    <col min="13" max="13" width="13" style="1" customWidth="1"/>
    <col min="14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166</v>
      </c>
      <c r="L12" s="1" t="s">
        <v>166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3">
      <c r="A19" s="1" t="s">
        <v>222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3" customFormat="1" ht="12.5" x14ac:dyDescent="0.25"/>
    <row r="22" spans="1:13" hidden="1" x14ac:dyDescent="0.3">
      <c r="A22" s="1" t="s">
        <v>167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K24" s="1" t="s">
        <v>226</v>
      </c>
      <c r="L24" s="1" t="s">
        <v>226</v>
      </c>
    </row>
    <row r="25" spans="1:13" hidden="1" x14ac:dyDescent="0.3">
      <c r="A25" s="1" t="s">
        <v>373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3">
      <c r="A26" s="1" t="s">
        <v>374</v>
      </c>
      <c r="K26" s="1">
        <v>80</v>
      </c>
      <c r="L26" s="1">
        <v>80</v>
      </c>
    </row>
    <row r="27" spans="1:13" s="22" customFormat="1" ht="12.75" hidden="1" customHeight="1" x14ac:dyDescent="0.35">
      <c r="A27" s="1" t="s">
        <v>375</v>
      </c>
      <c r="C27" s="1"/>
      <c r="D27" s="1"/>
      <c r="E27" s="1"/>
      <c r="F27" s="1"/>
      <c r="G27" s="1"/>
      <c r="H27" s="1"/>
      <c r="I27" s="23"/>
      <c r="J27" s="1"/>
      <c r="K27" s="7" t="s">
        <v>355</v>
      </c>
      <c r="L27" s="7" t="s">
        <v>355</v>
      </c>
    </row>
    <row r="28" spans="1:13" x14ac:dyDescent="0.3">
      <c r="K28" s="2"/>
      <c r="L28" s="3"/>
    </row>
    <row r="29" spans="1:13" ht="17.5" x14ac:dyDescent="0.35">
      <c r="B29" s="198" t="s">
        <v>258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</row>
    <row r="30" spans="1:13" ht="25.5" customHeight="1" x14ac:dyDescent="0.3">
      <c r="B30" s="13" t="s">
        <v>506</v>
      </c>
      <c r="C30" s="218" t="s">
        <v>300</v>
      </c>
      <c r="D30" s="219"/>
      <c r="E30" s="218" t="s">
        <v>301</v>
      </c>
      <c r="F30" s="219"/>
      <c r="G30" s="218" t="s">
        <v>302</v>
      </c>
      <c r="H30" s="219"/>
      <c r="I30" s="218" t="s">
        <v>303</v>
      </c>
      <c r="J30" s="219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583</v>
      </c>
      <c r="B34" s="8" t="s">
        <v>584</v>
      </c>
      <c r="C34" s="10">
        <v>2341385.39</v>
      </c>
      <c r="D34" s="10">
        <v>62659.03</v>
      </c>
      <c r="E34" s="10">
        <v>1440193.08</v>
      </c>
      <c r="F34" s="10">
        <v>33179.17</v>
      </c>
      <c r="G34" s="10">
        <v>35971.870000000003</v>
      </c>
      <c r="H34" s="10">
        <v>1548.43</v>
      </c>
      <c r="I34" s="10">
        <v>110421.09</v>
      </c>
      <c r="J34" s="10">
        <v>447.56</v>
      </c>
      <c r="K34" s="4"/>
      <c r="L34" s="4"/>
    </row>
    <row r="35" spans="1:12" x14ac:dyDescent="0.3">
      <c r="A35" s="1" t="s">
        <v>583</v>
      </c>
      <c r="B35" s="8" t="s">
        <v>585</v>
      </c>
      <c r="C35" s="10">
        <v>2197678.48</v>
      </c>
      <c r="D35" s="10">
        <v>2197544.4900000002</v>
      </c>
      <c r="E35" s="10">
        <v>1677956.61</v>
      </c>
      <c r="F35" s="10">
        <v>1677223.51</v>
      </c>
      <c r="G35" s="10">
        <v>0</v>
      </c>
      <c r="H35" s="10">
        <v>0</v>
      </c>
      <c r="I35" s="10">
        <v>53742.9</v>
      </c>
      <c r="J35" s="10">
        <v>453.67</v>
      </c>
      <c r="K35" s="4"/>
      <c r="L35" s="4"/>
    </row>
    <row r="36" spans="1:12" x14ac:dyDescent="0.3">
      <c r="A36" s="1" t="s">
        <v>583</v>
      </c>
      <c r="B36" s="8" t="s">
        <v>586</v>
      </c>
      <c r="C36" s="10">
        <v>5898758.3899999997</v>
      </c>
      <c r="D36" s="10">
        <v>5671592.1299999999</v>
      </c>
      <c r="E36" s="10">
        <v>3144714.06</v>
      </c>
      <c r="F36" s="10">
        <v>2987811.52</v>
      </c>
      <c r="G36" s="10">
        <v>412471.35</v>
      </c>
      <c r="H36" s="10">
        <v>389854.77</v>
      </c>
      <c r="I36" s="10">
        <v>270063.17</v>
      </c>
      <c r="J36" s="10">
        <v>4400</v>
      </c>
      <c r="K36" s="4"/>
      <c r="L36" s="4"/>
    </row>
    <row r="37" spans="1:12" x14ac:dyDescent="0.3">
      <c r="A37" s="1" t="s">
        <v>583</v>
      </c>
      <c r="B37" s="8" t="s">
        <v>587</v>
      </c>
      <c r="C37" s="10">
        <v>6749049.8099999996</v>
      </c>
      <c r="D37" s="10">
        <v>6293663.3300000001</v>
      </c>
      <c r="E37" s="10">
        <v>3195760.3</v>
      </c>
      <c r="F37" s="10">
        <v>2858447.27</v>
      </c>
      <c r="G37" s="10">
        <v>6090.09</v>
      </c>
      <c r="H37" s="10">
        <v>6118.5</v>
      </c>
      <c r="I37" s="10">
        <v>292408.34999999998</v>
      </c>
      <c r="J37" s="10">
        <v>7000</v>
      </c>
      <c r="K37" s="4"/>
      <c r="L37" s="4"/>
    </row>
    <row r="38" spans="1:12" x14ac:dyDescent="0.3">
      <c r="A38" s="1" t="s">
        <v>583</v>
      </c>
      <c r="B38" s="8" t="s">
        <v>588</v>
      </c>
      <c r="C38" s="10">
        <v>24271906</v>
      </c>
      <c r="D38" s="10">
        <v>22887934</v>
      </c>
      <c r="E38" s="10">
        <v>8628146</v>
      </c>
      <c r="F38" s="10">
        <v>8106981</v>
      </c>
      <c r="G38" s="10">
        <v>0</v>
      </c>
      <c r="H38" s="10">
        <v>0</v>
      </c>
      <c r="I38" s="10">
        <v>2211328</v>
      </c>
      <c r="J38" s="10">
        <v>40200</v>
      </c>
      <c r="K38" s="4"/>
      <c r="L38" s="4"/>
    </row>
    <row r="39" spans="1:12" x14ac:dyDescent="0.3">
      <c r="A39" s="1" t="s">
        <v>583</v>
      </c>
      <c r="B39" s="8" t="s">
        <v>589</v>
      </c>
      <c r="C39" s="10">
        <v>12634186.27</v>
      </c>
      <c r="D39" s="10">
        <v>332860</v>
      </c>
      <c r="E39" s="10">
        <v>1904579.33</v>
      </c>
      <c r="F39" s="10">
        <v>80869.63</v>
      </c>
      <c r="G39" s="10">
        <v>699204.82</v>
      </c>
      <c r="H39" s="10">
        <v>21679.52</v>
      </c>
      <c r="I39" s="10">
        <v>561481.14</v>
      </c>
      <c r="J39" s="10">
        <v>8356.7199999999993</v>
      </c>
      <c r="K39" s="4"/>
      <c r="L39" s="4"/>
    </row>
    <row r="40" spans="1:12" x14ac:dyDescent="0.3">
      <c r="A40" s="1" t="s">
        <v>583</v>
      </c>
      <c r="B40" s="8" t="s">
        <v>590</v>
      </c>
      <c r="C40" s="10">
        <v>26837949</v>
      </c>
      <c r="D40" s="10">
        <v>26037843</v>
      </c>
      <c r="E40" s="10">
        <v>9785896</v>
      </c>
      <c r="F40" s="10">
        <v>9408778</v>
      </c>
      <c r="G40" s="10">
        <v>0</v>
      </c>
      <c r="H40" s="10">
        <v>0</v>
      </c>
      <c r="I40" s="10">
        <v>491647</v>
      </c>
      <c r="J40" s="10">
        <v>3600</v>
      </c>
      <c r="K40" s="4"/>
      <c r="L40" s="4"/>
    </row>
    <row r="41" spans="1:12" x14ac:dyDescent="0.3">
      <c r="A41" s="1" t="s">
        <v>583</v>
      </c>
      <c r="B41" s="8" t="s">
        <v>591</v>
      </c>
      <c r="C41" s="10">
        <v>3656251.33</v>
      </c>
      <c r="D41" s="10">
        <v>1862035.16</v>
      </c>
      <c r="E41" s="10">
        <v>1651049.13</v>
      </c>
      <c r="F41" s="10">
        <v>834615.04</v>
      </c>
      <c r="G41" s="10">
        <v>0</v>
      </c>
      <c r="H41" s="10">
        <v>0</v>
      </c>
      <c r="I41" s="10">
        <v>279745.45</v>
      </c>
      <c r="J41" s="10">
        <v>2500</v>
      </c>
      <c r="K41" s="4"/>
      <c r="L41" s="4"/>
    </row>
    <row r="42" spans="1:12" x14ac:dyDescent="0.3">
      <c r="A42" s="1" t="s">
        <v>583</v>
      </c>
      <c r="B42" s="8" t="s">
        <v>592</v>
      </c>
      <c r="C42" s="10">
        <v>9427014.3599999994</v>
      </c>
      <c r="D42" s="10">
        <v>6841061.4500000002</v>
      </c>
      <c r="E42" s="10">
        <v>5635317.54</v>
      </c>
      <c r="F42" s="10">
        <v>8562398.5299999993</v>
      </c>
      <c r="G42" s="10">
        <v>0</v>
      </c>
      <c r="H42" s="10">
        <v>0</v>
      </c>
      <c r="I42" s="10">
        <v>1463015.56</v>
      </c>
      <c r="J42" s="10">
        <v>6252.8</v>
      </c>
      <c r="K42" s="4"/>
      <c r="L42" s="4"/>
    </row>
    <row r="43" spans="1:12" x14ac:dyDescent="0.3">
      <c r="A43" s="1" t="s">
        <v>583</v>
      </c>
      <c r="B43" s="8" t="s">
        <v>593</v>
      </c>
      <c r="C43" s="10">
        <v>1470054.64</v>
      </c>
      <c r="D43" s="10">
        <v>109472.65</v>
      </c>
      <c r="E43" s="10">
        <v>377073.96</v>
      </c>
      <c r="F43" s="10">
        <v>5800.44</v>
      </c>
      <c r="G43" s="10">
        <v>0</v>
      </c>
      <c r="H43" s="10">
        <v>0</v>
      </c>
      <c r="I43" s="10">
        <v>193490.13</v>
      </c>
      <c r="J43" s="10">
        <v>23400</v>
      </c>
      <c r="K43" s="4"/>
      <c r="L43" s="4"/>
    </row>
    <row r="44" spans="1:12" x14ac:dyDescent="0.3">
      <c r="A44" s="1" t="s">
        <v>583</v>
      </c>
      <c r="B44" s="8" t="s">
        <v>594</v>
      </c>
      <c r="C44" s="10">
        <v>5654816.0800000001</v>
      </c>
      <c r="D44" s="10">
        <v>6147093.3499999996</v>
      </c>
      <c r="E44" s="10">
        <v>2419652.19</v>
      </c>
      <c r="F44" s="10">
        <v>1999394.73</v>
      </c>
      <c r="G44" s="10">
        <v>0</v>
      </c>
      <c r="H44" s="10">
        <v>0</v>
      </c>
      <c r="I44" s="10">
        <v>578162.53</v>
      </c>
      <c r="J44" s="10">
        <v>7459.54</v>
      </c>
      <c r="K44" s="4"/>
      <c r="L44" s="4"/>
    </row>
    <row r="45" spans="1:12" x14ac:dyDescent="0.3">
      <c r="A45" s="1" t="s">
        <v>583</v>
      </c>
      <c r="B45" s="8" t="s">
        <v>595</v>
      </c>
      <c r="C45" s="10">
        <v>8082781.6600000001</v>
      </c>
      <c r="D45" s="10">
        <v>420057.36</v>
      </c>
      <c r="E45" s="10">
        <v>2904335.32</v>
      </c>
      <c r="F45" s="10">
        <v>67215.69</v>
      </c>
      <c r="G45" s="10">
        <v>226776.63</v>
      </c>
      <c r="H45" s="10">
        <v>5039.2</v>
      </c>
      <c r="I45" s="10">
        <v>1449132.34</v>
      </c>
      <c r="J45" s="10">
        <v>83318.98</v>
      </c>
      <c r="K45" s="4"/>
      <c r="L45" s="4"/>
    </row>
    <row r="46" spans="1:12" x14ac:dyDescent="0.3">
      <c r="A46" s="1" t="s">
        <v>583</v>
      </c>
      <c r="B46" s="8" t="s">
        <v>596</v>
      </c>
      <c r="C46" s="10">
        <v>4814008.91</v>
      </c>
      <c r="D46" s="10">
        <v>3743251.64</v>
      </c>
      <c r="E46" s="10">
        <v>4329236.97</v>
      </c>
      <c r="F46" s="10">
        <v>3093752.5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3">
      <c r="A47" s="1" t="s">
        <v>583</v>
      </c>
      <c r="B47" s="8" t="s">
        <v>597</v>
      </c>
      <c r="C47" s="10">
        <v>3257481.5</v>
      </c>
      <c r="D47" s="10">
        <v>3384952.94</v>
      </c>
      <c r="E47" s="10">
        <v>1864810.11</v>
      </c>
      <c r="F47" s="10">
        <v>2021803.23</v>
      </c>
      <c r="G47" s="10">
        <v>382668.52</v>
      </c>
      <c r="H47" s="10">
        <v>412309.97</v>
      </c>
      <c r="I47" s="10">
        <v>74477.649999999994</v>
      </c>
      <c r="J47" s="10">
        <v>10666.85</v>
      </c>
      <c r="K47" s="4"/>
      <c r="L47" s="4"/>
    </row>
    <row r="48" spans="1:12" x14ac:dyDescent="0.3">
      <c r="A48" s="1" t="s">
        <v>583</v>
      </c>
      <c r="B48" s="8" t="s">
        <v>598</v>
      </c>
      <c r="C48" s="10">
        <v>2622134.9900000002</v>
      </c>
      <c r="D48" s="10">
        <v>2489708.4900000002</v>
      </c>
      <c r="E48" s="10">
        <v>1573175.63</v>
      </c>
      <c r="F48" s="10">
        <v>1517685.39</v>
      </c>
      <c r="G48" s="10">
        <v>0</v>
      </c>
      <c r="H48" s="10">
        <v>0</v>
      </c>
      <c r="I48" s="10">
        <v>33957.589999999997</v>
      </c>
      <c r="J48" s="10">
        <v>2587.13</v>
      </c>
      <c r="K48" s="4"/>
      <c r="L48" s="4"/>
    </row>
    <row r="49" spans="1:12" x14ac:dyDescent="0.3">
      <c r="A49" s="1" t="s">
        <v>583</v>
      </c>
      <c r="B49" s="8" t="s">
        <v>599</v>
      </c>
      <c r="C49" s="10">
        <v>1323883</v>
      </c>
      <c r="D49" s="10">
        <v>1240041</v>
      </c>
      <c r="E49" s="10">
        <v>964533</v>
      </c>
      <c r="F49" s="10">
        <v>920846</v>
      </c>
      <c r="G49" s="10">
        <v>140677</v>
      </c>
      <c r="H49" s="10">
        <v>122131</v>
      </c>
      <c r="I49" s="10">
        <v>10689</v>
      </c>
      <c r="J49" s="10">
        <v>0</v>
      </c>
      <c r="K49" s="4"/>
      <c r="L49" s="4"/>
    </row>
    <row r="50" spans="1:12" x14ac:dyDescent="0.3">
      <c r="A50" s="1" t="s">
        <v>583</v>
      </c>
      <c r="B50" s="8" t="s">
        <v>600</v>
      </c>
      <c r="C50" s="10">
        <v>9253771.2100000009</v>
      </c>
      <c r="D50" s="10">
        <v>9127198.8699999992</v>
      </c>
      <c r="E50" s="10">
        <v>3698971.04</v>
      </c>
      <c r="F50" s="10">
        <v>3423627.71</v>
      </c>
      <c r="G50" s="10">
        <v>0</v>
      </c>
      <c r="H50" s="10">
        <v>0</v>
      </c>
      <c r="I50" s="10">
        <v>166094.37</v>
      </c>
      <c r="J50" s="10">
        <v>5000</v>
      </c>
      <c r="K50" s="4"/>
      <c r="L50" s="4"/>
    </row>
    <row r="51" spans="1:12" x14ac:dyDescent="0.3">
      <c r="A51" s="1" t="s">
        <v>583</v>
      </c>
      <c r="B51" s="8" t="s">
        <v>601</v>
      </c>
      <c r="C51" s="10">
        <v>2179637.1800000002</v>
      </c>
      <c r="D51" s="10">
        <v>54298.07</v>
      </c>
      <c r="E51" s="10">
        <v>752602.97</v>
      </c>
      <c r="F51" s="10">
        <v>22340.29</v>
      </c>
      <c r="G51" s="10">
        <v>0</v>
      </c>
      <c r="H51" s="10">
        <v>0</v>
      </c>
      <c r="I51" s="10">
        <v>40050</v>
      </c>
      <c r="J51" s="10">
        <v>0</v>
      </c>
      <c r="K51" s="4"/>
      <c r="L51" s="4"/>
    </row>
    <row r="52" spans="1:12" x14ac:dyDescent="0.3">
      <c r="A52" s="1" t="s">
        <v>583</v>
      </c>
      <c r="B52" s="8" t="s">
        <v>602</v>
      </c>
      <c r="C52" s="10">
        <v>4394201.9000000004</v>
      </c>
      <c r="D52" s="10">
        <v>4157773.62</v>
      </c>
      <c r="E52" s="10">
        <v>1895560</v>
      </c>
      <c r="F52" s="10">
        <v>1778604.51</v>
      </c>
      <c r="G52" s="10">
        <v>67597.13</v>
      </c>
      <c r="H52" s="10">
        <v>58042.04</v>
      </c>
      <c r="I52" s="10">
        <v>401448.1</v>
      </c>
      <c r="J52" s="10">
        <v>5354.33</v>
      </c>
      <c r="K52" s="4"/>
      <c r="L52" s="4"/>
    </row>
    <row r="53" spans="1:12" x14ac:dyDescent="0.3">
      <c r="A53" s="1" t="s">
        <v>583</v>
      </c>
      <c r="B53" s="8" t="s">
        <v>603</v>
      </c>
      <c r="C53" s="10">
        <v>7235657</v>
      </c>
      <c r="D53" s="10">
        <v>5458745</v>
      </c>
      <c r="E53" s="10">
        <v>4221762</v>
      </c>
      <c r="F53" s="10">
        <v>2664599</v>
      </c>
      <c r="G53" s="10">
        <v>392616</v>
      </c>
      <c r="H53" s="10">
        <v>284532</v>
      </c>
      <c r="I53" s="10">
        <v>97258</v>
      </c>
      <c r="J53" s="10">
        <v>3861</v>
      </c>
      <c r="K53" s="4"/>
      <c r="L53" s="4"/>
    </row>
    <row r="54" spans="1:12" x14ac:dyDescent="0.3">
      <c r="A54" s="1" t="s">
        <v>583</v>
      </c>
      <c r="B54" s="8" t="s">
        <v>604</v>
      </c>
      <c r="C54" s="10">
        <v>5363590.57</v>
      </c>
      <c r="D54" s="10">
        <v>321355.99</v>
      </c>
      <c r="E54" s="10">
        <v>3606014.93</v>
      </c>
      <c r="F54" s="10">
        <v>175638.59</v>
      </c>
      <c r="G54" s="10">
        <v>73331.28</v>
      </c>
      <c r="H54" s="10">
        <v>6687.12</v>
      </c>
      <c r="I54" s="10">
        <v>61277.279999999999</v>
      </c>
      <c r="J54" s="10">
        <v>22758.49</v>
      </c>
      <c r="K54" s="4"/>
      <c r="L54" s="4"/>
    </row>
    <row r="55" spans="1:12" x14ac:dyDescent="0.3">
      <c r="A55" s="1" t="s">
        <v>583</v>
      </c>
      <c r="B55" s="8" t="s">
        <v>605</v>
      </c>
      <c r="C55" s="10">
        <v>1583754.44</v>
      </c>
      <c r="D55" s="10">
        <v>15983.89</v>
      </c>
      <c r="E55" s="10">
        <v>1357817.78</v>
      </c>
      <c r="F55" s="10">
        <v>13891.15</v>
      </c>
      <c r="G55" s="10">
        <v>0</v>
      </c>
      <c r="H55" s="10">
        <v>0</v>
      </c>
      <c r="I55" s="10">
        <v>65319.29</v>
      </c>
      <c r="J55" s="10">
        <v>578</v>
      </c>
      <c r="K55" s="4"/>
      <c r="L55" s="4"/>
    </row>
    <row r="56" spans="1:12" x14ac:dyDescent="0.3">
      <c r="A56" s="1" t="s">
        <v>583</v>
      </c>
      <c r="B56" s="8" t="s">
        <v>606</v>
      </c>
      <c r="C56" s="10">
        <v>1824924.63</v>
      </c>
      <c r="D56" s="10">
        <v>1835153.26</v>
      </c>
      <c r="E56" s="10">
        <v>1492674.94</v>
      </c>
      <c r="F56" s="10">
        <v>33360.46</v>
      </c>
      <c r="G56" s="10">
        <v>0</v>
      </c>
      <c r="H56" s="10">
        <v>0</v>
      </c>
      <c r="I56" s="10">
        <v>65193.41</v>
      </c>
      <c r="J56" s="10">
        <v>437.57</v>
      </c>
      <c r="K56" s="4"/>
      <c r="L56" s="4"/>
    </row>
    <row r="57" spans="1:12" x14ac:dyDescent="0.3">
      <c r="A57" s="1" t="s">
        <v>583</v>
      </c>
      <c r="B57" s="8" t="s">
        <v>607</v>
      </c>
      <c r="C57" s="10">
        <v>3201615.68</v>
      </c>
      <c r="D57" s="10">
        <v>2698360.82</v>
      </c>
      <c r="E57" s="10">
        <v>1067815.3999999999</v>
      </c>
      <c r="F57" s="10">
        <v>1285367.6000000001</v>
      </c>
      <c r="G57" s="10">
        <v>0</v>
      </c>
      <c r="H57" s="10">
        <v>0</v>
      </c>
      <c r="I57" s="10">
        <v>35729.050000000003</v>
      </c>
      <c r="J57" s="10">
        <v>0</v>
      </c>
      <c r="K57" s="4"/>
      <c r="L57" s="4"/>
    </row>
    <row r="58" spans="1:12" x14ac:dyDescent="0.3">
      <c r="A58" s="1" t="s">
        <v>583</v>
      </c>
      <c r="B58" s="8" t="s">
        <v>608</v>
      </c>
      <c r="C58" s="10">
        <v>0</v>
      </c>
      <c r="D58" s="10">
        <v>829946</v>
      </c>
      <c r="E58" s="10">
        <v>0</v>
      </c>
      <c r="F58" s="10">
        <v>218960</v>
      </c>
      <c r="G58" s="10">
        <v>0</v>
      </c>
      <c r="H58" s="10">
        <v>20058</v>
      </c>
      <c r="I58" s="10">
        <v>63704.87</v>
      </c>
      <c r="J58" s="10">
        <v>0</v>
      </c>
      <c r="K58" s="4"/>
      <c r="L58" s="4"/>
    </row>
    <row r="59" spans="1:12" x14ac:dyDescent="0.3">
      <c r="A59" s="1" t="s">
        <v>583</v>
      </c>
      <c r="B59" s="8" t="s">
        <v>609</v>
      </c>
      <c r="C59" s="10">
        <v>5646600</v>
      </c>
      <c r="D59" s="10">
        <v>5646600</v>
      </c>
      <c r="E59" s="10">
        <v>3568700</v>
      </c>
      <c r="F59" s="10">
        <v>3568700</v>
      </c>
      <c r="G59" s="10">
        <v>91400</v>
      </c>
      <c r="H59" s="10">
        <v>91400</v>
      </c>
      <c r="I59" s="10">
        <v>0</v>
      </c>
      <c r="J59" s="10">
        <v>0</v>
      </c>
      <c r="K59" s="4"/>
      <c r="L59" s="4"/>
    </row>
    <row r="60" spans="1:12" x14ac:dyDescent="0.3">
      <c r="A60" s="1" t="s">
        <v>583</v>
      </c>
      <c r="B60" s="8" t="s">
        <v>610</v>
      </c>
      <c r="C60" s="10">
        <v>6109174.8200000003</v>
      </c>
      <c r="D60" s="10">
        <v>0</v>
      </c>
      <c r="E60" s="10">
        <v>1785575.58</v>
      </c>
      <c r="F60" s="10">
        <v>0</v>
      </c>
      <c r="G60" s="10">
        <v>0</v>
      </c>
      <c r="H60" s="10">
        <v>0</v>
      </c>
      <c r="I60" s="10">
        <v>372913.38</v>
      </c>
      <c r="J60" s="10">
        <v>54192.54</v>
      </c>
      <c r="K60" s="4"/>
      <c r="L60" s="4"/>
    </row>
    <row r="61" spans="1:12" x14ac:dyDescent="0.3">
      <c r="A61" s="1" t="s">
        <v>583</v>
      </c>
      <c r="B61" s="8" t="s">
        <v>611</v>
      </c>
      <c r="C61" s="10">
        <v>7268103.7199999997</v>
      </c>
      <c r="D61" s="10">
        <v>7106696</v>
      </c>
      <c r="E61" s="10">
        <v>1947476.8</v>
      </c>
      <c r="F61" s="10">
        <v>1854575.93</v>
      </c>
      <c r="G61" s="10">
        <v>0</v>
      </c>
      <c r="H61" s="10">
        <v>0</v>
      </c>
      <c r="I61" s="10">
        <v>509143.68</v>
      </c>
      <c r="J61" s="10">
        <v>3510.4</v>
      </c>
      <c r="K61" s="4"/>
      <c r="L61" s="4"/>
    </row>
    <row r="62" spans="1:12" x14ac:dyDescent="0.3">
      <c r="A62" s="1" t="s">
        <v>583</v>
      </c>
      <c r="B62" s="8" t="s">
        <v>612</v>
      </c>
      <c r="C62" s="10">
        <v>1556985.83</v>
      </c>
      <c r="D62" s="10">
        <v>1581481.52</v>
      </c>
      <c r="E62" s="10">
        <v>1308214.97</v>
      </c>
      <c r="F62" s="10">
        <v>1308383.94</v>
      </c>
      <c r="G62" s="10">
        <v>82098.94</v>
      </c>
      <c r="H62" s="10">
        <v>78631.100000000006</v>
      </c>
      <c r="I62" s="10">
        <v>95463.74</v>
      </c>
      <c r="J62" s="10">
        <v>1359.28</v>
      </c>
      <c r="K62" s="4"/>
      <c r="L62" s="4"/>
    </row>
    <row r="63" spans="1:12" x14ac:dyDescent="0.3">
      <c r="A63" s="1" t="s">
        <v>583</v>
      </c>
      <c r="B63" s="8" t="s">
        <v>613</v>
      </c>
      <c r="C63" s="10">
        <v>4757866</v>
      </c>
      <c r="D63" s="10">
        <v>2431180</v>
      </c>
      <c r="E63" s="10">
        <v>2761003</v>
      </c>
      <c r="F63" s="10">
        <v>1119498</v>
      </c>
      <c r="G63" s="10">
        <v>221095</v>
      </c>
      <c r="H63" s="10">
        <v>7047</v>
      </c>
      <c r="I63" s="10">
        <v>676184</v>
      </c>
      <c r="J63" s="10">
        <v>15626</v>
      </c>
      <c r="K63" s="4"/>
      <c r="L63" s="4"/>
    </row>
    <row r="64" spans="1:12" x14ac:dyDescent="0.3">
      <c r="A64" s="1" t="s">
        <v>261</v>
      </c>
      <c r="B64" s="8" t="s">
        <v>614</v>
      </c>
      <c r="C64" s="10">
        <v>2824945.44</v>
      </c>
      <c r="D64" s="10">
        <v>2824945.29</v>
      </c>
      <c r="E64" s="10">
        <v>1994502.96</v>
      </c>
      <c r="F64" s="10">
        <v>1994502.61</v>
      </c>
      <c r="G64" s="10">
        <v>11865.85</v>
      </c>
      <c r="H64" s="10">
        <v>11866.27</v>
      </c>
      <c r="I64" s="10">
        <v>589401.35</v>
      </c>
      <c r="J64" s="10">
        <v>13022.01</v>
      </c>
      <c r="K64" s="4"/>
      <c r="L64" s="4"/>
    </row>
    <row r="65" spans="1:13" x14ac:dyDescent="0.3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8" t="s">
        <v>225</v>
      </c>
      <c r="C66" s="11">
        <f t="shared" ref="C66:J66" si="0">SUBTOTAL(9,C33:C65)</f>
        <v>184440168.22999999</v>
      </c>
      <c r="D66" s="11">
        <f t="shared" si="0"/>
        <v>133811488.34999999</v>
      </c>
      <c r="E66" s="11">
        <f t="shared" si="0"/>
        <v>82955121.599999994</v>
      </c>
      <c r="F66" s="11">
        <f t="shared" si="0"/>
        <v>63638851.43999999</v>
      </c>
      <c r="G66" s="11">
        <f t="shared" si="0"/>
        <v>2843864.4799999995</v>
      </c>
      <c r="H66" s="11">
        <f t="shared" si="0"/>
        <v>1516944.9200000004</v>
      </c>
      <c r="I66" s="11">
        <f t="shared" si="0"/>
        <v>11312942.42</v>
      </c>
      <c r="J66" s="11">
        <f t="shared" si="0"/>
        <v>326342.87000000005</v>
      </c>
      <c r="K66" s="4"/>
      <c r="L66" s="4"/>
    </row>
    <row r="67" spans="1:13" x14ac:dyDescent="0.3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198" t="s">
        <v>258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</row>
    <row r="69" spans="1:13" ht="25.5" customHeight="1" x14ac:dyDescent="0.3">
      <c r="B69" s="13" t="s">
        <v>506</v>
      </c>
      <c r="C69" s="218" t="s">
        <v>304</v>
      </c>
      <c r="D69" s="219"/>
      <c r="E69" s="218" t="s">
        <v>305</v>
      </c>
      <c r="F69" s="219"/>
      <c r="G69" s="218" t="s">
        <v>289</v>
      </c>
      <c r="H69" s="219"/>
      <c r="I69" s="218" t="s">
        <v>514</v>
      </c>
      <c r="J69" s="219"/>
      <c r="K69" s="154" t="s">
        <v>146</v>
      </c>
      <c r="L69" s="155"/>
      <c r="M69" s="6"/>
    </row>
    <row r="70" spans="1:13" x14ac:dyDescent="0.3">
      <c r="B70" s="8"/>
      <c r="C70" s="9" t="s">
        <v>251</v>
      </c>
      <c r="D70" s="9" t="s">
        <v>252</v>
      </c>
      <c r="E70" s="9" t="s">
        <v>251</v>
      </c>
      <c r="F70" s="9" t="s">
        <v>252</v>
      </c>
      <c r="G70" s="9" t="s">
        <v>251</v>
      </c>
      <c r="H70" s="9" t="s">
        <v>252</v>
      </c>
      <c r="I70" s="9" t="s">
        <v>251</v>
      </c>
      <c r="J70" s="9" t="s">
        <v>252</v>
      </c>
      <c r="K70" s="9" t="s">
        <v>251</v>
      </c>
      <c r="L70" s="9" t="s">
        <v>252</v>
      </c>
    </row>
    <row r="71" spans="1:13" x14ac:dyDescent="0.3">
      <c r="B71" s="8"/>
      <c r="C71" s="9" t="s">
        <v>253</v>
      </c>
      <c r="D71" s="9" t="s">
        <v>253</v>
      </c>
      <c r="E71" s="9" t="s">
        <v>253</v>
      </c>
      <c r="F71" s="9" t="s">
        <v>253</v>
      </c>
      <c r="G71" s="9" t="s">
        <v>253</v>
      </c>
      <c r="H71" s="9" t="s">
        <v>253</v>
      </c>
      <c r="I71" s="9" t="s">
        <v>253</v>
      </c>
      <c r="J71" s="9" t="s">
        <v>253</v>
      </c>
      <c r="K71" s="9" t="s">
        <v>253</v>
      </c>
      <c r="L71" s="9" t="s">
        <v>253</v>
      </c>
    </row>
    <row r="72" spans="1:13" x14ac:dyDescent="0.3">
      <c r="B72" s="8"/>
    </row>
    <row r="73" spans="1:13" x14ac:dyDescent="0.3">
      <c r="A73" s="1" t="s">
        <v>583</v>
      </c>
      <c r="B73" s="8" t="s">
        <v>584</v>
      </c>
      <c r="C73" s="10">
        <v>101041.01</v>
      </c>
      <c r="D73" s="10">
        <v>4831.79</v>
      </c>
      <c r="E73" s="10">
        <v>0</v>
      </c>
      <c r="F73" s="10">
        <v>0</v>
      </c>
      <c r="G73" s="10">
        <v>44999.98</v>
      </c>
      <c r="H73" s="10">
        <v>1304000</v>
      </c>
      <c r="I73" s="10">
        <v>0</v>
      </c>
      <c r="J73" s="10">
        <v>2383400</v>
      </c>
      <c r="K73" s="10">
        <f t="shared" ref="K73:L73" si="1">C34+E34+G34+I34+C73+E73+G73+I73</f>
        <v>4074012.42</v>
      </c>
      <c r="L73" s="10">
        <f t="shared" si="1"/>
        <v>3790065.98</v>
      </c>
    </row>
    <row r="74" spans="1:13" x14ac:dyDescent="0.3">
      <c r="A74" s="1" t="s">
        <v>583</v>
      </c>
      <c r="B74" s="8" t="s">
        <v>585</v>
      </c>
      <c r="C74" s="10">
        <v>7383108.0300000003</v>
      </c>
      <c r="D74" s="10">
        <v>7383600.71</v>
      </c>
      <c r="E74" s="10">
        <v>378734.01</v>
      </c>
      <c r="F74" s="10">
        <v>377823.38</v>
      </c>
      <c r="G74" s="10">
        <v>128684.46</v>
      </c>
      <c r="H74" s="10">
        <v>128814.63</v>
      </c>
      <c r="I74" s="10">
        <v>0</v>
      </c>
      <c r="J74" s="10">
        <v>0</v>
      </c>
      <c r="K74" s="10">
        <f t="shared" ref="K74:L74" si="2">C35+E35+G35+I35+C74+E74+G74+I74</f>
        <v>11819904.49</v>
      </c>
      <c r="L74" s="10">
        <f t="shared" si="2"/>
        <v>11765460.390000001</v>
      </c>
    </row>
    <row r="75" spans="1:13" x14ac:dyDescent="0.3">
      <c r="A75" s="1" t="s">
        <v>583</v>
      </c>
      <c r="B75" s="8" t="s">
        <v>586</v>
      </c>
      <c r="C75" s="10">
        <v>2677317.14</v>
      </c>
      <c r="D75" s="10">
        <v>2403671.86</v>
      </c>
      <c r="E75" s="10">
        <v>583514.72</v>
      </c>
      <c r="F75" s="10">
        <v>554478.21</v>
      </c>
      <c r="G75" s="10">
        <v>0</v>
      </c>
      <c r="H75" s="10">
        <v>0</v>
      </c>
      <c r="I75" s="10">
        <v>424136.57</v>
      </c>
      <c r="J75" s="10">
        <v>205451.47</v>
      </c>
      <c r="K75" s="10">
        <f t="shared" ref="K75:L75" si="3">C36+E36+G36+I36+C75+E75+G75+I75</f>
        <v>13410975.4</v>
      </c>
      <c r="L75" s="10">
        <f t="shared" si="3"/>
        <v>12217259.959999999</v>
      </c>
    </row>
    <row r="76" spans="1:13" x14ac:dyDescent="0.3">
      <c r="A76" s="1" t="s">
        <v>583</v>
      </c>
      <c r="B76" s="8" t="s">
        <v>587</v>
      </c>
      <c r="C76" s="10">
        <v>146751.39000000001</v>
      </c>
      <c r="D76" s="10">
        <v>133000</v>
      </c>
      <c r="E76" s="10">
        <v>0</v>
      </c>
      <c r="F76" s="10">
        <v>0</v>
      </c>
      <c r="G76" s="10">
        <v>1900</v>
      </c>
      <c r="H76" s="10">
        <v>1152.76</v>
      </c>
      <c r="I76" s="10">
        <v>918203.07</v>
      </c>
      <c r="J76" s="10">
        <v>21450.71</v>
      </c>
      <c r="K76" s="10">
        <f t="shared" ref="K76:L76" si="4">C37+E37+G37+I37+C76+E76+G76+I76</f>
        <v>11310163.01</v>
      </c>
      <c r="L76" s="10">
        <f t="shared" si="4"/>
        <v>9320832.5700000003</v>
      </c>
    </row>
    <row r="77" spans="1:13" x14ac:dyDescent="0.3">
      <c r="A77" s="1" t="s">
        <v>583</v>
      </c>
      <c r="B77" s="8" t="s">
        <v>588</v>
      </c>
      <c r="C77" s="10">
        <v>7397080</v>
      </c>
      <c r="D77" s="10">
        <v>7333026</v>
      </c>
      <c r="E77" s="10">
        <v>988010</v>
      </c>
      <c r="F77" s="10">
        <v>442495</v>
      </c>
      <c r="G77" s="10">
        <v>991174</v>
      </c>
      <c r="H77" s="10">
        <v>1255850</v>
      </c>
      <c r="I77" s="10">
        <v>4358723</v>
      </c>
      <c r="J77" s="10">
        <v>2058361</v>
      </c>
      <c r="K77" s="10">
        <f t="shared" ref="K77:L77" si="5">C38+E38+G38+I38+C77+E77+G77+I77</f>
        <v>48846367</v>
      </c>
      <c r="L77" s="10">
        <f t="shared" si="5"/>
        <v>42124847</v>
      </c>
    </row>
    <row r="78" spans="1:13" x14ac:dyDescent="0.3">
      <c r="A78" s="1" t="s">
        <v>583</v>
      </c>
      <c r="B78" s="8" t="s">
        <v>589</v>
      </c>
      <c r="C78" s="10">
        <v>382405.33</v>
      </c>
      <c r="D78" s="10">
        <v>257811.98</v>
      </c>
      <c r="E78" s="10">
        <v>2357807.48</v>
      </c>
      <c r="F78" s="10">
        <v>52202.25</v>
      </c>
      <c r="G78" s="10">
        <v>806838.2</v>
      </c>
      <c r="H78" s="10">
        <v>4802864.46</v>
      </c>
      <c r="I78" s="10">
        <v>342659</v>
      </c>
      <c r="J78" s="10">
        <v>12213251</v>
      </c>
      <c r="K78" s="10">
        <f t="shared" ref="K78:L78" si="6">C39+E39+G39+I39+C78+E78+G78+I78</f>
        <v>19689161.57</v>
      </c>
      <c r="L78" s="10">
        <f t="shared" si="6"/>
        <v>17769895.559999999</v>
      </c>
    </row>
    <row r="79" spans="1:13" x14ac:dyDescent="0.3">
      <c r="A79" s="1" t="s">
        <v>583</v>
      </c>
      <c r="B79" s="8" t="s">
        <v>590</v>
      </c>
      <c r="C79" s="10">
        <v>0</v>
      </c>
      <c r="D79" s="10">
        <v>0</v>
      </c>
      <c r="E79" s="10">
        <v>0</v>
      </c>
      <c r="F79" s="10">
        <v>0</v>
      </c>
      <c r="G79" s="10">
        <v>4949602</v>
      </c>
      <c r="H79" s="10">
        <v>4332369</v>
      </c>
      <c r="I79" s="10">
        <v>18251313</v>
      </c>
      <c r="J79" s="10">
        <v>630200</v>
      </c>
      <c r="K79" s="10">
        <f t="shared" ref="K79:L79" si="7">C40+E40+G40+I40+C79+E79+G79+I79</f>
        <v>60316407</v>
      </c>
      <c r="L79" s="10">
        <f t="shared" si="7"/>
        <v>40412790</v>
      </c>
    </row>
    <row r="80" spans="1:13" x14ac:dyDescent="0.3">
      <c r="A80" s="1" t="s">
        <v>583</v>
      </c>
      <c r="B80" s="8" t="s">
        <v>591</v>
      </c>
      <c r="C80" s="10">
        <v>7000</v>
      </c>
      <c r="D80" s="10">
        <v>0</v>
      </c>
      <c r="E80" s="10">
        <v>0</v>
      </c>
      <c r="F80" s="10">
        <v>0</v>
      </c>
      <c r="G80" s="10">
        <v>0</v>
      </c>
      <c r="H80" s="10">
        <v>2480300</v>
      </c>
      <c r="I80" s="10">
        <v>4237681.03</v>
      </c>
      <c r="J80" s="10">
        <v>533864.49</v>
      </c>
      <c r="K80" s="10">
        <f t="shared" ref="K80:L80" si="8">C41+E41+G41+I41+C80+E80+G80+I80</f>
        <v>9831726.9400000013</v>
      </c>
      <c r="L80" s="10">
        <f t="shared" si="8"/>
        <v>5713314.6900000004</v>
      </c>
    </row>
    <row r="81" spans="1:12" x14ac:dyDescent="0.3">
      <c r="A81" s="1" t="s">
        <v>583</v>
      </c>
      <c r="B81" s="8" t="s">
        <v>592</v>
      </c>
      <c r="C81" s="10">
        <v>15121.81</v>
      </c>
      <c r="D81" s="10">
        <v>15000</v>
      </c>
      <c r="E81" s="10">
        <v>260925.77</v>
      </c>
      <c r="F81" s="10">
        <v>91508.45</v>
      </c>
      <c r="G81" s="10">
        <v>0</v>
      </c>
      <c r="H81" s="10">
        <v>0</v>
      </c>
      <c r="I81" s="10">
        <v>2113546.79</v>
      </c>
      <c r="J81" s="10">
        <v>117380.45</v>
      </c>
      <c r="K81" s="10">
        <f t="shared" ref="K81:L81" si="9">C42+E42+G42+I42+C81+E81+G81+I81</f>
        <v>18914941.829999998</v>
      </c>
      <c r="L81" s="10">
        <f t="shared" si="9"/>
        <v>15633601.68</v>
      </c>
    </row>
    <row r="82" spans="1:12" x14ac:dyDescent="0.3">
      <c r="A82" s="1" t="s">
        <v>583</v>
      </c>
      <c r="B82" s="8" t="s">
        <v>593</v>
      </c>
      <c r="C82" s="10">
        <v>0</v>
      </c>
      <c r="D82" s="10">
        <v>0</v>
      </c>
      <c r="E82" s="10">
        <v>36019.440000000002</v>
      </c>
      <c r="F82" s="10">
        <v>0</v>
      </c>
      <c r="G82" s="10">
        <v>61016.9</v>
      </c>
      <c r="H82" s="10">
        <v>1828891</v>
      </c>
      <c r="I82" s="10">
        <v>0</v>
      </c>
      <c r="J82" s="10">
        <v>0</v>
      </c>
      <c r="K82" s="10">
        <f t="shared" ref="K82:L82" si="10">C43+E43+G43+I43+C82+E82+G82+I82</f>
        <v>2137655.0699999998</v>
      </c>
      <c r="L82" s="10">
        <f t="shared" si="10"/>
        <v>1967564.09</v>
      </c>
    </row>
    <row r="83" spans="1:12" x14ac:dyDescent="0.3">
      <c r="A83" s="1" t="s">
        <v>583</v>
      </c>
      <c r="B83" s="8" t="s">
        <v>594</v>
      </c>
      <c r="C83" s="10">
        <v>6825209.4000000004</v>
      </c>
      <c r="D83" s="10">
        <v>6216802.3899999997</v>
      </c>
      <c r="E83" s="10">
        <v>1207889.8400000001</v>
      </c>
      <c r="F83" s="10">
        <v>847260.61</v>
      </c>
      <c r="G83" s="10">
        <v>3269.12</v>
      </c>
      <c r="H83" s="10">
        <v>2057.63</v>
      </c>
      <c r="I83" s="10">
        <v>284226</v>
      </c>
      <c r="J83" s="10">
        <v>104226</v>
      </c>
      <c r="K83" s="10">
        <f t="shared" ref="K83:L83" si="11">C44+E44+G44+I44+C83+E83+G83+I83</f>
        <v>16973225.159999996</v>
      </c>
      <c r="L83" s="10">
        <f t="shared" si="11"/>
        <v>15324294.25</v>
      </c>
    </row>
    <row r="84" spans="1:12" x14ac:dyDescent="0.3">
      <c r="A84" s="1" t="s">
        <v>583</v>
      </c>
      <c r="B84" s="8" t="s">
        <v>595</v>
      </c>
      <c r="C84" s="10">
        <v>2159601.79</v>
      </c>
      <c r="D84" s="10">
        <v>1926345.33</v>
      </c>
      <c r="E84" s="10">
        <v>733092.21</v>
      </c>
      <c r="F84" s="10">
        <v>77119.77</v>
      </c>
      <c r="G84" s="10">
        <v>501036.31</v>
      </c>
      <c r="H84" s="10">
        <v>12564973.85</v>
      </c>
      <c r="I84" s="10">
        <v>0</v>
      </c>
      <c r="J84" s="10">
        <v>0</v>
      </c>
      <c r="K84" s="10">
        <f t="shared" ref="K84:L84" si="12">C45+E45+G45+I45+C84+E84+G84+I84</f>
        <v>16056756.260000004</v>
      </c>
      <c r="L84" s="10">
        <f t="shared" si="12"/>
        <v>15144070.18</v>
      </c>
    </row>
    <row r="85" spans="1:12" x14ac:dyDescent="0.3">
      <c r="A85" s="1" t="s">
        <v>583</v>
      </c>
      <c r="B85" s="8" t="s">
        <v>596</v>
      </c>
      <c r="C85" s="10">
        <v>484894.24</v>
      </c>
      <c r="D85" s="10">
        <v>213581.11</v>
      </c>
      <c r="E85" s="10">
        <v>570613.36</v>
      </c>
      <c r="F85" s="10">
        <v>259457.72</v>
      </c>
      <c r="G85" s="10">
        <v>0</v>
      </c>
      <c r="H85" s="10">
        <v>0</v>
      </c>
      <c r="I85" s="10">
        <v>0</v>
      </c>
      <c r="J85" s="10">
        <v>2330000</v>
      </c>
      <c r="K85" s="10">
        <f t="shared" ref="K85:L85" si="13">C46+E46+G46+I46+C85+E85+G85+I85</f>
        <v>10198753.479999999</v>
      </c>
      <c r="L85" s="10">
        <f t="shared" si="13"/>
        <v>9640042.9700000007</v>
      </c>
    </row>
    <row r="86" spans="1:12" x14ac:dyDescent="0.3">
      <c r="A86" s="1" t="s">
        <v>583</v>
      </c>
      <c r="B86" s="8" t="s">
        <v>597</v>
      </c>
      <c r="C86" s="10">
        <v>1543621.89</v>
      </c>
      <c r="D86" s="10">
        <v>1293664.3</v>
      </c>
      <c r="E86" s="10">
        <v>4496.6400000000003</v>
      </c>
      <c r="F86" s="10">
        <v>83000</v>
      </c>
      <c r="G86" s="10">
        <v>52899.81</v>
      </c>
      <c r="H86" s="10">
        <v>51550.15</v>
      </c>
      <c r="I86" s="10">
        <v>0</v>
      </c>
      <c r="J86" s="10">
        <v>0</v>
      </c>
      <c r="K86" s="10">
        <f t="shared" ref="K86:L86" si="14">C47+E47+G47+I47+C86+E86+G86+I86</f>
        <v>7180456.1200000001</v>
      </c>
      <c r="L86" s="10">
        <f t="shared" si="14"/>
        <v>7257947.4399999995</v>
      </c>
    </row>
    <row r="87" spans="1:12" x14ac:dyDescent="0.3">
      <c r="A87" s="1" t="s">
        <v>583</v>
      </c>
      <c r="B87" s="8" t="s">
        <v>598</v>
      </c>
      <c r="C87" s="10">
        <v>289562.40000000002</v>
      </c>
      <c r="D87" s="10">
        <v>213222.28</v>
      </c>
      <c r="E87" s="10">
        <v>198842.25</v>
      </c>
      <c r="F87" s="10">
        <v>237773.5</v>
      </c>
      <c r="G87" s="10">
        <v>24502.13</v>
      </c>
      <c r="H87" s="10">
        <v>20577.259999999998</v>
      </c>
      <c r="I87" s="10">
        <v>0</v>
      </c>
      <c r="J87" s="10">
        <v>0</v>
      </c>
      <c r="K87" s="10">
        <f t="shared" ref="K87:L87" si="15">C48+E48+G48+I48+C87+E87+G87+I87</f>
        <v>4742174.99</v>
      </c>
      <c r="L87" s="10">
        <f t="shared" si="15"/>
        <v>4481554.05</v>
      </c>
    </row>
    <row r="88" spans="1:12" x14ac:dyDescent="0.3">
      <c r="A88" s="1" t="s">
        <v>583</v>
      </c>
      <c r="B88" s="8" t="s">
        <v>599</v>
      </c>
      <c r="C88" s="10">
        <v>301675</v>
      </c>
      <c r="D88" s="10">
        <v>164699</v>
      </c>
      <c r="E88" s="10">
        <v>468425</v>
      </c>
      <c r="F88" s="10">
        <v>397536</v>
      </c>
      <c r="G88" s="10">
        <v>7197</v>
      </c>
      <c r="H88" s="10">
        <v>5950</v>
      </c>
      <c r="I88" s="10">
        <v>29758</v>
      </c>
      <c r="J88" s="10">
        <v>71659</v>
      </c>
      <c r="K88" s="10">
        <f t="shared" ref="K88:L88" si="16">C49+E49+G49+I49+C88+E88+G88+I88</f>
        <v>3246837</v>
      </c>
      <c r="L88" s="10">
        <f t="shared" si="16"/>
        <v>2922862</v>
      </c>
    </row>
    <row r="89" spans="1:12" x14ac:dyDescent="0.3">
      <c r="A89" s="1" t="s">
        <v>583</v>
      </c>
      <c r="B89" s="8" t="s">
        <v>600</v>
      </c>
      <c r="C89" s="10">
        <v>2979744.71</v>
      </c>
      <c r="D89" s="10">
        <v>2692704.79</v>
      </c>
      <c r="E89" s="10">
        <v>324899.52</v>
      </c>
      <c r="F89" s="10">
        <v>433763.33</v>
      </c>
      <c r="G89" s="10">
        <v>78363.899999999994</v>
      </c>
      <c r="H89" s="10">
        <v>144977.45000000001</v>
      </c>
      <c r="I89" s="10">
        <v>20000</v>
      </c>
      <c r="J89" s="10">
        <v>0</v>
      </c>
      <c r="K89" s="10">
        <f t="shared" ref="K89:L89" si="17">C50+E50+G50+I50+C89+E89+G89+I89</f>
        <v>16521844.749999998</v>
      </c>
      <c r="L89" s="10">
        <f t="shared" si="17"/>
        <v>15827272.149999997</v>
      </c>
    </row>
    <row r="90" spans="1:12" x14ac:dyDescent="0.3">
      <c r="A90" s="1" t="s">
        <v>583</v>
      </c>
      <c r="B90" s="8" t="s">
        <v>601</v>
      </c>
      <c r="C90" s="10">
        <v>98777.51</v>
      </c>
      <c r="D90" s="10">
        <v>27125.51</v>
      </c>
      <c r="E90" s="10">
        <v>393174.99</v>
      </c>
      <c r="F90" s="10">
        <v>17575.560000000001</v>
      </c>
      <c r="G90" s="10">
        <v>12349.52</v>
      </c>
      <c r="H90" s="10">
        <v>3248739</v>
      </c>
      <c r="I90" s="10">
        <v>0</v>
      </c>
      <c r="J90" s="10">
        <v>0</v>
      </c>
      <c r="K90" s="10">
        <f t="shared" ref="K90:L90" si="18">C51+E51+G51+I51+C90+E90+G90+I90</f>
        <v>3476592.1700000004</v>
      </c>
      <c r="L90" s="10">
        <f t="shared" si="18"/>
        <v>3370078.43</v>
      </c>
    </row>
    <row r="91" spans="1:12" x14ac:dyDescent="0.3">
      <c r="A91" s="1" t="s">
        <v>583</v>
      </c>
      <c r="B91" s="8" t="s">
        <v>602</v>
      </c>
      <c r="C91" s="10">
        <v>253344.31</v>
      </c>
      <c r="D91" s="10">
        <v>91505.03</v>
      </c>
      <c r="E91" s="10">
        <v>422786.07</v>
      </c>
      <c r="F91" s="10">
        <v>375533.89</v>
      </c>
      <c r="G91" s="10">
        <v>103335.24</v>
      </c>
      <c r="H91" s="10">
        <v>90772.91</v>
      </c>
      <c r="I91" s="10">
        <v>0</v>
      </c>
      <c r="J91" s="10">
        <v>0</v>
      </c>
      <c r="K91" s="10">
        <f t="shared" ref="K91:L91" si="19">C52+E52+G52+I52+C91+E91+G91+I91</f>
        <v>7538272.75</v>
      </c>
      <c r="L91" s="10">
        <f t="shared" si="19"/>
        <v>6557586.3300000001</v>
      </c>
    </row>
    <row r="92" spans="1:12" x14ac:dyDescent="0.3">
      <c r="A92" s="1" t="s">
        <v>583</v>
      </c>
      <c r="B92" s="8" t="s">
        <v>603</v>
      </c>
      <c r="C92" s="10">
        <v>7155909</v>
      </c>
      <c r="D92" s="10">
        <v>6797873</v>
      </c>
      <c r="E92" s="10">
        <v>2567530</v>
      </c>
      <c r="F92" s="10">
        <v>1129721</v>
      </c>
      <c r="G92" s="10">
        <v>34421</v>
      </c>
      <c r="H92" s="10">
        <v>2505</v>
      </c>
      <c r="I92" s="10">
        <v>0</v>
      </c>
      <c r="J92" s="10">
        <v>4435000</v>
      </c>
      <c r="K92" s="10">
        <f t="shared" ref="K92:L92" si="20">C53+E53+G53+I53+C92+E92+G92+I92</f>
        <v>21705153</v>
      </c>
      <c r="L92" s="10">
        <f t="shared" si="20"/>
        <v>20776836</v>
      </c>
    </row>
    <row r="93" spans="1:12" x14ac:dyDescent="0.3">
      <c r="A93" s="1" t="s">
        <v>583</v>
      </c>
      <c r="B93" s="8" t="s">
        <v>604</v>
      </c>
      <c r="C93" s="10">
        <v>446355.53</v>
      </c>
      <c r="D93" s="10">
        <v>313444.78000000003</v>
      </c>
      <c r="E93" s="10">
        <v>1189468.8500000001</v>
      </c>
      <c r="F93" s="10">
        <v>128.56</v>
      </c>
      <c r="G93" s="10">
        <v>11541.48</v>
      </c>
      <c r="H93" s="10">
        <v>6381429.4800000004</v>
      </c>
      <c r="I93" s="10">
        <v>85872</v>
      </c>
      <c r="J93" s="10">
        <v>1875800</v>
      </c>
      <c r="K93" s="10">
        <f t="shared" ref="K93:L93" si="21">C54+E54+G54+I54+C93+E93+G93+I93</f>
        <v>10837451.919999998</v>
      </c>
      <c r="L93" s="10">
        <f t="shared" si="21"/>
        <v>9097243.0100000016</v>
      </c>
    </row>
    <row r="94" spans="1:12" x14ac:dyDescent="0.3">
      <c r="A94" s="1" t="s">
        <v>583</v>
      </c>
      <c r="B94" s="8" t="s">
        <v>605</v>
      </c>
      <c r="C94" s="10">
        <v>6668159.8200000003</v>
      </c>
      <c r="D94" s="10">
        <v>6433911.5099999998</v>
      </c>
      <c r="E94" s="10">
        <v>338338.86</v>
      </c>
      <c r="F94" s="10">
        <v>18055.86</v>
      </c>
      <c r="G94" s="10">
        <v>26602.47</v>
      </c>
      <c r="H94" s="10">
        <v>1767896.82</v>
      </c>
      <c r="I94" s="10">
        <v>108977</v>
      </c>
      <c r="J94" s="10">
        <v>1340092</v>
      </c>
      <c r="K94" s="10">
        <f t="shared" ref="K94:L94" si="22">C55+E55+G55+I55+C94+E94+G94+I94</f>
        <v>10148969.66</v>
      </c>
      <c r="L94" s="10">
        <f t="shared" si="22"/>
        <v>9590409.2300000004</v>
      </c>
    </row>
    <row r="95" spans="1:12" x14ac:dyDescent="0.3">
      <c r="A95" s="1" t="s">
        <v>583</v>
      </c>
      <c r="B95" s="8" t="s">
        <v>606</v>
      </c>
      <c r="C95" s="10">
        <v>1528266.45</v>
      </c>
      <c r="D95" s="10">
        <v>1150027.58</v>
      </c>
      <c r="E95" s="10">
        <v>332260.74</v>
      </c>
      <c r="F95" s="10">
        <v>25928.58</v>
      </c>
      <c r="G95" s="10">
        <v>230573.23</v>
      </c>
      <c r="H95" s="10">
        <v>1658054</v>
      </c>
      <c r="I95" s="10">
        <v>0</v>
      </c>
      <c r="J95" s="10">
        <v>0</v>
      </c>
      <c r="K95" s="10">
        <f t="shared" ref="K95:L95" si="23">C56+E56+G56+I56+C95+E95+G95+I95</f>
        <v>5473893.4000000004</v>
      </c>
      <c r="L95" s="10">
        <f t="shared" si="23"/>
        <v>4702961.45</v>
      </c>
    </row>
    <row r="96" spans="1:12" x14ac:dyDescent="0.3">
      <c r="A96" s="1" t="s">
        <v>583</v>
      </c>
      <c r="B96" s="8" t="s">
        <v>607</v>
      </c>
      <c r="C96" s="10">
        <v>0</v>
      </c>
      <c r="D96" s="10">
        <v>0</v>
      </c>
      <c r="E96" s="10">
        <v>1231345.8400000001</v>
      </c>
      <c r="F96" s="10">
        <v>1310383.96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5797505.9699999997</v>
      </c>
      <c r="L96" s="10">
        <f t="shared" si="24"/>
        <v>5555112.3799999999</v>
      </c>
    </row>
    <row r="97" spans="1:13" x14ac:dyDescent="0.3">
      <c r="A97" s="1" t="s">
        <v>583</v>
      </c>
      <c r="B97" s="8" t="s">
        <v>608</v>
      </c>
      <c r="C97" s="10">
        <v>137716.15</v>
      </c>
      <c r="D97" s="10">
        <v>5649.09</v>
      </c>
      <c r="E97" s="10">
        <v>41717.43</v>
      </c>
      <c r="F97" s="10">
        <v>51388.55</v>
      </c>
      <c r="G97" s="10">
        <v>3904295.47</v>
      </c>
      <c r="H97" s="10">
        <v>2870307.21</v>
      </c>
      <c r="I97" s="10">
        <v>0</v>
      </c>
      <c r="J97" s="10">
        <v>0</v>
      </c>
      <c r="K97" s="10">
        <f t="shared" ref="K97:L97" si="25">C58+E58+G58+I58+C97+E97+G97+I97</f>
        <v>4147433.9200000004</v>
      </c>
      <c r="L97" s="10">
        <f t="shared" si="25"/>
        <v>3996308.85</v>
      </c>
    </row>
    <row r="98" spans="1:13" x14ac:dyDescent="0.3">
      <c r="A98" s="1" t="s">
        <v>583</v>
      </c>
      <c r="B98" s="8" t="s">
        <v>609</v>
      </c>
      <c r="C98" s="10">
        <v>0</v>
      </c>
      <c r="D98" s="10">
        <v>0</v>
      </c>
      <c r="E98" s="10">
        <v>262200</v>
      </c>
      <c r="F98" s="10">
        <v>262200</v>
      </c>
      <c r="G98" s="10">
        <v>0</v>
      </c>
      <c r="H98" s="10">
        <v>0</v>
      </c>
      <c r="I98" s="10">
        <v>6680400</v>
      </c>
      <c r="J98" s="10">
        <v>1310900</v>
      </c>
      <c r="K98" s="10">
        <f t="shared" ref="K98:L98" si="26">C59+E59+G59+I59+C98+E98+G98+I98</f>
        <v>16249300</v>
      </c>
      <c r="L98" s="10">
        <f t="shared" si="26"/>
        <v>10879800</v>
      </c>
    </row>
    <row r="99" spans="1:13" x14ac:dyDescent="0.3">
      <c r="A99" s="1" t="s">
        <v>583</v>
      </c>
      <c r="B99" s="8" t="s">
        <v>610</v>
      </c>
      <c r="C99" s="10">
        <v>1441026.32</v>
      </c>
      <c r="D99" s="10">
        <v>1184128.55</v>
      </c>
      <c r="E99" s="10">
        <v>284485.07</v>
      </c>
      <c r="F99" s="10">
        <v>284485.07</v>
      </c>
      <c r="G99" s="10">
        <v>119286</v>
      </c>
      <c r="H99" s="10">
        <v>8014036.4000000004</v>
      </c>
      <c r="I99" s="10">
        <v>3542078.58</v>
      </c>
      <c r="J99" s="10">
        <v>3512077.99</v>
      </c>
      <c r="K99" s="10">
        <f t="shared" ref="K99:L99" si="27">C60+E60+G60+I60+C99+E99+G99+I99</f>
        <v>13654539.75</v>
      </c>
      <c r="L99" s="10">
        <f t="shared" si="27"/>
        <v>13048920.550000001</v>
      </c>
    </row>
    <row r="100" spans="1:13" x14ac:dyDescent="0.3">
      <c r="A100" s="1" t="s">
        <v>583</v>
      </c>
      <c r="B100" s="8" t="s">
        <v>611</v>
      </c>
      <c r="C100" s="10">
        <v>658450.94999999995</v>
      </c>
      <c r="D100" s="10">
        <v>421591.51</v>
      </c>
      <c r="E100" s="10">
        <v>619695.89</v>
      </c>
      <c r="F100" s="10">
        <v>580651.82999999996</v>
      </c>
      <c r="G100" s="10">
        <v>236933.56</v>
      </c>
      <c r="H100" s="10">
        <v>194024.25</v>
      </c>
      <c r="I100" s="10">
        <v>49680.06</v>
      </c>
      <c r="J100" s="10">
        <v>35955</v>
      </c>
      <c r="K100" s="10">
        <f t="shared" ref="K100:L100" si="28">C61+E61+G61+I61+C100+E100+G100+I100</f>
        <v>11289484.66</v>
      </c>
      <c r="L100" s="10">
        <f t="shared" si="28"/>
        <v>10197004.92</v>
      </c>
    </row>
    <row r="101" spans="1:13" x14ac:dyDescent="0.3">
      <c r="A101" s="1" t="s">
        <v>583</v>
      </c>
      <c r="B101" s="8" t="s">
        <v>612</v>
      </c>
      <c r="C101" s="10">
        <v>331806.77</v>
      </c>
      <c r="D101" s="10">
        <v>166214.38</v>
      </c>
      <c r="E101" s="10">
        <v>374991.9</v>
      </c>
      <c r="F101" s="10">
        <v>385927.28</v>
      </c>
      <c r="G101" s="10">
        <v>0</v>
      </c>
      <c r="H101" s="10">
        <v>0</v>
      </c>
      <c r="I101" s="10">
        <v>135529.19</v>
      </c>
      <c r="J101" s="10">
        <v>17305.11</v>
      </c>
      <c r="K101" s="10">
        <f t="shared" ref="K101:L101" si="29">C62+E62+G62+I62+C101+E101+G101+I101</f>
        <v>3885091.34</v>
      </c>
      <c r="L101" s="10">
        <f t="shared" si="29"/>
        <v>3539302.61</v>
      </c>
    </row>
    <row r="102" spans="1:13" x14ac:dyDescent="0.3">
      <c r="A102" s="1" t="s">
        <v>583</v>
      </c>
      <c r="B102" s="8" t="s">
        <v>613</v>
      </c>
      <c r="C102" s="10">
        <v>2454598</v>
      </c>
      <c r="D102" s="10">
        <v>2213958</v>
      </c>
      <c r="E102" s="10">
        <v>605312</v>
      </c>
      <c r="F102" s="10">
        <v>347564</v>
      </c>
      <c r="G102" s="10">
        <v>30000</v>
      </c>
      <c r="H102" s="10">
        <v>30000</v>
      </c>
      <c r="I102" s="10">
        <v>359436</v>
      </c>
      <c r="J102" s="10">
        <v>3640554</v>
      </c>
      <c r="K102" s="10">
        <f>C63+E63+G63+I63+C102+E102+G102+I102</f>
        <v>11865494</v>
      </c>
      <c r="L102" s="10">
        <f>D63+F63+H63+J63+D102+F102+H102+J102</f>
        <v>9805427</v>
      </c>
    </row>
    <row r="103" spans="1:13" x14ac:dyDescent="0.3">
      <c r="A103" s="1" t="s">
        <v>359</v>
      </c>
      <c r="B103" s="8" t="s">
        <v>614</v>
      </c>
      <c r="C103" s="10">
        <v>527085.88</v>
      </c>
      <c r="D103" s="10">
        <v>475793</v>
      </c>
      <c r="E103" s="10">
        <v>174328.89</v>
      </c>
      <c r="F103" s="10">
        <v>174328.67</v>
      </c>
      <c r="G103" s="10">
        <v>0</v>
      </c>
      <c r="H103" s="10">
        <v>0</v>
      </c>
      <c r="I103" s="10">
        <v>364863.69</v>
      </c>
      <c r="J103" s="10">
        <v>168316</v>
      </c>
      <c r="K103" s="10">
        <f>C64+E64+G64+I64+C103+E103+G103+I103</f>
        <v>6486994.0599999996</v>
      </c>
      <c r="L103" s="10">
        <f>D64+F64+H64+J64+D103+F103+H103+J103</f>
        <v>5662773.8499999996</v>
      </c>
    </row>
    <row r="104" spans="1:13" x14ac:dyDescent="0.3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3">
      <c r="B105" s="8" t="s">
        <v>225</v>
      </c>
      <c r="C105" s="11">
        <f t="shared" ref="C105:H105" si="30">SUBTOTAL(9,C72:C104)</f>
        <v>54395630.830000006</v>
      </c>
      <c r="D105" s="11">
        <f t="shared" si="30"/>
        <v>49533183.480000004</v>
      </c>
      <c r="E105" s="11">
        <f t="shared" si="30"/>
        <v>16950906.77</v>
      </c>
      <c r="F105" s="11">
        <f t="shared" si="30"/>
        <v>8818291.0299999993</v>
      </c>
      <c r="G105" s="11">
        <f t="shared" si="30"/>
        <v>12360821.780000001</v>
      </c>
      <c r="H105" s="11">
        <f t="shared" si="30"/>
        <v>53182093.259999998</v>
      </c>
      <c r="I105" s="11">
        <f>SUBTOTAL(9,I72:I104)</f>
        <v>42568082.979999997</v>
      </c>
      <c r="J105" s="11">
        <f>SUBTOTAL(9,J72:J104)</f>
        <v>37266244.219999999</v>
      </c>
      <c r="K105" s="11">
        <f>SUBTOTAL(9,K72:K104)</f>
        <v>407827539.09000003</v>
      </c>
      <c r="L105" s="11">
        <f>SUBTOTAL(9,L72:L104)</f>
        <v>348093439.57000017</v>
      </c>
    </row>
    <row r="107" spans="1:13" x14ac:dyDescent="0.3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3">
      <c r="B108" s="26"/>
      <c r="C108" s="214"/>
      <c r="D108" s="214"/>
      <c r="E108" s="214"/>
      <c r="F108" s="214"/>
      <c r="G108" s="214"/>
      <c r="H108" s="214"/>
      <c r="I108" s="214"/>
      <c r="J108" s="217"/>
      <c r="K108" s="149" t="s">
        <v>146</v>
      </c>
      <c r="L108" s="147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251</v>
      </c>
      <c r="L109" s="148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148" t="s">
        <v>253</v>
      </c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48"/>
    </row>
    <row r="112" spans="1:13" x14ac:dyDescent="0.3">
      <c r="A112" s="1" t="s">
        <v>159</v>
      </c>
      <c r="B112" s="26"/>
      <c r="C112" s="4"/>
      <c r="D112" s="4"/>
      <c r="E112" s="4"/>
      <c r="F112" s="4"/>
      <c r="G112" s="4"/>
      <c r="H112" s="220" t="s">
        <v>507</v>
      </c>
      <c r="I112" s="220"/>
      <c r="J112" s="220"/>
      <c r="K112" s="152">
        <v>0</v>
      </c>
      <c r="L112" s="153">
        <v>0</v>
      </c>
    </row>
    <row r="113" spans="1:12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407827539.09000003</v>
      </c>
      <c r="L113" s="15">
        <f>L105+L112</f>
        <v>348093439.57000017</v>
      </c>
    </row>
    <row r="114" spans="1:12" x14ac:dyDescent="0.3">
      <c r="A114" s="1" t="s">
        <v>77</v>
      </c>
      <c r="B114" s="26"/>
      <c r="C114" s="4"/>
      <c r="D114" s="4"/>
      <c r="E114" s="4"/>
      <c r="F114" s="4"/>
      <c r="G114" s="4"/>
      <c r="H114" s="220" t="s">
        <v>493</v>
      </c>
      <c r="I114" s="220"/>
      <c r="J114" s="220"/>
      <c r="K114" s="4">
        <v>250000</v>
      </c>
      <c r="L114" s="138">
        <v>250000</v>
      </c>
    </row>
    <row r="115" spans="1:12" ht="13.5" thickBot="1" x14ac:dyDescent="0.3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40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21" t="s">
        <v>160</v>
      </c>
      <c r="I116" s="221"/>
      <c r="J116" s="221"/>
      <c r="K116" s="141">
        <f>K113-K114</f>
        <v>407577539.09000003</v>
      </c>
      <c r="L116" s="142">
        <f>L113-L114</f>
        <v>347843439.57000017</v>
      </c>
    </row>
    <row r="117" spans="1:12" ht="13.5" thickTop="1" x14ac:dyDescent="0.3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H114:J114"/>
    <mergeCell ref="H112:J112"/>
    <mergeCell ref="E108:F108"/>
    <mergeCell ref="G108:H108"/>
    <mergeCell ref="H116:J116"/>
    <mergeCell ref="C108:D108"/>
    <mergeCell ref="I108:J108"/>
    <mergeCell ref="E69:F69"/>
    <mergeCell ref="G69:H69"/>
    <mergeCell ref="I69:J69"/>
    <mergeCell ref="B68:L68"/>
    <mergeCell ref="C69:D69"/>
    <mergeCell ref="B29:L29"/>
    <mergeCell ref="C30:D30"/>
    <mergeCell ref="E30:F30"/>
    <mergeCell ref="G30:H30"/>
    <mergeCell ref="I30:J30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168</v>
      </c>
      <c r="L12" s="1" t="s">
        <v>168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169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I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80</v>
      </c>
      <c r="L33" s="1">
        <v>80</v>
      </c>
    </row>
    <row r="34" spans="1:13" ht="12.75" hidden="1" customHeight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2.75" customHeight="1" x14ac:dyDescent="0.35">
      <c r="B35" s="22"/>
      <c r="K35" s="2"/>
      <c r="L35" s="3"/>
    </row>
    <row r="36" spans="1:13" ht="17.5" x14ac:dyDescent="0.35">
      <c r="B36" s="208" t="s">
        <v>258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</row>
    <row r="37" spans="1:13" ht="25.5" customHeight="1" x14ac:dyDescent="0.3">
      <c r="B37" s="13" t="s">
        <v>506</v>
      </c>
      <c r="C37" s="209" t="s">
        <v>306</v>
      </c>
      <c r="D37" s="210"/>
      <c r="E37" s="209" t="s">
        <v>307</v>
      </c>
      <c r="F37" s="210"/>
      <c r="G37" s="209" t="s">
        <v>308</v>
      </c>
      <c r="H37" s="210"/>
      <c r="I37" s="209" t="s">
        <v>309</v>
      </c>
      <c r="J37" s="210"/>
      <c r="K37" s="25"/>
      <c r="L37" s="4"/>
      <c r="M37" s="6"/>
    </row>
    <row r="38" spans="1:13" x14ac:dyDescent="0.3">
      <c r="B38" s="26"/>
      <c r="C38" s="27" t="s">
        <v>251</v>
      </c>
      <c r="D38" s="27" t="s">
        <v>252</v>
      </c>
      <c r="E38" s="27" t="s">
        <v>251</v>
      </c>
      <c r="F38" s="27" t="s">
        <v>252</v>
      </c>
      <c r="G38" s="27" t="s">
        <v>251</v>
      </c>
      <c r="H38" s="27" t="s">
        <v>252</v>
      </c>
      <c r="I38" s="27" t="s">
        <v>251</v>
      </c>
      <c r="J38" s="27" t="s">
        <v>252</v>
      </c>
      <c r="K38" s="28"/>
      <c r="L38" s="28"/>
    </row>
    <row r="39" spans="1:13" x14ac:dyDescent="0.3">
      <c r="B39" s="26"/>
      <c r="C39" s="27" t="s">
        <v>253</v>
      </c>
      <c r="D39" s="27" t="s">
        <v>253</v>
      </c>
      <c r="E39" s="27" t="s">
        <v>253</v>
      </c>
      <c r="F39" s="27" t="s">
        <v>253</v>
      </c>
      <c r="G39" s="27" t="s">
        <v>253</v>
      </c>
      <c r="H39" s="27" t="s">
        <v>253</v>
      </c>
      <c r="I39" s="27" t="s">
        <v>253</v>
      </c>
      <c r="J39" s="27" t="s">
        <v>253</v>
      </c>
      <c r="K39" s="28"/>
      <c r="L39" s="28"/>
    </row>
    <row r="40" spans="1:13" x14ac:dyDescent="0.3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3">
      <c r="A41" s="1" t="s">
        <v>583</v>
      </c>
      <c r="B41" s="26" t="s">
        <v>584</v>
      </c>
      <c r="C41" s="10">
        <v>390255.65</v>
      </c>
      <c r="D41" s="10">
        <v>5314.93</v>
      </c>
      <c r="E41" s="10">
        <v>1977198.53</v>
      </c>
      <c r="F41" s="10">
        <v>420798.65</v>
      </c>
      <c r="G41" s="10">
        <v>447678.62</v>
      </c>
      <c r="H41" s="10">
        <v>7982.52</v>
      </c>
      <c r="I41" s="10">
        <v>126243.17</v>
      </c>
      <c r="J41" s="10">
        <v>2537.5100000000002</v>
      </c>
      <c r="K41" s="4"/>
      <c r="L41" s="4"/>
    </row>
    <row r="42" spans="1:13" x14ac:dyDescent="0.3">
      <c r="A42" s="1" t="s">
        <v>583</v>
      </c>
      <c r="B42" s="26" t="s">
        <v>585</v>
      </c>
      <c r="C42" s="10">
        <v>472869.65</v>
      </c>
      <c r="D42" s="10">
        <v>60784.11</v>
      </c>
      <c r="E42" s="10">
        <v>1666034.04</v>
      </c>
      <c r="F42" s="10">
        <v>464079.79</v>
      </c>
      <c r="G42" s="10">
        <v>330177.39</v>
      </c>
      <c r="H42" s="10">
        <v>82253.19</v>
      </c>
      <c r="I42" s="10">
        <v>100000</v>
      </c>
      <c r="J42" s="10">
        <v>0</v>
      </c>
      <c r="K42" s="4"/>
      <c r="L42" s="4"/>
    </row>
    <row r="43" spans="1:13" x14ac:dyDescent="0.3">
      <c r="A43" s="1" t="s">
        <v>583</v>
      </c>
      <c r="B43" s="26" t="s">
        <v>586</v>
      </c>
      <c r="C43" s="10">
        <v>1576144.75</v>
      </c>
      <c r="D43" s="10">
        <v>25385.4</v>
      </c>
      <c r="E43" s="10">
        <v>2014350.41</v>
      </c>
      <c r="F43" s="10">
        <v>443348.05</v>
      </c>
      <c r="G43" s="10">
        <v>1430083.95</v>
      </c>
      <c r="H43" s="10">
        <v>22316.48</v>
      </c>
      <c r="I43" s="10">
        <v>0</v>
      </c>
      <c r="J43" s="10">
        <v>0</v>
      </c>
      <c r="K43" s="4"/>
      <c r="L43" s="4"/>
    </row>
    <row r="44" spans="1:13" x14ac:dyDescent="0.3">
      <c r="A44" s="1" t="s">
        <v>583</v>
      </c>
      <c r="B44" s="26" t="s">
        <v>587</v>
      </c>
      <c r="C44" s="10">
        <v>2871264.28</v>
      </c>
      <c r="D44" s="10">
        <v>204131.21</v>
      </c>
      <c r="E44" s="10">
        <v>4138060.38</v>
      </c>
      <c r="F44" s="10">
        <v>1137173.29</v>
      </c>
      <c r="G44" s="10">
        <v>1138981.3899999999</v>
      </c>
      <c r="H44" s="10">
        <v>603236.71</v>
      </c>
      <c r="I44" s="10">
        <v>167.59</v>
      </c>
      <c r="J44" s="10">
        <v>0</v>
      </c>
      <c r="K44" s="4"/>
      <c r="L44" s="4"/>
    </row>
    <row r="45" spans="1:13" x14ac:dyDescent="0.3">
      <c r="A45" s="1" t="s">
        <v>583</v>
      </c>
      <c r="B45" s="26" t="s">
        <v>588</v>
      </c>
      <c r="C45" s="10">
        <v>7018711</v>
      </c>
      <c r="D45" s="10">
        <v>876974</v>
      </c>
      <c r="E45" s="10">
        <v>14464203</v>
      </c>
      <c r="F45" s="10">
        <v>2594316</v>
      </c>
      <c r="G45" s="10">
        <v>1557654</v>
      </c>
      <c r="H45" s="10">
        <v>24536</v>
      </c>
      <c r="I45" s="10">
        <v>1174976</v>
      </c>
      <c r="J45" s="10">
        <v>302866</v>
      </c>
      <c r="K45" s="4"/>
      <c r="L45" s="4"/>
    </row>
    <row r="46" spans="1:13" x14ac:dyDescent="0.3">
      <c r="A46" s="1" t="s">
        <v>583</v>
      </c>
      <c r="B46" s="26" t="s">
        <v>589</v>
      </c>
      <c r="C46" s="10">
        <v>1406155.91</v>
      </c>
      <c r="D46" s="10">
        <v>24459.14</v>
      </c>
      <c r="E46" s="10">
        <v>3731212.18</v>
      </c>
      <c r="F46" s="10">
        <v>797645.25</v>
      </c>
      <c r="G46" s="10">
        <v>1368068.32</v>
      </c>
      <c r="H46" s="10">
        <v>26768.45</v>
      </c>
      <c r="I46" s="10">
        <v>1800</v>
      </c>
      <c r="J46" s="10">
        <v>127</v>
      </c>
      <c r="K46" s="4"/>
      <c r="L46" s="4"/>
    </row>
    <row r="47" spans="1:13" x14ac:dyDescent="0.3">
      <c r="A47" s="1" t="s">
        <v>583</v>
      </c>
      <c r="B47" s="26" t="s">
        <v>590</v>
      </c>
      <c r="C47" s="10">
        <v>7617570</v>
      </c>
      <c r="D47" s="10">
        <v>352360</v>
      </c>
      <c r="E47" s="10">
        <v>12988213</v>
      </c>
      <c r="F47" s="10">
        <v>2435842</v>
      </c>
      <c r="G47" s="10">
        <v>3414298</v>
      </c>
      <c r="H47" s="10">
        <v>686887</v>
      </c>
      <c r="I47" s="10">
        <v>13831481</v>
      </c>
      <c r="J47" s="10">
        <v>6752337</v>
      </c>
      <c r="K47" s="4"/>
      <c r="L47" s="4"/>
    </row>
    <row r="48" spans="1:13" x14ac:dyDescent="0.3">
      <c r="A48" s="1" t="s">
        <v>583</v>
      </c>
      <c r="B48" s="26" t="s">
        <v>591</v>
      </c>
      <c r="C48" s="10">
        <v>2427967.85</v>
      </c>
      <c r="D48" s="10">
        <v>22800</v>
      </c>
      <c r="E48" s="10">
        <v>11328300.75</v>
      </c>
      <c r="F48" s="10">
        <v>1210087.31</v>
      </c>
      <c r="G48" s="10">
        <v>1132509.9099999999</v>
      </c>
      <c r="H48" s="10">
        <v>35970.639999999999</v>
      </c>
      <c r="I48" s="10">
        <v>189701.91</v>
      </c>
      <c r="J48" s="10">
        <v>54520.19</v>
      </c>
      <c r="K48" s="4"/>
      <c r="L48" s="4"/>
    </row>
    <row r="49" spans="1:12" x14ac:dyDescent="0.3">
      <c r="A49" s="1" t="s">
        <v>583</v>
      </c>
      <c r="B49" s="26" t="s">
        <v>592</v>
      </c>
      <c r="C49" s="10">
        <v>2738866.64</v>
      </c>
      <c r="D49" s="10">
        <v>62441.97</v>
      </c>
      <c r="E49" s="10">
        <v>10517211.039999999</v>
      </c>
      <c r="F49" s="10">
        <v>1926518.73</v>
      </c>
      <c r="G49" s="10">
        <v>1817365.78</v>
      </c>
      <c r="H49" s="10">
        <v>53204.38</v>
      </c>
      <c r="I49" s="10">
        <v>1482372.03</v>
      </c>
      <c r="J49" s="10">
        <v>28896.11</v>
      </c>
      <c r="K49" s="4"/>
      <c r="L49" s="4"/>
    </row>
    <row r="50" spans="1:12" x14ac:dyDescent="0.3">
      <c r="A50" s="1" t="s">
        <v>583</v>
      </c>
      <c r="B50" s="26" t="s">
        <v>593</v>
      </c>
      <c r="C50" s="10">
        <v>1228323.7</v>
      </c>
      <c r="D50" s="10">
        <v>16857.62</v>
      </c>
      <c r="E50" s="10">
        <v>2735525.25</v>
      </c>
      <c r="F50" s="10">
        <v>559491.04</v>
      </c>
      <c r="G50" s="10">
        <v>968719.68</v>
      </c>
      <c r="H50" s="10">
        <v>302065.71999999997</v>
      </c>
      <c r="I50" s="10">
        <v>979027.62</v>
      </c>
      <c r="J50" s="10">
        <v>387525.91</v>
      </c>
      <c r="K50" s="4"/>
      <c r="L50" s="4"/>
    </row>
    <row r="51" spans="1:12" x14ac:dyDescent="0.3">
      <c r="A51" s="1" t="s">
        <v>583</v>
      </c>
      <c r="B51" s="26" t="s">
        <v>594</v>
      </c>
      <c r="C51" s="10">
        <v>1495022.3</v>
      </c>
      <c r="D51" s="10">
        <v>28288.61</v>
      </c>
      <c r="E51" s="10">
        <v>4341282.8899999997</v>
      </c>
      <c r="F51" s="10">
        <v>1255218.22</v>
      </c>
      <c r="G51" s="10">
        <v>1641706.61</v>
      </c>
      <c r="H51" s="10">
        <v>420483.59</v>
      </c>
      <c r="I51" s="10">
        <v>0</v>
      </c>
      <c r="J51" s="10">
        <v>0</v>
      </c>
      <c r="K51" s="4"/>
      <c r="L51" s="4"/>
    </row>
    <row r="52" spans="1:12" x14ac:dyDescent="0.3">
      <c r="A52" s="1" t="s">
        <v>583</v>
      </c>
      <c r="B52" s="26" t="s">
        <v>595</v>
      </c>
      <c r="C52" s="10">
        <v>1138524.77</v>
      </c>
      <c r="D52" s="10">
        <v>126011.29</v>
      </c>
      <c r="E52" s="10">
        <v>3983115.6</v>
      </c>
      <c r="F52" s="10">
        <v>1213834.05</v>
      </c>
      <c r="G52" s="10">
        <v>1872683.5</v>
      </c>
      <c r="H52" s="10">
        <v>221363.49</v>
      </c>
      <c r="I52" s="10">
        <v>22771.15</v>
      </c>
      <c r="J52" s="10">
        <v>14105</v>
      </c>
      <c r="K52" s="4"/>
      <c r="L52" s="4"/>
    </row>
    <row r="53" spans="1:12" x14ac:dyDescent="0.3">
      <c r="A53" s="1" t="s">
        <v>583</v>
      </c>
      <c r="B53" s="26" t="s">
        <v>596</v>
      </c>
      <c r="C53" s="10">
        <v>3068499.88</v>
      </c>
      <c r="D53" s="10">
        <v>318424.81</v>
      </c>
      <c r="E53" s="10">
        <v>6340376.2400000002</v>
      </c>
      <c r="F53" s="10">
        <v>1469175.13</v>
      </c>
      <c r="G53" s="10">
        <v>1302718.6599999999</v>
      </c>
      <c r="H53" s="10">
        <v>38440.730000000003</v>
      </c>
      <c r="I53" s="10">
        <v>44005.42</v>
      </c>
      <c r="J53" s="10">
        <v>0</v>
      </c>
      <c r="K53" s="4"/>
      <c r="L53" s="4"/>
    </row>
    <row r="54" spans="1:12" x14ac:dyDescent="0.3">
      <c r="A54" s="1" t="s">
        <v>583</v>
      </c>
      <c r="B54" s="26" t="s">
        <v>597</v>
      </c>
      <c r="C54" s="10">
        <v>882715.64</v>
      </c>
      <c r="D54" s="10">
        <v>8794.94</v>
      </c>
      <c r="E54" s="10">
        <v>2637278.98</v>
      </c>
      <c r="F54" s="10">
        <v>816213.6</v>
      </c>
      <c r="G54" s="10">
        <v>565084.64</v>
      </c>
      <c r="H54" s="10">
        <v>8950.77</v>
      </c>
      <c r="I54" s="10">
        <v>1000</v>
      </c>
      <c r="J54" s="10">
        <v>0</v>
      </c>
      <c r="K54" s="4"/>
      <c r="L54" s="4"/>
    </row>
    <row r="55" spans="1:12" x14ac:dyDescent="0.3">
      <c r="A55" s="1" t="s">
        <v>583</v>
      </c>
      <c r="B55" s="26" t="s">
        <v>598</v>
      </c>
      <c r="C55" s="10">
        <v>918854.2</v>
      </c>
      <c r="D55" s="10">
        <v>160944.41</v>
      </c>
      <c r="E55" s="10">
        <v>1651352.87</v>
      </c>
      <c r="F55" s="10">
        <v>510225.97</v>
      </c>
      <c r="G55" s="10">
        <v>444330.9</v>
      </c>
      <c r="H55" s="10">
        <v>79169.58</v>
      </c>
      <c r="I55" s="10">
        <v>107984.84</v>
      </c>
      <c r="J55" s="10">
        <v>0</v>
      </c>
      <c r="K55" s="4"/>
      <c r="L55" s="4"/>
    </row>
    <row r="56" spans="1:12" x14ac:dyDescent="0.3">
      <c r="A56" s="1" t="s">
        <v>583</v>
      </c>
      <c r="B56" s="26" t="s">
        <v>599</v>
      </c>
      <c r="C56" s="10">
        <v>559212</v>
      </c>
      <c r="D56" s="10">
        <v>25095</v>
      </c>
      <c r="E56" s="10">
        <v>1100941</v>
      </c>
      <c r="F56" s="10">
        <v>316229</v>
      </c>
      <c r="G56" s="10">
        <v>229734</v>
      </c>
      <c r="H56" s="10">
        <v>4138</v>
      </c>
      <c r="I56" s="10">
        <v>0</v>
      </c>
      <c r="J56" s="10">
        <v>0</v>
      </c>
      <c r="K56" s="4"/>
      <c r="L56" s="4"/>
    </row>
    <row r="57" spans="1:12" x14ac:dyDescent="0.3">
      <c r="A57" s="1" t="s">
        <v>583</v>
      </c>
      <c r="B57" s="26" t="s">
        <v>600</v>
      </c>
      <c r="C57" s="10">
        <v>2082980.57</v>
      </c>
      <c r="D57" s="10">
        <v>264042.51</v>
      </c>
      <c r="E57" s="10">
        <v>5468791.9100000001</v>
      </c>
      <c r="F57" s="10">
        <v>1505009.7</v>
      </c>
      <c r="G57" s="10">
        <v>1130206.1200000001</v>
      </c>
      <c r="H57" s="10">
        <v>75167.72</v>
      </c>
      <c r="I57" s="10">
        <v>23973</v>
      </c>
      <c r="J57" s="10">
        <v>20094.5</v>
      </c>
      <c r="K57" s="4"/>
      <c r="L57" s="4"/>
    </row>
    <row r="58" spans="1:12" x14ac:dyDescent="0.3">
      <c r="A58" s="1" t="s">
        <v>583</v>
      </c>
      <c r="B58" s="26" t="s">
        <v>601</v>
      </c>
      <c r="C58" s="10">
        <v>503383.68</v>
      </c>
      <c r="D58" s="10">
        <v>8789.31</v>
      </c>
      <c r="E58" s="10">
        <v>1254774.23</v>
      </c>
      <c r="F58" s="10">
        <v>299824.25</v>
      </c>
      <c r="G58" s="10">
        <v>420610.06</v>
      </c>
      <c r="H58" s="10">
        <v>9728.99</v>
      </c>
      <c r="I58" s="10">
        <v>262052.1</v>
      </c>
      <c r="J58" s="10">
        <v>8983.4500000000007</v>
      </c>
      <c r="K58" s="4"/>
      <c r="L58" s="4"/>
    </row>
    <row r="59" spans="1:12" x14ac:dyDescent="0.3">
      <c r="A59" s="1" t="s">
        <v>583</v>
      </c>
      <c r="B59" s="26" t="s">
        <v>602</v>
      </c>
      <c r="C59" s="10">
        <v>1082499.49</v>
      </c>
      <c r="D59" s="10">
        <v>66070</v>
      </c>
      <c r="E59" s="10">
        <v>3225857.44</v>
      </c>
      <c r="F59" s="10">
        <v>994393.05</v>
      </c>
      <c r="G59" s="10">
        <v>1162044.8400000001</v>
      </c>
      <c r="H59" s="10">
        <v>37072.589999999997</v>
      </c>
      <c r="I59" s="10">
        <v>766434.63</v>
      </c>
      <c r="J59" s="10">
        <v>705401.98</v>
      </c>
      <c r="K59" s="4"/>
      <c r="L59" s="4"/>
    </row>
    <row r="60" spans="1:12" x14ac:dyDescent="0.3">
      <c r="A60" s="1" t="s">
        <v>583</v>
      </c>
      <c r="B60" s="26" t="s">
        <v>603</v>
      </c>
      <c r="C60" s="10">
        <v>1373662</v>
      </c>
      <c r="D60" s="10">
        <v>119122</v>
      </c>
      <c r="E60" s="10">
        <v>3244676</v>
      </c>
      <c r="F60" s="10">
        <v>777377</v>
      </c>
      <c r="G60" s="10">
        <v>1047533</v>
      </c>
      <c r="H60" s="10">
        <v>11413</v>
      </c>
      <c r="I60" s="10">
        <v>0</v>
      </c>
      <c r="J60" s="10">
        <v>5200</v>
      </c>
      <c r="K60" s="4"/>
      <c r="L60" s="4"/>
    </row>
    <row r="61" spans="1:12" x14ac:dyDescent="0.3">
      <c r="A61" s="1" t="s">
        <v>583</v>
      </c>
      <c r="B61" s="26" t="s">
        <v>604</v>
      </c>
      <c r="C61" s="10">
        <v>1300033.24</v>
      </c>
      <c r="D61" s="10">
        <v>563432.25</v>
      </c>
      <c r="E61" s="10">
        <v>6488052.21</v>
      </c>
      <c r="F61" s="10">
        <v>1907293.56</v>
      </c>
      <c r="G61" s="10">
        <v>619028</v>
      </c>
      <c r="H61" s="10">
        <v>0</v>
      </c>
      <c r="I61" s="10">
        <v>687530.52</v>
      </c>
      <c r="J61" s="10">
        <v>84477.01</v>
      </c>
      <c r="K61" s="4"/>
      <c r="L61" s="4"/>
    </row>
    <row r="62" spans="1:12" x14ac:dyDescent="0.3">
      <c r="A62" s="1" t="s">
        <v>583</v>
      </c>
      <c r="B62" s="26" t="s">
        <v>605</v>
      </c>
      <c r="C62" s="10">
        <v>855143.07</v>
      </c>
      <c r="D62" s="10">
        <v>18599.88</v>
      </c>
      <c r="E62" s="10">
        <v>1900586.33</v>
      </c>
      <c r="F62" s="10">
        <v>451481.53</v>
      </c>
      <c r="G62" s="10">
        <v>206548.67</v>
      </c>
      <c r="H62" s="10">
        <v>89604.44</v>
      </c>
      <c r="I62" s="10">
        <v>0</v>
      </c>
      <c r="J62" s="10">
        <v>0</v>
      </c>
      <c r="K62" s="4"/>
      <c r="L62" s="4"/>
    </row>
    <row r="63" spans="1:12" x14ac:dyDescent="0.3">
      <c r="A63" s="1" t="s">
        <v>583</v>
      </c>
      <c r="B63" s="26" t="s">
        <v>606</v>
      </c>
      <c r="C63" s="10">
        <v>1193037.69</v>
      </c>
      <c r="D63" s="10">
        <v>23508.7</v>
      </c>
      <c r="E63" s="10">
        <v>2633535.91</v>
      </c>
      <c r="F63" s="10">
        <v>719918.3</v>
      </c>
      <c r="G63" s="10">
        <v>358872.03</v>
      </c>
      <c r="H63" s="10">
        <v>6889.53</v>
      </c>
      <c r="I63" s="10">
        <v>197288.49</v>
      </c>
      <c r="J63" s="10">
        <v>4573.28</v>
      </c>
      <c r="K63" s="4"/>
      <c r="L63" s="4"/>
    </row>
    <row r="64" spans="1:12" x14ac:dyDescent="0.3">
      <c r="A64" s="1" t="s">
        <v>583</v>
      </c>
      <c r="B64" s="26" t="s">
        <v>607</v>
      </c>
      <c r="C64" s="10">
        <v>519824.14</v>
      </c>
      <c r="D64" s="10">
        <v>11122.9</v>
      </c>
      <c r="E64" s="10">
        <v>1688366.01</v>
      </c>
      <c r="F64" s="10">
        <v>222491.59</v>
      </c>
      <c r="G64" s="10">
        <v>616547.02</v>
      </c>
      <c r="H64" s="10">
        <v>18538.16</v>
      </c>
      <c r="I64" s="10">
        <v>3686.18</v>
      </c>
      <c r="J64" s="10">
        <v>0</v>
      </c>
      <c r="K64" s="4"/>
      <c r="L64" s="4"/>
    </row>
    <row r="65" spans="1:13" x14ac:dyDescent="0.3">
      <c r="A65" s="1" t="s">
        <v>583</v>
      </c>
      <c r="B65" s="26" t="s">
        <v>608</v>
      </c>
      <c r="C65" s="10">
        <v>1122006.21</v>
      </c>
      <c r="D65" s="10">
        <v>149094.31</v>
      </c>
      <c r="E65" s="10">
        <v>996795.67</v>
      </c>
      <c r="F65" s="10">
        <v>303397.49</v>
      </c>
      <c r="G65" s="10">
        <v>524692.43000000005</v>
      </c>
      <c r="H65" s="10">
        <v>35560.83</v>
      </c>
      <c r="I65" s="10">
        <v>0</v>
      </c>
      <c r="J65" s="10">
        <v>0</v>
      </c>
      <c r="K65" s="4"/>
      <c r="L65" s="4"/>
    </row>
    <row r="66" spans="1:13" x14ac:dyDescent="0.3">
      <c r="A66" s="1" t="s">
        <v>583</v>
      </c>
      <c r="B66" s="26" t="s">
        <v>609</v>
      </c>
      <c r="C66" s="10">
        <v>3885200</v>
      </c>
      <c r="D66" s="10">
        <v>81600</v>
      </c>
      <c r="E66" s="10">
        <v>5274200</v>
      </c>
      <c r="F66" s="10">
        <v>1197000</v>
      </c>
      <c r="G66" s="10">
        <v>988300</v>
      </c>
      <c r="H66" s="10">
        <v>31800</v>
      </c>
      <c r="I66" s="10">
        <v>2691700</v>
      </c>
      <c r="J66" s="10">
        <v>275800</v>
      </c>
      <c r="K66" s="4"/>
      <c r="L66" s="4"/>
    </row>
    <row r="67" spans="1:13" x14ac:dyDescent="0.3">
      <c r="A67" s="1" t="s">
        <v>583</v>
      </c>
      <c r="B67" s="26" t="s">
        <v>610</v>
      </c>
      <c r="C67" s="10">
        <v>1443371.14</v>
      </c>
      <c r="D67" s="10">
        <v>194830.02</v>
      </c>
      <c r="E67" s="10">
        <v>2503615.65</v>
      </c>
      <c r="F67" s="10">
        <v>873042.08</v>
      </c>
      <c r="G67" s="10">
        <v>1372573.37</v>
      </c>
      <c r="H67" s="10">
        <v>54835.37</v>
      </c>
      <c r="I67" s="10">
        <v>57339.839999999997</v>
      </c>
      <c r="J67" s="10">
        <v>0</v>
      </c>
      <c r="K67" s="4"/>
      <c r="L67" s="4"/>
    </row>
    <row r="68" spans="1:13" x14ac:dyDescent="0.3">
      <c r="A68" s="1" t="s">
        <v>583</v>
      </c>
      <c r="B68" s="26" t="s">
        <v>611</v>
      </c>
      <c r="C68" s="10">
        <v>1331993.52</v>
      </c>
      <c r="D68" s="10">
        <v>16929.169999999998</v>
      </c>
      <c r="E68" s="10">
        <v>2644007.46</v>
      </c>
      <c r="F68" s="10">
        <v>640642.91</v>
      </c>
      <c r="G68" s="10">
        <v>566248.17000000004</v>
      </c>
      <c r="H68" s="10">
        <v>279571.15999999997</v>
      </c>
      <c r="I68" s="10">
        <v>0</v>
      </c>
      <c r="J68" s="10">
        <v>0</v>
      </c>
      <c r="K68" s="4"/>
      <c r="L68" s="4"/>
    </row>
    <row r="69" spans="1:13" x14ac:dyDescent="0.3">
      <c r="A69" s="1" t="s">
        <v>583</v>
      </c>
      <c r="B69" s="26" t="s">
        <v>612</v>
      </c>
      <c r="C69" s="10">
        <v>887245.1</v>
      </c>
      <c r="D69" s="10">
        <v>32804.58</v>
      </c>
      <c r="E69" s="10">
        <v>1630620.39</v>
      </c>
      <c r="F69" s="10">
        <v>487718.83</v>
      </c>
      <c r="G69" s="10">
        <v>1055304.23</v>
      </c>
      <c r="H69" s="10">
        <v>185253.02</v>
      </c>
      <c r="I69" s="10">
        <v>47957.98</v>
      </c>
      <c r="J69" s="10">
        <v>36420.160000000003</v>
      </c>
      <c r="K69" s="4"/>
      <c r="L69" s="4"/>
    </row>
    <row r="70" spans="1:13" x14ac:dyDescent="0.3">
      <c r="A70" s="1" t="s">
        <v>583</v>
      </c>
      <c r="B70" s="26" t="s">
        <v>613</v>
      </c>
      <c r="C70" s="10">
        <v>1238628</v>
      </c>
      <c r="D70" s="10">
        <v>13500</v>
      </c>
      <c r="E70" s="10">
        <v>2604156</v>
      </c>
      <c r="F70" s="10">
        <v>865264</v>
      </c>
      <c r="G70" s="10">
        <v>1385681</v>
      </c>
      <c r="H70" s="10">
        <v>46364</v>
      </c>
      <c r="I70" s="10">
        <v>0</v>
      </c>
      <c r="J70" s="10">
        <v>0</v>
      </c>
      <c r="K70" s="4"/>
      <c r="L70" s="4"/>
    </row>
    <row r="71" spans="1:13" x14ac:dyDescent="0.3">
      <c r="A71" s="1" t="s">
        <v>261</v>
      </c>
      <c r="B71" s="26" t="s">
        <v>614</v>
      </c>
      <c r="C71" s="10">
        <v>1293871.02</v>
      </c>
      <c r="D71" s="10">
        <v>192827.49</v>
      </c>
      <c r="E71" s="10">
        <v>3365398.57</v>
      </c>
      <c r="F71" s="10">
        <v>1024130.27</v>
      </c>
      <c r="G71" s="10">
        <v>1169867.23</v>
      </c>
      <c r="H71" s="10">
        <v>226769.91</v>
      </c>
      <c r="I71" s="10">
        <v>814577.78</v>
      </c>
      <c r="J71" s="10">
        <v>156868.14000000001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55923837.090000018</v>
      </c>
      <c r="D73" s="11">
        <f t="shared" si="0"/>
        <v>4075340.5600000005</v>
      </c>
      <c r="E73" s="11">
        <f t="shared" si="0"/>
        <v>130538089.93999998</v>
      </c>
      <c r="F73" s="11">
        <f t="shared" si="0"/>
        <v>29839180.639999997</v>
      </c>
      <c r="G73" s="11">
        <f t="shared" si="0"/>
        <v>32285851.520000003</v>
      </c>
      <c r="H73" s="11">
        <f t="shared" si="0"/>
        <v>3726335.9700000007</v>
      </c>
      <c r="I73" s="11">
        <f t="shared" si="0"/>
        <v>23614071.25</v>
      </c>
      <c r="J73" s="11">
        <f t="shared" si="0"/>
        <v>8840733.2400000021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08" t="s">
        <v>258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3">
      <c r="B76" s="13" t="s">
        <v>506</v>
      </c>
      <c r="C76" s="209" t="s">
        <v>310</v>
      </c>
      <c r="D76" s="210"/>
      <c r="E76" s="209" t="s">
        <v>311</v>
      </c>
      <c r="F76" s="210"/>
      <c r="G76" s="209" t="s">
        <v>312</v>
      </c>
      <c r="H76" s="210"/>
      <c r="I76" s="209" t="s">
        <v>313</v>
      </c>
      <c r="J76" s="210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583</v>
      </c>
      <c r="B80" s="26" t="s">
        <v>584</v>
      </c>
      <c r="C80" s="10">
        <v>155000</v>
      </c>
      <c r="D80" s="10">
        <v>0</v>
      </c>
      <c r="E80" s="10">
        <v>2262965.2599999998</v>
      </c>
      <c r="F80" s="10">
        <v>924672.02</v>
      </c>
      <c r="G80" s="10">
        <v>232468.68</v>
      </c>
      <c r="H80" s="10">
        <v>2183.19</v>
      </c>
      <c r="I80" s="10">
        <v>212043.2</v>
      </c>
      <c r="J80" s="10">
        <v>15489.14</v>
      </c>
      <c r="K80" s="4"/>
      <c r="L80" s="4"/>
    </row>
    <row r="81" spans="1:12" x14ac:dyDescent="0.3">
      <c r="A81" s="1" t="s">
        <v>583</v>
      </c>
      <c r="B81" s="26" t="s">
        <v>585</v>
      </c>
      <c r="C81" s="10">
        <v>1034683.63</v>
      </c>
      <c r="D81" s="10">
        <v>128527.01</v>
      </c>
      <c r="E81" s="10">
        <v>3173348.22</v>
      </c>
      <c r="F81" s="10">
        <v>1830250.28</v>
      </c>
      <c r="G81" s="10">
        <v>281844.25</v>
      </c>
      <c r="H81" s="10">
        <v>5880.42</v>
      </c>
      <c r="I81" s="10">
        <v>250293.52</v>
      </c>
      <c r="J81" s="10">
        <v>2726.01</v>
      </c>
      <c r="K81" s="4"/>
      <c r="L81" s="4"/>
    </row>
    <row r="82" spans="1:12" x14ac:dyDescent="0.3">
      <c r="A82" s="1" t="s">
        <v>583</v>
      </c>
      <c r="B82" s="26" t="s">
        <v>586</v>
      </c>
      <c r="C82" s="10">
        <v>28292804.68</v>
      </c>
      <c r="D82" s="10">
        <v>27595385.07</v>
      </c>
      <c r="E82" s="10">
        <v>5703326.0700000003</v>
      </c>
      <c r="F82" s="10">
        <v>2511246.7000000002</v>
      </c>
      <c r="G82" s="10">
        <v>372184.86</v>
      </c>
      <c r="H82" s="10">
        <v>5141.96</v>
      </c>
      <c r="I82" s="10">
        <v>523931.78</v>
      </c>
      <c r="J82" s="10">
        <v>38465.25</v>
      </c>
      <c r="K82" s="4"/>
      <c r="L82" s="4"/>
    </row>
    <row r="83" spans="1:12" x14ac:dyDescent="0.3">
      <c r="A83" s="1" t="s">
        <v>583</v>
      </c>
      <c r="B83" s="26" t="s">
        <v>587</v>
      </c>
      <c r="C83" s="10">
        <v>1402324.35</v>
      </c>
      <c r="D83" s="10">
        <v>256000</v>
      </c>
      <c r="E83" s="10">
        <v>5895177.0800000001</v>
      </c>
      <c r="F83" s="10">
        <v>2874980.45</v>
      </c>
      <c r="G83" s="10">
        <v>0</v>
      </c>
      <c r="H83" s="10">
        <v>0</v>
      </c>
      <c r="I83" s="10">
        <v>798111.59</v>
      </c>
      <c r="J83" s="10">
        <v>8579.16</v>
      </c>
      <c r="K83" s="4"/>
      <c r="L83" s="4"/>
    </row>
    <row r="84" spans="1:12" x14ac:dyDescent="0.3">
      <c r="A84" s="1" t="s">
        <v>583</v>
      </c>
      <c r="B84" s="26" t="s">
        <v>588</v>
      </c>
      <c r="C84" s="10">
        <v>1965326</v>
      </c>
      <c r="D84" s="10">
        <v>141162</v>
      </c>
      <c r="E84" s="10">
        <v>4728208</v>
      </c>
      <c r="F84" s="10">
        <v>3834100</v>
      </c>
      <c r="G84" s="10">
        <v>862094</v>
      </c>
      <c r="H84" s="10">
        <v>8570</v>
      </c>
      <c r="I84" s="10">
        <v>1405371</v>
      </c>
      <c r="J84" s="10">
        <v>20842</v>
      </c>
      <c r="K84" s="4"/>
      <c r="L84" s="4"/>
    </row>
    <row r="85" spans="1:12" x14ac:dyDescent="0.3">
      <c r="A85" s="1" t="s">
        <v>583</v>
      </c>
      <c r="B85" s="26" t="s">
        <v>589</v>
      </c>
      <c r="C85" s="10">
        <v>2399452.46</v>
      </c>
      <c r="D85" s="10">
        <v>899241.73</v>
      </c>
      <c r="E85" s="10">
        <v>6684630.3399999999</v>
      </c>
      <c r="F85" s="10">
        <v>2079483.14</v>
      </c>
      <c r="G85" s="10">
        <v>379356.03</v>
      </c>
      <c r="H85" s="10">
        <v>4390.68</v>
      </c>
      <c r="I85" s="10">
        <v>413352.51</v>
      </c>
      <c r="J85" s="10">
        <v>110899.64</v>
      </c>
      <c r="K85" s="4"/>
      <c r="L85" s="4"/>
    </row>
    <row r="86" spans="1:12" x14ac:dyDescent="0.3">
      <c r="A86" s="1" t="s">
        <v>583</v>
      </c>
      <c r="B86" s="26" t="s">
        <v>590</v>
      </c>
      <c r="C86" s="10">
        <v>0</v>
      </c>
      <c r="D86" s="10">
        <v>0</v>
      </c>
      <c r="E86" s="10">
        <v>13272030</v>
      </c>
      <c r="F86" s="10">
        <v>9166903</v>
      </c>
      <c r="G86" s="10">
        <v>0</v>
      </c>
      <c r="H86" s="10">
        <v>0</v>
      </c>
      <c r="I86" s="10">
        <v>7064604</v>
      </c>
      <c r="J86" s="10">
        <v>4579367</v>
      </c>
      <c r="K86" s="4"/>
      <c r="L86" s="4"/>
    </row>
    <row r="87" spans="1:12" x14ac:dyDescent="0.3">
      <c r="A87" s="1" t="s">
        <v>583</v>
      </c>
      <c r="B87" s="26" t="s">
        <v>591</v>
      </c>
      <c r="C87" s="10">
        <v>1154362.9099999999</v>
      </c>
      <c r="D87" s="10">
        <v>16564.509999999998</v>
      </c>
      <c r="E87" s="10">
        <v>11063329.220000001</v>
      </c>
      <c r="F87" s="10">
        <v>10067431.550000001</v>
      </c>
      <c r="G87" s="10">
        <v>15000</v>
      </c>
      <c r="H87" s="10">
        <v>0</v>
      </c>
      <c r="I87" s="10">
        <v>2083839.23</v>
      </c>
      <c r="J87" s="10">
        <v>724363.94</v>
      </c>
      <c r="K87" s="4"/>
      <c r="L87" s="4"/>
    </row>
    <row r="88" spans="1:12" x14ac:dyDescent="0.3">
      <c r="A88" s="1" t="s">
        <v>583</v>
      </c>
      <c r="B88" s="26" t="s">
        <v>592</v>
      </c>
      <c r="C88" s="10">
        <v>1170699.48</v>
      </c>
      <c r="D88" s="10">
        <v>12871.5</v>
      </c>
      <c r="E88" s="10">
        <v>5287303.95</v>
      </c>
      <c r="F88" s="10">
        <v>3383554.21</v>
      </c>
      <c r="G88" s="10">
        <v>0</v>
      </c>
      <c r="H88" s="10">
        <v>0</v>
      </c>
      <c r="I88" s="10">
        <v>2086680.03</v>
      </c>
      <c r="J88" s="10">
        <v>347025.87</v>
      </c>
      <c r="K88" s="4"/>
      <c r="L88" s="4"/>
    </row>
    <row r="89" spans="1:12" x14ac:dyDescent="0.3">
      <c r="A89" s="1" t="s">
        <v>583</v>
      </c>
      <c r="B89" s="26" t="s">
        <v>593</v>
      </c>
      <c r="C89" s="10">
        <v>1959055.98</v>
      </c>
      <c r="D89" s="10">
        <v>1053293.55</v>
      </c>
      <c r="E89" s="10">
        <v>4262558.62</v>
      </c>
      <c r="F89" s="10">
        <v>2082973.95</v>
      </c>
      <c r="G89" s="10">
        <v>142377.94</v>
      </c>
      <c r="H89" s="10">
        <v>80262.289999999994</v>
      </c>
      <c r="I89" s="10">
        <v>351890.78</v>
      </c>
      <c r="J89" s="10">
        <v>88707.75</v>
      </c>
      <c r="K89" s="4"/>
      <c r="L89" s="4"/>
    </row>
    <row r="90" spans="1:12" x14ac:dyDescent="0.3">
      <c r="A90" s="1" t="s">
        <v>583</v>
      </c>
      <c r="B90" s="26" t="s">
        <v>594</v>
      </c>
      <c r="C90" s="10">
        <v>566932.9</v>
      </c>
      <c r="D90" s="10">
        <v>24422.71</v>
      </c>
      <c r="E90" s="10">
        <v>5405871.2000000002</v>
      </c>
      <c r="F90" s="10">
        <v>3510380.6</v>
      </c>
      <c r="G90" s="10">
        <v>565571.80000000005</v>
      </c>
      <c r="H90" s="10">
        <v>4994.97</v>
      </c>
      <c r="I90" s="10">
        <v>376690.08</v>
      </c>
      <c r="J90" s="10">
        <v>7325.19</v>
      </c>
      <c r="K90" s="4"/>
      <c r="L90" s="4"/>
    </row>
    <row r="91" spans="1:12" x14ac:dyDescent="0.3">
      <c r="A91" s="1" t="s">
        <v>583</v>
      </c>
      <c r="B91" s="26" t="s">
        <v>595</v>
      </c>
      <c r="C91" s="10">
        <v>1968934.31</v>
      </c>
      <c r="D91" s="10">
        <v>292297.90000000002</v>
      </c>
      <c r="E91" s="10">
        <v>10180732.300000001</v>
      </c>
      <c r="F91" s="10">
        <v>7522310.1200000001</v>
      </c>
      <c r="G91" s="10">
        <v>0</v>
      </c>
      <c r="H91" s="10">
        <v>0</v>
      </c>
      <c r="I91" s="10">
        <v>737441.91</v>
      </c>
      <c r="J91" s="10">
        <v>451824.27</v>
      </c>
      <c r="K91" s="4"/>
      <c r="L91" s="4"/>
    </row>
    <row r="92" spans="1:12" x14ac:dyDescent="0.3">
      <c r="A92" s="1" t="s">
        <v>583</v>
      </c>
      <c r="B92" s="26" t="s">
        <v>596</v>
      </c>
      <c r="C92" s="10">
        <v>588500</v>
      </c>
      <c r="D92" s="10">
        <v>35000</v>
      </c>
      <c r="E92" s="10">
        <v>7932268.5</v>
      </c>
      <c r="F92" s="10">
        <v>4869214.8</v>
      </c>
      <c r="G92" s="10">
        <v>1635337.83</v>
      </c>
      <c r="H92" s="10">
        <v>34359.949999999997</v>
      </c>
      <c r="I92" s="10">
        <v>705094.76</v>
      </c>
      <c r="J92" s="10">
        <v>312634</v>
      </c>
      <c r="K92" s="4"/>
      <c r="L92" s="4"/>
    </row>
    <row r="93" spans="1:12" x14ac:dyDescent="0.3">
      <c r="A93" s="1" t="s">
        <v>583</v>
      </c>
      <c r="B93" s="26" t="s">
        <v>597</v>
      </c>
      <c r="C93" s="10">
        <v>1539827.55</v>
      </c>
      <c r="D93" s="10">
        <v>151937.12</v>
      </c>
      <c r="E93" s="10">
        <v>5257131.03</v>
      </c>
      <c r="F93" s="10">
        <v>3350837.61</v>
      </c>
      <c r="G93" s="10">
        <v>5424.3</v>
      </c>
      <c r="H93" s="10">
        <v>0</v>
      </c>
      <c r="I93" s="10">
        <v>80512.94</v>
      </c>
      <c r="J93" s="10">
        <v>31000</v>
      </c>
      <c r="K93" s="4"/>
      <c r="L93" s="4"/>
    </row>
    <row r="94" spans="1:12" x14ac:dyDescent="0.3">
      <c r="A94" s="1" t="s">
        <v>583</v>
      </c>
      <c r="B94" s="26" t="s">
        <v>598</v>
      </c>
      <c r="C94" s="10">
        <v>331030.09999999998</v>
      </c>
      <c r="D94" s="10">
        <v>1844.47</v>
      </c>
      <c r="E94" s="10">
        <v>4495436.7</v>
      </c>
      <c r="F94" s="10">
        <v>3489721.83</v>
      </c>
      <c r="G94" s="10">
        <v>154086.72</v>
      </c>
      <c r="H94" s="10">
        <v>30158.720000000001</v>
      </c>
      <c r="I94" s="10">
        <v>170974.27</v>
      </c>
      <c r="J94" s="10">
        <v>90553.25</v>
      </c>
      <c r="K94" s="4"/>
      <c r="L94" s="4"/>
    </row>
    <row r="95" spans="1:12" x14ac:dyDescent="0.3">
      <c r="A95" s="1" t="s">
        <v>583</v>
      </c>
      <c r="B95" s="26" t="s">
        <v>599</v>
      </c>
      <c r="C95" s="10">
        <v>608508</v>
      </c>
      <c r="D95" s="10">
        <v>17670</v>
      </c>
      <c r="E95" s="10">
        <v>1221558</v>
      </c>
      <c r="F95" s="10">
        <v>728124</v>
      </c>
      <c r="G95" s="10">
        <v>191844</v>
      </c>
      <c r="H95" s="10">
        <v>6448</v>
      </c>
      <c r="I95" s="10">
        <v>113546</v>
      </c>
      <c r="J95" s="10">
        <v>2022</v>
      </c>
      <c r="K95" s="4"/>
      <c r="L95" s="4"/>
    </row>
    <row r="96" spans="1:12" x14ac:dyDescent="0.3">
      <c r="A96" s="1" t="s">
        <v>583</v>
      </c>
      <c r="B96" s="26" t="s">
        <v>600</v>
      </c>
      <c r="C96" s="10">
        <v>3491803.63</v>
      </c>
      <c r="D96" s="10">
        <v>374219.82</v>
      </c>
      <c r="E96" s="10">
        <v>3826313.28</v>
      </c>
      <c r="F96" s="10">
        <v>2225296.9700000002</v>
      </c>
      <c r="G96" s="10">
        <v>211757.06</v>
      </c>
      <c r="H96" s="10">
        <v>2402.85</v>
      </c>
      <c r="I96" s="10">
        <v>187069.64</v>
      </c>
      <c r="J96" s="10">
        <v>10650.36</v>
      </c>
      <c r="K96" s="4"/>
      <c r="L96" s="4"/>
    </row>
    <row r="97" spans="1:12" x14ac:dyDescent="0.3">
      <c r="A97" s="1" t="s">
        <v>583</v>
      </c>
      <c r="B97" s="26" t="s">
        <v>601</v>
      </c>
      <c r="C97" s="10">
        <v>522659.18</v>
      </c>
      <c r="D97" s="10">
        <v>200286.67</v>
      </c>
      <c r="E97" s="10">
        <v>2987085.29</v>
      </c>
      <c r="F97" s="10">
        <v>1625361.64</v>
      </c>
      <c r="G97" s="10">
        <v>35122.07</v>
      </c>
      <c r="H97" s="10">
        <v>260000</v>
      </c>
      <c r="I97" s="10">
        <v>200577.58</v>
      </c>
      <c r="J97" s="10">
        <v>3505.91</v>
      </c>
      <c r="K97" s="4"/>
      <c r="L97" s="4"/>
    </row>
    <row r="98" spans="1:12" x14ac:dyDescent="0.3">
      <c r="A98" s="1" t="s">
        <v>583</v>
      </c>
      <c r="B98" s="26" t="s">
        <v>602</v>
      </c>
      <c r="C98" s="10">
        <v>855468.13</v>
      </c>
      <c r="D98" s="10">
        <v>3958.15</v>
      </c>
      <c r="E98" s="10">
        <v>10526248.18</v>
      </c>
      <c r="F98" s="10">
        <v>9127151.3100000005</v>
      </c>
      <c r="G98" s="10">
        <v>472718.98</v>
      </c>
      <c r="H98" s="10">
        <v>355433.54</v>
      </c>
      <c r="I98" s="10">
        <v>480542.08</v>
      </c>
      <c r="J98" s="10">
        <v>103215.96</v>
      </c>
      <c r="K98" s="4"/>
      <c r="L98" s="4"/>
    </row>
    <row r="99" spans="1:12" x14ac:dyDescent="0.3">
      <c r="A99" s="1" t="s">
        <v>583</v>
      </c>
      <c r="B99" s="26" t="s">
        <v>603</v>
      </c>
      <c r="C99" s="10">
        <v>1621988</v>
      </c>
      <c r="D99" s="10">
        <v>68901</v>
      </c>
      <c r="E99" s="10">
        <v>6430834</v>
      </c>
      <c r="F99" s="10">
        <v>4974105</v>
      </c>
      <c r="G99" s="10">
        <v>80661</v>
      </c>
      <c r="H99" s="10">
        <v>66</v>
      </c>
      <c r="I99" s="10">
        <v>189564</v>
      </c>
      <c r="J99" s="10">
        <v>46586</v>
      </c>
      <c r="K99" s="4"/>
      <c r="L99" s="4"/>
    </row>
    <row r="100" spans="1:12" x14ac:dyDescent="0.3">
      <c r="A100" s="1" t="s">
        <v>583</v>
      </c>
      <c r="B100" s="26" t="s">
        <v>604</v>
      </c>
      <c r="C100" s="10">
        <v>468333.66</v>
      </c>
      <c r="D100" s="10">
        <v>24134.61</v>
      </c>
      <c r="E100" s="10">
        <v>11883191.810000001</v>
      </c>
      <c r="F100" s="10">
        <v>10165499.09</v>
      </c>
      <c r="G100" s="10">
        <v>326744</v>
      </c>
      <c r="H100" s="10">
        <v>150000</v>
      </c>
      <c r="I100" s="10">
        <v>262395.99</v>
      </c>
      <c r="J100" s="10">
        <v>60000</v>
      </c>
      <c r="K100" s="4"/>
      <c r="L100" s="4"/>
    </row>
    <row r="101" spans="1:12" x14ac:dyDescent="0.3">
      <c r="A101" s="1" t="s">
        <v>583</v>
      </c>
      <c r="B101" s="26" t="s">
        <v>605</v>
      </c>
      <c r="C101" s="10">
        <v>403192.47</v>
      </c>
      <c r="D101" s="10">
        <v>52241.42</v>
      </c>
      <c r="E101" s="10">
        <v>5526111.5099999998</v>
      </c>
      <c r="F101" s="10">
        <v>3244428.17</v>
      </c>
      <c r="G101" s="10">
        <v>0</v>
      </c>
      <c r="H101" s="10">
        <v>0</v>
      </c>
      <c r="I101" s="10">
        <v>241229.12</v>
      </c>
      <c r="J101" s="10">
        <v>18713.849999999999</v>
      </c>
      <c r="K101" s="4"/>
      <c r="L101" s="4"/>
    </row>
    <row r="102" spans="1:12" x14ac:dyDescent="0.3">
      <c r="A102" s="1" t="s">
        <v>583</v>
      </c>
      <c r="B102" s="26" t="s">
        <v>606</v>
      </c>
      <c r="C102" s="10">
        <v>449893.56</v>
      </c>
      <c r="D102" s="10">
        <v>770.78</v>
      </c>
      <c r="E102" s="10">
        <v>3123190.64</v>
      </c>
      <c r="F102" s="10">
        <v>2225000.88</v>
      </c>
      <c r="G102" s="10">
        <v>492233.22</v>
      </c>
      <c r="H102" s="10">
        <v>0</v>
      </c>
      <c r="I102" s="10">
        <v>136380.1</v>
      </c>
      <c r="J102" s="10">
        <v>14179.98</v>
      </c>
      <c r="K102" s="4"/>
      <c r="L102" s="4"/>
    </row>
    <row r="103" spans="1:12" x14ac:dyDescent="0.3">
      <c r="A103" s="1" t="s">
        <v>583</v>
      </c>
      <c r="B103" s="26" t="s">
        <v>607</v>
      </c>
      <c r="C103" s="10">
        <v>502164.8</v>
      </c>
      <c r="D103" s="10">
        <v>44707.63</v>
      </c>
      <c r="E103" s="10">
        <v>4101443.55</v>
      </c>
      <c r="F103" s="10">
        <v>1879460.67</v>
      </c>
      <c r="G103" s="10">
        <v>441056.79</v>
      </c>
      <c r="H103" s="10">
        <v>12976.71</v>
      </c>
      <c r="I103" s="10">
        <v>187354.31</v>
      </c>
      <c r="J103" s="10">
        <v>27561.45</v>
      </c>
      <c r="K103" s="4"/>
      <c r="L103" s="4"/>
    </row>
    <row r="104" spans="1:12" x14ac:dyDescent="0.3">
      <c r="A104" s="1" t="s">
        <v>583</v>
      </c>
      <c r="B104" s="26" t="s">
        <v>608</v>
      </c>
      <c r="C104" s="10">
        <v>584518.76</v>
      </c>
      <c r="D104" s="10">
        <v>4724.92</v>
      </c>
      <c r="E104" s="10">
        <v>1623584.42</v>
      </c>
      <c r="F104" s="10">
        <v>486831.44</v>
      </c>
      <c r="G104" s="10">
        <v>15681.89</v>
      </c>
      <c r="H104" s="10">
        <v>0</v>
      </c>
      <c r="I104" s="10">
        <v>164477.44</v>
      </c>
      <c r="J104" s="10">
        <v>11136.52</v>
      </c>
      <c r="K104" s="4"/>
      <c r="L104" s="4"/>
    </row>
    <row r="105" spans="1:12" x14ac:dyDescent="0.3">
      <c r="A105" s="1" t="s">
        <v>583</v>
      </c>
      <c r="B105" s="26" t="s">
        <v>609</v>
      </c>
      <c r="C105" s="10">
        <v>2537900</v>
      </c>
      <c r="D105" s="10">
        <v>69100</v>
      </c>
      <c r="E105" s="10">
        <v>6072100</v>
      </c>
      <c r="F105" s="10">
        <v>4675600</v>
      </c>
      <c r="G105" s="10">
        <v>0</v>
      </c>
      <c r="H105" s="10">
        <v>0</v>
      </c>
      <c r="I105" s="10">
        <v>750900</v>
      </c>
      <c r="J105" s="10">
        <v>159900</v>
      </c>
      <c r="K105" s="4"/>
      <c r="L105" s="4"/>
    </row>
    <row r="106" spans="1:12" x14ac:dyDescent="0.3">
      <c r="A106" s="1" t="s">
        <v>583</v>
      </c>
      <c r="B106" s="26" t="s">
        <v>610</v>
      </c>
      <c r="C106" s="10">
        <v>912251.87</v>
      </c>
      <c r="D106" s="10">
        <v>146701.15</v>
      </c>
      <c r="E106" s="10">
        <v>6841470.0999999996</v>
      </c>
      <c r="F106" s="10">
        <v>5209793.09</v>
      </c>
      <c r="G106" s="10">
        <v>759766.85</v>
      </c>
      <c r="H106" s="10">
        <v>8614.26</v>
      </c>
      <c r="I106" s="10">
        <v>246438.82</v>
      </c>
      <c r="J106" s="10">
        <v>44549.06</v>
      </c>
      <c r="K106" s="4"/>
      <c r="L106" s="4"/>
    </row>
    <row r="107" spans="1:12" x14ac:dyDescent="0.3">
      <c r="A107" s="1" t="s">
        <v>583</v>
      </c>
      <c r="B107" s="26" t="s">
        <v>611</v>
      </c>
      <c r="C107" s="10">
        <v>1592086.31</v>
      </c>
      <c r="D107" s="10">
        <v>19288.919999999998</v>
      </c>
      <c r="E107" s="10">
        <v>11994047.369999999</v>
      </c>
      <c r="F107" s="10">
        <v>10784318.58</v>
      </c>
      <c r="G107" s="10">
        <v>382444.65</v>
      </c>
      <c r="H107" s="10">
        <v>74787.27</v>
      </c>
      <c r="I107" s="10">
        <v>383150.33</v>
      </c>
      <c r="J107" s="10">
        <v>76973.070000000007</v>
      </c>
      <c r="K107" s="4"/>
      <c r="L107" s="4"/>
    </row>
    <row r="108" spans="1:12" x14ac:dyDescent="0.3">
      <c r="A108" s="1" t="s">
        <v>583</v>
      </c>
      <c r="B108" s="26" t="s">
        <v>612</v>
      </c>
      <c r="C108" s="10">
        <v>785549.36</v>
      </c>
      <c r="D108" s="10">
        <v>104386.07</v>
      </c>
      <c r="E108" s="10">
        <v>4640006.95</v>
      </c>
      <c r="F108" s="10">
        <v>3743092.56</v>
      </c>
      <c r="G108" s="10">
        <v>181906.05</v>
      </c>
      <c r="H108" s="10">
        <v>21462.93</v>
      </c>
      <c r="I108" s="10">
        <v>215152.08</v>
      </c>
      <c r="J108" s="10">
        <v>52730.01</v>
      </c>
      <c r="K108" s="4"/>
      <c r="L108" s="4"/>
    </row>
    <row r="109" spans="1:12" x14ac:dyDescent="0.3">
      <c r="A109" s="1" t="s">
        <v>583</v>
      </c>
      <c r="B109" s="26" t="s">
        <v>613</v>
      </c>
      <c r="C109" s="10">
        <v>417518</v>
      </c>
      <c r="D109" s="10">
        <v>33500</v>
      </c>
      <c r="E109" s="10">
        <v>4025099</v>
      </c>
      <c r="F109" s="10">
        <v>1480859</v>
      </c>
      <c r="G109" s="10">
        <v>71607</v>
      </c>
      <c r="H109" s="10">
        <v>0</v>
      </c>
      <c r="I109" s="10">
        <v>806533</v>
      </c>
      <c r="J109" s="10">
        <v>52230</v>
      </c>
      <c r="K109" s="4"/>
      <c r="L109" s="4"/>
    </row>
    <row r="110" spans="1:12" x14ac:dyDescent="0.3">
      <c r="A110" s="1" t="s">
        <v>359</v>
      </c>
      <c r="B110" s="26" t="s">
        <v>614</v>
      </c>
      <c r="C110" s="10">
        <v>810163.42</v>
      </c>
      <c r="D110" s="10">
        <v>48705.11</v>
      </c>
      <c r="E110" s="10">
        <v>7518855.9400000004</v>
      </c>
      <c r="F110" s="10">
        <v>5832033.2000000002</v>
      </c>
      <c r="G110" s="10">
        <v>16817.29</v>
      </c>
      <c r="H110" s="10">
        <v>0</v>
      </c>
      <c r="I110" s="10">
        <v>355577.69</v>
      </c>
      <c r="J110" s="10">
        <v>77016.81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61092933.499999985</v>
      </c>
      <c r="D112" s="11">
        <f t="shared" si="1"/>
        <v>31821843.820000008</v>
      </c>
      <c r="E112" s="11">
        <f t="shared" si="1"/>
        <v>187945456.52999997</v>
      </c>
      <c r="F112" s="11">
        <f t="shared" si="1"/>
        <v>129905015.86</v>
      </c>
      <c r="G112" s="11">
        <f t="shared" si="1"/>
        <v>8326107.2599999988</v>
      </c>
      <c r="H112" s="11">
        <f t="shared" si="1"/>
        <v>1068133.74</v>
      </c>
      <c r="I112" s="11">
        <f t="shared" si="1"/>
        <v>22181719.779999997</v>
      </c>
      <c r="J112" s="11">
        <f t="shared" si="1"/>
        <v>7590773.4500000002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08" t="s">
        <v>258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3">
      <c r="B115" s="13" t="s">
        <v>506</v>
      </c>
      <c r="C115" s="209" t="s">
        <v>314</v>
      </c>
      <c r="D115" s="210"/>
      <c r="E115" s="209" t="s">
        <v>315</v>
      </c>
      <c r="F115" s="210"/>
      <c r="G115" s="209" t="s">
        <v>316</v>
      </c>
      <c r="H115" s="210"/>
      <c r="I115" s="209" t="s">
        <v>289</v>
      </c>
      <c r="J115" s="210"/>
      <c r="K115" s="209" t="s">
        <v>146</v>
      </c>
      <c r="L115" s="210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7" t="s">
        <v>251</v>
      </c>
      <c r="J116" s="27" t="s">
        <v>252</v>
      </c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7" t="s">
        <v>253</v>
      </c>
      <c r="J117" s="27" t="s">
        <v>253</v>
      </c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583</v>
      </c>
      <c r="B119" s="26" t="s">
        <v>584</v>
      </c>
      <c r="C119" s="10">
        <v>3567760.1</v>
      </c>
      <c r="D119" s="10">
        <v>1644877.85</v>
      </c>
      <c r="E119" s="10">
        <v>115910.88</v>
      </c>
      <c r="F119" s="10">
        <v>8148.85</v>
      </c>
      <c r="G119" s="10">
        <v>142047.67999999999</v>
      </c>
      <c r="H119" s="10">
        <v>20014.189999999999</v>
      </c>
      <c r="I119" s="4">
        <v>0</v>
      </c>
      <c r="J119" s="4">
        <v>0</v>
      </c>
      <c r="K119" s="10">
        <f t="shared" ref="K119:L119" si="2">C41+E41+G41+I41+C80+E80+G80+I80+C119+E119+G119+I119</f>
        <v>9629571.7700000014</v>
      </c>
      <c r="L119" s="10">
        <f t="shared" si="2"/>
        <v>3052018.85</v>
      </c>
    </row>
    <row r="120" spans="1:13" x14ac:dyDescent="0.3">
      <c r="A120" s="1" t="s">
        <v>583</v>
      </c>
      <c r="B120" s="26" t="s">
        <v>585</v>
      </c>
      <c r="C120" s="10">
        <v>5173269.29</v>
      </c>
      <c r="D120" s="10">
        <v>1996597.42</v>
      </c>
      <c r="E120" s="10">
        <v>288574.34000000003</v>
      </c>
      <c r="F120" s="10">
        <v>28450.26</v>
      </c>
      <c r="G120" s="10">
        <v>1038789.96</v>
      </c>
      <c r="H120" s="10">
        <v>796601.42</v>
      </c>
      <c r="I120" s="4">
        <v>14720.22</v>
      </c>
      <c r="J120" s="4">
        <v>895.51</v>
      </c>
      <c r="K120" s="10">
        <f t="shared" ref="K120:L120" si="3">C42+E42+G42+I42+C81+E81+G81+I81+C120+E120+G120+I120</f>
        <v>13824604.51</v>
      </c>
      <c r="L120" s="10">
        <f t="shared" si="3"/>
        <v>5397045.419999999</v>
      </c>
    </row>
    <row r="121" spans="1:13" x14ac:dyDescent="0.3">
      <c r="A121" s="1" t="s">
        <v>583</v>
      </c>
      <c r="B121" s="26" t="s">
        <v>586</v>
      </c>
      <c r="C121" s="10">
        <v>3021946.44</v>
      </c>
      <c r="D121" s="10">
        <v>1624425.57</v>
      </c>
      <c r="E121" s="10">
        <v>431962.85</v>
      </c>
      <c r="F121" s="10">
        <v>116858.2</v>
      </c>
      <c r="G121" s="10">
        <v>422388.07</v>
      </c>
      <c r="H121" s="10">
        <v>132867.76999999999</v>
      </c>
      <c r="I121" s="4">
        <v>123291.79</v>
      </c>
      <c r="J121" s="4">
        <v>0</v>
      </c>
      <c r="K121" s="10">
        <f t="shared" ref="K121:L121" si="4">C43+E43+G43+I43+C82+E82+G82+I82+C121+E121+G121+I121</f>
        <v>43912415.649999999</v>
      </c>
      <c r="L121" s="10">
        <f t="shared" si="4"/>
        <v>32515440.449999999</v>
      </c>
    </row>
    <row r="122" spans="1:13" x14ac:dyDescent="0.3">
      <c r="A122" s="1" t="s">
        <v>583</v>
      </c>
      <c r="B122" s="26" t="s">
        <v>587</v>
      </c>
      <c r="C122" s="10">
        <v>4918371.7</v>
      </c>
      <c r="D122" s="10">
        <v>1842665.6</v>
      </c>
      <c r="E122" s="10">
        <v>0</v>
      </c>
      <c r="F122" s="10">
        <v>6000</v>
      </c>
      <c r="G122" s="10">
        <v>1036455.78</v>
      </c>
      <c r="H122" s="10">
        <v>433733.25</v>
      </c>
      <c r="I122" s="4">
        <v>0</v>
      </c>
      <c r="J122" s="4">
        <v>7055.76</v>
      </c>
      <c r="K122" s="10">
        <f t="shared" ref="K122:L122" si="5">C44+E44+G44+I44+C83+E83+G83+I83+C122+E122+G122+I122</f>
        <v>22198914.140000001</v>
      </c>
      <c r="L122" s="10">
        <f t="shared" si="5"/>
        <v>7373555.4299999997</v>
      </c>
    </row>
    <row r="123" spans="1:13" x14ac:dyDescent="0.3">
      <c r="A123" s="1" t="s">
        <v>583</v>
      </c>
      <c r="B123" s="26" t="s">
        <v>588</v>
      </c>
      <c r="C123" s="10">
        <v>11985116</v>
      </c>
      <c r="D123" s="10">
        <v>4652424</v>
      </c>
      <c r="E123" s="10">
        <v>652565</v>
      </c>
      <c r="F123" s="10">
        <v>7146</v>
      </c>
      <c r="G123" s="10">
        <v>1609613</v>
      </c>
      <c r="H123" s="10">
        <v>1189324</v>
      </c>
      <c r="I123" s="4">
        <v>583012</v>
      </c>
      <c r="J123" s="4">
        <v>36175</v>
      </c>
      <c r="K123" s="10">
        <f t="shared" ref="K123:L123" si="6">C45+E45+G45+I45+C84+E84+G84+I84+C123+E123+G123+I123</f>
        <v>48006849</v>
      </c>
      <c r="L123" s="10">
        <f t="shared" si="6"/>
        <v>13688435</v>
      </c>
    </row>
    <row r="124" spans="1:13" x14ac:dyDescent="0.3">
      <c r="A124" s="1" t="s">
        <v>583</v>
      </c>
      <c r="B124" s="26" t="s">
        <v>589</v>
      </c>
      <c r="C124" s="10">
        <v>6142267.6299999999</v>
      </c>
      <c r="D124" s="10">
        <v>3821037.23</v>
      </c>
      <c r="E124" s="10">
        <v>272293</v>
      </c>
      <c r="F124" s="10">
        <v>0</v>
      </c>
      <c r="G124" s="10">
        <v>881277.59</v>
      </c>
      <c r="H124" s="10">
        <v>411523.22</v>
      </c>
      <c r="I124" s="4">
        <v>340097.35</v>
      </c>
      <c r="J124" s="4">
        <v>68374.14</v>
      </c>
      <c r="K124" s="10">
        <f t="shared" ref="K124:L124" si="7">C46+E46+G46+I46+C85+E85+G85+I85+C124+E124+G124+I124</f>
        <v>24019963.32</v>
      </c>
      <c r="L124" s="10">
        <f t="shared" si="7"/>
        <v>8243949.6199999992</v>
      </c>
    </row>
    <row r="125" spans="1:13" x14ac:dyDescent="0.3">
      <c r="A125" s="1" t="s">
        <v>583</v>
      </c>
      <c r="B125" s="26" t="s">
        <v>590</v>
      </c>
      <c r="C125" s="10">
        <v>10609053</v>
      </c>
      <c r="D125" s="10">
        <v>4670354</v>
      </c>
      <c r="E125" s="10">
        <v>92753</v>
      </c>
      <c r="F125" s="10">
        <v>402704</v>
      </c>
      <c r="G125" s="10">
        <v>4595437</v>
      </c>
      <c r="H125" s="10">
        <v>1315000</v>
      </c>
      <c r="I125" s="4">
        <v>0</v>
      </c>
      <c r="J125" s="4">
        <v>598320</v>
      </c>
      <c r="K125" s="10">
        <f t="shared" ref="K125:L125" si="8">C47+E47+G47+I47+C86+E86+G86+I86+C125+E125+G125+I125</f>
        <v>73485439</v>
      </c>
      <c r="L125" s="10">
        <f t="shared" si="8"/>
        <v>30960074</v>
      </c>
    </row>
    <row r="126" spans="1:13" x14ac:dyDescent="0.3">
      <c r="A126" s="1" t="s">
        <v>583</v>
      </c>
      <c r="B126" s="26" t="s">
        <v>591</v>
      </c>
      <c r="C126" s="10">
        <v>7690369.4500000002</v>
      </c>
      <c r="D126" s="10">
        <v>2499411.2599999998</v>
      </c>
      <c r="E126" s="10">
        <v>2206009.13</v>
      </c>
      <c r="F126" s="10">
        <v>1363321.24</v>
      </c>
      <c r="G126" s="10">
        <v>534431.18999999994</v>
      </c>
      <c r="H126" s="10">
        <v>162200.95999999999</v>
      </c>
      <c r="I126" s="4">
        <v>0</v>
      </c>
      <c r="J126" s="4">
        <v>0</v>
      </c>
      <c r="K126" s="10">
        <f t="shared" ref="K126:L126" si="9">C48+E48+G48+I48+C87+E87+G87+I87+C126+E126+G126+I126</f>
        <v>39825821.550000004</v>
      </c>
      <c r="L126" s="10">
        <f t="shared" si="9"/>
        <v>16156671.600000001</v>
      </c>
    </row>
    <row r="127" spans="1:13" x14ac:dyDescent="0.3">
      <c r="A127" s="1" t="s">
        <v>583</v>
      </c>
      <c r="B127" s="26" t="s">
        <v>592</v>
      </c>
      <c r="C127" s="10">
        <v>7605963.4699999997</v>
      </c>
      <c r="D127" s="10">
        <v>3384221.26</v>
      </c>
      <c r="E127" s="10">
        <v>2166249.1</v>
      </c>
      <c r="F127" s="10">
        <v>759562.53</v>
      </c>
      <c r="G127" s="10">
        <v>1329501.57</v>
      </c>
      <c r="H127" s="10">
        <v>841736.32</v>
      </c>
      <c r="I127" s="4">
        <v>0.01</v>
      </c>
      <c r="J127" s="4">
        <v>0</v>
      </c>
      <c r="K127" s="10">
        <f t="shared" ref="K127:L127" si="10">C49+E49+G49+I49+C88+E88+G88+I88+C127+E127+G127+I127</f>
        <v>36202213.099999994</v>
      </c>
      <c r="L127" s="10">
        <f t="shared" si="10"/>
        <v>10800032.880000001</v>
      </c>
    </row>
    <row r="128" spans="1:13" x14ac:dyDescent="0.3">
      <c r="A128" s="1" t="s">
        <v>583</v>
      </c>
      <c r="B128" s="26" t="s">
        <v>593</v>
      </c>
      <c r="C128" s="10">
        <v>2021077.77</v>
      </c>
      <c r="D128" s="10">
        <v>407276.44</v>
      </c>
      <c r="E128" s="10">
        <v>166106.17000000001</v>
      </c>
      <c r="F128" s="10">
        <v>4342.71</v>
      </c>
      <c r="G128" s="10">
        <v>439564.38</v>
      </c>
      <c r="H128" s="10">
        <v>154111.12</v>
      </c>
      <c r="I128" s="4">
        <v>0</v>
      </c>
      <c r="J128" s="4">
        <v>0</v>
      </c>
      <c r="K128" s="10">
        <f t="shared" ref="K128:L128" si="11">C50+E50+G50+I50+C89+E89+G89+I89+C128+E128+G128+I128</f>
        <v>15254227.890000001</v>
      </c>
      <c r="L128" s="10">
        <f t="shared" si="11"/>
        <v>5136908.1000000006</v>
      </c>
    </row>
    <row r="129" spans="1:12" x14ac:dyDescent="0.3">
      <c r="A129" s="1" t="s">
        <v>583</v>
      </c>
      <c r="B129" s="26" t="s">
        <v>594</v>
      </c>
      <c r="C129" s="10">
        <v>5045675.71</v>
      </c>
      <c r="D129" s="10">
        <v>2300565.71</v>
      </c>
      <c r="E129" s="10">
        <v>0</v>
      </c>
      <c r="F129" s="10">
        <v>0</v>
      </c>
      <c r="G129" s="10">
        <v>1306176.07</v>
      </c>
      <c r="H129" s="10">
        <v>872662.04</v>
      </c>
      <c r="I129" s="4">
        <v>0</v>
      </c>
      <c r="J129" s="4">
        <v>22000</v>
      </c>
      <c r="K129" s="10">
        <f t="shared" ref="K129:L129" si="12">C51+E51+G51+I51+C90+E90+G90+I90+C129+E129+G129+I129</f>
        <v>20744929.560000002</v>
      </c>
      <c r="L129" s="10">
        <f t="shared" si="12"/>
        <v>8446341.6400000006</v>
      </c>
    </row>
    <row r="130" spans="1:12" x14ac:dyDescent="0.3">
      <c r="A130" s="1" t="s">
        <v>583</v>
      </c>
      <c r="B130" s="26" t="s">
        <v>595</v>
      </c>
      <c r="C130" s="10">
        <v>5927741.6200000001</v>
      </c>
      <c r="D130" s="10">
        <v>2469959.06</v>
      </c>
      <c r="E130" s="10">
        <v>168412.5</v>
      </c>
      <c r="F130" s="10">
        <v>138575.53</v>
      </c>
      <c r="G130" s="10">
        <v>913761.57</v>
      </c>
      <c r="H130" s="10">
        <v>509428.52</v>
      </c>
      <c r="I130" s="4">
        <v>0</v>
      </c>
      <c r="J130" s="4">
        <v>0</v>
      </c>
      <c r="K130" s="10">
        <f t="shared" ref="K130:L130" si="13">C52+E52+G52+I52+C91+E91+G91+I91+C130+E130+G130+I130</f>
        <v>26914119.230000004</v>
      </c>
      <c r="L130" s="10">
        <f t="shared" si="13"/>
        <v>12959709.229999999</v>
      </c>
    </row>
    <row r="131" spans="1:12" x14ac:dyDescent="0.3">
      <c r="A131" s="1" t="s">
        <v>583</v>
      </c>
      <c r="B131" s="26" t="s">
        <v>596</v>
      </c>
      <c r="C131" s="10">
        <v>7120195.2999999998</v>
      </c>
      <c r="D131" s="10">
        <v>3628582.96</v>
      </c>
      <c r="E131" s="10">
        <v>1050000</v>
      </c>
      <c r="F131" s="10">
        <v>0</v>
      </c>
      <c r="G131" s="10">
        <v>1371214.83</v>
      </c>
      <c r="H131" s="10">
        <v>762434.78</v>
      </c>
      <c r="I131" s="4">
        <v>0</v>
      </c>
      <c r="J131" s="4">
        <v>0</v>
      </c>
      <c r="K131" s="10">
        <f t="shared" ref="K131:L131" si="14">C53+E53+G53+I53+C92+E92+G92+I92+C131+E131+G131+I131</f>
        <v>31158211.420000002</v>
      </c>
      <c r="L131" s="10">
        <f t="shared" si="14"/>
        <v>11468267.159999998</v>
      </c>
    </row>
    <row r="132" spans="1:12" x14ac:dyDescent="0.3">
      <c r="A132" s="1" t="s">
        <v>583</v>
      </c>
      <c r="B132" s="26" t="s">
        <v>597</v>
      </c>
      <c r="C132" s="10">
        <v>3200539.15</v>
      </c>
      <c r="D132" s="10">
        <v>1662919.07</v>
      </c>
      <c r="E132" s="10">
        <v>21508.63</v>
      </c>
      <c r="F132" s="10">
        <v>10000</v>
      </c>
      <c r="G132" s="10">
        <v>1215795.58</v>
      </c>
      <c r="H132" s="10">
        <v>549918.36</v>
      </c>
      <c r="I132" s="4">
        <v>10660.03</v>
      </c>
      <c r="J132" s="4">
        <v>0</v>
      </c>
      <c r="K132" s="10">
        <f t="shared" ref="K132:L132" si="15">C54+E54+G54+I54+C93+E93+G93+I93+C132+E132+G132+I132</f>
        <v>15417478.470000001</v>
      </c>
      <c r="L132" s="10">
        <f t="shared" si="15"/>
        <v>6590571.4700000007</v>
      </c>
    </row>
    <row r="133" spans="1:12" x14ac:dyDescent="0.3">
      <c r="A133" s="1" t="s">
        <v>583</v>
      </c>
      <c r="B133" s="26" t="s">
        <v>598</v>
      </c>
      <c r="C133" s="10">
        <v>4266050.96</v>
      </c>
      <c r="D133" s="10">
        <v>3173412.27</v>
      </c>
      <c r="E133" s="10">
        <v>171966.17</v>
      </c>
      <c r="F133" s="10">
        <v>2611.04</v>
      </c>
      <c r="G133" s="10">
        <v>816647.84</v>
      </c>
      <c r="H133" s="10">
        <v>514737.95</v>
      </c>
      <c r="I133" s="4">
        <v>-0.01</v>
      </c>
      <c r="J133" s="4">
        <v>0</v>
      </c>
      <c r="K133" s="10">
        <f t="shared" ref="K133:L133" si="16">C55+E55+G55+I55+C94+E94+G94+I94+C133+E133+G133+I133</f>
        <v>13528715.559999999</v>
      </c>
      <c r="L133" s="10">
        <f t="shared" si="16"/>
        <v>8053379.4900000002</v>
      </c>
    </row>
    <row r="134" spans="1:12" x14ac:dyDescent="0.3">
      <c r="A134" s="1" t="s">
        <v>583</v>
      </c>
      <c r="B134" s="26" t="s">
        <v>599</v>
      </c>
      <c r="C134" s="10">
        <v>5021534</v>
      </c>
      <c r="D134" s="10">
        <v>1865270</v>
      </c>
      <c r="E134" s="10">
        <v>1909</v>
      </c>
      <c r="F134" s="10">
        <v>11400</v>
      </c>
      <c r="G134" s="10">
        <v>663844</v>
      </c>
      <c r="H134" s="10">
        <v>468364</v>
      </c>
      <c r="I134" s="4">
        <v>96037</v>
      </c>
      <c r="J134" s="4">
        <v>65837</v>
      </c>
      <c r="K134" s="10">
        <f t="shared" ref="K134:L134" si="17">C56+E56+G56+I56+C95+E95+G95+I95+C134+E134+G134+I134</f>
        <v>9808667</v>
      </c>
      <c r="L134" s="10">
        <f t="shared" si="17"/>
        <v>3510597</v>
      </c>
    </row>
    <row r="135" spans="1:12" x14ac:dyDescent="0.3">
      <c r="A135" s="1" t="s">
        <v>583</v>
      </c>
      <c r="B135" s="26" t="s">
        <v>600</v>
      </c>
      <c r="C135" s="10">
        <v>11463930.91</v>
      </c>
      <c r="D135" s="10">
        <v>5405222.7699999996</v>
      </c>
      <c r="E135" s="10">
        <v>1924179.57</v>
      </c>
      <c r="F135" s="10">
        <v>1006245.77</v>
      </c>
      <c r="G135" s="10">
        <v>492333.74</v>
      </c>
      <c r="H135" s="10">
        <v>171652.32</v>
      </c>
      <c r="I135" s="4">
        <v>2840200.38</v>
      </c>
      <c r="J135" s="4">
        <v>2600000</v>
      </c>
      <c r="K135" s="10">
        <f t="shared" ref="K135:L135" si="18">C57+E57+G57+I57+C96+E96+G96+I96+C135+E135+G135+I135</f>
        <v>33143539.809999999</v>
      </c>
      <c r="L135" s="10">
        <f t="shared" si="18"/>
        <v>13660005.289999999</v>
      </c>
    </row>
    <row r="136" spans="1:12" x14ac:dyDescent="0.3">
      <c r="A136" s="1" t="s">
        <v>583</v>
      </c>
      <c r="B136" s="26" t="s">
        <v>601</v>
      </c>
      <c r="C136" s="10">
        <v>3240629.53</v>
      </c>
      <c r="D136" s="10">
        <v>1314804.5</v>
      </c>
      <c r="E136" s="10">
        <v>8200</v>
      </c>
      <c r="F136" s="10">
        <v>12000</v>
      </c>
      <c r="G136" s="10">
        <v>612907.21</v>
      </c>
      <c r="H136" s="10">
        <v>420611.31</v>
      </c>
      <c r="I136" s="4">
        <v>3368158.63</v>
      </c>
      <c r="J136" s="4">
        <v>3234104.58</v>
      </c>
      <c r="K136" s="10">
        <f t="shared" ref="K136:L136" si="19">C58+E58+G58+I58+C97+E97+G97+I97+C136+E136+G136+I136</f>
        <v>13416159.559999999</v>
      </c>
      <c r="L136" s="10">
        <f t="shared" si="19"/>
        <v>7398000.6100000003</v>
      </c>
    </row>
    <row r="137" spans="1:12" x14ac:dyDescent="0.3">
      <c r="A137" s="1" t="s">
        <v>583</v>
      </c>
      <c r="B137" s="26" t="s">
        <v>602</v>
      </c>
      <c r="C137" s="10">
        <v>6995573.0700000003</v>
      </c>
      <c r="D137" s="10">
        <v>3939817.08</v>
      </c>
      <c r="E137" s="10">
        <v>0</v>
      </c>
      <c r="F137" s="10">
        <v>36750</v>
      </c>
      <c r="G137" s="10">
        <v>372973.03</v>
      </c>
      <c r="H137" s="10">
        <v>152863.35</v>
      </c>
      <c r="I137" s="4">
        <v>0</v>
      </c>
      <c r="J137" s="4">
        <v>0</v>
      </c>
      <c r="K137" s="10">
        <f t="shared" ref="K137:L137" si="20">C59+E59+G59+I59+C98+E98+G98+I98+C137+E137+G137+I137</f>
        <v>25940359.870000001</v>
      </c>
      <c r="L137" s="10">
        <f t="shared" si="20"/>
        <v>15522127.01</v>
      </c>
    </row>
    <row r="138" spans="1:12" x14ac:dyDescent="0.3">
      <c r="A138" s="1" t="s">
        <v>583</v>
      </c>
      <c r="B138" s="26" t="s">
        <v>603</v>
      </c>
      <c r="C138" s="10">
        <v>8644647</v>
      </c>
      <c r="D138" s="10">
        <v>2300729</v>
      </c>
      <c r="E138" s="10">
        <v>484333</v>
      </c>
      <c r="F138" s="10">
        <v>99054</v>
      </c>
      <c r="G138" s="10">
        <v>1083223</v>
      </c>
      <c r="H138" s="10">
        <v>727978</v>
      </c>
      <c r="I138" s="4">
        <v>622709</v>
      </c>
      <c r="J138" s="4">
        <v>417457</v>
      </c>
      <c r="K138" s="10">
        <f t="shared" ref="K138:L138" si="21">C60+E60+G60+I60+C99+E99+G99+I99+C138+E138+G138+I138</f>
        <v>24823830</v>
      </c>
      <c r="L138" s="10">
        <f t="shared" si="21"/>
        <v>9547988</v>
      </c>
    </row>
    <row r="139" spans="1:12" x14ac:dyDescent="0.3">
      <c r="A139" s="1" t="s">
        <v>583</v>
      </c>
      <c r="B139" s="26" t="s">
        <v>604</v>
      </c>
      <c r="C139" s="10">
        <v>4556097.7</v>
      </c>
      <c r="D139" s="10">
        <v>1829769.11</v>
      </c>
      <c r="E139" s="10">
        <v>0</v>
      </c>
      <c r="F139" s="10">
        <v>0</v>
      </c>
      <c r="G139" s="10">
        <v>1280885.56</v>
      </c>
      <c r="H139" s="10">
        <v>624390.30000000005</v>
      </c>
      <c r="I139" s="4">
        <v>87481.75</v>
      </c>
      <c r="J139" s="4">
        <v>11481.55</v>
      </c>
      <c r="K139" s="10">
        <f t="shared" ref="K139:L139" si="22">C61+E61+G61+I61+C100+E100+G100+I100+C139+E139+G139+I139</f>
        <v>27959774.439999994</v>
      </c>
      <c r="L139" s="10">
        <f t="shared" si="22"/>
        <v>15420477.48</v>
      </c>
    </row>
    <row r="140" spans="1:12" x14ac:dyDescent="0.3">
      <c r="A140" s="1" t="s">
        <v>583</v>
      </c>
      <c r="B140" s="26" t="s">
        <v>605</v>
      </c>
      <c r="C140" s="10">
        <v>4609353.97</v>
      </c>
      <c r="D140" s="10">
        <v>2780805.89</v>
      </c>
      <c r="E140" s="10">
        <v>0</v>
      </c>
      <c r="F140" s="10">
        <v>0</v>
      </c>
      <c r="G140" s="10">
        <v>1081091.26</v>
      </c>
      <c r="H140" s="10">
        <v>720621.33</v>
      </c>
      <c r="I140" s="4">
        <v>408.47</v>
      </c>
      <c r="J140" s="4">
        <v>0</v>
      </c>
      <c r="K140" s="10">
        <f t="shared" ref="K140:L140" si="23">C62+E62+G62+I62+C101+E101+G101+I101+C140+E140+G140+I140</f>
        <v>14823664.870000001</v>
      </c>
      <c r="L140" s="10">
        <f t="shared" si="23"/>
        <v>7376496.5099999998</v>
      </c>
    </row>
    <row r="141" spans="1:12" x14ac:dyDescent="0.3">
      <c r="A141" s="1" t="s">
        <v>583</v>
      </c>
      <c r="B141" s="26" t="s">
        <v>606</v>
      </c>
      <c r="C141" s="10">
        <v>4330976.34</v>
      </c>
      <c r="D141" s="10">
        <v>1916750.78</v>
      </c>
      <c r="E141" s="10">
        <v>96841.24</v>
      </c>
      <c r="F141" s="10">
        <v>3527.79</v>
      </c>
      <c r="G141" s="10">
        <v>476836.84</v>
      </c>
      <c r="H141" s="10">
        <v>103368.87</v>
      </c>
      <c r="I141" s="4">
        <v>0</v>
      </c>
      <c r="J141" s="4">
        <v>0</v>
      </c>
      <c r="K141" s="10">
        <f t="shared" ref="K141:L141" si="24">C63+E63+G63+I63+C102+E102+G102+I102+C141+E141+G141+I141</f>
        <v>13489086.060000001</v>
      </c>
      <c r="L141" s="10">
        <f t="shared" si="24"/>
        <v>5018488.8899999997</v>
      </c>
    </row>
    <row r="142" spans="1:12" x14ac:dyDescent="0.3">
      <c r="A142" s="1" t="s">
        <v>583</v>
      </c>
      <c r="B142" s="26" t="s">
        <v>607</v>
      </c>
      <c r="C142" s="10">
        <v>2990962.69</v>
      </c>
      <c r="D142" s="10">
        <v>845953.43</v>
      </c>
      <c r="E142" s="10">
        <v>168000.94</v>
      </c>
      <c r="F142" s="10">
        <v>167000</v>
      </c>
      <c r="G142" s="10">
        <v>447921.32</v>
      </c>
      <c r="H142" s="10">
        <v>178561.45</v>
      </c>
      <c r="I142" s="4">
        <v>61403.25</v>
      </c>
      <c r="J142" s="4">
        <v>31853.82</v>
      </c>
      <c r="K142" s="10">
        <f t="shared" ref="K142:L142" si="25">C64+E64+G64+I64+C103+E103+G103+I103+C142+E142+G142+I142</f>
        <v>11728730.999999998</v>
      </c>
      <c r="L142" s="10">
        <f t="shared" si="25"/>
        <v>3440227.81</v>
      </c>
    </row>
    <row r="143" spans="1:12" x14ac:dyDescent="0.3">
      <c r="A143" s="1" t="s">
        <v>583</v>
      </c>
      <c r="B143" s="26" t="s">
        <v>608</v>
      </c>
      <c r="C143" s="10">
        <v>3448155.51</v>
      </c>
      <c r="D143" s="10">
        <v>1396869.87</v>
      </c>
      <c r="E143" s="10">
        <v>0</v>
      </c>
      <c r="F143" s="10">
        <v>80000</v>
      </c>
      <c r="G143" s="10">
        <v>488940.6</v>
      </c>
      <c r="H143" s="10">
        <v>251078.83</v>
      </c>
      <c r="I143" s="4">
        <v>0</v>
      </c>
      <c r="J143" s="4">
        <v>20000</v>
      </c>
      <c r="K143" s="10">
        <f t="shared" ref="K143:L143" si="26">C65+E65+G65+I65+C104+E104+G104+I104+C143+E143+G143+I143</f>
        <v>8968852.9299999997</v>
      </c>
      <c r="L143" s="10">
        <f t="shared" si="26"/>
        <v>2738694.21</v>
      </c>
    </row>
    <row r="144" spans="1:12" x14ac:dyDescent="0.3">
      <c r="A144" s="1" t="s">
        <v>583</v>
      </c>
      <c r="B144" s="26" t="s">
        <v>609</v>
      </c>
      <c r="C144" s="10">
        <v>6584700</v>
      </c>
      <c r="D144" s="10">
        <v>2812200</v>
      </c>
      <c r="E144" s="10">
        <v>3801200</v>
      </c>
      <c r="F144" s="10">
        <v>1187600</v>
      </c>
      <c r="G144" s="10">
        <v>354500</v>
      </c>
      <c r="H144" s="10">
        <v>140800</v>
      </c>
      <c r="I144" s="4">
        <v>0</v>
      </c>
      <c r="J144" s="4">
        <v>0</v>
      </c>
      <c r="K144" s="10">
        <f t="shared" ref="K144:L144" si="27">C66+E66+G66+I66+C105+E105+G105+I105+C144+E144+G144+I144</f>
        <v>32940700</v>
      </c>
      <c r="L144" s="10">
        <f t="shared" si="27"/>
        <v>10631400</v>
      </c>
    </row>
    <row r="145" spans="1:13" x14ac:dyDescent="0.3">
      <c r="A145" s="1" t="s">
        <v>583</v>
      </c>
      <c r="B145" s="26" t="s">
        <v>610</v>
      </c>
      <c r="C145" s="10">
        <v>8363246.7000000002</v>
      </c>
      <c r="D145" s="10">
        <v>3550753.86</v>
      </c>
      <c r="E145" s="10">
        <v>1151935.92</v>
      </c>
      <c r="F145" s="10">
        <v>328384.94</v>
      </c>
      <c r="G145" s="10">
        <v>1324870.93</v>
      </c>
      <c r="H145" s="10">
        <v>1002464.91</v>
      </c>
      <c r="I145" s="4">
        <v>20000</v>
      </c>
      <c r="J145" s="4">
        <v>20000</v>
      </c>
      <c r="K145" s="10">
        <f t="shared" ref="K145:L145" si="28">C67+E67+G67+I67+C106+E106+G106+I106+C145+E145+G145+I145</f>
        <v>24996881.189999998</v>
      </c>
      <c r="L145" s="10">
        <f t="shared" si="28"/>
        <v>11433968.739999998</v>
      </c>
    </row>
    <row r="146" spans="1:13" x14ac:dyDescent="0.3">
      <c r="A146" s="1" t="s">
        <v>583</v>
      </c>
      <c r="B146" s="26" t="s">
        <v>611</v>
      </c>
      <c r="C146" s="10">
        <v>8241257.8200000003</v>
      </c>
      <c r="D146" s="10">
        <v>3572566.78</v>
      </c>
      <c r="E146" s="10">
        <v>952125.06</v>
      </c>
      <c r="F146" s="10">
        <v>1038641.46</v>
      </c>
      <c r="G146" s="10">
        <v>1484275.99</v>
      </c>
      <c r="H146" s="10">
        <v>469981.03</v>
      </c>
      <c r="I146" s="4">
        <v>129648.49</v>
      </c>
      <c r="J146" s="4">
        <v>62232.1</v>
      </c>
      <c r="K146" s="10">
        <f t="shared" ref="K146:L146" si="29">C68+E68+G68+I68+C107+E107+G107+I107+C146+E146+G146+I146</f>
        <v>29701285.169999991</v>
      </c>
      <c r="L146" s="10">
        <f t="shared" si="29"/>
        <v>17035932.450000003</v>
      </c>
    </row>
    <row r="147" spans="1:13" x14ac:dyDescent="0.3">
      <c r="A147" s="1" t="s">
        <v>583</v>
      </c>
      <c r="B147" s="26" t="s">
        <v>612</v>
      </c>
      <c r="C147" s="10">
        <v>4776109.28</v>
      </c>
      <c r="D147" s="10">
        <v>3046841.89</v>
      </c>
      <c r="E147" s="10">
        <v>1176042.32</v>
      </c>
      <c r="F147" s="10">
        <v>725002.04</v>
      </c>
      <c r="G147" s="10">
        <v>1585274.77</v>
      </c>
      <c r="H147" s="10">
        <v>1171833.69</v>
      </c>
      <c r="I147" s="4">
        <v>0</v>
      </c>
      <c r="J147" s="4">
        <v>0</v>
      </c>
      <c r="K147" s="10">
        <f t="shared" ref="K147:L147" si="30">C69+E69+G69+I69+C108+E108+G108+I108+C147+E147+G147+I147</f>
        <v>16981168.510000002</v>
      </c>
      <c r="L147" s="10">
        <f t="shared" si="30"/>
        <v>9607545.7799999993</v>
      </c>
    </row>
    <row r="148" spans="1:13" x14ac:dyDescent="0.3">
      <c r="A148" s="1" t="s">
        <v>583</v>
      </c>
      <c r="B148" s="26" t="s">
        <v>613</v>
      </c>
      <c r="C148" s="10">
        <v>8424662</v>
      </c>
      <c r="D148" s="10">
        <v>1781139</v>
      </c>
      <c r="E148" s="10">
        <v>1099352</v>
      </c>
      <c r="F148" s="10">
        <v>306101</v>
      </c>
      <c r="G148" s="10">
        <v>533322</v>
      </c>
      <c r="H148" s="10">
        <v>40170</v>
      </c>
      <c r="I148" s="4">
        <v>0</v>
      </c>
      <c r="J148" s="4">
        <v>0</v>
      </c>
      <c r="K148" s="10">
        <f>C70+E70+G70+I70+C109+E109+G109+I109+C148+E148+G148+I148</f>
        <v>20606558</v>
      </c>
      <c r="L148" s="10">
        <f>D70+F70+H70+J70+D109+F109+H109+J109+D148+F148+H148+J148</f>
        <v>4619127</v>
      </c>
    </row>
    <row r="149" spans="1:13" x14ac:dyDescent="0.3">
      <c r="A149" s="1" t="s">
        <v>360</v>
      </c>
      <c r="B149" s="26" t="s">
        <v>614</v>
      </c>
      <c r="C149" s="10">
        <v>4151980.22</v>
      </c>
      <c r="D149" s="10">
        <v>1620559.8</v>
      </c>
      <c r="E149" s="10">
        <v>563795.87</v>
      </c>
      <c r="F149" s="10">
        <v>544000</v>
      </c>
      <c r="G149" s="10">
        <v>533283.59</v>
      </c>
      <c r="H149" s="10">
        <v>300946.46000000002</v>
      </c>
      <c r="I149" s="4">
        <v>0</v>
      </c>
      <c r="J149" s="4">
        <v>0</v>
      </c>
      <c r="K149" s="10">
        <f>C71+E71+G71+I71+C110+E110+G110+I110+C149+E149+G149+I149</f>
        <v>20594188.620000001</v>
      </c>
      <c r="L149" s="10">
        <f>D71+F71+H71+J71+D110+F110+H110+J110+D149+F149+H149+J149</f>
        <v>10023857.190000001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L151" si="31">SUBTOTAL(9,C118:C150)</f>
        <v>184139214.32999995</v>
      </c>
      <c r="D151" s="11">
        <f t="shared" si="31"/>
        <v>79758783.459999993</v>
      </c>
      <c r="E151" s="11">
        <f t="shared" si="31"/>
        <v>19232225.690000001</v>
      </c>
      <c r="F151" s="11">
        <f t="shared" si="31"/>
        <v>8393427.3599999994</v>
      </c>
      <c r="G151" s="11">
        <f t="shared" si="31"/>
        <v>30469585.950000003</v>
      </c>
      <c r="H151" s="11">
        <f t="shared" si="31"/>
        <v>15611979.75</v>
      </c>
      <c r="I151" s="11">
        <f t="shared" si="31"/>
        <v>8297828.3599999994</v>
      </c>
      <c r="J151" s="11">
        <f t="shared" si="31"/>
        <v>7195786.46</v>
      </c>
      <c r="K151" s="11">
        <f t="shared" si="31"/>
        <v>764046921.19999981</v>
      </c>
      <c r="L151" s="11">
        <f t="shared" si="31"/>
        <v>327827334.30999994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14"/>
      <c r="D154" s="214"/>
      <c r="E154" s="214"/>
      <c r="F154" s="214"/>
      <c r="G154" s="214"/>
      <c r="H154" s="214"/>
      <c r="I154" s="214"/>
      <c r="J154" s="217"/>
      <c r="K154" s="209" t="s">
        <v>146</v>
      </c>
      <c r="L154" s="210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251</v>
      </c>
      <c r="L155" s="14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14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48"/>
    </row>
    <row r="158" spans="1:13" x14ac:dyDescent="0.3">
      <c r="A158" s="1" t="s">
        <v>159</v>
      </c>
      <c r="B158" s="26"/>
      <c r="C158" s="4"/>
      <c r="D158" s="4"/>
      <c r="E158" s="4"/>
      <c r="F158" s="4"/>
      <c r="G158" s="4"/>
      <c r="H158" s="222" t="s">
        <v>507</v>
      </c>
      <c r="I158" s="222"/>
      <c r="J158" s="222"/>
      <c r="K158" s="150">
        <v>0</v>
      </c>
      <c r="L158" s="151">
        <v>0</v>
      </c>
    </row>
    <row r="159" spans="1:13" x14ac:dyDescent="0.3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764046921.19999981</v>
      </c>
      <c r="L159" s="15">
        <f>L151+L158</f>
        <v>327827334.30999994</v>
      </c>
    </row>
    <row r="160" spans="1:13" x14ac:dyDescent="0.3">
      <c r="A160" s="1" t="s">
        <v>84</v>
      </c>
      <c r="B160" s="26"/>
      <c r="C160" s="4"/>
      <c r="D160" s="4"/>
      <c r="E160" s="4"/>
      <c r="F160" s="4"/>
      <c r="G160" s="4"/>
      <c r="H160" s="220" t="s">
        <v>493</v>
      </c>
      <c r="I160" s="220"/>
      <c r="J160" s="220"/>
      <c r="K160" s="4">
        <v>12784340</v>
      </c>
      <c r="L160" s="138">
        <v>12784340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140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21" t="s">
        <v>160</v>
      </c>
      <c r="I162" s="221"/>
      <c r="J162" s="221"/>
      <c r="K162" s="141">
        <f>K159-K160</f>
        <v>751262581.19999981</v>
      </c>
      <c r="L162" s="142">
        <f>L159-L160</f>
        <v>315042994.30999994</v>
      </c>
    </row>
    <row r="163" spans="2:12" ht="13.5" thickTop="1" x14ac:dyDescent="0.3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K154:L154"/>
    <mergeCell ref="H160:J160"/>
    <mergeCell ref="H162:J162"/>
    <mergeCell ref="H158:J158"/>
    <mergeCell ref="C154:D154"/>
    <mergeCell ref="G154:H154"/>
    <mergeCell ref="E154:F154"/>
    <mergeCell ref="I154:J154"/>
    <mergeCell ref="B36:L36"/>
    <mergeCell ref="C37:D37"/>
    <mergeCell ref="E37:F37"/>
    <mergeCell ref="G37:H37"/>
    <mergeCell ref="I37:J37"/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C1" workbookViewId="0">
      <selection activeCell="D19" sqref="D19"/>
    </sheetView>
  </sheetViews>
  <sheetFormatPr defaultRowHeight="12.5" x14ac:dyDescent="0.25"/>
  <cols>
    <col min="1" max="1" width="0" hidden="1" customWidth="1"/>
    <col min="2" max="2" width="9.1796875" hidden="1" customWidth="1"/>
    <col min="3" max="3" width="44" bestFit="1" customWidth="1"/>
    <col min="4" max="4" width="20.1796875" bestFit="1" customWidth="1"/>
  </cols>
  <sheetData>
    <row r="1" spans="3:10" ht="13" thickBot="1" x14ac:dyDescent="0.3">
      <c r="C1" s="16"/>
      <c r="D1" s="16"/>
      <c r="E1" s="16"/>
      <c r="F1" s="16"/>
      <c r="G1" s="16"/>
      <c r="H1" s="16"/>
      <c r="I1" s="16"/>
      <c r="J1" s="16"/>
    </row>
    <row r="2" spans="3:10" ht="23" thickBot="1" x14ac:dyDescent="0.5">
      <c r="C2" s="194" t="s">
        <v>263</v>
      </c>
      <c r="D2" s="195"/>
      <c r="E2" s="195"/>
      <c r="F2" s="195"/>
      <c r="G2" s="195"/>
      <c r="H2" s="195"/>
      <c r="I2" s="195"/>
      <c r="J2" s="196"/>
    </row>
    <row r="3" spans="3:10" ht="23" thickBot="1" x14ac:dyDescent="0.5">
      <c r="C3" s="17"/>
      <c r="D3" s="17"/>
      <c r="E3" s="17"/>
      <c r="F3" s="17"/>
      <c r="G3" s="17"/>
      <c r="H3" s="17"/>
      <c r="I3" s="17"/>
      <c r="J3" s="17"/>
    </row>
    <row r="4" spans="3:10" ht="23" thickBot="1" x14ac:dyDescent="0.5">
      <c r="C4" s="17" t="s">
        <v>264</v>
      </c>
      <c r="D4" s="18">
        <v>2025</v>
      </c>
      <c r="E4" s="17"/>
      <c r="F4" s="17"/>
      <c r="G4" s="17"/>
      <c r="H4" s="17"/>
      <c r="I4" s="17"/>
      <c r="J4" s="17"/>
    </row>
    <row r="5" spans="3:10" ht="23" thickBot="1" x14ac:dyDescent="0.5">
      <c r="C5" s="17" t="s">
        <v>262</v>
      </c>
      <c r="D5" s="19" t="s">
        <v>492</v>
      </c>
      <c r="E5" s="17"/>
      <c r="F5" s="17"/>
      <c r="G5" s="17"/>
      <c r="H5" s="17"/>
      <c r="I5" s="17"/>
      <c r="J5" s="17"/>
    </row>
    <row r="6" spans="3:10" ht="22.5" x14ac:dyDescent="0.45">
      <c r="C6" s="17"/>
      <c r="D6" s="17"/>
      <c r="E6" s="17"/>
      <c r="F6" s="17"/>
      <c r="G6" s="17"/>
      <c r="H6" s="17"/>
      <c r="I6" s="17"/>
      <c r="J6" s="17"/>
    </row>
    <row r="7" spans="3:10" x14ac:dyDescent="0.25">
      <c r="C7" s="16"/>
      <c r="D7" s="16"/>
      <c r="E7" s="16"/>
      <c r="F7" s="16"/>
      <c r="G7" s="16"/>
      <c r="H7" s="16"/>
      <c r="I7" s="16"/>
      <c r="J7" s="16"/>
    </row>
    <row r="8" spans="3:10" x14ac:dyDescent="0.25">
      <c r="C8" s="16"/>
      <c r="D8" s="16"/>
      <c r="E8" s="16"/>
      <c r="F8" s="16"/>
      <c r="G8" s="16"/>
      <c r="H8" s="16"/>
      <c r="I8" s="16"/>
      <c r="J8" s="16"/>
    </row>
    <row r="9" spans="3:10" x14ac:dyDescent="0.25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2" width="13" style="1" customWidth="1"/>
    <col min="33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s="22" customFormat="1" ht="12.75" customHeight="1" x14ac:dyDescent="0.35">
      <c r="A7" s="1"/>
      <c r="D7" s="1"/>
      <c r="E7" s="1"/>
      <c r="F7" s="1"/>
      <c r="G7" s="1"/>
      <c r="H7" s="1"/>
      <c r="I7" s="23"/>
      <c r="J7" s="1"/>
    </row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170</v>
      </c>
      <c r="L12" s="1" t="s">
        <v>170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564</v>
      </c>
    </row>
    <row r="30" spans="1:12" hidden="1" x14ac:dyDescent="0.3">
      <c r="A30" s="1" t="s">
        <v>402</v>
      </c>
    </row>
    <row r="31" spans="1:12" hidden="1" x14ac:dyDescent="0.3">
      <c r="A31" s="1" t="s">
        <v>403</v>
      </c>
      <c r="B31" s="8" t="s">
        <v>260</v>
      </c>
      <c r="C31" s="1" t="s">
        <v>226</v>
      </c>
      <c r="D31" s="1" t="s">
        <v>226</v>
      </c>
      <c r="E31" s="1" t="s">
        <v>226</v>
      </c>
      <c r="F31" s="1" t="s">
        <v>226</v>
      </c>
      <c r="G31" s="1" t="s">
        <v>226</v>
      </c>
      <c r="H31" s="1" t="s">
        <v>226</v>
      </c>
    </row>
    <row r="32" spans="1:12" hidden="1" x14ac:dyDescent="0.3">
      <c r="A32" s="1" t="s">
        <v>404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3">
      <c r="A33" s="1" t="s">
        <v>405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35">
      <c r="A34" s="1" t="s">
        <v>406</v>
      </c>
      <c r="C34" s="1" t="s">
        <v>354</v>
      </c>
      <c r="D34" s="1" t="s">
        <v>355</v>
      </c>
      <c r="E34" s="1" t="s">
        <v>354</v>
      </c>
      <c r="F34" s="1" t="s">
        <v>355</v>
      </c>
      <c r="G34" s="1" t="s">
        <v>354</v>
      </c>
      <c r="H34" s="1" t="s">
        <v>355</v>
      </c>
      <c r="I34" s="1"/>
      <c r="J34" s="1"/>
    </row>
    <row r="35" spans="1:13" x14ac:dyDescent="0.3">
      <c r="K35" s="2"/>
      <c r="L35" s="3"/>
    </row>
    <row r="36" spans="1:13" hidden="1" x14ac:dyDescent="0.3">
      <c r="A36" s="1" t="s">
        <v>172</v>
      </c>
      <c r="K36" s="2"/>
      <c r="L36" s="3"/>
    </row>
    <row r="37" spans="1:13" hidden="1" x14ac:dyDescent="0.3">
      <c r="A37" s="1" t="s">
        <v>108</v>
      </c>
      <c r="K37" s="2"/>
      <c r="L37" s="3"/>
    </row>
    <row r="38" spans="1:13" hidden="1" x14ac:dyDescent="0.3">
      <c r="A38" s="1" t="s">
        <v>109</v>
      </c>
      <c r="B38" s="8"/>
      <c r="K38" s="1" t="s">
        <v>226</v>
      </c>
      <c r="L38" s="1" t="s">
        <v>226</v>
      </c>
    </row>
    <row r="39" spans="1:13" hidden="1" x14ac:dyDescent="0.3">
      <c r="A39" s="1" t="s">
        <v>110</v>
      </c>
      <c r="C39" s="7"/>
      <c r="E39" s="7"/>
      <c r="G39" s="7"/>
      <c r="I39" s="7"/>
      <c r="K39" s="7">
        <v>10</v>
      </c>
      <c r="L39" s="1">
        <v>10</v>
      </c>
    </row>
    <row r="40" spans="1:13" hidden="1" x14ac:dyDescent="0.3">
      <c r="A40" s="1" t="s">
        <v>111</v>
      </c>
      <c r="K40" s="1">
        <v>110</v>
      </c>
      <c r="L40" s="1">
        <v>110</v>
      </c>
    </row>
    <row r="41" spans="1:13" ht="15.5" hidden="1" x14ac:dyDescent="0.35">
      <c r="A41" s="1" t="s">
        <v>112</v>
      </c>
      <c r="B41" s="22"/>
      <c r="K41" s="7" t="s">
        <v>355</v>
      </c>
      <c r="L41" s="7" t="s">
        <v>355</v>
      </c>
    </row>
    <row r="42" spans="1:13" x14ac:dyDescent="0.3">
      <c r="E42" s="7"/>
      <c r="G42" s="7"/>
      <c r="I42" s="7"/>
      <c r="K42" s="2"/>
      <c r="L42" s="3"/>
    </row>
    <row r="43" spans="1:13" ht="17.5" x14ac:dyDescent="0.35">
      <c r="B43" s="208" t="s">
        <v>258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</row>
    <row r="44" spans="1:13" ht="25.5" customHeight="1" x14ac:dyDescent="0.3">
      <c r="B44" s="13" t="s">
        <v>506</v>
      </c>
      <c r="C44" s="209" t="s">
        <v>317</v>
      </c>
      <c r="D44" s="210"/>
      <c r="E44" s="209" t="s">
        <v>318</v>
      </c>
      <c r="F44" s="210"/>
      <c r="G44" s="209" t="s">
        <v>319</v>
      </c>
      <c r="H44" s="210"/>
      <c r="I44" s="209" t="s">
        <v>320</v>
      </c>
      <c r="J44" s="210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583</v>
      </c>
      <c r="B48" s="26" t="s">
        <v>584</v>
      </c>
      <c r="C48" s="10">
        <v>349043.98</v>
      </c>
      <c r="D48" s="10">
        <v>283600.01</v>
      </c>
      <c r="E48" s="10">
        <v>1138773.6299999999</v>
      </c>
      <c r="F48" s="10">
        <v>398158.3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3">
      <c r="A49" s="1" t="s">
        <v>583</v>
      </c>
      <c r="B49" s="26" t="s">
        <v>585</v>
      </c>
      <c r="C49" s="10">
        <v>782120.11</v>
      </c>
      <c r="D49" s="10">
        <v>391371.99</v>
      </c>
      <c r="E49" s="10">
        <v>530757.47</v>
      </c>
      <c r="F49" s="10">
        <v>12145.16</v>
      </c>
      <c r="G49" s="10">
        <v>0</v>
      </c>
      <c r="H49" s="10">
        <v>0</v>
      </c>
      <c r="I49" s="10">
        <v>4269.12</v>
      </c>
      <c r="J49" s="10">
        <v>60.69</v>
      </c>
      <c r="K49" s="4"/>
      <c r="L49" s="4"/>
    </row>
    <row r="50" spans="1:12" x14ac:dyDescent="0.3">
      <c r="A50" s="1" t="s">
        <v>583</v>
      </c>
      <c r="B50" s="26" t="s">
        <v>586</v>
      </c>
      <c r="C50" s="10">
        <v>1121817.6100000001</v>
      </c>
      <c r="D50" s="10">
        <v>522363.38</v>
      </c>
      <c r="E50" s="10">
        <v>2628480.77</v>
      </c>
      <c r="F50" s="10">
        <v>471968.76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3">
      <c r="A51" s="1" t="s">
        <v>583</v>
      </c>
      <c r="B51" s="26" t="s">
        <v>587</v>
      </c>
      <c r="C51" s="10">
        <v>2105003.9300000002</v>
      </c>
      <c r="D51" s="10">
        <v>1322280.33</v>
      </c>
      <c r="E51" s="10">
        <v>1672270.61</v>
      </c>
      <c r="F51" s="10">
        <v>13569.59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3">
      <c r="A52" s="1" t="s">
        <v>583</v>
      </c>
      <c r="B52" s="26" t="s">
        <v>588</v>
      </c>
      <c r="C52" s="10">
        <v>6883758</v>
      </c>
      <c r="D52" s="10">
        <v>283524</v>
      </c>
      <c r="E52" s="10">
        <v>10104201</v>
      </c>
      <c r="F52" s="10">
        <v>4103898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3">
      <c r="A53" s="1" t="s">
        <v>583</v>
      </c>
      <c r="B53" s="26" t="s">
        <v>589</v>
      </c>
      <c r="C53" s="10">
        <v>1179130</v>
      </c>
      <c r="D53" s="10">
        <v>3301.33</v>
      </c>
      <c r="E53" s="10">
        <v>1166535.48</v>
      </c>
      <c r="F53" s="10">
        <v>19380.86</v>
      </c>
      <c r="G53" s="10">
        <v>0</v>
      </c>
      <c r="H53" s="10">
        <v>0</v>
      </c>
      <c r="I53" s="10">
        <v>30753.99</v>
      </c>
      <c r="J53" s="10">
        <v>0</v>
      </c>
      <c r="K53" s="4"/>
      <c r="L53" s="4"/>
    </row>
    <row r="54" spans="1:12" x14ac:dyDescent="0.3">
      <c r="A54" s="1" t="s">
        <v>583</v>
      </c>
      <c r="B54" s="26" t="s">
        <v>590</v>
      </c>
      <c r="C54" s="10">
        <v>400601</v>
      </c>
      <c r="D54" s="10">
        <v>186696</v>
      </c>
      <c r="E54" s="10">
        <v>5574374</v>
      </c>
      <c r="F54" s="10">
        <v>1915000</v>
      </c>
      <c r="G54" s="10">
        <v>0</v>
      </c>
      <c r="H54" s="10">
        <v>0</v>
      </c>
      <c r="I54" s="10">
        <v>2078581</v>
      </c>
      <c r="J54" s="10">
        <v>1000</v>
      </c>
      <c r="K54" s="4"/>
      <c r="L54" s="4"/>
    </row>
    <row r="55" spans="1:12" x14ac:dyDescent="0.3">
      <c r="A55" s="1" t="s">
        <v>583</v>
      </c>
      <c r="B55" s="26" t="s">
        <v>591</v>
      </c>
      <c r="C55" s="10">
        <v>556807.43999999994</v>
      </c>
      <c r="D55" s="10">
        <v>82800</v>
      </c>
      <c r="E55" s="10">
        <v>2420409</v>
      </c>
      <c r="F55" s="10">
        <v>1575837.3</v>
      </c>
      <c r="G55" s="10">
        <v>888900</v>
      </c>
      <c r="H55" s="10">
        <v>1570000</v>
      </c>
      <c r="I55" s="10">
        <v>8189.25</v>
      </c>
      <c r="J55" s="10">
        <v>24300</v>
      </c>
      <c r="K55" s="4"/>
      <c r="L55" s="4"/>
    </row>
    <row r="56" spans="1:12" x14ac:dyDescent="0.3">
      <c r="A56" s="1" t="s">
        <v>583</v>
      </c>
      <c r="B56" s="26" t="s">
        <v>592</v>
      </c>
      <c r="C56" s="10">
        <v>2579357.59</v>
      </c>
      <c r="D56" s="10">
        <v>33286.129999999997</v>
      </c>
      <c r="E56" s="10">
        <v>4577300.04</v>
      </c>
      <c r="F56" s="10">
        <v>2176618.6800000002</v>
      </c>
      <c r="G56" s="10">
        <v>871643.62</v>
      </c>
      <c r="H56" s="10">
        <v>1657800</v>
      </c>
      <c r="I56" s="10">
        <v>0</v>
      </c>
      <c r="J56" s="10">
        <v>0</v>
      </c>
      <c r="K56" s="4"/>
      <c r="L56" s="4"/>
    </row>
    <row r="57" spans="1:12" x14ac:dyDescent="0.3">
      <c r="A57" s="1" t="s">
        <v>583</v>
      </c>
      <c r="B57" s="26" t="s">
        <v>593</v>
      </c>
      <c r="C57" s="10">
        <v>528309.11</v>
      </c>
      <c r="D57" s="10">
        <v>2783.83</v>
      </c>
      <c r="E57" s="10">
        <v>368802.67</v>
      </c>
      <c r="F57" s="10">
        <v>143170.14000000001</v>
      </c>
      <c r="G57" s="10">
        <v>0</v>
      </c>
      <c r="H57" s="10">
        <v>0</v>
      </c>
      <c r="I57" s="10">
        <v>31729.59</v>
      </c>
      <c r="J57" s="10">
        <v>65400</v>
      </c>
      <c r="K57" s="4"/>
      <c r="L57" s="4"/>
    </row>
    <row r="58" spans="1:12" x14ac:dyDescent="0.3">
      <c r="A58" s="1" t="s">
        <v>583</v>
      </c>
      <c r="B58" s="26" t="s">
        <v>594</v>
      </c>
      <c r="C58" s="10">
        <v>90871</v>
      </c>
      <c r="D58" s="10">
        <v>0</v>
      </c>
      <c r="E58" s="10">
        <v>919978.52</v>
      </c>
      <c r="F58" s="10">
        <v>77313.789999999994</v>
      </c>
      <c r="G58" s="10">
        <v>0</v>
      </c>
      <c r="H58" s="10">
        <v>0</v>
      </c>
      <c r="I58" s="10">
        <v>190000</v>
      </c>
      <c r="J58" s="10">
        <v>129500</v>
      </c>
      <c r="K58" s="4"/>
      <c r="L58" s="4"/>
    </row>
    <row r="59" spans="1:12" x14ac:dyDescent="0.3">
      <c r="A59" s="1" t="s">
        <v>583</v>
      </c>
      <c r="B59" s="26" t="s">
        <v>595</v>
      </c>
      <c r="C59" s="10">
        <v>3049032.01</v>
      </c>
      <c r="D59" s="10">
        <v>2440223.44</v>
      </c>
      <c r="E59" s="10">
        <v>1623229.74</v>
      </c>
      <c r="F59" s="10">
        <v>630186.41</v>
      </c>
      <c r="G59" s="10">
        <v>0</v>
      </c>
      <c r="H59" s="10">
        <v>0</v>
      </c>
      <c r="I59" s="10">
        <v>731013.87</v>
      </c>
      <c r="J59" s="10">
        <v>615760.31999999995</v>
      </c>
      <c r="K59" s="4"/>
      <c r="L59" s="4"/>
    </row>
    <row r="60" spans="1:12" x14ac:dyDescent="0.3">
      <c r="A60" s="1" t="s">
        <v>583</v>
      </c>
      <c r="B60" s="26" t="s">
        <v>596</v>
      </c>
      <c r="C60" s="10">
        <v>958671.21</v>
      </c>
      <c r="D60" s="10">
        <v>8870.35</v>
      </c>
      <c r="E60" s="10">
        <v>209376.32</v>
      </c>
      <c r="F60" s="10">
        <v>78200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3">
      <c r="A61" s="1" t="s">
        <v>583</v>
      </c>
      <c r="B61" s="26" t="s">
        <v>597</v>
      </c>
      <c r="C61" s="10">
        <v>461230.93</v>
      </c>
      <c r="D61" s="10">
        <v>7262.32</v>
      </c>
      <c r="E61" s="10">
        <v>1126303.97</v>
      </c>
      <c r="F61" s="10">
        <v>777961.13</v>
      </c>
      <c r="G61" s="10">
        <v>0</v>
      </c>
      <c r="H61" s="10">
        <v>0</v>
      </c>
      <c r="I61" s="10">
        <v>257055.94</v>
      </c>
      <c r="J61" s="10">
        <v>199285.22</v>
      </c>
      <c r="K61" s="4"/>
      <c r="L61" s="4"/>
    </row>
    <row r="62" spans="1:12" x14ac:dyDescent="0.3">
      <c r="A62" s="1" t="s">
        <v>583</v>
      </c>
      <c r="B62" s="26" t="s">
        <v>598</v>
      </c>
      <c r="C62" s="10">
        <v>942843.75</v>
      </c>
      <c r="D62" s="10">
        <v>499006.3</v>
      </c>
      <c r="E62" s="10">
        <v>481332.98</v>
      </c>
      <c r="F62" s="10">
        <v>106300.27</v>
      </c>
      <c r="G62" s="10">
        <v>0</v>
      </c>
      <c r="H62" s="10">
        <v>0</v>
      </c>
      <c r="I62" s="10">
        <v>0</v>
      </c>
      <c r="J62" s="10">
        <v>27000</v>
      </c>
      <c r="K62" s="4"/>
      <c r="L62" s="4"/>
    </row>
    <row r="63" spans="1:12" x14ac:dyDescent="0.3">
      <c r="A63" s="1" t="s">
        <v>583</v>
      </c>
      <c r="B63" s="26" t="s">
        <v>599</v>
      </c>
      <c r="C63" s="10">
        <v>87427</v>
      </c>
      <c r="D63" s="10">
        <v>50162</v>
      </c>
      <c r="E63" s="10">
        <v>273723</v>
      </c>
      <c r="F63" s="10">
        <v>76098</v>
      </c>
      <c r="G63" s="10">
        <v>0</v>
      </c>
      <c r="H63" s="10">
        <v>0</v>
      </c>
      <c r="I63" s="10">
        <v>38316</v>
      </c>
      <c r="J63" s="10">
        <v>563</v>
      </c>
      <c r="K63" s="4"/>
      <c r="L63" s="4"/>
    </row>
    <row r="64" spans="1:12" x14ac:dyDescent="0.3">
      <c r="A64" s="1" t="s">
        <v>583</v>
      </c>
      <c r="B64" s="26" t="s">
        <v>600</v>
      </c>
      <c r="C64" s="10">
        <v>541002.38</v>
      </c>
      <c r="D64" s="10">
        <v>121068.07</v>
      </c>
      <c r="E64" s="10">
        <v>841304.2</v>
      </c>
      <c r="F64" s="10">
        <v>247125.64</v>
      </c>
      <c r="G64" s="10">
        <v>290704.32</v>
      </c>
      <c r="H64" s="10">
        <v>401417.77</v>
      </c>
      <c r="I64" s="10">
        <v>429625.73</v>
      </c>
      <c r="J64" s="10">
        <v>0</v>
      </c>
      <c r="K64" s="4"/>
      <c r="L64" s="4"/>
    </row>
    <row r="65" spans="1:12" x14ac:dyDescent="0.3">
      <c r="A65" s="1" t="s">
        <v>583</v>
      </c>
      <c r="B65" s="26" t="s">
        <v>601</v>
      </c>
      <c r="C65" s="10">
        <v>15706.13</v>
      </c>
      <c r="D65" s="10">
        <v>175.29</v>
      </c>
      <c r="E65" s="10">
        <v>128357.3</v>
      </c>
      <c r="F65" s="10">
        <v>25500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3">
      <c r="A66" s="1" t="s">
        <v>583</v>
      </c>
      <c r="B66" s="26" t="s">
        <v>602</v>
      </c>
      <c r="C66" s="10">
        <v>1619209.86</v>
      </c>
      <c r="D66" s="10">
        <v>93865.78</v>
      </c>
      <c r="E66" s="10">
        <v>162633.01999999999</v>
      </c>
      <c r="F66" s="10">
        <v>57129.51</v>
      </c>
      <c r="G66" s="10">
        <v>523959.77</v>
      </c>
      <c r="H66" s="10">
        <v>11504.46</v>
      </c>
      <c r="I66" s="10">
        <v>0</v>
      </c>
      <c r="J66" s="10">
        <v>0</v>
      </c>
      <c r="K66" s="4"/>
      <c r="L66" s="4"/>
    </row>
    <row r="67" spans="1:12" x14ac:dyDescent="0.3">
      <c r="A67" s="1" t="s">
        <v>583</v>
      </c>
      <c r="B67" s="26" t="s">
        <v>603</v>
      </c>
      <c r="C67" s="10">
        <v>2676881</v>
      </c>
      <c r="D67" s="10">
        <v>959737</v>
      </c>
      <c r="E67" s="10">
        <v>204344</v>
      </c>
      <c r="F67" s="10">
        <v>43345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3">
      <c r="A68" s="1" t="s">
        <v>583</v>
      </c>
      <c r="B68" s="26" t="s">
        <v>604</v>
      </c>
      <c r="C68" s="10">
        <v>876165.22</v>
      </c>
      <c r="D68" s="10">
        <v>7168.15</v>
      </c>
      <c r="E68" s="10">
        <v>766052.51</v>
      </c>
      <c r="F68" s="10">
        <v>29358.01</v>
      </c>
      <c r="G68" s="10">
        <v>0</v>
      </c>
      <c r="H68" s="10">
        <v>0</v>
      </c>
      <c r="I68" s="10">
        <v>268730.63</v>
      </c>
      <c r="J68" s="10">
        <v>3461.72</v>
      </c>
      <c r="K68" s="4"/>
      <c r="L68" s="4"/>
    </row>
    <row r="69" spans="1:12" x14ac:dyDescent="0.3">
      <c r="A69" s="1" t="s">
        <v>583</v>
      </c>
      <c r="B69" s="26" t="s">
        <v>605</v>
      </c>
      <c r="C69" s="10">
        <v>662206.71999999997</v>
      </c>
      <c r="D69" s="10">
        <v>211038.01</v>
      </c>
      <c r="E69" s="10">
        <v>89953.06</v>
      </c>
      <c r="F69" s="10">
        <v>203722.36</v>
      </c>
      <c r="G69" s="10">
        <v>0</v>
      </c>
      <c r="H69" s="10">
        <v>0</v>
      </c>
      <c r="I69" s="10">
        <v>154000</v>
      </c>
      <c r="J69" s="10">
        <v>151000</v>
      </c>
      <c r="K69" s="4"/>
      <c r="L69" s="4"/>
    </row>
    <row r="70" spans="1:12" x14ac:dyDescent="0.3">
      <c r="A70" s="1" t="s">
        <v>583</v>
      </c>
      <c r="B70" s="26" t="s">
        <v>606</v>
      </c>
      <c r="C70" s="10">
        <v>1316081.29</v>
      </c>
      <c r="D70" s="10">
        <v>9986.27</v>
      </c>
      <c r="E70" s="10">
        <v>708356.99</v>
      </c>
      <c r="F70" s="10">
        <v>56909.66</v>
      </c>
      <c r="G70" s="10">
        <v>8886.4699999999993</v>
      </c>
      <c r="H70" s="10">
        <v>321.02999999999997</v>
      </c>
      <c r="I70" s="10">
        <v>1597271.44</v>
      </c>
      <c r="J70" s="10">
        <v>1597271.97</v>
      </c>
      <c r="K70" s="4"/>
      <c r="L70" s="4"/>
    </row>
    <row r="71" spans="1:12" x14ac:dyDescent="0.3">
      <c r="A71" s="1" t="s">
        <v>583</v>
      </c>
      <c r="B71" s="26" t="s">
        <v>607</v>
      </c>
      <c r="C71" s="10">
        <v>357408.74</v>
      </c>
      <c r="D71" s="10">
        <v>75958.710000000006</v>
      </c>
      <c r="E71" s="10">
        <v>845554.3</v>
      </c>
      <c r="F71" s="10">
        <v>116256.22</v>
      </c>
      <c r="G71" s="10">
        <v>0</v>
      </c>
      <c r="H71" s="10">
        <v>0</v>
      </c>
      <c r="I71" s="10">
        <v>28199.49</v>
      </c>
      <c r="J71" s="10">
        <v>0</v>
      </c>
      <c r="K71" s="4"/>
      <c r="L71" s="4"/>
    </row>
    <row r="72" spans="1:12" x14ac:dyDescent="0.3">
      <c r="A72" s="1" t="s">
        <v>583</v>
      </c>
      <c r="B72" s="26" t="s">
        <v>608</v>
      </c>
      <c r="C72" s="10">
        <v>0</v>
      </c>
      <c r="D72" s="10">
        <v>0</v>
      </c>
      <c r="E72" s="10">
        <v>400632.98</v>
      </c>
      <c r="F72" s="10">
        <v>63240.15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3">
      <c r="A73" s="1" t="s">
        <v>583</v>
      </c>
      <c r="B73" s="26" t="s">
        <v>609</v>
      </c>
      <c r="C73" s="10">
        <v>1099400</v>
      </c>
      <c r="D73" s="10">
        <v>886700</v>
      </c>
      <c r="E73" s="10">
        <v>860000</v>
      </c>
      <c r="F73" s="10">
        <v>284300</v>
      </c>
      <c r="G73" s="10">
        <v>1035100</v>
      </c>
      <c r="H73" s="10">
        <v>1586100</v>
      </c>
      <c r="I73" s="10">
        <v>294000</v>
      </c>
      <c r="J73" s="10">
        <v>329700</v>
      </c>
      <c r="K73" s="4"/>
      <c r="L73" s="4"/>
    </row>
    <row r="74" spans="1:12" x14ac:dyDescent="0.3">
      <c r="A74" s="1" t="s">
        <v>583</v>
      </c>
      <c r="B74" s="26" t="s">
        <v>610</v>
      </c>
      <c r="C74" s="10">
        <v>4301461.2300000004</v>
      </c>
      <c r="D74" s="10">
        <v>2259511.17</v>
      </c>
      <c r="E74" s="10">
        <v>2437766.65</v>
      </c>
      <c r="F74" s="10">
        <v>1399203.77</v>
      </c>
      <c r="G74" s="10">
        <v>0</v>
      </c>
      <c r="H74" s="10">
        <v>0</v>
      </c>
      <c r="I74" s="10">
        <v>13351.46</v>
      </c>
      <c r="J74" s="10">
        <v>0</v>
      </c>
      <c r="K74" s="4"/>
      <c r="L74" s="4"/>
    </row>
    <row r="75" spans="1:12" x14ac:dyDescent="0.3">
      <c r="A75" s="1" t="s">
        <v>583</v>
      </c>
      <c r="B75" s="26" t="s">
        <v>611</v>
      </c>
      <c r="C75" s="10">
        <v>1039638.48</v>
      </c>
      <c r="D75" s="10">
        <v>2562.37</v>
      </c>
      <c r="E75" s="10">
        <v>1139935.58</v>
      </c>
      <c r="F75" s="10">
        <v>408434.64</v>
      </c>
      <c r="G75" s="10">
        <v>0</v>
      </c>
      <c r="H75" s="10">
        <v>0</v>
      </c>
      <c r="I75" s="10">
        <v>598244.49</v>
      </c>
      <c r="J75" s="10">
        <v>585000</v>
      </c>
      <c r="K75" s="4"/>
      <c r="L75" s="4"/>
    </row>
    <row r="76" spans="1:12" x14ac:dyDescent="0.3">
      <c r="A76" s="1" t="s">
        <v>583</v>
      </c>
      <c r="B76" s="26" t="s">
        <v>612</v>
      </c>
      <c r="C76" s="10">
        <v>323057.03000000003</v>
      </c>
      <c r="D76" s="10">
        <v>137238.69</v>
      </c>
      <c r="E76" s="10">
        <v>372329.03</v>
      </c>
      <c r="F76" s="10">
        <v>18817.560000000001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3">
      <c r="A77" s="1" t="s">
        <v>583</v>
      </c>
      <c r="B77" s="26" t="s">
        <v>613</v>
      </c>
      <c r="C77" s="10">
        <v>1911688</v>
      </c>
      <c r="D77" s="10">
        <v>6002</v>
      </c>
      <c r="E77" s="10">
        <v>1598262</v>
      </c>
      <c r="F77" s="10">
        <v>739637</v>
      </c>
      <c r="G77" s="10">
        <v>0</v>
      </c>
      <c r="H77" s="10">
        <v>0</v>
      </c>
      <c r="I77" s="10">
        <v>83130</v>
      </c>
      <c r="J77" s="10">
        <v>189</v>
      </c>
      <c r="K77" s="4"/>
      <c r="L77" s="4"/>
    </row>
    <row r="78" spans="1:12" x14ac:dyDescent="0.3">
      <c r="A78" s="1" t="s">
        <v>261</v>
      </c>
      <c r="B78" s="26" t="s">
        <v>614</v>
      </c>
      <c r="C78" s="10">
        <v>795376.64000000001</v>
      </c>
      <c r="D78" s="10">
        <v>51754.400000000001</v>
      </c>
      <c r="E78" s="10">
        <v>2337269.6800000002</v>
      </c>
      <c r="F78" s="10">
        <v>391648.66</v>
      </c>
      <c r="G78" s="10">
        <v>0</v>
      </c>
      <c r="H78" s="10">
        <v>0</v>
      </c>
      <c r="I78" s="10">
        <v>50552.94</v>
      </c>
      <c r="J78" s="10">
        <v>60000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39611307.389999993</v>
      </c>
      <c r="D80" s="11">
        <f t="shared" si="0"/>
        <v>10940297.319999998</v>
      </c>
      <c r="E80" s="11">
        <f t="shared" si="0"/>
        <v>47708600.499999993</v>
      </c>
      <c r="F80" s="11">
        <f t="shared" si="0"/>
        <v>16660434.570000002</v>
      </c>
      <c r="G80" s="11">
        <f t="shared" si="0"/>
        <v>3619194.18</v>
      </c>
      <c r="H80" s="11">
        <f t="shared" si="0"/>
        <v>5227143.26</v>
      </c>
      <c r="I80" s="11">
        <f t="shared" si="0"/>
        <v>6887014.9399999995</v>
      </c>
      <c r="J80" s="11">
        <f t="shared" si="0"/>
        <v>3789491.92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08" t="s">
        <v>258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3">
      <c r="B83" s="13" t="s">
        <v>506</v>
      </c>
      <c r="C83" s="209" t="s">
        <v>321</v>
      </c>
      <c r="D83" s="210"/>
      <c r="E83" s="209" t="s">
        <v>322</v>
      </c>
      <c r="F83" s="210"/>
      <c r="G83" s="209" t="s">
        <v>323</v>
      </c>
      <c r="H83" s="210"/>
      <c r="I83" s="209" t="s">
        <v>324</v>
      </c>
      <c r="J83" s="210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583</v>
      </c>
      <c r="B87" s="26" t="s">
        <v>584</v>
      </c>
      <c r="C87" s="10">
        <v>375064.6</v>
      </c>
      <c r="D87" s="10">
        <v>8763.75</v>
      </c>
      <c r="E87" s="10">
        <v>1309985.03</v>
      </c>
      <c r="F87" s="10">
        <v>16404.150000000001</v>
      </c>
      <c r="G87" s="10">
        <v>491904.49</v>
      </c>
      <c r="H87" s="10">
        <v>152986.01999999999</v>
      </c>
      <c r="I87" s="10">
        <v>192233.04</v>
      </c>
      <c r="J87" s="10">
        <v>2754.46</v>
      </c>
      <c r="K87" s="4"/>
      <c r="L87" s="4"/>
    </row>
    <row r="88" spans="1:13" x14ac:dyDescent="0.3">
      <c r="A88" s="1" t="s">
        <v>583</v>
      </c>
      <c r="B88" s="26" t="s">
        <v>585</v>
      </c>
      <c r="C88" s="10">
        <v>685815.19</v>
      </c>
      <c r="D88" s="10">
        <v>10913.19</v>
      </c>
      <c r="E88" s="10">
        <v>466486.3</v>
      </c>
      <c r="F88" s="10">
        <v>7897.53</v>
      </c>
      <c r="G88" s="10">
        <v>1520297.26</v>
      </c>
      <c r="H88" s="10">
        <v>1078592.6100000001</v>
      </c>
      <c r="I88" s="10">
        <v>50595.76</v>
      </c>
      <c r="J88" s="10">
        <v>491.54</v>
      </c>
      <c r="K88" s="4"/>
      <c r="L88" s="4"/>
    </row>
    <row r="89" spans="1:13" x14ac:dyDescent="0.3">
      <c r="A89" s="1" t="s">
        <v>583</v>
      </c>
      <c r="B89" s="26" t="s">
        <v>586</v>
      </c>
      <c r="C89" s="10">
        <v>1265942.48</v>
      </c>
      <c r="D89" s="10">
        <v>48788.32</v>
      </c>
      <c r="E89" s="10">
        <v>2513616.5699999998</v>
      </c>
      <c r="F89" s="10">
        <v>36931.07</v>
      </c>
      <c r="G89" s="10">
        <v>697535.22</v>
      </c>
      <c r="H89" s="10">
        <v>276805.13</v>
      </c>
      <c r="I89" s="10">
        <v>237791.35999999999</v>
      </c>
      <c r="J89" s="10">
        <v>87212.56</v>
      </c>
      <c r="K89" s="4"/>
      <c r="L89" s="4"/>
    </row>
    <row r="90" spans="1:13" x14ac:dyDescent="0.3">
      <c r="A90" s="1" t="s">
        <v>583</v>
      </c>
      <c r="B90" s="26" t="s">
        <v>587</v>
      </c>
      <c r="C90" s="10">
        <v>511376.51</v>
      </c>
      <c r="D90" s="10">
        <v>88307.16</v>
      </c>
      <c r="E90" s="10">
        <v>8605547</v>
      </c>
      <c r="F90" s="10">
        <v>218497.33</v>
      </c>
      <c r="G90" s="10">
        <v>888990.14</v>
      </c>
      <c r="H90" s="10">
        <v>209264.81</v>
      </c>
      <c r="I90" s="10">
        <v>741157.3</v>
      </c>
      <c r="J90" s="10">
        <v>164495.32999999999</v>
      </c>
      <c r="K90" s="4"/>
      <c r="L90" s="4"/>
    </row>
    <row r="91" spans="1:13" x14ac:dyDescent="0.3">
      <c r="A91" s="1" t="s">
        <v>583</v>
      </c>
      <c r="B91" s="26" t="s">
        <v>588</v>
      </c>
      <c r="C91" s="10">
        <v>2892738</v>
      </c>
      <c r="D91" s="10">
        <v>169973</v>
      </c>
      <c r="E91" s="10">
        <v>4100796</v>
      </c>
      <c r="F91" s="10">
        <v>54033</v>
      </c>
      <c r="G91" s="10">
        <v>4019912</v>
      </c>
      <c r="H91" s="10">
        <v>2129120</v>
      </c>
      <c r="I91" s="10">
        <v>507819</v>
      </c>
      <c r="J91" s="10">
        <v>3891</v>
      </c>
      <c r="K91" s="4"/>
      <c r="L91" s="4"/>
    </row>
    <row r="92" spans="1:13" x14ac:dyDescent="0.3">
      <c r="A92" s="1" t="s">
        <v>583</v>
      </c>
      <c r="B92" s="26" t="s">
        <v>589</v>
      </c>
      <c r="C92" s="10">
        <v>2116524.7400000002</v>
      </c>
      <c r="D92" s="10">
        <v>164083.67000000001</v>
      </c>
      <c r="E92" s="10">
        <v>893603.2</v>
      </c>
      <c r="F92" s="10">
        <v>1542.28</v>
      </c>
      <c r="G92" s="10">
        <v>904517.54</v>
      </c>
      <c r="H92" s="10">
        <v>466257.65</v>
      </c>
      <c r="I92" s="10">
        <v>60404.63</v>
      </c>
      <c r="J92" s="10">
        <v>0</v>
      </c>
      <c r="K92" s="4"/>
      <c r="L92" s="4"/>
    </row>
    <row r="93" spans="1:13" x14ac:dyDescent="0.3">
      <c r="A93" s="1" t="s">
        <v>583</v>
      </c>
      <c r="B93" s="26" t="s">
        <v>590</v>
      </c>
      <c r="C93" s="10">
        <v>5901388</v>
      </c>
      <c r="D93" s="10">
        <v>125500</v>
      </c>
      <c r="E93" s="10">
        <v>62935867</v>
      </c>
      <c r="F93" s="10">
        <v>1612000</v>
      </c>
      <c r="G93" s="10">
        <v>6807011</v>
      </c>
      <c r="H93" s="10">
        <v>6646500</v>
      </c>
      <c r="I93" s="10">
        <v>3619001</v>
      </c>
      <c r="J93" s="10">
        <v>3013382</v>
      </c>
      <c r="K93" s="4"/>
      <c r="L93" s="4"/>
    </row>
    <row r="94" spans="1:13" x14ac:dyDescent="0.3">
      <c r="A94" s="1" t="s">
        <v>583</v>
      </c>
      <c r="B94" s="26" t="s">
        <v>591</v>
      </c>
      <c r="C94" s="10">
        <v>1644863.74</v>
      </c>
      <c r="D94" s="10">
        <v>85817.87</v>
      </c>
      <c r="E94" s="10">
        <v>9064206.8200000003</v>
      </c>
      <c r="F94" s="10">
        <v>102681.15</v>
      </c>
      <c r="G94" s="10">
        <v>1150643.75</v>
      </c>
      <c r="H94" s="10">
        <v>297057.26</v>
      </c>
      <c r="I94" s="10">
        <v>63950.17</v>
      </c>
      <c r="J94" s="10">
        <v>0</v>
      </c>
      <c r="K94" s="4"/>
      <c r="L94" s="4"/>
    </row>
    <row r="95" spans="1:13" x14ac:dyDescent="0.3">
      <c r="A95" s="1" t="s">
        <v>583</v>
      </c>
      <c r="B95" s="26" t="s">
        <v>592</v>
      </c>
      <c r="C95" s="10">
        <v>1577983.22</v>
      </c>
      <c r="D95" s="10">
        <v>104913.93</v>
      </c>
      <c r="E95" s="10">
        <v>9243529.4700000007</v>
      </c>
      <c r="F95" s="10">
        <v>212474.7</v>
      </c>
      <c r="G95" s="10">
        <v>1562976.98</v>
      </c>
      <c r="H95" s="10">
        <v>398777.16</v>
      </c>
      <c r="I95" s="10">
        <v>299436.09000000003</v>
      </c>
      <c r="J95" s="10">
        <v>94016.38</v>
      </c>
      <c r="K95" s="4"/>
      <c r="L95" s="4"/>
    </row>
    <row r="96" spans="1:13" x14ac:dyDescent="0.3">
      <c r="A96" s="1" t="s">
        <v>583</v>
      </c>
      <c r="B96" s="26" t="s">
        <v>593</v>
      </c>
      <c r="C96" s="10">
        <v>1080386.32</v>
      </c>
      <c r="D96" s="10">
        <v>231984.41</v>
      </c>
      <c r="E96" s="10">
        <v>3673619.89</v>
      </c>
      <c r="F96" s="10">
        <v>44222.55</v>
      </c>
      <c r="G96" s="10">
        <v>550916.01</v>
      </c>
      <c r="H96" s="10">
        <v>126326.15</v>
      </c>
      <c r="I96" s="10">
        <v>207180.32</v>
      </c>
      <c r="J96" s="10">
        <v>1439.92</v>
      </c>
      <c r="K96" s="4"/>
      <c r="L96" s="4"/>
    </row>
    <row r="97" spans="1:12" x14ac:dyDescent="0.3">
      <c r="A97" s="1" t="s">
        <v>583</v>
      </c>
      <c r="B97" s="26" t="s">
        <v>594</v>
      </c>
      <c r="C97" s="10">
        <v>2554715.9500000002</v>
      </c>
      <c r="D97" s="10">
        <v>303378.32</v>
      </c>
      <c r="E97" s="10">
        <v>1395817.61</v>
      </c>
      <c r="F97" s="10">
        <v>10029.06</v>
      </c>
      <c r="G97" s="10">
        <v>793210.27</v>
      </c>
      <c r="H97" s="10">
        <v>174028.79</v>
      </c>
      <c r="I97" s="10">
        <v>204337.32</v>
      </c>
      <c r="J97" s="10">
        <v>4452.92</v>
      </c>
      <c r="K97" s="4"/>
      <c r="L97" s="4"/>
    </row>
    <row r="98" spans="1:12" x14ac:dyDescent="0.3">
      <c r="A98" s="1" t="s">
        <v>583</v>
      </c>
      <c r="B98" s="26" t="s">
        <v>595</v>
      </c>
      <c r="C98" s="10">
        <v>904840.54</v>
      </c>
      <c r="D98" s="10">
        <v>184586.34</v>
      </c>
      <c r="E98" s="10">
        <v>3438425.36</v>
      </c>
      <c r="F98" s="10">
        <v>80053.69</v>
      </c>
      <c r="G98" s="10">
        <v>685351.36</v>
      </c>
      <c r="H98" s="10">
        <v>263340.05</v>
      </c>
      <c r="I98" s="10">
        <v>42000</v>
      </c>
      <c r="J98" s="10">
        <v>0</v>
      </c>
      <c r="K98" s="4"/>
      <c r="L98" s="4"/>
    </row>
    <row r="99" spans="1:12" x14ac:dyDescent="0.3">
      <c r="A99" s="1" t="s">
        <v>583</v>
      </c>
      <c r="B99" s="26" t="s">
        <v>596</v>
      </c>
      <c r="C99" s="10">
        <v>2075156.95</v>
      </c>
      <c r="D99" s="10">
        <v>86517.08</v>
      </c>
      <c r="E99" s="10">
        <v>3237502.61</v>
      </c>
      <c r="F99" s="10">
        <v>48724.78</v>
      </c>
      <c r="G99" s="10">
        <v>4745353.18</v>
      </c>
      <c r="H99" s="10">
        <v>3994106.4</v>
      </c>
      <c r="I99" s="10">
        <v>865982.66</v>
      </c>
      <c r="J99" s="10">
        <v>20996.23</v>
      </c>
      <c r="K99" s="4"/>
      <c r="L99" s="4"/>
    </row>
    <row r="100" spans="1:12" x14ac:dyDescent="0.3">
      <c r="A100" s="1" t="s">
        <v>583</v>
      </c>
      <c r="B100" s="26" t="s">
        <v>597</v>
      </c>
      <c r="C100" s="10">
        <v>736744.05</v>
      </c>
      <c r="D100" s="10">
        <v>277381.36</v>
      </c>
      <c r="E100" s="10">
        <v>1647199.05</v>
      </c>
      <c r="F100" s="10">
        <v>24244.400000000001</v>
      </c>
      <c r="G100" s="10">
        <v>411212.99</v>
      </c>
      <c r="H100" s="10">
        <v>10700.11</v>
      </c>
      <c r="I100" s="10">
        <v>126294.09</v>
      </c>
      <c r="J100" s="10">
        <v>0</v>
      </c>
      <c r="K100" s="4"/>
      <c r="L100" s="4"/>
    </row>
    <row r="101" spans="1:12" x14ac:dyDescent="0.3">
      <c r="A101" s="1" t="s">
        <v>583</v>
      </c>
      <c r="B101" s="26" t="s">
        <v>598</v>
      </c>
      <c r="C101" s="10">
        <v>842166.38</v>
      </c>
      <c r="D101" s="10">
        <v>125181.67</v>
      </c>
      <c r="E101" s="10">
        <v>827989.9</v>
      </c>
      <c r="F101" s="10">
        <v>9103.76</v>
      </c>
      <c r="G101" s="10">
        <v>581246.07999999996</v>
      </c>
      <c r="H101" s="10">
        <v>149876.29</v>
      </c>
      <c r="I101" s="10">
        <v>77856.960000000006</v>
      </c>
      <c r="J101" s="10">
        <v>1129.78</v>
      </c>
      <c r="K101" s="4"/>
      <c r="L101" s="4"/>
    </row>
    <row r="102" spans="1:12" x14ac:dyDescent="0.3">
      <c r="A102" s="1" t="s">
        <v>583</v>
      </c>
      <c r="B102" s="26" t="s">
        <v>599</v>
      </c>
      <c r="C102" s="10">
        <v>326766</v>
      </c>
      <c r="D102" s="10">
        <v>121078</v>
      </c>
      <c r="E102" s="10">
        <v>34382</v>
      </c>
      <c r="F102" s="10">
        <v>498</v>
      </c>
      <c r="G102" s="10">
        <v>1520537</v>
      </c>
      <c r="H102" s="10">
        <v>1517819</v>
      </c>
      <c r="I102" s="10">
        <v>52739</v>
      </c>
      <c r="J102" s="10">
        <v>0</v>
      </c>
      <c r="K102" s="4"/>
      <c r="L102" s="4"/>
    </row>
    <row r="103" spans="1:12" x14ac:dyDescent="0.3">
      <c r="A103" s="1" t="s">
        <v>583</v>
      </c>
      <c r="B103" s="26" t="s">
        <v>600</v>
      </c>
      <c r="C103" s="10">
        <v>1203684.47</v>
      </c>
      <c r="D103" s="10">
        <v>305365.75</v>
      </c>
      <c r="E103" s="10">
        <v>6543410.0999999996</v>
      </c>
      <c r="F103" s="10">
        <v>92337.5</v>
      </c>
      <c r="G103" s="10">
        <v>1355031.79</v>
      </c>
      <c r="H103" s="10">
        <v>546958.12</v>
      </c>
      <c r="I103" s="10">
        <v>1770141.24</v>
      </c>
      <c r="J103" s="10">
        <v>1339091.94</v>
      </c>
      <c r="K103" s="4"/>
      <c r="L103" s="4"/>
    </row>
    <row r="104" spans="1:12" x14ac:dyDescent="0.3">
      <c r="A104" s="1" t="s">
        <v>583</v>
      </c>
      <c r="B104" s="26" t="s">
        <v>601</v>
      </c>
      <c r="C104" s="10">
        <v>985582.58</v>
      </c>
      <c r="D104" s="10">
        <v>116615.46</v>
      </c>
      <c r="E104" s="10">
        <v>866723.18</v>
      </c>
      <c r="F104" s="10">
        <v>10107.11</v>
      </c>
      <c r="G104" s="10">
        <v>562900.18999999994</v>
      </c>
      <c r="H104" s="10">
        <v>172911.9</v>
      </c>
      <c r="I104" s="10">
        <v>21877.439999999999</v>
      </c>
      <c r="J104" s="10">
        <v>736.86</v>
      </c>
      <c r="K104" s="4"/>
      <c r="L104" s="4"/>
    </row>
    <row r="105" spans="1:12" x14ac:dyDescent="0.3">
      <c r="A105" s="1" t="s">
        <v>583</v>
      </c>
      <c r="B105" s="26" t="s">
        <v>602</v>
      </c>
      <c r="C105" s="10">
        <v>1415570.66</v>
      </c>
      <c r="D105" s="10">
        <v>123350</v>
      </c>
      <c r="E105" s="10">
        <v>3455288.4</v>
      </c>
      <c r="F105" s="10">
        <v>59893.39</v>
      </c>
      <c r="G105" s="10">
        <v>860578.27</v>
      </c>
      <c r="H105" s="10">
        <v>294348.17</v>
      </c>
      <c r="I105" s="10">
        <v>22500</v>
      </c>
      <c r="J105" s="10">
        <v>0</v>
      </c>
      <c r="K105" s="4"/>
      <c r="L105" s="4"/>
    </row>
    <row r="106" spans="1:12" x14ac:dyDescent="0.3">
      <c r="A106" s="1" t="s">
        <v>583</v>
      </c>
      <c r="B106" s="26" t="s">
        <v>603</v>
      </c>
      <c r="C106" s="10">
        <v>1016068</v>
      </c>
      <c r="D106" s="10">
        <v>46995</v>
      </c>
      <c r="E106" s="10">
        <v>2304282</v>
      </c>
      <c r="F106" s="10">
        <v>38064</v>
      </c>
      <c r="G106" s="10">
        <v>721699</v>
      </c>
      <c r="H106" s="10">
        <v>234997</v>
      </c>
      <c r="I106" s="10">
        <v>479288</v>
      </c>
      <c r="J106" s="10">
        <v>383073</v>
      </c>
      <c r="K106" s="4"/>
      <c r="L106" s="4"/>
    </row>
    <row r="107" spans="1:12" x14ac:dyDescent="0.3">
      <c r="A107" s="1" t="s">
        <v>583</v>
      </c>
      <c r="B107" s="26" t="s">
        <v>604</v>
      </c>
      <c r="C107" s="10">
        <v>653275.64</v>
      </c>
      <c r="D107" s="10">
        <v>33960.29</v>
      </c>
      <c r="E107" s="10">
        <v>2465065.9700000002</v>
      </c>
      <c r="F107" s="10">
        <v>36976.21</v>
      </c>
      <c r="G107" s="10">
        <v>10309730.810000001</v>
      </c>
      <c r="H107" s="10">
        <v>7619294.6900000004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583</v>
      </c>
      <c r="B108" s="26" t="s">
        <v>605</v>
      </c>
      <c r="C108" s="10">
        <v>484769.17</v>
      </c>
      <c r="D108" s="10">
        <v>33670.99</v>
      </c>
      <c r="E108" s="10">
        <v>1163882.53</v>
      </c>
      <c r="F108" s="10">
        <v>0</v>
      </c>
      <c r="G108" s="10">
        <v>505998.75</v>
      </c>
      <c r="H108" s="10">
        <v>31540.720000000001</v>
      </c>
      <c r="I108" s="10">
        <v>125666.94</v>
      </c>
      <c r="J108" s="10">
        <v>2167.65</v>
      </c>
      <c r="K108" s="4"/>
      <c r="L108" s="4"/>
    </row>
    <row r="109" spans="1:12" x14ac:dyDescent="0.3">
      <c r="A109" s="1" t="s">
        <v>583</v>
      </c>
      <c r="B109" s="26" t="s">
        <v>606</v>
      </c>
      <c r="C109" s="10">
        <v>578890.37</v>
      </c>
      <c r="D109" s="10">
        <v>83636.600000000006</v>
      </c>
      <c r="E109" s="10">
        <v>840314.76</v>
      </c>
      <c r="F109" s="10">
        <v>6621.21</v>
      </c>
      <c r="G109" s="10">
        <v>1097267.93</v>
      </c>
      <c r="H109" s="10">
        <v>172153.94</v>
      </c>
      <c r="I109" s="10">
        <v>33560.17</v>
      </c>
      <c r="J109" s="10">
        <v>1777.12</v>
      </c>
      <c r="K109" s="4"/>
      <c r="L109" s="4"/>
    </row>
    <row r="110" spans="1:12" x14ac:dyDescent="0.3">
      <c r="A110" s="1" t="s">
        <v>583</v>
      </c>
      <c r="B110" s="26" t="s">
        <v>607</v>
      </c>
      <c r="C110" s="10">
        <v>493553.7</v>
      </c>
      <c r="D110" s="10">
        <v>63107.46</v>
      </c>
      <c r="E110" s="10">
        <v>205473.98</v>
      </c>
      <c r="F110" s="10">
        <v>0</v>
      </c>
      <c r="G110" s="10">
        <v>560195.36</v>
      </c>
      <c r="H110" s="10">
        <v>159119.9</v>
      </c>
      <c r="I110" s="10">
        <v>76431.289999999994</v>
      </c>
      <c r="J110" s="10">
        <v>10202.49</v>
      </c>
      <c r="K110" s="4"/>
      <c r="L110" s="4"/>
    </row>
    <row r="111" spans="1:12" x14ac:dyDescent="0.3">
      <c r="A111" s="1" t="s">
        <v>583</v>
      </c>
      <c r="B111" s="26" t="s">
        <v>608</v>
      </c>
      <c r="C111" s="10">
        <v>426230.06</v>
      </c>
      <c r="D111" s="10">
        <v>14255.12</v>
      </c>
      <c r="E111" s="10">
        <v>718834.7</v>
      </c>
      <c r="F111" s="10">
        <v>9989</v>
      </c>
      <c r="G111" s="10">
        <v>448767.83</v>
      </c>
      <c r="H111" s="10">
        <v>167133.17000000001</v>
      </c>
      <c r="I111" s="10">
        <v>30800.25</v>
      </c>
      <c r="J111" s="10">
        <v>0</v>
      </c>
      <c r="K111" s="4"/>
      <c r="L111" s="4"/>
    </row>
    <row r="112" spans="1:12" x14ac:dyDescent="0.3">
      <c r="A112" s="1" t="s">
        <v>583</v>
      </c>
      <c r="B112" s="26" t="s">
        <v>609</v>
      </c>
      <c r="C112" s="10">
        <v>2200400</v>
      </c>
      <c r="D112" s="10">
        <v>130400</v>
      </c>
      <c r="E112" s="10">
        <v>11116200</v>
      </c>
      <c r="F112" s="10">
        <v>117600</v>
      </c>
      <c r="G112" s="10">
        <v>1308400</v>
      </c>
      <c r="H112" s="10">
        <v>677700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583</v>
      </c>
      <c r="B113" s="26" t="s">
        <v>610</v>
      </c>
      <c r="C113" s="10">
        <v>1526348.65</v>
      </c>
      <c r="D113" s="10">
        <v>390865.76</v>
      </c>
      <c r="E113" s="10">
        <v>2407771</v>
      </c>
      <c r="F113" s="10">
        <v>31002.75</v>
      </c>
      <c r="G113" s="10">
        <v>666639.37</v>
      </c>
      <c r="H113" s="10">
        <v>68481.27</v>
      </c>
      <c r="I113" s="10">
        <v>479374.92</v>
      </c>
      <c r="J113" s="10">
        <v>14394.25</v>
      </c>
      <c r="K113" s="4"/>
      <c r="L113" s="4"/>
    </row>
    <row r="114" spans="1:13" x14ac:dyDescent="0.3">
      <c r="A114" s="1" t="s">
        <v>583</v>
      </c>
      <c r="B114" s="26" t="s">
        <v>611</v>
      </c>
      <c r="C114" s="10">
        <v>911434.47</v>
      </c>
      <c r="D114" s="10">
        <v>150872.92000000001</v>
      </c>
      <c r="E114" s="10">
        <v>4717490.07</v>
      </c>
      <c r="F114" s="10">
        <v>71243.13</v>
      </c>
      <c r="G114" s="10">
        <v>591755.97</v>
      </c>
      <c r="H114" s="10">
        <v>240566.78</v>
      </c>
      <c r="I114" s="10">
        <v>38084.01</v>
      </c>
      <c r="J114" s="10">
        <v>0</v>
      </c>
      <c r="K114" s="4"/>
      <c r="L114" s="4"/>
    </row>
    <row r="115" spans="1:13" x14ac:dyDescent="0.3">
      <c r="A115" s="1" t="s">
        <v>583</v>
      </c>
      <c r="B115" s="26" t="s">
        <v>612</v>
      </c>
      <c r="C115" s="10">
        <v>1662392.3</v>
      </c>
      <c r="D115" s="10">
        <v>157134.13</v>
      </c>
      <c r="E115" s="10">
        <v>1302625.48</v>
      </c>
      <c r="F115" s="10">
        <v>26385.35</v>
      </c>
      <c r="G115" s="10">
        <v>459982.75</v>
      </c>
      <c r="H115" s="10">
        <v>206124.04</v>
      </c>
      <c r="I115" s="10">
        <v>70072.320000000007</v>
      </c>
      <c r="J115" s="10">
        <v>1146.23</v>
      </c>
      <c r="K115" s="4"/>
      <c r="L115" s="4"/>
    </row>
    <row r="116" spans="1:13" x14ac:dyDescent="0.3">
      <c r="A116" s="1" t="s">
        <v>583</v>
      </c>
      <c r="B116" s="26" t="s">
        <v>613</v>
      </c>
      <c r="C116" s="10">
        <v>1232165</v>
      </c>
      <c r="D116" s="10">
        <v>47443</v>
      </c>
      <c r="E116" s="10">
        <v>2263390</v>
      </c>
      <c r="F116" s="10">
        <v>39673</v>
      </c>
      <c r="G116" s="10">
        <v>671266</v>
      </c>
      <c r="H116" s="10">
        <v>158837</v>
      </c>
      <c r="I116" s="10">
        <v>107568</v>
      </c>
      <c r="J116" s="10">
        <v>262</v>
      </c>
      <c r="K116" s="4"/>
      <c r="L116" s="4"/>
    </row>
    <row r="117" spans="1:13" x14ac:dyDescent="0.3">
      <c r="A117" s="1" t="s">
        <v>359</v>
      </c>
      <c r="B117" s="26" t="s">
        <v>614</v>
      </c>
      <c r="C117" s="10">
        <v>660607.12</v>
      </c>
      <c r="D117" s="10">
        <v>98156.34</v>
      </c>
      <c r="E117" s="10">
        <v>1979272.51</v>
      </c>
      <c r="F117" s="10">
        <v>23686.74</v>
      </c>
      <c r="G117" s="10">
        <v>999898.14</v>
      </c>
      <c r="H117" s="10">
        <v>224621.94</v>
      </c>
      <c r="I117" s="10">
        <v>241139.56</v>
      </c>
      <c r="J117" s="10">
        <v>3108.67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40943444.859999985</v>
      </c>
      <c r="D119" s="11">
        <f t="shared" si="1"/>
        <v>3932996.8900000006</v>
      </c>
      <c r="E119" s="11">
        <f t="shared" si="1"/>
        <v>155738598.48999998</v>
      </c>
      <c r="F119" s="11">
        <f t="shared" si="1"/>
        <v>3042916.8399999994</v>
      </c>
      <c r="G119" s="11">
        <f t="shared" si="1"/>
        <v>48451727.429999992</v>
      </c>
      <c r="H119" s="11">
        <f t="shared" si="1"/>
        <v>28866346.070000004</v>
      </c>
      <c r="I119" s="11">
        <f t="shared" si="1"/>
        <v>10845282.839999998</v>
      </c>
      <c r="J119" s="11">
        <f t="shared" si="1"/>
        <v>5150222.330000001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08" t="s">
        <v>258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3">
      <c r="B122" s="13" t="s">
        <v>506</v>
      </c>
      <c r="C122" s="209" t="s">
        <v>325</v>
      </c>
      <c r="D122" s="210"/>
      <c r="E122" s="209" t="s">
        <v>326</v>
      </c>
      <c r="F122" s="210"/>
      <c r="G122" s="209" t="s">
        <v>327</v>
      </c>
      <c r="H122" s="210"/>
      <c r="I122" s="209" t="s">
        <v>328</v>
      </c>
      <c r="J122" s="210"/>
      <c r="K122" s="25"/>
      <c r="L122" s="4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7" t="s">
        <v>251</v>
      </c>
      <c r="J123" s="27" t="s">
        <v>252</v>
      </c>
      <c r="K123" s="28"/>
      <c r="L123" s="28"/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7" t="s">
        <v>253</v>
      </c>
      <c r="J124" s="27" t="s">
        <v>253</v>
      </c>
      <c r="K124" s="28"/>
      <c r="L124" s="28"/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3">
      <c r="A126" s="1" t="s">
        <v>583</v>
      </c>
      <c r="B126" s="26" t="s">
        <v>584</v>
      </c>
      <c r="C126" s="10">
        <v>451859.73</v>
      </c>
      <c r="D126" s="10">
        <v>101914.09</v>
      </c>
      <c r="E126" s="10">
        <v>592347.5</v>
      </c>
      <c r="F126" s="10">
        <v>58559.37</v>
      </c>
      <c r="G126" s="10">
        <v>4453621.84</v>
      </c>
      <c r="H126" s="10">
        <v>1111249.02</v>
      </c>
      <c r="I126" s="4">
        <v>108169.52</v>
      </c>
      <c r="J126" s="4">
        <v>88754.880000000005</v>
      </c>
      <c r="K126" s="4"/>
      <c r="L126" s="4"/>
    </row>
    <row r="127" spans="1:13" x14ac:dyDescent="0.3">
      <c r="A127" s="1" t="s">
        <v>583</v>
      </c>
      <c r="B127" s="26" t="s">
        <v>585</v>
      </c>
      <c r="C127" s="10">
        <v>25715.85</v>
      </c>
      <c r="D127" s="10">
        <v>0</v>
      </c>
      <c r="E127" s="10">
        <v>521824.27</v>
      </c>
      <c r="F127" s="10">
        <v>180237</v>
      </c>
      <c r="G127" s="10">
        <v>6118772.0899999999</v>
      </c>
      <c r="H127" s="10">
        <v>2422168</v>
      </c>
      <c r="I127" s="4">
        <v>353434.3</v>
      </c>
      <c r="J127" s="4">
        <v>8803.0300000000007</v>
      </c>
      <c r="K127" s="4"/>
      <c r="L127" s="4"/>
    </row>
    <row r="128" spans="1:13" x14ac:dyDescent="0.3">
      <c r="A128" s="1" t="s">
        <v>583</v>
      </c>
      <c r="B128" s="26" t="s">
        <v>586</v>
      </c>
      <c r="C128" s="10">
        <v>680721.26</v>
      </c>
      <c r="D128" s="10">
        <v>69914</v>
      </c>
      <c r="E128" s="10">
        <v>1696825.1</v>
      </c>
      <c r="F128" s="10">
        <v>240976.53</v>
      </c>
      <c r="G128" s="10">
        <v>8199033.5</v>
      </c>
      <c r="H128" s="10">
        <v>2251926.9300000002</v>
      </c>
      <c r="I128" s="4">
        <v>765528.42</v>
      </c>
      <c r="J128" s="4">
        <v>202705.51</v>
      </c>
      <c r="K128" s="4"/>
      <c r="L128" s="4"/>
    </row>
    <row r="129" spans="1:12" x14ac:dyDescent="0.3">
      <c r="A129" s="1" t="s">
        <v>583</v>
      </c>
      <c r="B129" s="26" t="s">
        <v>587</v>
      </c>
      <c r="C129" s="10">
        <v>2431517.3199999998</v>
      </c>
      <c r="D129" s="10">
        <v>820080.53</v>
      </c>
      <c r="E129" s="10">
        <v>10540687.57</v>
      </c>
      <c r="F129" s="10">
        <v>10251713.130000001</v>
      </c>
      <c r="G129" s="10">
        <v>22422152.899999999</v>
      </c>
      <c r="H129" s="10">
        <v>972342.67</v>
      </c>
      <c r="I129" s="4">
        <v>2406340.0099999998</v>
      </c>
      <c r="J129" s="4">
        <v>741581.52</v>
      </c>
      <c r="K129" s="4"/>
      <c r="L129" s="4"/>
    </row>
    <row r="130" spans="1:12" x14ac:dyDescent="0.3">
      <c r="A130" s="1" t="s">
        <v>583</v>
      </c>
      <c r="B130" s="26" t="s">
        <v>588</v>
      </c>
      <c r="C130" s="10">
        <v>3940373</v>
      </c>
      <c r="D130" s="10">
        <v>854317</v>
      </c>
      <c r="E130" s="10">
        <v>3132643</v>
      </c>
      <c r="F130" s="10">
        <v>289793</v>
      </c>
      <c r="G130" s="10">
        <v>20361987</v>
      </c>
      <c r="H130" s="10">
        <v>2256641</v>
      </c>
      <c r="I130" s="4">
        <v>1883684</v>
      </c>
      <c r="J130" s="4">
        <v>1456892</v>
      </c>
      <c r="K130" s="4"/>
      <c r="L130" s="4"/>
    </row>
    <row r="131" spans="1:12" x14ac:dyDescent="0.3">
      <c r="A131" s="1" t="s">
        <v>583</v>
      </c>
      <c r="B131" s="26" t="s">
        <v>589</v>
      </c>
      <c r="C131" s="10">
        <v>45767.85</v>
      </c>
      <c r="D131" s="10">
        <v>530.82000000000005</v>
      </c>
      <c r="E131" s="10">
        <v>1007555.94</v>
      </c>
      <c r="F131" s="10">
        <v>143525.54999999999</v>
      </c>
      <c r="G131" s="10">
        <v>11341268.689999999</v>
      </c>
      <c r="H131" s="10">
        <v>3184045.44</v>
      </c>
      <c r="I131" s="4">
        <v>199329.86</v>
      </c>
      <c r="J131" s="4">
        <v>335351.87</v>
      </c>
      <c r="K131" s="4"/>
      <c r="L131" s="4"/>
    </row>
    <row r="132" spans="1:12" x14ac:dyDescent="0.3">
      <c r="A132" s="1" t="s">
        <v>583</v>
      </c>
      <c r="B132" s="26" t="s">
        <v>590</v>
      </c>
      <c r="C132" s="10">
        <v>50000</v>
      </c>
      <c r="D132" s="10">
        <v>1200</v>
      </c>
      <c r="E132" s="10">
        <v>6506588</v>
      </c>
      <c r="F132" s="10">
        <v>5098044</v>
      </c>
      <c r="G132" s="10">
        <v>170523044</v>
      </c>
      <c r="H132" s="10">
        <v>113836807</v>
      </c>
      <c r="I132" s="4">
        <v>5378415</v>
      </c>
      <c r="J132" s="4">
        <v>683519</v>
      </c>
      <c r="K132" s="4"/>
      <c r="L132" s="4"/>
    </row>
    <row r="133" spans="1:12" x14ac:dyDescent="0.3">
      <c r="A133" s="1" t="s">
        <v>583</v>
      </c>
      <c r="B133" s="26" t="s">
        <v>591</v>
      </c>
      <c r="C133" s="10">
        <v>2899378.71</v>
      </c>
      <c r="D133" s="10">
        <v>1492325.33</v>
      </c>
      <c r="E133" s="10">
        <v>703013.91</v>
      </c>
      <c r="F133" s="10">
        <v>20080.07</v>
      </c>
      <c r="G133" s="10">
        <v>19132354.420000002</v>
      </c>
      <c r="H133" s="10">
        <v>0</v>
      </c>
      <c r="I133" s="4">
        <v>0</v>
      </c>
      <c r="J133" s="4">
        <v>250000</v>
      </c>
      <c r="K133" s="4"/>
      <c r="L133" s="4"/>
    </row>
    <row r="134" spans="1:12" x14ac:dyDescent="0.3">
      <c r="A134" s="1" t="s">
        <v>583</v>
      </c>
      <c r="B134" s="26" t="s">
        <v>592</v>
      </c>
      <c r="C134" s="10">
        <v>2648707.2000000002</v>
      </c>
      <c r="D134" s="10">
        <v>1257066.3400000001</v>
      </c>
      <c r="E134" s="10">
        <v>1215974.92</v>
      </c>
      <c r="F134" s="10">
        <v>26456.7</v>
      </c>
      <c r="G134" s="10">
        <v>25854248.920000002</v>
      </c>
      <c r="H134" s="10">
        <v>0</v>
      </c>
      <c r="I134" s="4">
        <v>265078.88</v>
      </c>
      <c r="J134" s="4">
        <v>1505014.04</v>
      </c>
      <c r="K134" s="4"/>
      <c r="L134" s="4"/>
    </row>
    <row r="135" spans="1:12" x14ac:dyDescent="0.3">
      <c r="A135" s="1" t="s">
        <v>583</v>
      </c>
      <c r="B135" s="26" t="s">
        <v>593</v>
      </c>
      <c r="C135" s="10">
        <v>1086673.28</v>
      </c>
      <c r="D135" s="10">
        <v>235106.56</v>
      </c>
      <c r="E135" s="10">
        <v>891362.13</v>
      </c>
      <c r="F135" s="10">
        <v>38961.230000000003</v>
      </c>
      <c r="G135" s="10">
        <v>5319600</v>
      </c>
      <c r="H135" s="10">
        <v>0</v>
      </c>
      <c r="I135" s="4">
        <v>10000</v>
      </c>
      <c r="J135" s="4">
        <v>401000</v>
      </c>
      <c r="K135" s="4"/>
      <c r="L135" s="4"/>
    </row>
    <row r="136" spans="1:12" x14ac:dyDescent="0.3">
      <c r="A136" s="1" t="s">
        <v>583</v>
      </c>
      <c r="B136" s="26" t="s">
        <v>594</v>
      </c>
      <c r="C136" s="10">
        <v>1126582.21</v>
      </c>
      <c r="D136" s="10">
        <v>269426.07</v>
      </c>
      <c r="E136" s="10">
        <v>1565184.01</v>
      </c>
      <c r="F136" s="10">
        <v>339421.26</v>
      </c>
      <c r="G136" s="10">
        <v>16837565.25</v>
      </c>
      <c r="H136" s="10">
        <v>8779654.5999999996</v>
      </c>
      <c r="I136" s="4">
        <v>1099491.06</v>
      </c>
      <c r="J136" s="4">
        <v>268653.43</v>
      </c>
      <c r="K136" s="4"/>
      <c r="L136" s="4"/>
    </row>
    <row r="137" spans="1:12" x14ac:dyDescent="0.3">
      <c r="A137" s="1" t="s">
        <v>583</v>
      </c>
      <c r="B137" s="26" t="s">
        <v>595</v>
      </c>
      <c r="C137" s="10">
        <v>1857954.15</v>
      </c>
      <c r="D137" s="10">
        <v>395111.11</v>
      </c>
      <c r="E137" s="10">
        <v>1550982.12</v>
      </c>
      <c r="F137" s="10">
        <v>216490.49</v>
      </c>
      <c r="G137" s="10">
        <v>9289040.1600000001</v>
      </c>
      <c r="H137" s="10">
        <v>2237610.29</v>
      </c>
      <c r="I137" s="4">
        <v>1064732.1499999999</v>
      </c>
      <c r="J137" s="4">
        <v>28902.23</v>
      </c>
      <c r="K137" s="4"/>
      <c r="L137" s="4"/>
    </row>
    <row r="138" spans="1:12" x14ac:dyDescent="0.3">
      <c r="A138" s="1" t="s">
        <v>583</v>
      </c>
      <c r="B138" s="26" t="s">
        <v>596</v>
      </c>
      <c r="C138" s="10">
        <v>1182553.8899999999</v>
      </c>
      <c r="D138" s="10">
        <v>521802.73</v>
      </c>
      <c r="E138" s="10">
        <v>683128.24</v>
      </c>
      <c r="F138" s="10">
        <v>121904.7</v>
      </c>
      <c r="G138" s="10">
        <v>7628583.2699999996</v>
      </c>
      <c r="H138" s="10">
        <v>1170529.01</v>
      </c>
      <c r="I138" s="4">
        <v>1143587.72</v>
      </c>
      <c r="J138" s="4">
        <v>426615.63</v>
      </c>
      <c r="K138" s="4"/>
      <c r="L138" s="4"/>
    </row>
    <row r="139" spans="1:12" x14ac:dyDescent="0.3">
      <c r="A139" s="1" t="s">
        <v>583</v>
      </c>
      <c r="B139" s="26" t="s">
        <v>597</v>
      </c>
      <c r="C139" s="10">
        <v>471773.89</v>
      </c>
      <c r="D139" s="10">
        <v>85240.9</v>
      </c>
      <c r="E139" s="10">
        <v>428170.67</v>
      </c>
      <c r="F139" s="10">
        <v>126546.19</v>
      </c>
      <c r="G139" s="10">
        <v>7441483.25</v>
      </c>
      <c r="H139" s="10">
        <v>2472685.61</v>
      </c>
      <c r="I139" s="4">
        <v>437267.02</v>
      </c>
      <c r="J139" s="4">
        <v>174436.69</v>
      </c>
      <c r="K139" s="4"/>
      <c r="L139" s="4"/>
    </row>
    <row r="140" spans="1:12" x14ac:dyDescent="0.3">
      <c r="A140" s="1" t="s">
        <v>583</v>
      </c>
      <c r="B140" s="26" t="s">
        <v>598</v>
      </c>
      <c r="C140" s="10">
        <v>574846.97</v>
      </c>
      <c r="D140" s="10">
        <v>213607.56</v>
      </c>
      <c r="E140" s="10">
        <v>590290.67000000004</v>
      </c>
      <c r="F140" s="10">
        <v>147520.47</v>
      </c>
      <c r="G140" s="10">
        <v>6880269.0099999998</v>
      </c>
      <c r="H140" s="10">
        <v>2298328.84</v>
      </c>
      <c r="I140" s="4">
        <v>479981.27</v>
      </c>
      <c r="J140" s="4">
        <v>400323.9</v>
      </c>
      <c r="K140" s="4"/>
      <c r="L140" s="4"/>
    </row>
    <row r="141" spans="1:12" x14ac:dyDescent="0.3">
      <c r="A141" s="1" t="s">
        <v>583</v>
      </c>
      <c r="B141" s="26" t="s">
        <v>599</v>
      </c>
      <c r="C141" s="10">
        <v>36373</v>
      </c>
      <c r="D141" s="10">
        <v>22568</v>
      </c>
      <c r="E141" s="10">
        <v>382411</v>
      </c>
      <c r="F141" s="10">
        <v>124170</v>
      </c>
      <c r="G141" s="10">
        <v>3095714</v>
      </c>
      <c r="H141" s="10">
        <v>1043380</v>
      </c>
      <c r="I141" s="4">
        <v>167541</v>
      </c>
      <c r="J141" s="4">
        <v>40229</v>
      </c>
      <c r="K141" s="4"/>
      <c r="L141" s="4"/>
    </row>
    <row r="142" spans="1:12" x14ac:dyDescent="0.3">
      <c r="A142" s="1" t="s">
        <v>583</v>
      </c>
      <c r="B142" s="26" t="s">
        <v>600</v>
      </c>
      <c r="C142" s="10">
        <v>1816926.21</v>
      </c>
      <c r="D142" s="10">
        <v>764419.47</v>
      </c>
      <c r="E142" s="10">
        <v>988728.72</v>
      </c>
      <c r="F142" s="10">
        <v>480854.38</v>
      </c>
      <c r="G142" s="10">
        <v>22200757.530000001</v>
      </c>
      <c r="H142" s="10">
        <v>3580254.45</v>
      </c>
      <c r="I142" s="4">
        <v>813074.35</v>
      </c>
      <c r="J142" s="4">
        <v>508577.11</v>
      </c>
      <c r="K142" s="4"/>
      <c r="L142" s="4"/>
    </row>
    <row r="143" spans="1:12" x14ac:dyDescent="0.3">
      <c r="A143" s="1" t="s">
        <v>583</v>
      </c>
      <c r="B143" s="26" t="s">
        <v>601</v>
      </c>
      <c r="C143" s="10">
        <v>335297.48</v>
      </c>
      <c r="D143" s="10">
        <v>42603.14</v>
      </c>
      <c r="E143" s="10">
        <v>547445.9</v>
      </c>
      <c r="F143" s="10">
        <v>110114.14</v>
      </c>
      <c r="G143" s="10">
        <v>4078728.68</v>
      </c>
      <c r="H143" s="10">
        <v>1065181.22</v>
      </c>
      <c r="I143" s="4">
        <v>397508.52</v>
      </c>
      <c r="J143" s="4">
        <v>58668.72</v>
      </c>
      <c r="K143" s="4"/>
      <c r="L143" s="4"/>
    </row>
    <row r="144" spans="1:12" x14ac:dyDescent="0.3">
      <c r="A144" s="1" t="s">
        <v>583</v>
      </c>
      <c r="B144" s="26" t="s">
        <v>602</v>
      </c>
      <c r="C144" s="10">
        <v>693768.33</v>
      </c>
      <c r="D144" s="10">
        <v>140220.26999999999</v>
      </c>
      <c r="E144" s="10">
        <v>430442.26</v>
      </c>
      <c r="F144" s="10">
        <v>166666.32999999999</v>
      </c>
      <c r="G144" s="10">
        <v>13038295.35</v>
      </c>
      <c r="H144" s="10">
        <v>2063473.88</v>
      </c>
      <c r="I144" s="4">
        <v>472024.97</v>
      </c>
      <c r="J144" s="4">
        <v>462151.16</v>
      </c>
      <c r="K144" s="4"/>
      <c r="L144" s="4"/>
    </row>
    <row r="145" spans="1:12" x14ac:dyDescent="0.3">
      <c r="A145" s="1" t="s">
        <v>583</v>
      </c>
      <c r="B145" s="26" t="s">
        <v>603</v>
      </c>
      <c r="C145" s="10">
        <v>898794</v>
      </c>
      <c r="D145" s="10">
        <v>401667</v>
      </c>
      <c r="E145" s="10">
        <v>1205398</v>
      </c>
      <c r="F145" s="10">
        <v>181510</v>
      </c>
      <c r="G145" s="10">
        <v>9453475</v>
      </c>
      <c r="H145" s="10">
        <v>2488744</v>
      </c>
      <c r="I145" s="4">
        <v>1243404</v>
      </c>
      <c r="J145" s="4">
        <v>247390</v>
      </c>
      <c r="K145" s="4"/>
      <c r="L145" s="4"/>
    </row>
    <row r="146" spans="1:12" x14ac:dyDescent="0.3">
      <c r="A146" s="1" t="s">
        <v>583</v>
      </c>
      <c r="B146" s="26" t="s">
        <v>604</v>
      </c>
      <c r="C146" s="10">
        <v>535478.98</v>
      </c>
      <c r="D146" s="10">
        <v>92159.07</v>
      </c>
      <c r="E146" s="10">
        <v>1014208.02</v>
      </c>
      <c r="F146" s="10">
        <v>239334.28</v>
      </c>
      <c r="G146" s="10">
        <v>8193308.29</v>
      </c>
      <c r="H146" s="10">
        <v>3089187.31</v>
      </c>
      <c r="I146" s="4">
        <v>947727.44</v>
      </c>
      <c r="J146" s="4">
        <v>636297.4</v>
      </c>
      <c r="K146" s="4"/>
      <c r="L146" s="4"/>
    </row>
    <row r="147" spans="1:12" x14ac:dyDescent="0.3">
      <c r="A147" s="1" t="s">
        <v>583</v>
      </c>
      <c r="B147" s="26" t="s">
        <v>605</v>
      </c>
      <c r="C147" s="10">
        <v>13000</v>
      </c>
      <c r="D147" s="10">
        <v>0</v>
      </c>
      <c r="E147" s="10">
        <v>354427.66</v>
      </c>
      <c r="F147" s="10">
        <v>117890.73</v>
      </c>
      <c r="G147" s="10">
        <v>4285100.79</v>
      </c>
      <c r="H147" s="10">
        <v>1047313.22</v>
      </c>
      <c r="I147" s="4">
        <v>267982.88</v>
      </c>
      <c r="J147" s="4">
        <v>111585.02</v>
      </c>
      <c r="K147" s="4"/>
      <c r="L147" s="4"/>
    </row>
    <row r="148" spans="1:12" x14ac:dyDescent="0.3">
      <c r="A148" s="1" t="s">
        <v>583</v>
      </c>
      <c r="B148" s="26" t="s">
        <v>606</v>
      </c>
      <c r="C148" s="10">
        <v>328716.62</v>
      </c>
      <c r="D148" s="10">
        <v>90189.41</v>
      </c>
      <c r="E148" s="10">
        <v>614196.92000000004</v>
      </c>
      <c r="F148" s="10">
        <v>146159.79</v>
      </c>
      <c r="G148" s="10">
        <v>4364496.58</v>
      </c>
      <c r="H148" s="10">
        <v>1155122.1399999999</v>
      </c>
      <c r="I148" s="4">
        <v>283798.38</v>
      </c>
      <c r="J148" s="4">
        <v>105965.06</v>
      </c>
      <c r="K148" s="4"/>
      <c r="L148" s="4"/>
    </row>
    <row r="149" spans="1:12" x14ac:dyDescent="0.3">
      <c r="A149" s="1" t="s">
        <v>583</v>
      </c>
      <c r="B149" s="26" t="s">
        <v>607</v>
      </c>
      <c r="C149" s="10">
        <v>367447.79</v>
      </c>
      <c r="D149" s="10">
        <v>101702.49</v>
      </c>
      <c r="E149" s="10">
        <v>302733.45</v>
      </c>
      <c r="F149" s="10">
        <v>91904.98</v>
      </c>
      <c r="G149" s="10">
        <v>3730935.85</v>
      </c>
      <c r="H149" s="10">
        <v>771603.49</v>
      </c>
      <c r="I149" s="4">
        <v>0</v>
      </c>
      <c r="J149" s="4">
        <v>40000</v>
      </c>
      <c r="K149" s="4"/>
      <c r="L149" s="4"/>
    </row>
    <row r="150" spans="1:12" x14ac:dyDescent="0.3">
      <c r="A150" s="1" t="s">
        <v>583</v>
      </c>
      <c r="B150" s="26" t="s">
        <v>608</v>
      </c>
      <c r="C150" s="10">
        <v>456471.27</v>
      </c>
      <c r="D150" s="10">
        <v>87627.76</v>
      </c>
      <c r="E150" s="10">
        <v>863947.83</v>
      </c>
      <c r="F150" s="10">
        <v>249343.42</v>
      </c>
      <c r="G150" s="10">
        <v>5533175.9100000001</v>
      </c>
      <c r="H150" s="10">
        <v>1735932.36</v>
      </c>
      <c r="I150" s="4">
        <v>394817.65</v>
      </c>
      <c r="J150" s="4">
        <v>129791.05</v>
      </c>
      <c r="K150" s="4"/>
      <c r="L150" s="4"/>
    </row>
    <row r="151" spans="1:12" x14ac:dyDescent="0.3">
      <c r="A151" s="1" t="s">
        <v>583</v>
      </c>
      <c r="B151" s="26" t="s">
        <v>609</v>
      </c>
      <c r="C151" s="10">
        <v>1458800</v>
      </c>
      <c r="D151" s="10">
        <v>761900</v>
      </c>
      <c r="E151" s="10">
        <v>969300</v>
      </c>
      <c r="F151" s="10">
        <v>112400</v>
      </c>
      <c r="G151" s="10">
        <v>27001100</v>
      </c>
      <c r="H151" s="10">
        <v>0</v>
      </c>
      <c r="I151" s="4">
        <v>10300</v>
      </c>
      <c r="J151" s="4">
        <v>1000000</v>
      </c>
      <c r="K151" s="4"/>
      <c r="L151" s="4"/>
    </row>
    <row r="152" spans="1:12" x14ac:dyDescent="0.3">
      <c r="A152" s="1" t="s">
        <v>583</v>
      </c>
      <c r="B152" s="26" t="s">
        <v>610</v>
      </c>
      <c r="C152" s="10">
        <v>1952054.54</v>
      </c>
      <c r="D152" s="10">
        <v>345786.04</v>
      </c>
      <c r="E152" s="10">
        <v>933264.3</v>
      </c>
      <c r="F152" s="10">
        <v>304827.07</v>
      </c>
      <c r="G152" s="10">
        <v>11977290.949999999</v>
      </c>
      <c r="H152" s="10">
        <v>3016522.02</v>
      </c>
      <c r="I152" s="4">
        <v>668342.19999999995</v>
      </c>
      <c r="J152" s="4">
        <v>194995.79</v>
      </c>
      <c r="K152" s="4"/>
      <c r="L152" s="4"/>
    </row>
    <row r="153" spans="1:12" x14ac:dyDescent="0.3">
      <c r="A153" s="1" t="s">
        <v>583</v>
      </c>
      <c r="B153" s="26" t="s">
        <v>611</v>
      </c>
      <c r="C153" s="10">
        <v>310241.58</v>
      </c>
      <c r="D153" s="10">
        <v>90329.13</v>
      </c>
      <c r="E153" s="10">
        <v>1417319.13</v>
      </c>
      <c r="F153" s="10">
        <v>395602.09</v>
      </c>
      <c r="G153" s="10">
        <v>12306653.050000001</v>
      </c>
      <c r="H153" s="10">
        <v>2091685.16</v>
      </c>
      <c r="I153" s="4">
        <v>532587.28</v>
      </c>
      <c r="J153" s="4">
        <v>210299.87</v>
      </c>
      <c r="K153" s="4"/>
      <c r="L153" s="4"/>
    </row>
    <row r="154" spans="1:12" x14ac:dyDescent="0.3">
      <c r="A154" s="1" t="s">
        <v>583</v>
      </c>
      <c r="B154" s="26" t="s">
        <v>612</v>
      </c>
      <c r="C154" s="10">
        <v>726751.79</v>
      </c>
      <c r="D154" s="10">
        <v>153157.72</v>
      </c>
      <c r="E154" s="10">
        <v>762676.25</v>
      </c>
      <c r="F154" s="10">
        <v>369537.08</v>
      </c>
      <c r="G154" s="10">
        <v>4495989.05</v>
      </c>
      <c r="H154" s="10">
        <v>917993.28</v>
      </c>
      <c r="I154" s="4">
        <v>403882.31</v>
      </c>
      <c r="J154" s="4">
        <v>239868.44</v>
      </c>
      <c r="K154" s="4"/>
      <c r="L154" s="4"/>
    </row>
    <row r="155" spans="1:12" x14ac:dyDescent="0.3">
      <c r="A155" s="1" t="s">
        <v>583</v>
      </c>
      <c r="B155" s="26" t="s">
        <v>613</v>
      </c>
      <c r="C155" s="10">
        <v>592035</v>
      </c>
      <c r="D155" s="10">
        <v>138827</v>
      </c>
      <c r="E155" s="10">
        <v>1331436</v>
      </c>
      <c r="F155" s="10">
        <v>133982</v>
      </c>
      <c r="G155" s="10">
        <v>7441858</v>
      </c>
      <c r="H155" s="10">
        <v>1588168</v>
      </c>
      <c r="I155" s="4">
        <v>540599</v>
      </c>
      <c r="J155" s="4">
        <v>237984</v>
      </c>
      <c r="K155" s="4"/>
      <c r="L155" s="4"/>
    </row>
    <row r="156" spans="1:12" x14ac:dyDescent="0.3">
      <c r="A156" s="1" t="s">
        <v>360</v>
      </c>
      <c r="B156" s="26" t="s">
        <v>614</v>
      </c>
      <c r="C156" s="10">
        <v>716501.63</v>
      </c>
      <c r="D156" s="10">
        <v>286994.21000000002</v>
      </c>
      <c r="E156" s="10">
        <v>553341.22</v>
      </c>
      <c r="F156" s="10">
        <v>149373.4</v>
      </c>
      <c r="G156" s="10">
        <v>8305392.25</v>
      </c>
      <c r="H156" s="10">
        <v>2471533.08</v>
      </c>
      <c r="I156" s="4">
        <v>489392.77</v>
      </c>
      <c r="J156" s="4">
        <v>383713.4</v>
      </c>
      <c r="K156" s="4"/>
      <c r="L156" s="4"/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3">
      <c r="B158" s="26" t="s">
        <v>225</v>
      </c>
      <c r="C158" s="11">
        <f t="shared" ref="C158:J158" si="2">SUBTOTAL(9,C125:C157)</f>
        <v>30713083.52999999</v>
      </c>
      <c r="D158" s="11">
        <f t="shared" si="2"/>
        <v>9837793.75</v>
      </c>
      <c r="E158" s="11">
        <f t="shared" si="2"/>
        <v>44297854.710000001</v>
      </c>
      <c r="F158" s="11">
        <f t="shared" si="2"/>
        <v>20673899.379999999</v>
      </c>
      <c r="G158" s="11">
        <f t="shared" si="2"/>
        <v>491305295.58000016</v>
      </c>
      <c r="H158" s="11">
        <f t="shared" si="2"/>
        <v>171120082.02000001</v>
      </c>
      <c r="I158" s="11">
        <f t="shared" si="2"/>
        <v>23228021.959999997</v>
      </c>
      <c r="J158" s="11">
        <f t="shared" si="2"/>
        <v>11580069.75</v>
      </c>
      <c r="K158" s="4"/>
      <c r="L158" s="4"/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08" t="s">
        <v>258</v>
      </c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</row>
    <row r="161" spans="1:13" ht="25.5" customHeight="1" x14ac:dyDescent="0.3">
      <c r="B161" s="13" t="s">
        <v>506</v>
      </c>
      <c r="C161" s="209" t="s">
        <v>329</v>
      </c>
      <c r="D161" s="210"/>
      <c r="E161" s="209" t="s">
        <v>289</v>
      </c>
      <c r="F161" s="210"/>
      <c r="G161" s="209" t="s">
        <v>521</v>
      </c>
      <c r="H161" s="210"/>
      <c r="I161" s="214"/>
      <c r="J161" s="217"/>
      <c r="K161" s="209" t="s">
        <v>146</v>
      </c>
      <c r="L161" s="223"/>
      <c r="M161" s="6"/>
    </row>
    <row r="162" spans="1:13" x14ac:dyDescent="0.3">
      <c r="B162" s="26"/>
      <c r="C162" s="27" t="s">
        <v>251</v>
      </c>
      <c r="D162" s="27" t="s">
        <v>252</v>
      </c>
      <c r="E162" s="27" t="s">
        <v>251</v>
      </c>
      <c r="F162" s="27" t="s">
        <v>252</v>
      </c>
      <c r="G162" s="27" t="s">
        <v>251</v>
      </c>
      <c r="H162" s="27" t="s">
        <v>252</v>
      </c>
      <c r="I162" s="28"/>
      <c r="J162" s="28"/>
      <c r="K162" s="27" t="s">
        <v>251</v>
      </c>
      <c r="L162" s="27" t="s">
        <v>252</v>
      </c>
    </row>
    <row r="163" spans="1:13" x14ac:dyDescent="0.3">
      <c r="B163" s="26"/>
      <c r="C163" s="27" t="s">
        <v>253</v>
      </c>
      <c r="D163" s="27" t="s">
        <v>253</v>
      </c>
      <c r="E163" s="27" t="s">
        <v>253</v>
      </c>
      <c r="F163" s="27" t="s">
        <v>253</v>
      </c>
      <c r="G163" s="27" t="s">
        <v>253</v>
      </c>
      <c r="H163" s="27" t="s">
        <v>253</v>
      </c>
      <c r="I163" s="28"/>
      <c r="J163" s="28"/>
      <c r="K163" s="27" t="s">
        <v>253</v>
      </c>
      <c r="L163" s="27" t="s">
        <v>253</v>
      </c>
    </row>
    <row r="164" spans="1:13" x14ac:dyDescent="0.3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3">
      <c r="A165" s="1" t="s">
        <v>583</v>
      </c>
      <c r="B165" s="26" t="s">
        <v>584</v>
      </c>
      <c r="C165" s="10">
        <v>397758.06</v>
      </c>
      <c r="D165" s="10">
        <v>138217.13</v>
      </c>
      <c r="E165" s="10">
        <v>-0.01</v>
      </c>
      <c r="F165" s="10">
        <v>0</v>
      </c>
      <c r="G165" s="30">
        <v>534990.49</v>
      </c>
      <c r="H165" s="30">
        <v>270967.78000000003</v>
      </c>
      <c r="I165" s="30"/>
      <c r="J165" s="30"/>
      <c r="K165" s="10">
        <f t="shared" ref="K165:L165" si="3">C48+E48+G48+I48+C87+E87+G87+I87+C126+E126+G126+I126+C165+E165+G165</f>
        <v>10395751.9</v>
      </c>
      <c r="L165" s="10">
        <f t="shared" si="3"/>
        <v>2632328.96</v>
      </c>
    </row>
    <row r="166" spans="1:13" x14ac:dyDescent="0.3">
      <c r="A166" s="1" t="s">
        <v>583</v>
      </c>
      <c r="B166" s="26" t="s">
        <v>585</v>
      </c>
      <c r="C166" s="10">
        <v>880144.4</v>
      </c>
      <c r="D166" s="10">
        <v>242585.32</v>
      </c>
      <c r="E166" s="10">
        <v>153.08000000000001</v>
      </c>
      <c r="F166" s="10">
        <v>0</v>
      </c>
      <c r="G166" s="30">
        <v>523086</v>
      </c>
      <c r="H166" s="30">
        <v>208000</v>
      </c>
      <c r="I166" s="30"/>
      <c r="J166" s="30"/>
      <c r="K166" s="10">
        <f t="shared" ref="K166:L166" si="4">C49+E49+G49+I49+C88+E88+G88+I88+C127+E127+G127+I127+C166+E166+G166</f>
        <v>12463471.200000001</v>
      </c>
      <c r="L166" s="10">
        <f t="shared" si="4"/>
        <v>4563266.0599999996</v>
      </c>
    </row>
    <row r="167" spans="1:13" x14ac:dyDescent="0.3">
      <c r="A167" s="1" t="s">
        <v>583</v>
      </c>
      <c r="B167" s="26" t="s">
        <v>586</v>
      </c>
      <c r="C167" s="10">
        <v>1073455.05</v>
      </c>
      <c r="D167" s="10">
        <v>174116.13</v>
      </c>
      <c r="E167" s="10">
        <v>0</v>
      </c>
      <c r="F167" s="10">
        <v>0</v>
      </c>
      <c r="G167" s="30">
        <v>488588.85</v>
      </c>
      <c r="H167" s="30">
        <v>224551.97</v>
      </c>
      <c r="I167" s="30"/>
      <c r="J167" s="30"/>
      <c r="K167" s="10">
        <f t="shared" ref="K167:L167" si="5">C50+E50+G50+I50+C89+E89+G89+I89+C128+E128+G128+I128+C167+E167+G167</f>
        <v>21369336.190000001</v>
      </c>
      <c r="L167" s="10">
        <f t="shared" si="5"/>
        <v>4608260.29</v>
      </c>
    </row>
    <row r="168" spans="1:13" x14ac:dyDescent="0.3">
      <c r="A168" s="1" t="s">
        <v>583</v>
      </c>
      <c r="B168" s="26" t="s">
        <v>587</v>
      </c>
      <c r="C168" s="10">
        <v>849896.2</v>
      </c>
      <c r="D168" s="10">
        <v>16424.849999999999</v>
      </c>
      <c r="E168" s="10">
        <v>0</v>
      </c>
      <c r="F168" s="10">
        <v>0</v>
      </c>
      <c r="G168" s="30">
        <v>739933.45</v>
      </c>
      <c r="H168" s="30">
        <v>203800</v>
      </c>
      <c r="I168" s="30"/>
      <c r="J168" s="30"/>
      <c r="K168" s="10">
        <f t="shared" ref="K168:L168" si="6">C51+E51+G51+I51+C90+E90+G90+I90+C129+E129+G129+I129+C168+E168+G168</f>
        <v>53914872.940000005</v>
      </c>
      <c r="L168" s="10">
        <f t="shared" si="6"/>
        <v>15022357.25</v>
      </c>
    </row>
    <row r="169" spans="1:13" x14ac:dyDescent="0.3">
      <c r="A169" s="1" t="s">
        <v>583</v>
      </c>
      <c r="B169" s="26" t="s">
        <v>588</v>
      </c>
      <c r="C169" s="10">
        <v>2822307</v>
      </c>
      <c r="D169" s="10">
        <v>334881</v>
      </c>
      <c r="E169" s="10">
        <v>167553</v>
      </c>
      <c r="F169" s="10">
        <v>3976</v>
      </c>
      <c r="G169" s="30">
        <v>2675071</v>
      </c>
      <c r="H169" s="30">
        <v>2125429</v>
      </c>
      <c r="I169" s="30"/>
      <c r="J169" s="30"/>
      <c r="K169" s="10">
        <f t="shared" ref="K169:L169" si="7">C52+E52+G52+I52+C91+E91+G91+I91+C130+E130+G130+I130+C169+E169+G169</f>
        <v>63492842</v>
      </c>
      <c r="L169" s="10">
        <f t="shared" si="7"/>
        <v>14066368</v>
      </c>
    </row>
    <row r="170" spans="1:13" x14ac:dyDescent="0.3">
      <c r="A170" s="1" t="s">
        <v>583</v>
      </c>
      <c r="B170" s="26" t="s">
        <v>589</v>
      </c>
      <c r="C170" s="10">
        <v>1320274.97</v>
      </c>
      <c r="D170" s="10">
        <v>360895.58</v>
      </c>
      <c r="E170" s="10">
        <v>0</v>
      </c>
      <c r="F170" s="10">
        <v>0</v>
      </c>
      <c r="G170" s="30">
        <v>848970</v>
      </c>
      <c r="H170" s="30">
        <v>747982</v>
      </c>
      <c r="I170" s="30"/>
      <c r="J170" s="30"/>
      <c r="K170" s="10">
        <f t="shared" ref="K170:L170" si="8">C53+E53+G53+I53+C92+E92+G92+I92+C131+E131+G131+I131+C170+E170+G170</f>
        <v>21114636.890000001</v>
      </c>
      <c r="L170" s="10">
        <f t="shared" si="8"/>
        <v>5426897.0499999998</v>
      </c>
    </row>
    <row r="171" spans="1:13" x14ac:dyDescent="0.3">
      <c r="A171" s="1" t="s">
        <v>583</v>
      </c>
      <c r="B171" s="26" t="s">
        <v>590</v>
      </c>
      <c r="C171" s="10">
        <v>2285343</v>
      </c>
      <c r="D171" s="10">
        <v>33200</v>
      </c>
      <c r="E171" s="10">
        <v>2038412</v>
      </c>
      <c r="F171" s="10">
        <v>1364430</v>
      </c>
      <c r="G171" s="30">
        <v>2821667</v>
      </c>
      <c r="H171" s="30">
        <v>1790000</v>
      </c>
      <c r="I171" s="30"/>
      <c r="J171" s="30"/>
      <c r="K171" s="10">
        <f t="shared" ref="K171:L171" si="9">C54+E54+G54+I54+C93+E93+G93+I93+C132+E132+G132+I132+C171+E171+G171</f>
        <v>276920292</v>
      </c>
      <c r="L171" s="10">
        <f t="shared" si="9"/>
        <v>136307278</v>
      </c>
    </row>
    <row r="172" spans="1:13" x14ac:dyDescent="0.3">
      <c r="A172" s="1" t="s">
        <v>583</v>
      </c>
      <c r="B172" s="26" t="s">
        <v>591</v>
      </c>
      <c r="C172" s="10">
        <v>281682.78999999998</v>
      </c>
      <c r="D172" s="10">
        <v>634.04999999999995</v>
      </c>
      <c r="E172" s="10">
        <v>0</v>
      </c>
      <c r="F172" s="10">
        <v>0</v>
      </c>
      <c r="G172" s="30">
        <v>1565914.61</v>
      </c>
      <c r="H172" s="30">
        <v>553814.81000000006</v>
      </c>
      <c r="I172" s="30"/>
      <c r="J172" s="30"/>
      <c r="K172" s="10">
        <f t="shared" ref="K172:L172" si="10">C55+E55+G55+I55+C94+E94+G94+I94+C133+E133+G133+I133+C172+E172+G172</f>
        <v>40380314.609999999</v>
      </c>
      <c r="L172" s="10">
        <f t="shared" si="10"/>
        <v>6055347.8399999999</v>
      </c>
    </row>
    <row r="173" spans="1:13" x14ac:dyDescent="0.3">
      <c r="A173" s="1" t="s">
        <v>583</v>
      </c>
      <c r="B173" s="26" t="s">
        <v>592</v>
      </c>
      <c r="C173" s="10">
        <v>2809775.07</v>
      </c>
      <c r="D173" s="10">
        <v>1491105.37</v>
      </c>
      <c r="E173" s="10">
        <v>0.01</v>
      </c>
      <c r="F173" s="10">
        <v>0</v>
      </c>
      <c r="G173" s="30">
        <v>1275833.53</v>
      </c>
      <c r="H173" s="30">
        <v>314304.75</v>
      </c>
      <c r="I173" s="30"/>
      <c r="J173" s="30"/>
      <c r="K173" s="10">
        <f t="shared" ref="K173:L173" si="11">C56+E56+G56+I56+C95+E95+G95+I95+C134+E134+G134+I134+C173+E173+G173</f>
        <v>54781845.540000007</v>
      </c>
      <c r="L173" s="10">
        <f t="shared" si="11"/>
        <v>9271834.1799999997</v>
      </c>
    </row>
    <row r="174" spans="1:13" x14ac:dyDescent="0.3">
      <c r="A174" s="1" t="s">
        <v>583</v>
      </c>
      <c r="B174" s="26" t="s">
        <v>593</v>
      </c>
      <c r="C174" s="10">
        <v>155448.6</v>
      </c>
      <c r="D174" s="10">
        <v>1145.67</v>
      </c>
      <c r="E174" s="10">
        <v>2262.5500000000002</v>
      </c>
      <c r="F174" s="10">
        <v>0</v>
      </c>
      <c r="G174" s="30">
        <v>2011509.96</v>
      </c>
      <c r="H174" s="30">
        <v>566995.18999999994</v>
      </c>
      <c r="I174" s="30"/>
      <c r="J174" s="30"/>
      <c r="K174" s="10">
        <f t="shared" ref="K174:L174" si="12">C57+E57+G57+I57+C96+E96+G96+I96+C135+E135+G135+I135+C174+E174+G174</f>
        <v>15917800.43</v>
      </c>
      <c r="L174" s="10">
        <f t="shared" si="12"/>
        <v>1858535.65</v>
      </c>
    </row>
    <row r="175" spans="1:13" x14ac:dyDescent="0.3">
      <c r="A175" s="1" t="s">
        <v>583</v>
      </c>
      <c r="B175" s="26" t="s">
        <v>594</v>
      </c>
      <c r="C175" s="10">
        <v>640787.34</v>
      </c>
      <c r="D175" s="10">
        <v>74629.240000000005</v>
      </c>
      <c r="E175" s="10">
        <v>0</v>
      </c>
      <c r="F175" s="10">
        <v>0</v>
      </c>
      <c r="G175" s="30">
        <v>642000</v>
      </c>
      <c r="H175" s="30">
        <v>760275</v>
      </c>
      <c r="I175" s="30"/>
      <c r="J175" s="30"/>
      <c r="K175" s="10">
        <f t="shared" ref="K175:L175" si="13">C58+E58+G58+I58+C97+E97+G97+I97+C136+E136+G136+I136+C175+E175+G175</f>
        <v>28060540.539999999</v>
      </c>
      <c r="L175" s="10">
        <f t="shared" si="13"/>
        <v>11190762.479999999</v>
      </c>
    </row>
    <row r="176" spans="1:13" x14ac:dyDescent="0.3">
      <c r="A176" s="1" t="s">
        <v>583</v>
      </c>
      <c r="B176" s="26" t="s">
        <v>595</v>
      </c>
      <c r="C176" s="10">
        <v>1381975.68</v>
      </c>
      <c r="D176" s="10">
        <v>275621.75</v>
      </c>
      <c r="E176" s="10">
        <v>0</v>
      </c>
      <c r="F176" s="10">
        <v>15000</v>
      </c>
      <c r="G176" s="30">
        <v>1262295.6599999999</v>
      </c>
      <c r="H176" s="30">
        <v>610419.14</v>
      </c>
      <c r="I176" s="30"/>
      <c r="J176" s="30"/>
      <c r="K176" s="10">
        <f t="shared" ref="K176:L176" si="14">C59+E59+G59+I59+C98+E98+G98+I98+C137+E137+G137+I137+C176+E176+G176</f>
        <v>26880872.799999997</v>
      </c>
      <c r="L176" s="10">
        <f t="shared" si="14"/>
        <v>7993305.2600000007</v>
      </c>
    </row>
    <row r="177" spans="1:12" x14ac:dyDescent="0.3">
      <c r="A177" s="1" t="s">
        <v>583</v>
      </c>
      <c r="B177" s="26" t="s">
        <v>596</v>
      </c>
      <c r="C177" s="10">
        <v>1158606.1200000001</v>
      </c>
      <c r="D177" s="10">
        <v>59374.239999999998</v>
      </c>
      <c r="E177" s="10">
        <v>0</v>
      </c>
      <c r="F177" s="10">
        <v>0</v>
      </c>
      <c r="G177" s="30">
        <v>2514810.29</v>
      </c>
      <c r="H177" s="30">
        <v>1292158.24</v>
      </c>
      <c r="I177" s="30"/>
      <c r="J177" s="30"/>
      <c r="K177" s="10">
        <f t="shared" ref="K177:L177" si="15">C60+E60+G60+I60+C99+E99+G99+I99+C138+E138+G138+I138+C177+E177+G177</f>
        <v>26403312.459999997</v>
      </c>
      <c r="L177" s="10">
        <f t="shared" si="15"/>
        <v>7829799.3900000006</v>
      </c>
    </row>
    <row r="178" spans="1:12" x14ac:dyDescent="0.3">
      <c r="A178" s="1" t="s">
        <v>583</v>
      </c>
      <c r="B178" s="26" t="s">
        <v>597</v>
      </c>
      <c r="C178" s="10">
        <v>4637138.1900000004</v>
      </c>
      <c r="D178" s="10">
        <v>3230403.26</v>
      </c>
      <c r="E178" s="10">
        <v>30356.53</v>
      </c>
      <c r="F178" s="10">
        <v>0</v>
      </c>
      <c r="G178" s="30">
        <v>778536.3</v>
      </c>
      <c r="H178" s="30">
        <v>356759.03</v>
      </c>
      <c r="I178" s="30"/>
      <c r="J178" s="30"/>
      <c r="K178" s="10">
        <f t="shared" ref="K178:L178" si="16">C61+E61+G61+I61+C100+E100+G100+I100+C139+E139+G139+I139+C178+E178+G178</f>
        <v>18990766.870000001</v>
      </c>
      <c r="L178" s="10">
        <f t="shared" si="16"/>
        <v>7742906.2199999997</v>
      </c>
    </row>
    <row r="179" spans="1:12" x14ac:dyDescent="0.3">
      <c r="A179" s="1" t="s">
        <v>583</v>
      </c>
      <c r="B179" s="26" t="s">
        <v>598</v>
      </c>
      <c r="C179" s="10">
        <v>808676.29</v>
      </c>
      <c r="D179" s="10">
        <v>214616.61</v>
      </c>
      <c r="E179" s="10">
        <v>0.01</v>
      </c>
      <c r="F179" s="10">
        <v>0</v>
      </c>
      <c r="G179" s="30">
        <v>835950.06</v>
      </c>
      <c r="H179" s="30">
        <v>579601.19999999995</v>
      </c>
      <c r="I179" s="30"/>
      <c r="J179" s="30"/>
      <c r="K179" s="10">
        <f t="shared" ref="K179:L179" si="17">C62+E62+G62+I62+C101+E101+G101+I101+C140+E140+G140+I140+C179+E179+G179</f>
        <v>13923450.329999998</v>
      </c>
      <c r="L179" s="10">
        <f t="shared" si="17"/>
        <v>4771596.6499999994</v>
      </c>
    </row>
    <row r="180" spans="1:12" x14ac:dyDescent="0.3">
      <c r="A180" s="1" t="s">
        <v>583</v>
      </c>
      <c r="B180" s="26" t="s">
        <v>599</v>
      </c>
      <c r="C180" s="10">
        <v>611526</v>
      </c>
      <c r="D180" s="10">
        <v>61882</v>
      </c>
      <c r="E180" s="10">
        <v>35589</v>
      </c>
      <c r="F180" s="10">
        <v>648</v>
      </c>
      <c r="G180" s="30">
        <v>169938</v>
      </c>
      <c r="H180" s="30">
        <v>164938</v>
      </c>
      <c r="I180" s="30"/>
      <c r="J180" s="30"/>
      <c r="K180" s="10">
        <f t="shared" ref="K180:L180" si="18">C63+E63+G63+I63+C102+E102+G102+I102+C141+E141+G141+I141+C180+E180+G180</f>
        <v>6832982</v>
      </c>
      <c r="L180" s="10">
        <f t="shared" si="18"/>
        <v>3224033</v>
      </c>
    </row>
    <row r="181" spans="1:12" x14ac:dyDescent="0.3">
      <c r="A181" s="1" t="s">
        <v>583</v>
      </c>
      <c r="B181" s="26" t="s">
        <v>600</v>
      </c>
      <c r="C181" s="10">
        <v>1662609.44</v>
      </c>
      <c r="D181" s="10">
        <v>269714.43</v>
      </c>
      <c r="E181" s="10">
        <v>5899131.0999999996</v>
      </c>
      <c r="F181" s="10">
        <v>5130139.7</v>
      </c>
      <c r="G181" s="30">
        <v>484153.11</v>
      </c>
      <c r="H181" s="30">
        <v>233986.85</v>
      </c>
      <c r="I181" s="30"/>
      <c r="J181" s="30"/>
      <c r="K181" s="10">
        <f t="shared" ref="K181:L181" si="19">C64+E64+G64+I64+C103+E103+G103+I103+C142+E142+G142+I142+C181+E181+G181</f>
        <v>46840284.689999998</v>
      </c>
      <c r="L181" s="10">
        <f t="shared" si="19"/>
        <v>14021311.180000002</v>
      </c>
    </row>
    <row r="182" spans="1:12" x14ac:dyDescent="0.3">
      <c r="A182" s="1" t="s">
        <v>583</v>
      </c>
      <c r="B182" s="26" t="s">
        <v>601</v>
      </c>
      <c r="C182" s="10">
        <v>506422.55</v>
      </c>
      <c r="D182" s="10">
        <v>26159.77</v>
      </c>
      <c r="E182" s="10">
        <v>0</v>
      </c>
      <c r="F182" s="10">
        <v>0</v>
      </c>
      <c r="G182" s="30">
        <v>630786.25</v>
      </c>
      <c r="H182" s="30">
        <v>418707.85</v>
      </c>
      <c r="I182" s="30"/>
      <c r="J182" s="30"/>
      <c r="K182" s="10">
        <f t="shared" ref="K182:L182" si="20">C65+E65+G65+I65+C104+E104+G104+I104+C143+E143+G143+I143+C182+E182+G182</f>
        <v>9077336.2000000011</v>
      </c>
      <c r="L182" s="10">
        <f t="shared" si="20"/>
        <v>2047481.46</v>
      </c>
    </row>
    <row r="183" spans="1:12" x14ac:dyDescent="0.3">
      <c r="A183" s="1" t="s">
        <v>583</v>
      </c>
      <c r="B183" s="26" t="s">
        <v>602</v>
      </c>
      <c r="C183" s="10">
        <v>520082.53</v>
      </c>
      <c r="D183" s="10">
        <v>206094.61</v>
      </c>
      <c r="E183" s="10">
        <v>0.01</v>
      </c>
      <c r="F183" s="10">
        <v>0</v>
      </c>
      <c r="G183" s="30">
        <v>1734545.26</v>
      </c>
      <c r="H183" s="30">
        <v>795538.5</v>
      </c>
      <c r="I183" s="30"/>
      <c r="J183" s="30"/>
      <c r="K183" s="10">
        <f t="shared" ref="K183:L183" si="21">C66+E66+G66+I66+C105+E105+G105+I105+C144+E144+G144+I144+C183+E183+G183</f>
        <v>24948898.690000005</v>
      </c>
      <c r="L183" s="10">
        <f t="shared" si="21"/>
        <v>4474236.0600000005</v>
      </c>
    </row>
    <row r="184" spans="1:12" x14ac:dyDescent="0.3">
      <c r="A184" s="1" t="s">
        <v>583</v>
      </c>
      <c r="B184" s="26" t="s">
        <v>603</v>
      </c>
      <c r="C184" s="10">
        <v>1737571</v>
      </c>
      <c r="D184" s="10">
        <v>371564</v>
      </c>
      <c r="E184" s="10">
        <v>4573112</v>
      </c>
      <c r="F184" s="10">
        <v>3932653</v>
      </c>
      <c r="G184" s="30">
        <v>881717</v>
      </c>
      <c r="H184" s="30">
        <v>242623</v>
      </c>
      <c r="I184" s="30"/>
      <c r="J184" s="30"/>
      <c r="K184" s="10">
        <f t="shared" ref="K184:L184" si="22">C67+E67+G67+I67+C106+E106+G106+I106+C145+E145+G145+I145+C184+E184+G184</f>
        <v>27396033</v>
      </c>
      <c r="L184" s="10">
        <f t="shared" si="22"/>
        <v>9572362</v>
      </c>
    </row>
    <row r="185" spans="1:12" x14ac:dyDescent="0.3">
      <c r="A185" s="1" t="s">
        <v>583</v>
      </c>
      <c r="B185" s="26" t="s">
        <v>604</v>
      </c>
      <c r="C185" s="10">
        <v>1055745.74</v>
      </c>
      <c r="D185" s="10">
        <v>277518.76</v>
      </c>
      <c r="E185" s="10">
        <v>349.98</v>
      </c>
      <c r="F185" s="10">
        <v>0</v>
      </c>
      <c r="G185" s="30">
        <v>1353154.77</v>
      </c>
      <c r="H185" s="30">
        <v>216834.26</v>
      </c>
      <c r="I185" s="30"/>
      <c r="J185" s="30"/>
      <c r="K185" s="10">
        <f t="shared" ref="K185:L185" si="23">C68+E68+G68+I68+C107+E107+G107+I107+C146+E146+G146+I146+C185+E185+G185</f>
        <v>28438994</v>
      </c>
      <c r="L185" s="10">
        <f t="shared" si="23"/>
        <v>12281550.15</v>
      </c>
    </row>
    <row r="186" spans="1:12" x14ac:dyDescent="0.3">
      <c r="A186" s="1" t="s">
        <v>583</v>
      </c>
      <c r="B186" s="26" t="s">
        <v>605</v>
      </c>
      <c r="C186" s="10">
        <v>901288.29</v>
      </c>
      <c r="D186" s="10">
        <v>167925.89</v>
      </c>
      <c r="E186" s="10">
        <v>450648.3</v>
      </c>
      <c r="F186" s="10">
        <v>142372.29999999999</v>
      </c>
      <c r="G186" s="30">
        <v>1342649.25</v>
      </c>
      <c r="H186" s="30">
        <v>1143245.97</v>
      </c>
      <c r="I186" s="30"/>
      <c r="J186" s="30"/>
      <c r="K186" s="10">
        <f t="shared" ref="K186:L186" si="24">C69+E69+G69+I69+C108+E108+G108+I108+C147+E147+G147+I147+C186+E186+G186</f>
        <v>10801574.34</v>
      </c>
      <c r="L186" s="10">
        <f t="shared" si="24"/>
        <v>3363472.8599999994</v>
      </c>
    </row>
    <row r="187" spans="1:12" x14ac:dyDescent="0.3">
      <c r="A187" s="1" t="s">
        <v>583</v>
      </c>
      <c r="B187" s="26" t="s">
        <v>606</v>
      </c>
      <c r="C187" s="10">
        <v>346979.35</v>
      </c>
      <c r="D187" s="10">
        <v>128631.09</v>
      </c>
      <c r="E187" s="10">
        <v>3771</v>
      </c>
      <c r="F187" s="10">
        <v>500</v>
      </c>
      <c r="G187" s="30">
        <v>629440.88</v>
      </c>
      <c r="H187" s="30">
        <v>423680.03</v>
      </c>
      <c r="I187" s="30"/>
      <c r="J187" s="30"/>
      <c r="K187" s="10">
        <f t="shared" ref="K187:L187" si="25">C70+E70+G70+I70+C109+E109+G109+I109+C148+E148+G148+I148+C187+E187+G187</f>
        <v>12752029.15</v>
      </c>
      <c r="L187" s="10">
        <f t="shared" si="25"/>
        <v>3978925.3199999994</v>
      </c>
    </row>
    <row r="188" spans="1:12" x14ac:dyDescent="0.3">
      <c r="A188" s="1" t="s">
        <v>583</v>
      </c>
      <c r="B188" s="26" t="s">
        <v>607</v>
      </c>
      <c r="C188" s="10">
        <v>541762.51</v>
      </c>
      <c r="D188" s="10">
        <v>47917.41</v>
      </c>
      <c r="E188" s="10">
        <v>0</v>
      </c>
      <c r="F188" s="10">
        <v>0</v>
      </c>
      <c r="G188" s="30">
        <v>421000</v>
      </c>
      <c r="H188" s="30">
        <v>119600</v>
      </c>
      <c r="I188" s="30"/>
      <c r="J188" s="30"/>
      <c r="K188" s="10">
        <f t="shared" ref="K188:L188" si="26">C71+E71+G71+I71+C110+E110+G110+I110+C149+E149+G149+I149+C188+E188+G188</f>
        <v>7930696.46</v>
      </c>
      <c r="L188" s="10">
        <f t="shared" si="26"/>
        <v>1597373.15</v>
      </c>
    </row>
    <row r="189" spans="1:12" x14ac:dyDescent="0.3">
      <c r="A189" s="1" t="s">
        <v>583</v>
      </c>
      <c r="B189" s="26" t="s">
        <v>608</v>
      </c>
      <c r="C189" s="10">
        <v>449459.19</v>
      </c>
      <c r="D189" s="10">
        <v>78388.789999999994</v>
      </c>
      <c r="E189" s="10">
        <v>0</v>
      </c>
      <c r="F189" s="10">
        <v>0</v>
      </c>
      <c r="G189" s="30">
        <v>426440.85</v>
      </c>
      <c r="H189" s="30">
        <v>274175.24</v>
      </c>
      <c r="I189" s="30"/>
      <c r="J189" s="30"/>
      <c r="K189" s="10">
        <f t="shared" ref="K189:L189" si="27">C72+E72+G72+I72+C111+E111+G111+I111+C150+E150+G150+I150+C189+E189+G189</f>
        <v>10149578.52</v>
      </c>
      <c r="L189" s="10">
        <f t="shared" si="27"/>
        <v>2809876.0599999996</v>
      </c>
    </row>
    <row r="190" spans="1:12" x14ac:dyDescent="0.3">
      <c r="A190" s="1" t="s">
        <v>583</v>
      </c>
      <c r="B190" s="26" t="s">
        <v>609</v>
      </c>
      <c r="C190" s="10">
        <v>811100</v>
      </c>
      <c r="D190" s="10">
        <v>25600</v>
      </c>
      <c r="E190" s="10">
        <v>0</v>
      </c>
      <c r="F190" s="10">
        <v>0</v>
      </c>
      <c r="G190" s="30">
        <v>2774800</v>
      </c>
      <c r="H190" s="30">
        <v>272200</v>
      </c>
      <c r="I190" s="30"/>
      <c r="J190" s="30"/>
      <c r="K190" s="10">
        <f t="shared" ref="K190:L190" si="28">C73+E73+G73+I73+C112+E112+G112+I112+C151+E151+G151+I151+C190+E190+G190</f>
        <v>50938900</v>
      </c>
      <c r="L190" s="10">
        <f t="shared" si="28"/>
        <v>6184600</v>
      </c>
    </row>
    <row r="191" spans="1:12" x14ac:dyDescent="0.3">
      <c r="A191" s="1" t="s">
        <v>583</v>
      </c>
      <c r="B191" s="26" t="s">
        <v>610</v>
      </c>
      <c r="C191" s="10">
        <v>1089669.79</v>
      </c>
      <c r="D191" s="10">
        <v>315744.03999999998</v>
      </c>
      <c r="E191" s="10">
        <v>28728810.66</v>
      </c>
      <c r="F191" s="10">
        <v>27901439.510000002</v>
      </c>
      <c r="G191" s="30">
        <v>1347338.7</v>
      </c>
      <c r="H191" s="30">
        <v>1092338.7</v>
      </c>
      <c r="I191" s="30"/>
      <c r="J191" s="30"/>
      <c r="K191" s="10">
        <f t="shared" ref="K191:L191" si="29">C74+E74+G74+I74+C113+E113+G113+I113+C152+E152+G152+I152+C191+E191+G191</f>
        <v>58529484.420000002</v>
      </c>
      <c r="L191" s="10">
        <f t="shared" si="29"/>
        <v>37335112.140000001</v>
      </c>
    </row>
    <row r="192" spans="1:12" x14ac:dyDescent="0.3">
      <c r="A192" s="1" t="s">
        <v>583</v>
      </c>
      <c r="B192" s="26" t="s">
        <v>611</v>
      </c>
      <c r="C192" s="10">
        <v>380190.08</v>
      </c>
      <c r="D192" s="10">
        <v>93802.92</v>
      </c>
      <c r="E192" s="10">
        <v>1220</v>
      </c>
      <c r="F192" s="10">
        <v>0</v>
      </c>
      <c r="G192" s="30">
        <v>1238502.1599999999</v>
      </c>
      <c r="H192" s="30">
        <v>218256.78</v>
      </c>
      <c r="I192" s="30"/>
      <c r="J192" s="30"/>
      <c r="K192" s="10">
        <f t="shared" ref="K192:L192" si="30">C75+E75+G75+I75+C114+E114+G114+I114+C153+E153+G153+I153+C192+E192+G192</f>
        <v>25223296.350000001</v>
      </c>
      <c r="L192" s="10">
        <f t="shared" si="30"/>
        <v>4558655.79</v>
      </c>
    </row>
    <row r="193" spans="1:13" x14ac:dyDescent="0.3">
      <c r="A193" s="1" t="s">
        <v>583</v>
      </c>
      <c r="B193" s="26" t="s">
        <v>612</v>
      </c>
      <c r="C193" s="10">
        <v>546523.6</v>
      </c>
      <c r="D193" s="10">
        <v>7669.39</v>
      </c>
      <c r="E193" s="10">
        <v>47614.97</v>
      </c>
      <c r="F193" s="10">
        <v>0</v>
      </c>
      <c r="G193" s="30">
        <v>1000695.23</v>
      </c>
      <c r="H193" s="30">
        <v>551525</v>
      </c>
      <c r="I193" s="30"/>
      <c r="J193" s="30"/>
      <c r="K193" s="10">
        <f t="shared" ref="K193:L193" si="31">C76+E76+G76+I76+C115+E115+G115+I115+C154+E154+G154+I154+C193+E193+G193</f>
        <v>12174592.110000001</v>
      </c>
      <c r="L193" s="10">
        <f t="shared" si="31"/>
        <v>2786596.91</v>
      </c>
    </row>
    <row r="194" spans="1:13" x14ac:dyDescent="0.3">
      <c r="A194" s="1" t="s">
        <v>583</v>
      </c>
      <c r="B194" s="26" t="s">
        <v>613</v>
      </c>
      <c r="C194" s="10">
        <v>1312002</v>
      </c>
      <c r="D194" s="10">
        <v>458293</v>
      </c>
      <c r="E194" s="10">
        <v>0</v>
      </c>
      <c r="F194" s="10">
        <v>0</v>
      </c>
      <c r="G194" s="30">
        <v>1317644</v>
      </c>
      <c r="H194" s="30">
        <v>903304</v>
      </c>
      <c r="I194" s="30"/>
      <c r="J194" s="30"/>
      <c r="K194" s="10">
        <f>C77+E77+G77+I77+C116+E116+G116+I116+C155+E155+G155+I155+C194+E194+G194</f>
        <v>20403043</v>
      </c>
      <c r="L194" s="10">
        <f>D77+F77+H77+J77+D116+F116+H116+J116+D155+F155+H155+J155+D194+F194+H194</f>
        <v>4452601</v>
      </c>
    </row>
    <row r="195" spans="1:13" x14ac:dyDescent="0.3">
      <c r="A195" s="1" t="s">
        <v>386</v>
      </c>
      <c r="B195" s="26" t="s">
        <v>614</v>
      </c>
      <c r="C195" s="10">
        <v>921859.24</v>
      </c>
      <c r="D195" s="10">
        <v>75654.03</v>
      </c>
      <c r="E195" s="10">
        <v>0</v>
      </c>
      <c r="F195" s="10">
        <v>0</v>
      </c>
      <c r="G195" s="30">
        <v>2342395.96</v>
      </c>
      <c r="H195" s="30">
        <v>1006289.89</v>
      </c>
      <c r="I195" s="30"/>
      <c r="J195" s="30"/>
      <c r="K195" s="10">
        <f>C78+E78+G78+I78+C117+E117+G117+I117+C156+E156+G156+I156+C195+E195+G195</f>
        <v>20392999.66</v>
      </c>
      <c r="L195" s="10">
        <f>D78+F78+H78+J78+D117+F117+H117+J117+D156+F156+H156+J156+D195+F195+H195</f>
        <v>5226534.76</v>
      </c>
    </row>
    <row r="196" spans="1:13" x14ac:dyDescent="0.3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3">
      <c r="B197" s="26" t="s">
        <v>225</v>
      </c>
      <c r="C197" s="11">
        <f t="shared" ref="C197:H197" si="32">SUBTOTAL(9,C164:C196)</f>
        <v>34898060.07</v>
      </c>
      <c r="D197" s="11">
        <f t="shared" si="32"/>
        <v>9260410.3299999982</v>
      </c>
      <c r="E197" s="11">
        <f t="shared" si="32"/>
        <v>41978984.189999998</v>
      </c>
      <c r="F197" s="11">
        <f t="shared" si="32"/>
        <v>38491158.510000005</v>
      </c>
      <c r="G197" s="11">
        <f t="shared" si="32"/>
        <v>37614358.619999997</v>
      </c>
      <c r="H197" s="11">
        <f t="shared" si="32"/>
        <v>18682302.179999996</v>
      </c>
      <c r="I197" s="4"/>
      <c r="J197" s="4"/>
      <c r="K197" s="11">
        <f>SUBTOTAL(9,K164:K196)</f>
        <v>1057840829.29</v>
      </c>
      <c r="L197" s="11">
        <f>SUBTOTAL(9,L164:L196)</f>
        <v>357255565.12</v>
      </c>
    </row>
    <row r="198" spans="1:13" x14ac:dyDescent="0.3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3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3">
      <c r="B200" s="26"/>
      <c r="C200" s="214"/>
      <c r="D200" s="214"/>
      <c r="E200" s="214"/>
      <c r="F200" s="214"/>
      <c r="G200" s="214"/>
      <c r="H200" s="214"/>
      <c r="I200" s="214"/>
      <c r="J200" s="217"/>
      <c r="K200" s="209" t="s">
        <v>290</v>
      </c>
      <c r="L200" s="210"/>
      <c r="M200" s="6"/>
    </row>
    <row r="201" spans="1:13" x14ac:dyDescent="0.3">
      <c r="B201" s="15"/>
      <c r="C201" s="28"/>
      <c r="D201" s="28"/>
      <c r="E201" s="28"/>
      <c r="F201" s="28"/>
      <c r="G201" s="26"/>
      <c r="H201" s="28"/>
      <c r="I201" s="27"/>
      <c r="J201" s="27"/>
      <c r="K201" s="156" t="s">
        <v>251</v>
      </c>
      <c r="L201" s="148" t="s">
        <v>252</v>
      </c>
    </row>
    <row r="202" spans="1:13" x14ac:dyDescent="0.3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253</v>
      </c>
      <c r="L202" s="148" t="s">
        <v>253</v>
      </c>
    </row>
    <row r="203" spans="1:13" x14ac:dyDescent="0.3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48"/>
    </row>
    <row r="204" spans="1:13" x14ac:dyDescent="0.3">
      <c r="A204" s="1" t="s">
        <v>159</v>
      </c>
      <c r="B204" s="26"/>
      <c r="C204" s="4"/>
      <c r="D204" s="4"/>
      <c r="E204" s="4"/>
      <c r="F204" s="4"/>
      <c r="G204" s="4"/>
      <c r="H204" s="222" t="s">
        <v>507</v>
      </c>
      <c r="I204" s="222"/>
      <c r="J204" s="222"/>
      <c r="K204" s="150">
        <v>0</v>
      </c>
      <c r="L204" s="151">
        <v>0</v>
      </c>
    </row>
    <row r="205" spans="1:13" x14ac:dyDescent="0.3"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1057840829.29</v>
      </c>
      <c r="L205" s="15">
        <f>L197+L204</f>
        <v>357255565.12</v>
      </c>
    </row>
    <row r="206" spans="1:13" x14ac:dyDescent="0.3">
      <c r="A206" s="1" t="s">
        <v>171</v>
      </c>
      <c r="B206" s="26"/>
      <c r="C206" s="4"/>
      <c r="D206" s="4"/>
      <c r="E206" s="4"/>
      <c r="F206" s="4"/>
      <c r="G206" s="4"/>
      <c r="H206" s="220" t="s">
        <v>161</v>
      </c>
      <c r="I206" s="220"/>
      <c r="J206" s="220"/>
      <c r="K206" s="4">
        <v>91160829.719999999</v>
      </c>
      <c r="L206" s="138">
        <v>91160829.719999999</v>
      </c>
    </row>
    <row r="207" spans="1:13" ht="13.5" thickBot="1" x14ac:dyDescent="0.35">
      <c r="B207" s="10"/>
      <c r="C207" s="10"/>
      <c r="D207" s="10"/>
      <c r="E207" s="10"/>
      <c r="F207" s="10"/>
      <c r="G207" s="10"/>
      <c r="H207" s="139"/>
      <c r="I207" s="139"/>
      <c r="J207" s="139"/>
      <c r="K207" s="139"/>
      <c r="L207" s="140"/>
    </row>
    <row r="208" spans="1:13" ht="14" thickTop="1" thickBot="1" x14ac:dyDescent="0.35">
      <c r="B208" s="10"/>
      <c r="C208" s="10"/>
      <c r="D208" s="10"/>
      <c r="E208" s="10"/>
      <c r="F208" s="10"/>
      <c r="G208" s="10"/>
      <c r="H208" s="221" t="s">
        <v>160</v>
      </c>
      <c r="I208" s="221"/>
      <c r="J208" s="221"/>
      <c r="K208" s="141">
        <f>K205-K206</f>
        <v>966679999.56999993</v>
      </c>
      <c r="L208" s="142">
        <f>L205-L206</f>
        <v>266094735.40000001</v>
      </c>
    </row>
    <row r="209" spans="2:12" ht="13.5" thickTop="1" x14ac:dyDescent="0.3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3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0" width="13" style="1" customWidth="1"/>
    <col min="31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173</v>
      </c>
      <c r="L12" s="1" t="s">
        <v>173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3">
      <c r="A19" s="1" t="s">
        <v>222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/>
      <c r="H20" s="1"/>
      <c r="I20" s="23"/>
      <c r="J20" s="1"/>
    </row>
    <row r="21" spans="1:13" customFormat="1" ht="12.5" x14ac:dyDescent="0.25"/>
    <row r="22" spans="1:13" hidden="1" x14ac:dyDescent="0.3">
      <c r="A22" s="1" t="s">
        <v>174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K24" s="1" t="s">
        <v>226</v>
      </c>
      <c r="L24" s="1" t="s">
        <v>226</v>
      </c>
    </row>
    <row r="25" spans="1:13" hidden="1" x14ac:dyDescent="0.3">
      <c r="A25" s="1" t="s">
        <v>373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3">
      <c r="A26" s="1" t="s">
        <v>374</v>
      </c>
      <c r="K26" s="1">
        <v>120</v>
      </c>
      <c r="L26" s="1">
        <v>120</v>
      </c>
    </row>
    <row r="27" spans="1:13" s="22" customFormat="1" ht="12.75" hidden="1" customHeight="1" x14ac:dyDescent="0.35">
      <c r="A27" s="1" t="s">
        <v>375</v>
      </c>
      <c r="C27" s="1"/>
      <c r="D27" s="1"/>
      <c r="E27" s="1"/>
      <c r="F27" s="1"/>
      <c r="G27" s="1"/>
      <c r="H27" s="1"/>
      <c r="I27" s="23"/>
      <c r="J27" s="1"/>
      <c r="K27" s="7" t="s">
        <v>355</v>
      </c>
      <c r="L27" s="7" t="s">
        <v>355</v>
      </c>
    </row>
    <row r="29" spans="1:13" ht="17.5" x14ac:dyDescent="0.35">
      <c r="B29" s="198" t="s">
        <v>258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</row>
    <row r="30" spans="1:13" ht="25.5" customHeight="1" x14ac:dyDescent="0.3">
      <c r="B30" s="13" t="s">
        <v>506</v>
      </c>
      <c r="C30" s="218" t="s">
        <v>330</v>
      </c>
      <c r="D30" s="219"/>
      <c r="E30" s="218" t="s">
        <v>331</v>
      </c>
      <c r="F30" s="219"/>
      <c r="G30" s="218" t="s">
        <v>332</v>
      </c>
      <c r="H30" s="219"/>
      <c r="I30" s="218" t="s">
        <v>333</v>
      </c>
      <c r="J30" s="219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583</v>
      </c>
      <c r="B34" s="26" t="s">
        <v>584</v>
      </c>
      <c r="C34" s="10">
        <v>126000</v>
      </c>
      <c r="D34" s="10">
        <v>0</v>
      </c>
      <c r="E34" s="10">
        <v>2321717.67</v>
      </c>
      <c r="F34" s="10">
        <v>32921.089999999997</v>
      </c>
      <c r="G34" s="10">
        <v>1559507.37</v>
      </c>
      <c r="H34" s="10">
        <v>13256.52</v>
      </c>
      <c r="I34" s="10">
        <v>185928.57</v>
      </c>
      <c r="J34" s="10">
        <v>6660.02</v>
      </c>
      <c r="K34" s="4"/>
      <c r="L34" s="4"/>
    </row>
    <row r="35" spans="1:12" x14ac:dyDescent="0.3">
      <c r="A35" s="1" t="s">
        <v>583</v>
      </c>
      <c r="B35" s="26" t="s">
        <v>585</v>
      </c>
      <c r="C35" s="10">
        <v>400713</v>
      </c>
      <c r="D35" s="10">
        <v>90.57</v>
      </c>
      <c r="E35" s="10">
        <v>3076538.93</v>
      </c>
      <c r="F35" s="10">
        <v>270446.44</v>
      </c>
      <c r="G35" s="10">
        <v>649269.44999999995</v>
      </c>
      <c r="H35" s="10">
        <v>4584.8999999999996</v>
      </c>
      <c r="I35" s="10">
        <v>1701651.67</v>
      </c>
      <c r="J35" s="10">
        <v>1038981.08</v>
      </c>
      <c r="K35" s="4"/>
      <c r="L35" s="4"/>
    </row>
    <row r="36" spans="1:12" x14ac:dyDescent="0.3">
      <c r="A36" s="1" t="s">
        <v>583</v>
      </c>
      <c r="B36" s="26" t="s">
        <v>586</v>
      </c>
      <c r="C36" s="10">
        <v>2306247.8199999998</v>
      </c>
      <c r="D36" s="10">
        <v>956002.65</v>
      </c>
      <c r="E36" s="10">
        <v>6369448.0899999999</v>
      </c>
      <c r="F36" s="10">
        <v>89823.92</v>
      </c>
      <c r="G36" s="10">
        <v>3335289.79</v>
      </c>
      <c r="H36" s="10">
        <v>119218.21</v>
      </c>
      <c r="I36" s="10">
        <v>458258.84</v>
      </c>
      <c r="J36" s="10">
        <v>86000</v>
      </c>
      <c r="K36" s="4"/>
      <c r="L36" s="4"/>
    </row>
    <row r="37" spans="1:12" x14ac:dyDescent="0.3">
      <c r="A37" s="1" t="s">
        <v>583</v>
      </c>
      <c r="B37" s="26" t="s">
        <v>587</v>
      </c>
      <c r="C37" s="10">
        <v>1513627.67</v>
      </c>
      <c r="D37" s="10">
        <v>725496.16</v>
      </c>
      <c r="E37" s="10">
        <v>12274958.57</v>
      </c>
      <c r="F37" s="10">
        <v>451779.83</v>
      </c>
      <c r="G37" s="10">
        <v>13322505.779999999</v>
      </c>
      <c r="H37" s="10">
        <v>245290</v>
      </c>
      <c r="I37" s="10">
        <v>2308854.4700000002</v>
      </c>
      <c r="J37" s="10">
        <v>573907.93999999994</v>
      </c>
      <c r="K37" s="4"/>
      <c r="L37" s="4"/>
    </row>
    <row r="38" spans="1:12" x14ac:dyDescent="0.3">
      <c r="A38" s="1" t="s">
        <v>583</v>
      </c>
      <c r="B38" s="26" t="s">
        <v>588</v>
      </c>
      <c r="C38" s="10">
        <v>4520028</v>
      </c>
      <c r="D38" s="10">
        <v>1535535</v>
      </c>
      <c r="E38" s="10">
        <v>14970569</v>
      </c>
      <c r="F38" s="10">
        <v>237586</v>
      </c>
      <c r="G38" s="10">
        <v>6987705</v>
      </c>
      <c r="H38" s="10">
        <v>142782</v>
      </c>
      <c r="I38" s="10">
        <v>5542420</v>
      </c>
      <c r="J38" s="10">
        <v>20795</v>
      </c>
      <c r="K38" s="4"/>
      <c r="L38" s="4"/>
    </row>
    <row r="39" spans="1:12" x14ac:dyDescent="0.3">
      <c r="A39" s="1" t="s">
        <v>583</v>
      </c>
      <c r="B39" s="26" t="s">
        <v>589</v>
      </c>
      <c r="C39" s="10">
        <v>1180969.9099999999</v>
      </c>
      <c r="D39" s="10">
        <v>23738.36</v>
      </c>
      <c r="E39" s="10">
        <v>5606661.0899999999</v>
      </c>
      <c r="F39" s="10">
        <v>341058.39</v>
      </c>
      <c r="G39" s="10">
        <v>2189816.23</v>
      </c>
      <c r="H39" s="10">
        <v>39248.18</v>
      </c>
      <c r="I39" s="10">
        <v>1524.39</v>
      </c>
      <c r="J39" s="10">
        <v>0</v>
      </c>
      <c r="K39" s="4"/>
      <c r="L39" s="4"/>
    </row>
    <row r="40" spans="1:12" x14ac:dyDescent="0.3">
      <c r="A40" s="1" t="s">
        <v>583</v>
      </c>
      <c r="B40" s="26" t="s">
        <v>590</v>
      </c>
      <c r="C40" s="10">
        <v>14365242</v>
      </c>
      <c r="D40" s="10">
        <v>3240684</v>
      </c>
      <c r="E40" s="10">
        <v>31327465</v>
      </c>
      <c r="F40" s="10">
        <v>702015</v>
      </c>
      <c r="G40" s="10">
        <v>37210922</v>
      </c>
      <c r="H40" s="10">
        <v>3019978</v>
      </c>
      <c r="I40" s="10">
        <v>28096351</v>
      </c>
      <c r="J40" s="10">
        <v>5490680</v>
      </c>
      <c r="K40" s="4"/>
      <c r="L40" s="4"/>
    </row>
    <row r="41" spans="1:12" x14ac:dyDescent="0.3">
      <c r="A41" s="1" t="s">
        <v>583</v>
      </c>
      <c r="B41" s="26" t="s">
        <v>591</v>
      </c>
      <c r="C41" s="10">
        <v>249000</v>
      </c>
      <c r="D41" s="10">
        <v>140000</v>
      </c>
      <c r="E41" s="10">
        <v>12300342.43</v>
      </c>
      <c r="F41" s="10">
        <v>534123.56999999995</v>
      </c>
      <c r="G41" s="10">
        <v>19217962.760000002</v>
      </c>
      <c r="H41" s="10">
        <v>1607303.48</v>
      </c>
      <c r="I41" s="10">
        <v>5236171.5199999996</v>
      </c>
      <c r="J41" s="10">
        <v>1066505.51</v>
      </c>
      <c r="K41" s="4"/>
      <c r="L41" s="4"/>
    </row>
    <row r="42" spans="1:12" x14ac:dyDescent="0.3">
      <c r="A42" s="1" t="s">
        <v>583</v>
      </c>
      <c r="B42" s="26" t="s">
        <v>592</v>
      </c>
      <c r="C42" s="10">
        <v>602606.92000000004</v>
      </c>
      <c r="D42" s="10">
        <v>215121.34</v>
      </c>
      <c r="E42" s="10">
        <v>19691061.09</v>
      </c>
      <c r="F42" s="10">
        <v>505948.93</v>
      </c>
      <c r="G42" s="10">
        <v>28122193.870000001</v>
      </c>
      <c r="H42" s="10">
        <v>2039560.91</v>
      </c>
      <c r="I42" s="10">
        <v>11889448.82</v>
      </c>
      <c r="J42" s="10">
        <v>1796446.59</v>
      </c>
      <c r="K42" s="4"/>
      <c r="L42" s="4"/>
    </row>
    <row r="43" spans="1:12" x14ac:dyDescent="0.3">
      <c r="A43" s="1" t="s">
        <v>583</v>
      </c>
      <c r="B43" s="26" t="s">
        <v>593</v>
      </c>
      <c r="C43" s="10">
        <v>3446557.9</v>
      </c>
      <c r="D43" s="10">
        <v>3017134.05</v>
      </c>
      <c r="E43" s="10">
        <v>1791140</v>
      </c>
      <c r="F43" s="10">
        <v>0</v>
      </c>
      <c r="G43" s="10">
        <v>6890665.0099999998</v>
      </c>
      <c r="H43" s="10">
        <v>1201117.6499999999</v>
      </c>
      <c r="I43" s="10">
        <v>2747279.45</v>
      </c>
      <c r="J43" s="10">
        <v>604357.92000000004</v>
      </c>
      <c r="K43" s="4"/>
      <c r="L43" s="4"/>
    </row>
    <row r="44" spans="1:12" x14ac:dyDescent="0.3">
      <c r="A44" s="1" t="s">
        <v>583</v>
      </c>
      <c r="B44" s="26" t="s">
        <v>594</v>
      </c>
      <c r="C44" s="10">
        <v>322000</v>
      </c>
      <c r="D44" s="10">
        <v>24650</v>
      </c>
      <c r="E44" s="10">
        <v>6944359.1399999997</v>
      </c>
      <c r="F44" s="10">
        <v>1996106.79</v>
      </c>
      <c r="G44" s="10">
        <v>1054892.6100000001</v>
      </c>
      <c r="H44" s="10">
        <v>89121.79</v>
      </c>
      <c r="I44" s="10">
        <v>802982.1</v>
      </c>
      <c r="J44" s="10">
        <v>531692.43000000005</v>
      </c>
      <c r="K44" s="4"/>
      <c r="L44" s="4"/>
    </row>
    <row r="45" spans="1:12" x14ac:dyDescent="0.3">
      <c r="A45" s="1" t="s">
        <v>583</v>
      </c>
      <c r="B45" s="26" t="s">
        <v>595</v>
      </c>
      <c r="C45" s="10">
        <v>514014.99</v>
      </c>
      <c r="D45" s="10">
        <v>2397.21</v>
      </c>
      <c r="E45" s="10">
        <v>4767324.08</v>
      </c>
      <c r="F45" s="10">
        <v>129019.61</v>
      </c>
      <c r="G45" s="10">
        <v>4281208.68</v>
      </c>
      <c r="H45" s="10">
        <v>389468.33</v>
      </c>
      <c r="I45" s="10">
        <v>488058.28</v>
      </c>
      <c r="J45" s="10">
        <v>280681.88</v>
      </c>
      <c r="K45" s="4"/>
      <c r="L45" s="4"/>
    </row>
    <row r="46" spans="1:12" x14ac:dyDescent="0.3">
      <c r="A46" s="1" t="s">
        <v>583</v>
      </c>
      <c r="B46" s="26" t="s">
        <v>596</v>
      </c>
      <c r="C46" s="10">
        <v>626396.65</v>
      </c>
      <c r="D46" s="10">
        <v>8046.84</v>
      </c>
      <c r="E46" s="10">
        <v>10001437.74</v>
      </c>
      <c r="F46" s="10">
        <v>498841.65</v>
      </c>
      <c r="G46" s="10">
        <v>4744250.74</v>
      </c>
      <c r="H46" s="10">
        <v>230384.02</v>
      </c>
      <c r="I46" s="10">
        <v>2316828.3199999998</v>
      </c>
      <c r="J46" s="10">
        <v>1644804.71</v>
      </c>
      <c r="K46" s="4"/>
      <c r="L46" s="4"/>
    </row>
    <row r="47" spans="1:12" x14ac:dyDescent="0.3">
      <c r="A47" s="1" t="s">
        <v>583</v>
      </c>
      <c r="B47" s="26" t="s">
        <v>597</v>
      </c>
      <c r="C47" s="10">
        <v>141636.14000000001</v>
      </c>
      <c r="D47" s="10">
        <v>0</v>
      </c>
      <c r="E47" s="10">
        <v>4411615.97</v>
      </c>
      <c r="F47" s="10">
        <v>194096.94</v>
      </c>
      <c r="G47" s="10">
        <v>3700383.84</v>
      </c>
      <c r="H47" s="10">
        <v>40953.4</v>
      </c>
      <c r="I47" s="10">
        <v>137476.85</v>
      </c>
      <c r="J47" s="10">
        <v>0</v>
      </c>
      <c r="K47" s="4"/>
      <c r="L47" s="4"/>
    </row>
    <row r="48" spans="1:12" x14ac:dyDescent="0.3">
      <c r="A48" s="1" t="s">
        <v>583</v>
      </c>
      <c r="B48" s="26" t="s">
        <v>598</v>
      </c>
      <c r="C48" s="10">
        <v>324063.18</v>
      </c>
      <c r="D48" s="10">
        <v>0</v>
      </c>
      <c r="E48" s="10">
        <v>3764190.71</v>
      </c>
      <c r="F48" s="10">
        <v>175471.23</v>
      </c>
      <c r="G48" s="10">
        <v>985330.34</v>
      </c>
      <c r="H48" s="10">
        <v>24333.07</v>
      </c>
      <c r="I48" s="10">
        <v>2367915.5499999998</v>
      </c>
      <c r="J48" s="10">
        <v>1322628.57</v>
      </c>
      <c r="K48" s="4"/>
      <c r="L48" s="4"/>
    </row>
    <row r="49" spans="1:12" x14ac:dyDescent="0.3">
      <c r="A49" s="1" t="s">
        <v>583</v>
      </c>
      <c r="B49" s="26" t="s">
        <v>599</v>
      </c>
      <c r="C49" s="10">
        <v>256883</v>
      </c>
      <c r="D49" s="10">
        <v>43</v>
      </c>
      <c r="E49" s="10">
        <v>2023838</v>
      </c>
      <c r="F49" s="10">
        <v>37158</v>
      </c>
      <c r="G49" s="10">
        <v>788931</v>
      </c>
      <c r="H49" s="10">
        <v>34033</v>
      </c>
      <c r="I49" s="10">
        <v>386604</v>
      </c>
      <c r="J49" s="10">
        <v>10923</v>
      </c>
      <c r="K49" s="4"/>
      <c r="L49" s="4"/>
    </row>
    <row r="50" spans="1:12" x14ac:dyDescent="0.3">
      <c r="A50" s="1" t="s">
        <v>583</v>
      </c>
      <c r="B50" s="26" t="s">
        <v>600</v>
      </c>
      <c r="C50" s="10">
        <v>775091.8</v>
      </c>
      <c r="D50" s="10">
        <v>0</v>
      </c>
      <c r="E50" s="10">
        <v>7896084.2699999996</v>
      </c>
      <c r="F50" s="10">
        <v>265982.65000000002</v>
      </c>
      <c r="G50" s="10">
        <v>5332005.28</v>
      </c>
      <c r="H50" s="10">
        <v>52064.22</v>
      </c>
      <c r="I50" s="10">
        <v>1187357.6499999999</v>
      </c>
      <c r="J50" s="10">
        <v>192155.08</v>
      </c>
      <c r="K50" s="4"/>
      <c r="L50" s="4"/>
    </row>
    <row r="51" spans="1:12" x14ac:dyDescent="0.3">
      <c r="A51" s="1" t="s">
        <v>583</v>
      </c>
      <c r="B51" s="26" t="s">
        <v>601</v>
      </c>
      <c r="C51" s="10">
        <v>285142.95</v>
      </c>
      <c r="D51" s="10">
        <v>0</v>
      </c>
      <c r="E51" s="10">
        <v>3254371.88</v>
      </c>
      <c r="F51" s="10">
        <v>92319.14</v>
      </c>
      <c r="G51" s="10">
        <v>797814.33</v>
      </c>
      <c r="H51" s="10">
        <v>7195.91</v>
      </c>
      <c r="I51" s="10">
        <v>1078841.9099999999</v>
      </c>
      <c r="J51" s="10">
        <v>887146.69</v>
      </c>
      <c r="K51" s="4"/>
      <c r="L51" s="4"/>
    </row>
    <row r="52" spans="1:12" x14ac:dyDescent="0.3">
      <c r="A52" s="1" t="s">
        <v>583</v>
      </c>
      <c r="B52" s="26" t="s">
        <v>602</v>
      </c>
      <c r="C52" s="10">
        <v>353000</v>
      </c>
      <c r="D52" s="10">
        <v>60000</v>
      </c>
      <c r="E52" s="10">
        <v>4389974.51</v>
      </c>
      <c r="F52" s="10">
        <v>139914.10999999999</v>
      </c>
      <c r="G52" s="10">
        <v>2572934.17</v>
      </c>
      <c r="H52" s="10">
        <v>44672.45</v>
      </c>
      <c r="I52" s="10">
        <v>2916047.38</v>
      </c>
      <c r="J52" s="10">
        <v>1183979.76</v>
      </c>
      <c r="K52" s="4"/>
      <c r="L52" s="4"/>
    </row>
    <row r="53" spans="1:12" x14ac:dyDescent="0.3">
      <c r="A53" s="1" t="s">
        <v>583</v>
      </c>
      <c r="B53" s="26" t="s">
        <v>603</v>
      </c>
      <c r="C53" s="10">
        <v>4670727</v>
      </c>
      <c r="D53" s="10">
        <v>2477907</v>
      </c>
      <c r="E53" s="10">
        <v>4915381</v>
      </c>
      <c r="F53" s="10">
        <v>433209</v>
      </c>
      <c r="G53" s="10">
        <v>3644345</v>
      </c>
      <c r="H53" s="10">
        <v>29863</v>
      </c>
      <c r="I53" s="10">
        <v>2659244</v>
      </c>
      <c r="J53" s="10">
        <v>2036707</v>
      </c>
      <c r="K53" s="4"/>
      <c r="L53" s="4"/>
    </row>
    <row r="54" spans="1:12" x14ac:dyDescent="0.3">
      <c r="A54" s="1" t="s">
        <v>583</v>
      </c>
      <c r="B54" s="26" t="s">
        <v>604</v>
      </c>
      <c r="C54" s="10">
        <v>1885741.67</v>
      </c>
      <c r="D54" s="10">
        <v>649665</v>
      </c>
      <c r="E54" s="10">
        <v>6528824.1600000001</v>
      </c>
      <c r="F54" s="10">
        <v>125744.89</v>
      </c>
      <c r="G54" s="10">
        <v>2370001.04</v>
      </c>
      <c r="H54" s="10">
        <v>5902.01</v>
      </c>
      <c r="I54" s="10">
        <v>1932668.47</v>
      </c>
      <c r="J54" s="10">
        <v>44128.82</v>
      </c>
      <c r="K54" s="4"/>
      <c r="L54" s="4"/>
    </row>
    <row r="55" spans="1:12" x14ac:dyDescent="0.3">
      <c r="A55" s="1" t="s">
        <v>583</v>
      </c>
      <c r="B55" s="26" t="s">
        <v>605</v>
      </c>
      <c r="C55" s="10">
        <v>423935.41</v>
      </c>
      <c r="D55" s="10">
        <v>50000</v>
      </c>
      <c r="E55" s="10">
        <v>3755790.67</v>
      </c>
      <c r="F55" s="10">
        <v>186754.75</v>
      </c>
      <c r="G55" s="10">
        <v>1139517.3600000001</v>
      </c>
      <c r="H55" s="10">
        <v>3000</v>
      </c>
      <c r="I55" s="10">
        <v>1260715</v>
      </c>
      <c r="J55" s="10">
        <v>767000</v>
      </c>
      <c r="K55" s="4"/>
      <c r="L55" s="4"/>
    </row>
    <row r="56" spans="1:12" x14ac:dyDescent="0.3">
      <c r="A56" s="1" t="s">
        <v>583</v>
      </c>
      <c r="B56" s="26" t="s">
        <v>606</v>
      </c>
      <c r="C56" s="10">
        <v>518281.55</v>
      </c>
      <c r="D56" s="10">
        <v>22714.61</v>
      </c>
      <c r="E56" s="10">
        <v>4097289.22</v>
      </c>
      <c r="F56" s="10">
        <v>15000</v>
      </c>
      <c r="G56" s="10">
        <v>716204.76</v>
      </c>
      <c r="H56" s="10">
        <v>0</v>
      </c>
      <c r="I56" s="10">
        <v>561937</v>
      </c>
      <c r="J56" s="10">
        <v>561937</v>
      </c>
      <c r="K56" s="4"/>
      <c r="L56" s="4"/>
    </row>
    <row r="57" spans="1:12" x14ac:dyDescent="0.3">
      <c r="A57" s="1" t="s">
        <v>583</v>
      </c>
      <c r="B57" s="26" t="s">
        <v>607</v>
      </c>
      <c r="C57" s="10">
        <v>533694.05000000005</v>
      </c>
      <c r="D57" s="10">
        <v>46889.52</v>
      </c>
      <c r="E57" s="10">
        <v>2705345.09</v>
      </c>
      <c r="F57" s="10">
        <v>80198.789999999994</v>
      </c>
      <c r="G57" s="10">
        <v>939015.78</v>
      </c>
      <c r="H57" s="10">
        <v>0</v>
      </c>
      <c r="I57" s="10">
        <v>484147.55</v>
      </c>
      <c r="J57" s="10">
        <v>352568.55</v>
      </c>
      <c r="K57" s="4"/>
      <c r="L57" s="4"/>
    </row>
    <row r="58" spans="1:12" x14ac:dyDescent="0.3">
      <c r="A58" s="1" t="s">
        <v>583</v>
      </c>
      <c r="B58" s="26" t="s">
        <v>608</v>
      </c>
      <c r="C58" s="10">
        <v>106617</v>
      </c>
      <c r="D58" s="10">
        <v>0</v>
      </c>
      <c r="E58" s="10">
        <v>3048370.14</v>
      </c>
      <c r="F58" s="10">
        <v>117444.77</v>
      </c>
      <c r="G58" s="10">
        <v>994508.85</v>
      </c>
      <c r="H58" s="10">
        <v>17554.66</v>
      </c>
      <c r="I58" s="10">
        <v>1104210.99</v>
      </c>
      <c r="J58" s="10">
        <v>425663.44</v>
      </c>
      <c r="K58" s="4"/>
      <c r="L58" s="4"/>
    </row>
    <row r="59" spans="1:12" x14ac:dyDescent="0.3">
      <c r="A59" s="1" t="s">
        <v>583</v>
      </c>
      <c r="B59" s="26" t="s">
        <v>609</v>
      </c>
      <c r="C59" s="10">
        <v>439600</v>
      </c>
      <c r="D59" s="10">
        <v>181700</v>
      </c>
      <c r="E59" s="10">
        <v>14101100</v>
      </c>
      <c r="F59" s="10">
        <v>269800</v>
      </c>
      <c r="G59" s="10">
        <v>30348300</v>
      </c>
      <c r="H59" s="10">
        <v>531100</v>
      </c>
      <c r="I59" s="10">
        <v>12405700</v>
      </c>
      <c r="J59" s="10">
        <v>3004600</v>
      </c>
      <c r="K59" s="4"/>
      <c r="L59" s="4"/>
    </row>
    <row r="60" spans="1:12" x14ac:dyDescent="0.3">
      <c r="A60" s="1" t="s">
        <v>583</v>
      </c>
      <c r="B60" s="26" t="s">
        <v>610</v>
      </c>
      <c r="C60" s="10">
        <v>3423032.26</v>
      </c>
      <c r="D60" s="10">
        <v>1052408.3400000001</v>
      </c>
      <c r="E60" s="10">
        <v>5851501.6799999997</v>
      </c>
      <c r="F60" s="10">
        <v>229273.89</v>
      </c>
      <c r="G60" s="10">
        <v>3617362.94</v>
      </c>
      <c r="H60" s="10">
        <v>78187.73</v>
      </c>
      <c r="I60" s="10">
        <v>1126411.49</v>
      </c>
      <c r="J60" s="10">
        <v>646768.26</v>
      </c>
      <c r="K60" s="4"/>
      <c r="L60" s="4"/>
    </row>
    <row r="61" spans="1:12" x14ac:dyDescent="0.3">
      <c r="A61" s="1" t="s">
        <v>583</v>
      </c>
      <c r="B61" s="26" t="s">
        <v>611</v>
      </c>
      <c r="C61" s="10">
        <v>762922.68</v>
      </c>
      <c r="D61" s="10">
        <v>269692.43</v>
      </c>
      <c r="E61" s="10">
        <v>6290237.7300000004</v>
      </c>
      <c r="F61" s="10">
        <v>112605.73</v>
      </c>
      <c r="G61" s="10">
        <v>4614797.08</v>
      </c>
      <c r="H61" s="10">
        <v>75737.460000000006</v>
      </c>
      <c r="I61" s="10">
        <v>1408962.91</v>
      </c>
      <c r="J61" s="10">
        <v>196834.95</v>
      </c>
      <c r="K61" s="4"/>
      <c r="L61" s="4"/>
    </row>
    <row r="62" spans="1:12" x14ac:dyDescent="0.3">
      <c r="A62" s="1" t="s">
        <v>583</v>
      </c>
      <c r="B62" s="26" t="s">
        <v>612</v>
      </c>
      <c r="C62" s="10">
        <v>2787544.78</v>
      </c>
      <c r="D62" s="10">
        <v>1086789.76</v>
      </c>
      <c r="E62" s="10">
        <v>3773480.62</v>
      </c>
      <c r="F62" s="10">
        <v>81550.350000000006</v>
      </c>
      <c r="G62" s="10">
        <v>2460175.5</v>
      </c>
      <c r="H62" s="10">
        <v>48552.67</v>
      </c>
      <c r="I62" s="10">
        <v>2394942.11</v>
      </c>
      <c r="J62" s="10">
        <v>809145.18</v>
      </c>
      <c r="K62" s="4"/>
      <c r="L62" s="4"/>
    </row>
    <row r="63" spans="1:12" x14ac:dyDescent="0.3">
      <c r="A63" s="1" t="s">
        <v>583</v>
      </c>
      <c r="B63" s="26" t="s">
        <v>613</v>
      </c>
      <c r="C63" s="10">
        <v>458611</v>
      </c>
      <c r="D63" s="10">
        <v>269</v>
      </c>
      <c r="E63" s="10">
        <v>6015251</v>
      </c>
      <c r="F63" s="10">
        <v>291892</v>
      </c>
      <c r="G63" s="10">
        <v>2871368</v>
      </c>
      <c r="H63" s="10">
        <v>43552</v>
      </c>
      <c r="I63" s="10">
        <v>1939238</v>
      </c>
      <c r="J63" s="10">
        <v>723343</v>
      </c>
      <c r="K63" s="4"/>
      <c r="L63" s="4"/>
    </row>
    <row r="64" spans="1:12" x14ac:dyDescent="0.3">
      <c r="A64" s="1" t="s">
        <v>261</v>
      </c>
      <c r="B64" s="26" t="s">
        <v>614</v>
      </c>
      <c r="C64" s="10">
        <v>645204.84</v>
      </c>
      <c r="D64" s="10">
        <v>0</v>
      </c>
      <c r="E64" s="10">
        <v>6221775.2400000002</v>
      </c>
      <c r="F64" s="10">
        <v>134142.04999999999</v>
      </c>
      <c r="G64" s="10">
        <v>3425045.74</v>
      </c>
      <c r="H64" s="10">
        <v>222604.37</v>
      </c>
      <c r="I64" s="10">
        <v>1333143.53</v>
      </c>
      <c r="J64" s="10">
        <v>766333.48</v>
      </c>
      <c r="K64" s="4"/>
      <c r="L64" s="4"/>
    </row>
    <row r="65" spans="1:13" x14ac:dyDescent="0.3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26" t="s">
        <v>225</v>
      </c>
      <c r="C66" s="11">
        <f t="shared" ref="C66:J66" si="0">SUBTOTAL(9,C33:C65)</f>
        <v>48965134.169999987</v>
      </c>
      <c r="D66" s="11">
        <f t="shared" si="0"/>
        <v>15786974.839999998</v>
      </c>
      <c r="E66" s="11">
        <f t="shared" si="0"/>
        <v>224487444.72</v>
      </c>
      <c r="F66" s="11">
        <f t="shared" si="0"/>
        <v>8772229.5100000016</v>
      </c>
      <c r="G66" s="11">
        <f t="shared" si="0"/>
        <v>200884230.30000001</v>
      </c>
      <c r="H66" s="11">
        <f t="shared" si="0"/>
        <v>10400619.939999999</v>
      </c>
      <c r="I66" s="11">
        <f t="shared" si="0"/>
        <v>98461321.819999978</v>
      </c>
      <c r="J66" s="11">
        <f t="shared" si="0"/>
        <v>27073375.860000003</v>
      </c>
      <c r="K66" s="4"/>
      <c r="L66" s="4"/>
    </row>
    <row r="67" spans="1:13" x14ac:dyDescent="0.3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08" t="s">
        <v>258</v>
      </c>
      <c r="C68" s="208"/>
      <c r="D68" s="208"/>
      <c r="E68" s="208"/>
      <c r="F68" s="208"/>
      <c r="G68" s="208"/>
      <c r="H68" s="208"/>
      <c r="I68" s="208"/>
      <c r="J68" s="208"/>
      <c r="K68" s="208"/>
      <c r="L68" s="208"/>
    </row>
    <row r="69" spans="1:13" ht="25.5" customHeight="1" x14ac:dyDescent="0.3">
      <c r="B69" s="13" t="s">
        <v>506</v>
      </c>
      <c r="C69" s="209" t="s">
        <v>334</v>
      </c>
      <c r="D69" s="210"/>
      <c r="E69" s="209" t="s">
        <v>289</v>
      </c>
      <c r="F69" s="211"/>
      <c r="G69" s="214"/>
      <c r="H69" s="214"/>
      <c r="I69" s="214"/>
      <c r="J69" s="214"/>
      <c r="K69" s="211" t="s">
        <v>146</v>
      </c>
      <c r="L69" s="210"/>
      <c r="M69" s="6"/>
    </row>
    <row r="70" spans="1:13" x14ac:dyDescent="0.3">
      <c r="B70" s="26"/>
      <c r="C70" s="27" t="s">
        <v>251</v>
      </c>
      <c r="D70" s="27" t="s">
        <v>252</v>
      </c>
      <c r="E70" s="27" t="s">
        <v>251</v>
      </c>
      <c r="F70" s="27" t="s">
        <v>252</v>
      </c>
      <c r="G70" s="27"/>
      <c r="H70" s="27"/>
      <c r="I70" s="28"/>
      <c r="J70" s="28"/>
      <c r="K70" s="27" t="s">
        <v>251</v>
      </c>
      <c r="L70" s="27" t="s">
        <v>252</v>
      </c>
    </row>
    <row r="71" spans="1:13" x14ac:dyDescent="0.3">
      <c r="B71" s="26"/>
      <c r="C71" s="27" t="s">
        <v>253</v>
      </c>
      <c r="D71" s="27" t="s">
        <v>253</v>
      </c>
      <c r="E71" s="27" t="s">
        <v>253</v>
      </c>
      <c r="F71" s="27" t="s">
        <v>253</v>
      </c>
      <c r="G71" s="27"/>
      <c r="H71" s="27"/>
      <c r="I71" s="28"/>
      <c r="J71" s="28"/>
      <c r="K71" s="27" t="s">
        <v>253</v>
      </c>
      <c r="L71" s="27" t="s">
        <v>253</v>
      </c>
    </row>
    <row r="72" spans="1:13" x14ac:dyDescent="0.3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3">
      <c r="A73" s="1" t="s">
        <v>583</v>
      </c>
      <c r="B73" s="26" t="s">
        <v>584</v>
      </c>
      <c r="C73" s="10">
        <v>1818668.77</v>
      </c>
      <c r="D73" s="10">
        <v>157138.59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6011822.3799999999</v>
      </c>
      <c r="L73" s="10">
        <f t="shared" si="1"/>
        <v>209976.22</v>
      </c>
    </row>
    <row r="74" spans="1:13" x14ac:dyDescent="0.3">
      <c r="A74" s="1" t="s">
        <v>583</v>
      </c>
      <c r="B74" s="26" t="s">
        <v>585</v>
      </c>
      <c r="C74" s="10">
        <v>3150514.3</v>
      </c>
      <c r="D74" s="10">
        <v>965296</v>
      </c>
      <c r="E74" s="10">
        <v>995.02</v>
      </c>
      <c r="F74" s="10">
        <v>0</v>
      </c>
      <c r="G74" s="10"/>
      <c r="H74" s="10"/>
      <c r="I74" s="4"/>
      <c r="J74" s="4"/>
      <c r="K74" s="10">
        <f t="shared" ref="K74:L74" si="2">C35+E35+G35+I35+C74+E74</f>
        <v>8979682.3699999992</v>
      </c>
      <c r="L74" s="10">
        <f t="shared" si="2"/>
        <v>2279398.9900000002</v>
      </c>
    </row>
    <row r="75" spans="1:13" x14ac:dyDescent="0.3">
      <c r="A75" s="1" t="s">
        <v>583</v>
      </c>
      <c r="B75" s="26" t="s">
        <v>586</v>
      </c>
      <c r="C75" s="10">
        <v>1871961.12</v>
      </c>
      <c r="D75" s="10">
        <v>324999.28000000003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14341205.66</v>
      </c>
      <c r="L75" s="10">
        <f t="shared" si="3"/>
        <v>1576044.06</v>
      </c>
    </row>
    <row r="76" spans="1:13" x14ac:dyDescent="0.3">
      <c r="A76" s="1" t="s">
        <v>583</v>
      </c>
      <c r="B76" s="26" t="s">
        <v>587</v>
      </c>
      <c r="C76" s="10">
        <v>3897106.44</v>
      </c>
      <c r="D76" s="10">
        <v>523367.33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33317052.93</v>
      </c>
      <c r="L76" s="10">
        <f t="shared" si="4"/>
        <v>2519841.2599999998</v>
      </c>
    </row>
    <row r="77" spans="1:13" x14ac:dyDescent="0.3">
      <c r="A77" s="1" t="s">
        <v>583</v>
      </c>
      <c r="B77" s="26" t="s">
        <v>588</v>
      </c>
      <c r="C77" s="10">
        <v>3114132</v>
      </c>
      <c r="D77" s="10">
        <v>453085</v>
      </c>
      <c r="E77" s="10">
        <v>70715</v>
      </c>
      <c r="F77" s="10">
        <v>284</v>
      </c>
      <c r="G77" s="10"/>
      <c r="H77" s="10"/>
      <c r="I77" s="4"/>
      <c r="J77" s="4"/>
      <c r="K77" s="10">
        <f t="shared" ref="K77:L77" si="5">C38+E38+G38+I38+C77+E77</f>
        <v>35205569</v>
      </c>
      <c r="L77" s="10">
        <f t="shared" si="5"/>
        <v>2390067</v>
      </c>
    </row>
    <row r="78" spans="1:13" x14ac:dyDescent="0.3">
      <c r="A78" s="1" t="s">
        <v>583</v>
      </c>
      <c r="B78" s="26" t="s">
        <v>589</v>
      </c>
      <c r="C78" s="10">
        <v>2227010.2200000002</v>
      </c>
      <c r="D78" s="10">
        <v>391407.46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11205981.840000002</v>
      </c>
      <c r="L78" s="10">
        <f t="shared" si="6"/>
        <v>795452.39</v>
      </c>
    </row>
    <row r="79" spans="1:13" x14ac:dyDescent="0.3">
      <c r="A79" s="1" t="s">
        <v>583</v>
      </c>
      <c r="B79" s="26" t="s">
        <v>590</v>
      </c>
      <c r="C79" s="10">
        <v>28560083</v>
      </c>
      <c r="D79" s="10">
        <v>1881308</v>
      </c>
      <c r="E79" s="10">
        <v>0</v>
      </c>
      <c r="F79" s="10">
        <v>1495950</v>
      </c>
      <c r="G79" s="10"/>
      <c r="H79" s="10"/>
      <c r="I79" s="4"/>
      <c r="J79" s="4"/>
      <c r="K79" s="10">
        <f t="shared" ref="K79:L79" si="7">C40+E40+G40+I40+C79+E79</f>
        <v>139560063</v>
      </c>
      <c r="L79" s="10">
        <f t="shared" si="7"/>
        <v>15830615</v>
      </c>
    </row>
    <row r="80" spans="1:13" x14ac:dyDescent="0.3">
      <c r="A80" s="1" t="s">
        <v>583</v>
      </c>
      <c r="B80" s="26" t="s">
        <v>591</v>
      </c>
      <c r="C80" s="10">
        <v>6094253.2699999996</v>
      </c>
      <c r="D80" s="10">
        <v>1962073.79</v>
      </c>
      <c r="E80" s="10">
        <v>1579151.99</v>
      </c>
      <c r="F80" s="10">
        <v>1547700</v>
      </c>
      <c r="G80" s="10"/>
      <c r="H80" s="10"/>
      <c r="I80" s="4"/>
      <c r="J80" s="4"/>
      <c r="K80" s="10">
        <f t="shared" ref="K80:L80" si="8">C41+E41+G41+I41+C80+E80</f>
        <v>44676881.970000006</v>
      </c>
      <c r="L80" s="10">
        <f t="shared" si="8"/>
        <v>6857706.3499999996</v>
      </c>
    </row>
    <row r="81" spans="1:12" x14ac:dyDescent="0.3">
      <c r="A81" s="1" t="s">
        <v>583</v>
      </c>
      <c r="B81" s="26" t="s">
        <v>592</v>
      </c>
      <c r="C81" s="10">
        <v>13414613.08</v>
      </c>
      <c r="D81" s="10">
        <v>947392.46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73719923.780000001</v>
      </c>
      <c r="L81" s="10">
        <f t="shared" si="9"/>
        <v>5504470.2299999995</v>
      </c>
    </row>
    <row r="82" spans="1:12" x14ac:dyDescent="0.3">
      <c r="A82" s="1" t="s">
        <v>583</v>
      </c>
      <c r="B82" s="26" t="s">
        <v>593</v>
      </c>
      <c r="C82" s="10">
        <v>6353209.5599999996</v>
      </c>
      <c r="D82" s="10">
        <v>2991611.06</v>
      </c>
      <c r="E82" s="10">
        <v>696653.86</v>
      </c>
      <c r="F82" s="10">
        <v>402804.68</v>
      </c>
      <c r="G82" s="10"/>
      <c r="H82" s="10"/>
      <c r="I82" s="4"/>
      <c r="J82" s="4"/>
      <c r="K82" s="10">
        <f t="shared" ref="K82:L82" si="10">C43+E43+G43+I43+C82+E82</f>
        <v>21925505.779999997</v>
      </c>
      <c r="L82" s="10">
        <f t="shared" si="10"/>
        <v>8217025.3599999994</v>
      </c>
    </row>
    <row r="83" spans="1:12" x14ac:dyDescent="0.3">
      <c r="A83" s="1" t="s">
        <v>583</v>
      </c>
      <c r="B83" s="26" t="s">
        <v>594</v>
      </c>
      <c r="C83" s="10">
        <v>659845.96</v>
      </c>
      <c r="D83" s="10">
        <v>120117.84</v>
      </c>
      <c r="E83" s="10">
        <v>3481558.57</v>
      </c>
      <c r="F83" s="10">
        <v>3131944.57</v>
      </c>
      <c r="G83" s="10"/>
      <c r="H83" s="10"/>
      <c r="I83" s="4"/>
      <c r="J83" s="4"/>
      <c r="K83" s="10">
        <f t="shared" ref="K83:L83" si="11">C44+E44+G44+I44+C83+E83</f>
        <v>13265638.379999999</v>
      </c>
      <c r="L83" s="10">
        <f t="shared" si="11"/>
        <v>5893633.4199999999</v>
      </c>
    </row>
    <row r="84" spans="1:12" x14ac:dyDescent="0.3">
      <c r="A84" s="1" t="s">
        <v>583</v>
      </c>
      <c r="B84" s="26" t="s">
        <v>595</v>
      </c>
      <c r="C84" s="10">
        <v>2018004.7</v>
      </c>
      <c r="D84" s="10">
        <v>425039.42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12068610.729999999</v>
      </c>
      <c r="L84" s="10">
        <f t="shared" si="12"/>
        <v>1226606.45</v>
      </c>
    </row>
    <row r="85" spans="1:12" x14ac:dyDescent="0.3">
      <c r="A85" s="1" t="s">
        <v>583</v>
      </c>
      <c r="B85" s="26" t="s">
        <v>596</v>
      </c>
      <c r="C85" s="10">
        <v>1907597.2</v>
      </c>
      <c r="D85" s="10">
        <v>177349.29</v>
      </c>
      <c r="E85" s="10">
        <v>0.01</v>
      </c>
      <c r="F85" s="10">
        <v>0</v>
      </c>
      <c r="G85" s="10"/>
      <c r="H85" s="10"/>
      <c r="I85" s="4"/>
      <c r="J85" s="4"/>
      <c r="K85" s="10">
        <f t="shared" ref="K85:L85" si="13">C46+E46+G46+I46+C85+E85</f>
        <v>19596510.66</v>
      </c>
      <c r="L85" s="10">
        <f t="shared" si="13"/>
        <v>2559426.5099999998</v>
      </c>
    </row>
    <row r="86" spans="1:12" x14ac:dyDescent="0.3">
      <c r="A86" s="1" t="s">
        <v>583</v>
      </c>
      <c r="B86" s="26" t="s">
        <v>597</v>
      </c>
      <c r="C86" s="10">
        <v>1033725.26</v>
      </c>
      <c r="D86" s="10">
        <v>76822.16</v>
      </c>
      <c r="E86" s="10">
        <v>424.3</v>
      </c>
      <c r="F86" s="10">
        <v>0</v>
      </c>
      <c r="G86" s="10"/>
      <c r="H86" s="10"/>
      <c r="I86" s="4"/>
      <c r="J86" s="4"/>
      <c r="K86" s="10">
        <f t="shared" ref="K86:L86" si="14">C47+E47+G47+I47+C86+E86</f>
        <v>9425262.3599999994</v>
      </c>
      <c r="L86" s="10">
        <f t="shared" si="14"/>
        <v>311872.5</v>
      </c>
    </row>
    <row r="87" spans="1:12" x14ac:dyDescent="0.3">
      <c r="A87" s="1" t="s">
        <v>583</v>
      </c>
      <c r="B87" s="26" t="s">
        <v>598</v>
      </c>
      <c r="C87" s="10">
        <v>1094136.3400000001</v>
      </c>
      <c r="D87" s="10">
        <v>321515.15999999997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8535636.120000001</v>
      </c>
      <c r="L87" s="10">
        <f t="shared" si="15"/>
        <v>1843948.03</v>
      </c>
    </row>
    <row r="88" spans="1:12" x14ac:dyDescent="0.3">
      <c r="A88" s="1" t="s">
        <v>583</v>
      </c>
      <c r="B88" s="26" t="s">
        <v>599</v>
      </c>
      <c r="C88" s="10">
        <v>1095181</v>
      </c>
      <c r="D88" s="10">
        <v>334550</v>
      </c>
      <c r="E88" s="10">
        <v>3231</v>
      </c>
      <c r="F88" s="10">
        <v>0</v>
      </c>
      <c r="G88" s="10"/>
      <c r="H88" s="10"/>
      <c r="I88" s="4"/>
      <c r="J88" s="4"/>
      <c r="K88" s="10">
        <f t="shared" ref="K88:L88" si="16">C49+E49+G49+I49+C88+E88</f>
        <v>4554668</v>
      </c>
      <c r="L88" s="10">
        <f t="shared" si="16"/>
        <v>416707</v>
      </c>
    </row>
    <row r="89" spans="1:12" x14ac:dyDescent="0.3">
      <c r="A89" s="1" t="s">
        <v>583</v>
      </c>
      <c r="B89" s="26" t="s">
        <v>600</v>
      </c>
      <c r="C89" s="10">
        <v>4687045.95</v>
      </c>
      <c r="D89" s="10">
        <v>909406.06</v>
      </c>
      <c r="E89" s="10">
        <v>13951.14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19891536.090000004</v>
      </c>
      <c r="L89" s="10">
        <f t="shared" si="17"/>
        <v>1419608.01</v>
      </c>
    </row>
    <row r="90" spans="1:12" x14ac:dyDescent="0.3">
      <c r="A90" s="1" t="s">
        <v>583</v>
      </c>
      <c r="B90" s="26" t="s">
        <v>601</v>
      </c>
      <c r="C90" s="10">
        <v>1016806.75</v>
      </c>
      <c r="D90" s="10">
        <v>413735.14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6432977.8200000003</v>
      </c>
      <c r="L90" s="10">
        <f t="shared" si="18"/>
        <v>1400396.88</v>
      </c>
    </row>
    <row r="91" spans="1:12" x14ac:dyDescent="0.3">
      <c r="A91" s="1" t="s">
        <v>583</v>
      </c>
      <c r="B91" s="26" t="s">
        <v>602</v>
      </c>
      <c r="C91" s="10">
        <v>2316480.35</v>
      </c>
      <c r="D91" s="10">
        <v>518994.81</v>
      </c>
      <c r="E91" s="10">
        <v>0.01</v>
      </c>
      <c r="F91" s="10">
        <v>0</v>
      </c>
      <c r="G91" s="10"/>
      <c r="H91" s="10"/>
      <c r="I91" s="4"/>
      <c r="J91" s="4"/>
      <c r="K91" s="10">
        <f t="shared" ref="K91:L91" si="19">C52+E52+G52+I52+C91+E91</f>
        <v>12548436.419999998</v>
      </c>
      <c r="L91" s="10">
        <f t="shared" si="19"/>
        <v>1947561.1300000001</v>
      </c>
    </row>
    <row r="92" spans="1:12" x14ac:dyDescent="0.3">
      <c r="A92" s="1" t="s">
        <v>583</v>
      </c>
      <c r="B92" s="26" t="s">
        <v>603</v>
      </c>
      <c r="C92" s="10">
        <v>1989836</v>
      </c>
      <c r="D92" s="10">
        <v>572751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17879533</v>
      </c>
      <c r="L92" s="10">
        <f t="shared" si="20"/>
        <v>5550437</v>
      </c>
    </row>
    <row r="93" spans="1:12" x14ac:dyDescent="0.3">
      <c r="A93" s="1" t="s">
        <v>583</v>
      </c>
      <c r="B93" s="26" t="s">
        <v>604</v>
      </c>
      <c r="C93" s="10">
        <v>1830591.2</v>
      </c>
      <c r="D93" s="10">
        <v>175034.94</v>
      </c>
      <c r="E93" s="10">
        <v>4167.76</v>
      </c>
      <c r="F93" s="10">
        <v>1242.8699999999999</v>
      </c>
      <c r="G93" s="10"/>
      <c r="H93" s="10"/>
      <c r="I93" s="4"/>
      <c r="J93" s="4"/>
      <c r="K93" s="10">
        <f t="shared" ref="K93:L93" si="21">C54+E54+G54+I54+C93+E93</f>
        <v>14551994.300000001</v>
      </c>
      <c r="L93" s="10">
        <f t="shared" si="21"/>
        <v>1001718.5299999999</v>
      </c>
    </row>
    <row r="94" spans="1:12" x14ac:dyDescent="0.3">
      <c r="A94" s="1" t="s">
        <v>583</v>
      </c>
      <c r="B94" s="26" t="s">
        <v>605</v>
      </c>
      <c r="C94" s="10">
        <v>1881125.93</v>
      </c>
      <c r="D94" s="10">
        <v>250893.81</v>
      </c>
      <c r="E94" s="10">
        <v>31000</v>
      </c>
      <c r="F94" s="10">
        <v>31000</v>
      </c>
      <c r="G94" s="10"/>
      <c r="H94" s="10"/>
      <c r="I94" s="4"/>
      <c r="J94" s="4"/>
      <c r="K94" s="10">
        <f t="shared" ref="K94:L94" si="22">C55+E55+G55+I55+C94+E94</f>
        <v>8492084.370000001</v>
      </c>
      <c r="L94" s="10">
        <f t="shared" si="22"/>
        <v>1288648.56</v>
      </c>
    </row>
    <row r="95" spans="1:12" x14ac:dyDescent="0.3">
      <c r="A95" s="1" t="s">
        <v>583</v>
      </c>
      <c r="B95" s="26" t="s">
        <v>606</v>
      </c>
      <c r="C95" s="10">
        <v>959363.2</v>
      </c>
      <c r="D95" s="10">
        <v>245926.94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6853075.7300000004</v>
      </c>
      <c r="L95" s="10">
        <f t="shared" si="23"/>
        <v>845578.55</v>
      </c>
    </row>
    <row r="96" spans="1:12" x14ac:dyDescent="0.3">
      <c r="A96" s="1" t="s">
        <v>583</v>
      </c>
      <c r="B96" s="26" t="s">
        <v>607</v>
      </c>
      <c r="C96" s="10">
        <v>1434372.32</v>
      </c>
      <c r="D96" s="10">
        <v>385318.95</v>
      </c>
      <c r="E96" s="10">
        <v>0</v>
      </c>
      <c r="F96" s="10">
        <v>0</v>
      </c>
      <c r="G96" s="10"/>
      <c r="H96" s="10"/>
      <c r="I96" s="4"/>
      <c r="J96" s="4"/>
      <c r="K96" s="10">
        <f t="shared" ref="K96:L96" si="24">C57+E57+G57+I57+C96+E96</f>
        <v>6096574.79</v>
      </c>
      <c r="L96" s="10">
        <f t="shared" si="24"/>
        <v>864975.81</v>
      </c>
    </row>
    <row r="97" spans="1:13" x14ac:dyDescent="0.3">
      <c r="A97" s="1" t="s">
        <v>583</v>
      </c>
      <c r="B97" s="26" t="s">
        <v>608</v>
      </c>
      <c r="C97" s="10">
        <v>1014597.76</v>
      </c>
      <c r="D97" s="10">
        <v>164252.54999999999</v>
      </c>
      <c r="E97" s="10">
        <v>107203.02</v>
      </c>
      <c r="F97" s="10">
        <v>66809.16</v>
      </c>
      <c r="G97" s="10"/>
      <c r="H97" s="10"/>
      <c r="I97" s="4"/>
      <c r="J97" s="4"/>
      <c r="K97" s="10">
        <f t="shared" ref="K97:L97" si="25">C58+E58+G58+I58+C97+E97</f>
        <v>6375507.7599999998</v>
      </c>
      <c r="L97" s="10">
        <f t="shared" si="25"/>
        <v>791724.58</v>
      </c>
    </row>
    <row r="98" spans="1:13" x14ac:dyDescent="0.3">
      <c r="A98" s="1" t="s">
        <v>583</v>
      </c>
      <c r="B98" s="26" t="s">
        <v>609</v>
      </c>
      <c r="C98" s="10">
        <v>4867100</v>
      </c>
      <c r="D98" s="10">
        <v>846800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62161800</v>
      </c>
      <c r="L98" s="10">
        <f t="shared" si="26"/>
        <v>4834000</v>
      </c>
    </row>
    <row r="99" spans="1:13" x14ac:dyDescent="0.3">
      <c r="A99" s="1" t="s">
        <v>583</v>
      </c>
      <c r="B99" s="26" t="s">
        <v>610</v>
      </c>
      <c r="C99" s="10">
        <v>2155298.86</v>
      </c>
      <c r="D99" s="10">
        <v>193898.99</v>
      </c>
      <c r="E99" s="10">
        <v>761155.5</v>
      </c>
      <c r="F99" s="10">
        <v>727728.22</v>
      </c>
      <c r="G99" s="10"/>
      <c r="H99" s="10"/>
      <c r="I99" s="4"/>
      <c r="J99" s="4"/>
      <c r="K99" s="10">
        <f t="shared" ref="K99:L99" si="27">C60+E60+G60+I60+C99+E99</f>
        <v>16934762.729999997</v>
      </c>
      <c r="L99" s="10">
        <f t="shared" si="27"/>
        <v>2928265.4299999997</v>
      </c>
    </row>
    <row r="100" spans="1:13" x14ac:dyDescent="0.3">
      <c r="A100" s="1" t="s">
        <v>583</v>
      </c>
      <c r="B100" s="26" t="s">
        <v>611</v>
      </c>
      <c r="C100" s="10">
        <v>3227569.47</v>
      </c>
      <c r="D100" s="10">
        <v>410601.87</v>
      </c>
      <c r="E100" s="10">
        <v>1141484.26</v>
      </c>
      <c r="F100" s="10">
        <v>1122770</v>
      </c>
      <c r="G100" s="10"/>
      <c r="H100" s="10"/>
      <c r="I100" s="4"/>
      <c r="J100" s="4"/>
      <c r="K100" s="10">
        <f t="shared" ref="K100:L100" si="28">C61+E61+G61+I61+C100+E100</f>
        <v>17445974.130000003</v>
      </c>
      <c r="L100" s="10">
        <f t="shared" si="28"/>
        <v>2188242.44</v>
      </c>
    </row>
    <row r="101" spans="1:13" x14ac:dyDescent="0.3">
      <c r="A101" s="1" t="s">
        <v>583</v>
      </c>
      <c r="B101" s="26" t="s">
        <v>612</v>
      </c>
      <c r="C101" s="10">
        <v>1951351.2</v>
      </c>
      <c r="D101" s="10">
        <v>707687.71</v>
      </c>
      <c r="E101" s="10">
        <v>69899.03</v>
      </c>
      <c r="F101" s="10">
        <v>47846.03</v>
      </c>
      <c r="G101" s="10"/>
      <c r="H101" s="10"/>
      <c r="I101" s="4"/>
      <c r="J101" s="4"/>
      <c r="K101" s="10">
        <f t="shared" ref="K101:L101" si="29">C62+E62+G62+I62+C101+E101</f>
        <v>13437393.239999998</v>
      </c>
      <c r="L101" s="10">
        <f t="shared" si="29"/>
        <v>2781571.6999999997</v>
      </c>
    </row>
    <row r="102" spans="1:13" x14ac:dyDescent="0.3">
      <c r="A102" s="1" t="s">
        <v>583</v>
      </c>
      <c r="B102" s="26" t="s">
        <v>613</v>
      </c>
      <c r="C102" s="10">
        <v>1864478</v>
      </c>
      <c r="D102" s="10">
        <v>217486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13148946</v>
      </c>
      <c r="L102" s="10">
        <f>D63+F63+H63+J63+D102+F102</f>
        <v>1276542</v>
      </c>
    </row>
    <row r="103" spans="1:13" x14ac:dyDescent="0.3">
      <c r="A103" s="1" t="s">
        <v>359</v>
      </c>
      <c r="B103" s="26" t="s">
        <v>614</v>
      </c>
      <c r="C103" s="10">
        <v>1302498.99</v>
      </c>
      <c r="D103" s="10">
        <v>141679.97</v>
      </c>
      <c r="E103" s="10">
        <v>28598.6</v>
      </c>
      <c r="F103" s="10">
        <v>20000</v>
      </c>
      <c r="G103" s="10"/>
      <c r="H103" s="10"/>
      <c r="I103" s="4"/>
      <c r="J103" s="4"/>
      <c r="K103" s="10">
        <f>C64+E64+G64+I64+C103+E103</f>
        <v>12956266.939999999</v>
      </c>
      <c r="L103" s="10">
        <f>D64+F64+H64+J64+D103+F103</f>
        <v>1284759.8699999999</v>
      </c>
    </row>
    <row r="104" spans="1:13" x14ac:dyDescent="0.3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3">
      <c r="B105" s="26" t="s">
        <v>225</v>
      </c>
      <c r="C105" s="11">
        <f>SUBTOTAL(9,C72:C104)</f>
        <v>110808558.20000002</v>
      </c>
      <c r="D105" s="11">
        <f>SUBTOTAL(9,D72:D104)</f>
        <v>18207541.580000002</v>
      </c>
      <c r="E105" s="11">
        <f>SUBTOTAL(9,E72:E104)</f>
        <v>7990189.0699999975</v>
      </c>
      <c r="F105" s="11">
        <f>SUBTOTAL(9,F72:F104)</f>
        <v>8596079.5299999993</v>
      </c>
      <c r="G105" s="4"/>
      <c r="H105" s="4"/>
      <c r="I105" s="4"/>
      <c r="J105" s="4"/>
      <c r="K105" s="11">
        <f>SUBTOTAL(9,K72:K104)</f>
        <v>691596878.28000009</v>
      </c>
      <c r="L105" s="11">
        <f>SUBTOTAL(9,L72:L104)</f>
        <v>88836821.260000005</v>
      </c>
    </row>
    <row r="106" spans="1:13" x14ac:dyDescent="0.3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3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3">
      <c r="B108" s="26"/>
      <c r="C108" s="214"/>
      <c r="D108" s="214"/>
      <c r="E108" s="214"/>
      <c r="F108" s="214"/>
      <c r="G108" s="214"/>
      <c r="H108" s="214"/>
      <c r="I108" s="214"/>
      <c r="J108" s="217"/>
      <c r="K108" s="209" t="s">
        <v>146</v>
      </c>
      <c r="L108" s="223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251</v>
      </c>
      <c r="L109" s="156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28" t="s">
        <v>253</v>
      </c>
      <c r="M110" s="6"/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3">
      <c r="A112" s="1" t="s">
        <v>159</v>
      </c>
      <c r="B112" s="26"/>
      <c r="C112" s="4"/>
      <c r="D112" s="4"/>
      <c r="E112" s="4"/>
      <c r="F112" s="4"/>
      <c r="G112" s="4"/>
      <c r="H112" s="220" t="s">
        <v>507</v>
      </c>
      <c r="I112" s="220"/>
      <c r="J112" s="220"/>
      <c r="K112" s="152">
        <v>0</v>
      </c>
      <c r="L112" s="152">
        <v>0</v>
      </c>
    </row>
    <row r="113" spans="1:12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691596878.28000009</v>
      </c>
      <c r="L113" s="15">
        <f>L105+L112</f>
        <v>88836821.260000005</v>
      </c>
    </row>
    <row r="114" spans="1:12" x14ac:dyDescent="0.3">
      <c r="A114" s="1" t="s">
        <v>77</v>
      </c>
      <c r="B114" s="26"/>
      <c r="C114" s="4"/>
      <c r="D114" s="4"/>
      <c r="E114" s="4"/>
      <c r="F114" s="4"/>
      <c r="G114" s="4"/>
      <c r="H114" s="220" t="s">
        <v>493</v>
      </c>
      <c r="I114" s="220"/>
      <c r="J114" s="220"/>
      <c r="K114" s="4">
        <v>2527451</v>
      </c>
      <c r="L114" s="4">
        <v>2527451</v>
      </c>
    </row>
    <row r="115" spans="1:12" ht="13.5" thickBot="1" x14ac:dyDescent="0.3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39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21" t="s">
        <v>160</v>
      </c>
      <c r="I116" s="221"/>
      <c r="J116" s="221"/>
      <c r="K116" s="141">
        <f>K113-K114</f>
        <v>689069427.28000009</v>
      </c>
      <c r="L116" s="163">
        <f>L113-L114</f>
        <v>86309370.260000005</v>
      </c>
    </row>
    <row r="117" spans="1:12" ht="13.5" thickTop="1" x14ac:dyDescent="0.3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L118" s="6"/>
    </row>
    <row r="119" spans="1:12" x14ac:dyDescent="0.3">
      <c r="C119" s="39"/>
      <c r="D119" s="39"/>
      <c r="L119" s="6"/>
    </row>
    <row r="120" spans="1:12" x14ac:dyDescent="0.3">
      <c r="C120" s="7"/>
      <c r="L120" s="6"/>
    </row>
    <row r="121" spans="1:12" x14ac:dyDescent="0.3">
      <c r="C121" s="7"/>
    </row>
    <row r="122" spans="1:12" x14ac:dyDescent="0.3">
      <c r="C122" s="7"/>
      <c r="D122" s="7"/>
    </row>
    <row r="123" spans="1:12" x14ac:dyDescent="0.3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1.54296875" style="1" hidden="1" customWidth="1"/>
    <col min="2" max="2" width="27.81640625" style="1" customWidth="1"/>
    <col min="3" max="29" width="13" style="1" customWidth="1"/>
    <col min="30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s="22" customFormat="1" ht="12.75" customHeight="1" x14ac:dyDescent="0.35">
      <c r="A8" s="1"/>
      <c r="D8" s="1"/>
      <c r="E8" s="1"/>
      <c r="F8" s="1"/>
      <c r="G8" s="1"/>
      <c r="H8" s="1"/>
      <c r="I8" s="23"/>
      <c r="J8" s="1"/>
    </row>
    <row r="9" spans="1:12" hidden="1" x14ac:dyDescent="0.3">
      <c r="A9" s="1" t="s">
        <v>148</v>
      </c>
    </row>
    <row r="10" spans="1:12" hidden="1" x14ac:dyDescent="0.3">
      <c r="A10" s="1" t="s">
        <v>236</v>
      </c>
    </row>
    <row r="11" spans="1:12" hidden="1" x14ac:dyDescent="0.3">
      <c r="A11" s="1" t="s">
        <v>249</v>
      </c>
      <c r="B11" s="8"/>
      <c r="K11" s="1" t="s">
        <v>226</v>
      </c>
      <c r="L11" s="1" t="s">
        <v>226</v>
      </c>
    </row>
    <row r="12" spans="1:12" hidden="1" x14ac:dyDescent="0.3">
      <c r="A12" s="1" t="s">
        <v>231</v>
      </c>
      <c r="C12" s="7"/>
      <c r="E12" s="7"/>
      <c r="G12" s="7"/>
      <c r="I12" s="7"/>
      <c r="K12" s="7">
        <v>10</v>
      </c>
      <c r="L12" s="1">
        <v>30</v>
      </c>
    </row>
    <row r="13" spans="1:12" hidden="1" x14ac:dyDescent="0.3">
      <c r="A13" s="1" t="s">
        <v>221</v>
      </c>
      <c r="K13" s="1" t="s">
        <v>175</v>
      </c>
      <c r="L13" s="1" t="s">
        <v>175</v>
      </c>
    </row>
    <row r="14" spans="1:12" s="22" customFormat="1" ht="12.75" hidden="1" customHeight="1" x14ac:dyDescent="0.35">
      <c r="A14" s="1" t="s">
        <v>361</v>
      </c>
      <c r="C14" s="1"/>
      <c r="D14" s="1"/>
      <c r="E14" s="1"/>
      <c r="F14" s="1"/>
      <c r="G14" s="1"/>
      <c r="H14" s="1"/>
      <c r="I14" s="1"/>
      <c r="J14" s="1"/>
      <c r="K14" s="1" t="s">
        <v>354</v>
      </c>
      <c r="L14" s="1" t="s">
        <v>355</v>
      </c>
    </row>
    <row r="15" spans="1:12" s="22" customFormat="1" ht="12.75" customHeight="1" x14ac:dyDescent="0.35">
      <c r="A15" s="1"/>
      <c r="D15" s="1"/>
      <c r="E15" s="1"/>
      <c r="F15" s="1"/>
      <c r="G15" s="1"/>
      <c r="H15" s="1"/>
      <c r="I15" s="23"/>
      <c r="J15" s="1"/>
    </row>
    <row r="16" spans="1:12" hidden="1" x14ac:dyDescent="0.3">
      <c r="A16" s="1" t="s">
        <v>562</v>
      </c>
    </row>
    <row r="17" spans="1:12" hidden="1" x14ac:dyDescent="0.3">
      <c r="A17" s="1" t="s">
        <v>237</v>
      </c>
    </row>
    <row r="18" spans="1:12" hidden="1" x14ac:dyDescent="0.3">
      <c r="A18" s="1" t="s">
        <v>250</v>
      </c>
      <c r="B18" s="8" t="s">
        <v>260</v>
      </c>
      <c r="C18" s="1" t="s">
        <v>226</v>
      </c>
      <c r="D18" s="1" t="s">
        <v>226</v>
      </c>
      <c r="E18" s="1" t="s">
        <v>226</v>
      </c>
      <c r="F18" s="1" t="s">
        <v>226</v>
      </c>
    </row>
    <row r="19" spans="1:12" hidden="1" x14ac:dyDescent="0.3">
      <c r="A19" s="1" t="s">
        <v>232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3">
      <c r="A20" s="1" t="s">
        <v>222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35">
      <c r="A21" s="1" t="s">
        <v>368</v>
      </c>
      <c r="C21" s="1" t="s">
        <v>354</v>
      </c>
      <c r="D21" s="1" t="s">
        <v>355</v>
      </c>
      <c r="E21" s="1" t="s">
        <v>354</v>
      </c>
      <c r="F21" s="1" t="s">
        <v>355</v>
      </c>
      <c r="G21" s="1"/>
      <c r="H21" s="1"/>
      <c r="I21" s="23"/>
      <c r="J21" s="1"/>
    </row>
    <row r="22" spans="1:12" customFormat="1" ht="12.5" x14ac:dyDescent="0.25"/>
    <row r="23" spans="1:12" s="22" customFormat="1" ht="12.75" customHeight="1" x14ac:dyDescent="0.35">
      <c r="A23" s="1"/>
      <c r="D23" s="1"/>
      <c r="E23" s="1"/>
      <c r="F23" s="1"/>
      <c r="G23" s="1"/>
      <c r="H23" s="1"/>
      <c r="I23" s="23"/>
      <c r="J23" s="1"/>
    </row>
    <row r="24" spans="1:12" hidden="1" x14ac:dyDescent="0.3">
      <c r="A24" s="1" t="s">
        <v>176</v>
      </c>
    </row>
    <row r="25" spans="1:12" hidden="1" x14ac:dyDescent="0.3">
      <c r="A25" s="1" t="s">
        <v>371</v>
      </c>
    </row>
    <row r="26" spans="1:12" hidden="1" x14ac:dyDescent="0.3">
      <c r="A26" s="1" t="s">
        <v>372</v>
      </c>
      <c r="B26" s="8"/>
      <c r="K26" s="1" t="s">
        <v>226</v>
      </c>
      <c r="L26" s="1" t="s">
        <v>226</v>
      </c>
    </row>
    <row r="27" spans="1:12" hidden="1" x14ac:dyDescent="0.3">
      <c r="A27" s="1" t="s">
        <v>373</v>
      </c>
      <c r="C27" s="7"/>
      <c r="E27" s="7"/>
      <c r="G27" s="7"/>
      <c r="I27" s="7"/>
      <c r="K27" s="7">
        <v>10</v>
      </c>
      <c r="L27" s="1">
        <v>10</v>
      </c>
    </row>
    <row r="28" spans="1:12" hidden="1" x14ac:dyDescent="0.3">
      <c r="A28" s="1" t="s">
        <v>374</v>
      </c>
      <c r="K28" s="1">
        <v>80</v>
      </c>
      <c r="L28" s="1">
        <v>80</v>
      </c>
    </row>
    <row r="29" spans="1:12" s="22" customFormat="1" ht="12.75" hidden="1" customHeight="1" x14ac:dyDescent="0.35">
      <c r="A29" s="1" t="s">
        <v>375</v>
      </c>
      <c r="C29" s="1"/>
      <c r="D29" s="1"/>
      <c r="E29" s="1"/>
      <c r="F29" s="1"/>
      <c r="G29" s="1"/>
      <c r="H29" s="1"/>
      <c r="I29" s="23"/>
      <c r="J29" s="1"/>
      <c r="K29" s="7" t="s">
        <v>355</v>
      </c>
      <c r="L29" s="7" t="s">
        <v>355</v>
      </c>
    </row>
    <row r="32" spans="1:12" ht="17.5" x14ac:dyDescent="0.35">
      <c r="B32" s="208" t="s">
        <v>258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</row>
    <row r="33" spans="1:13" ht="25.5" customHeight="1" x14ac:dyDescent="0.3">
      <c r="B33" s="13" t="s">
        <v>506</v>
      </c>
      <c r="C33" s="209" t="s">
        <v>335</v>
      </c>
      <c r="D33" s="210"/>
      <c r="E33" s="209" t="s">
        <v>336</v>
      </c>
      <c r="F33" s="210"/>
      <c r="G33" s="209" t="s">
        <v>337</v>
      </c>
      <c r="H33" s="210"/>
      <c r="I33" s="209" t="s">
        <v>338</v>
      </c>
      <c r="J33" s="210"/>
      <c r="K33" s="25"/>
      <c r="L33" s="4"/>
      <c r="M33" s="6"/>
    </row>
    <row r="34" spans="1:13" x14ac:dyDescent="0.3">
      <c r="B34" s="26"/>
      <c r="C34" s="27" t="s">
        <v>251</v>
      </c>
      <c r="D34" s="27" t="s">
        <v>252</v>
      </c>
      <c r="E34" s="27" t="s">
        <v>251</v>
      </c>
      <c r="F34" s="27" t="s">
        <v>252</v>
      </c>
      <c r="G34" s="27" t="s">
        <v>251</v>
      </c>
      <c r="H34" s="27" t="s">
        <v>252</v>
      </c>
      <c r="I34" s="27" t="s">
        <v>251</v>
      </c>
      <c r="J34" s="27" t="s">
        <v>252</v>
      </c>
      <c r="K34" s="28"/>
      <c r="L34" s="28"/>
    </row>
    <row r="35" spans="1:13" x14ac:dyDescent="0.3">
      <c r="B35" s="26"/>
      <c r="C35" s="27" t="s">
        <v>253</v>
      </c>
      <c r="D35" s="27" t="s">
        <v>253</v>
      </c>
      <c r="E35" s="27" t="s">
        <v>253</v>
      </c>
      <c r="F35" s="27" t="s">
        <v>253</v>
      </c>
      <c r="G35" s="27" t="s">
        <v>253</v>
      </c>
      <c r="H35" s="27" t="s">
        <v>253</v>
      </c>
      <c r="I35" s="27" t="s">
        <v>253</v>
      </c>
      <c r="J35" s="27" t="s">
        <v>253</v>
      </c>
      <c r="K35" s="28"/>
      <c r="L35" s="28"/>
    </row>
    <row r="36" spans="1:13" x14ac:dyDescent="0.3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3">
      <c r="A37" s="1" t="s">
        <v>583</v>
      </c>
      <c r="B37" s="26" t="s">
        <v>584</v>
      </c>
      <c r="C37" s="10">
        <v>35348.92</v>
      </c>
      <c r="D37" s="10">
        <v>588.37</v>
      </c>
      <c r="E37" s="10">
        <v>0</v>
      </c>
      <c r="F37" s="10">
        <v>0</v>
      </c>
      <c r="G37" s="10">
        <v>0</v>
      </c>
      <c r="H37" s="10">
        <v>0</v>
      </c>
      <c r="I37" s="10">
        <v>263763.07</v>
      </c>
      <c r="J37" s="10">
        <v>56400</v>
      </c>
      <c r="K37" s="4"/>
      <c r="L37" s="4"/>
    </row>
    <row r="38" spans="1:13" x14ac:dyDescent="0.3">
      <c r="A38" s="1" t="s">
        <v>583</v>
      </c>
      <c r="B38" s="26" t="s">
        <v>585</v>
      </c>
      <c r="C38" s="10">
        <v>103020.79</v>
      </c>
      <c r="D38" s="10">
        <v>1137.8699999999999</v>
      </c>
      <c r="E38" s="10">
        <v>0</v>
      </c>
      <c r="F38" s="10">
        <v>0</v>
      </c>
      <c r="G38" s="10">
        <v>0</v>
      </c>
      <c r="H38" s="10">
        <v>0</v>
      </c>
      <c r="I38" s="10">
        <v>743763.4</v>
      </c>
      <c r="J38" s="10">
        <v>578716.62</v>
      </c>
      <c r="K38" s="4"/>
      <c r="L38" s="4"/>
    </row>
    <row r="39" spans="1:13" x14ac:dyDescent="0.3">
      <c r="A39" s="1" t="s">
        <v>583</v>
      </c>
      <c r="B39" s="26" t="s">
        <v>586</v>
      </c>
      <c r="C39" s="10">
        <v>0</v>
      </c>
      <c r="D39" s="10">
        <v>0</v>
      </c>
      <c r="E39" s="10">
        <v>108682.55</v>
      </c>
      <c r="F39" s="10">
        <v>32379.07</v>
      </c>
      <c r="G39" s="10">
        <v>0</v>
      </c>
      <c r="H39" s="10">
        <v>0</v>
      </c>
      <c r="I39" s="10">
        <v>419796.17</v>
      </c>
      <c r="J39" s="10">
        <v>99898.9</v>
      </c>
      <c r="K39" s="4"/>
      <c r="L39" s="4"/>
    </row>
    <row r="40" spans="1:13" x14ac:dyDescent="0.3">
      <c r="A40" s="1" t="s">
        <v>583</v>
      </c>
      <c r="B40" s="26" t="s">
        <v>587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199059.83</v>
      </c>
      <c r="J40" s="10">
        <v>164290.73000000001</v>
      </c>
      <c r="K40" s="4"/>
      <c r="L40" s="4"/>
    </row>
    <row r="41" spans="1:13" x14ac:dyDescent="0.3">
      <c r="A41" s="1" t="s">
        <v>583</v>
      </c>
      <c r="B41" s="26" t="s">
        <v>588</v>
      </c>
      <c r="C41" s="10">
        <v>154831</v>
      </c>
      <c r="D41" s="10">
        <v>254</v>
      </c>
      <c r="E41" s="10">
        <v>1916443</v>
      </c>
      <c r="F41" s="10">
        <v>192378</v>
      </c>
      <c r="G41" s="10">
        <v>1286048</v>
      </c>
      <c r="H41" s="10">
        <v>12024</v>
      </c>
      <c r="I41" s="10">
        <v>4189308</v>
      </c>
      <c r="J41" s="10">
        <v>2569834</v>
      </c>
      <c r="K41" s="4"/>
      <c r="L41" s="4"/>
    </row>
    <row r="42" spans="1:13" x14ac:dyDescent="0.3">
      <c r="A42" s="1" t="s">
        <v>583</v>
      </c>
      <c r="B42" s="26" t="s">
        <v>589</v>
      </c>
      <c r="C42" s="10">
        <v>3621.23</v>
      </c>
      <c r="D42" s="10">
        <v>176.05</v>
      </c>
      <c r="E42" s="10">
        <v>1849371.39</v>
      </c>
      <c r="F42" s="10">
        <v>117311.7</v>
      </c>
      <c r="G42" s="10">
        <v>879.24</v>
      </c>
      <c r="H42" s="10">
        <v>138.96</v>
      </c>
      <c r="I42" s="10">
        <v>977789.57</v>
      </c>
      <c r="J42" s="10">
        <v>513178.43</v>
      </c>
      <c r="K42" s="4"/>
      <c r="L42" s="4"/>
    </row>
    <row r="43" spans="1:13" x14ac:dyDescent="0.3">
      <c r="A43" s="1" t="s">
        <v>583</v>
      </c>
      <c r="B43" s="26" t="s">
        <v>590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3230762</v>
      </c>
      <c r="J43" s="10">
        <v>725207</v>
      </c>
      <c r="K43" s="4"/>
      <c r="L43" s="4"/>
    </row>
    <row r="44" spans="1:13" x14ac:dyDescent="0.3">
      <c r="A44" s="1" t="s">
        <v>583</v>
      </c>
      <c r="B44" s="26" t="s">
        <v>591</v>
      </c>
      <c r="C44" s="10">
        <v>0</v>
      </c>
      <c r="D44" s="10">
        <v>0</v>
      </c>
      <c r="E44" s="10">
        <v>6748328.0099999998</v>
      </c>
      <c r="F44" s="10">
        <v>4805000</v>
      </c>
      <c r="G44" s="10">
        <v>0</v>
      </c>
      <c r="H44" s="10">
        <v>0</v>
      </c>
      <c r="I44" s="10">
        <v>661261.89</v>
      </c>
      <c r="J44" s="10">
        <v>264283.58</v>
      </c>
      <c r="K44" s="4"/>
      <c r="L44" s="4"/>
    </row>
    <row r="45" spans="1:13" x14ac:dyDescent="0.3">
      <c r="A45" s="1" t="s">
        <v>583</v>
      </c>
      <c r="B45" s="26" t="s">
        <v>592</v>
      </c>
      <c r="C45" s="10">
        <v>0</v>
      </c>
      <c r="D45" s="10">
        <v>0</v>
      </c>
      <c r="E45" s="10">
        <v>636786.14</v>
      </c>
      <c r="F45" s="10">
        <v>37378.449999999997</v>
      </c>
      <c r="G45" s="10">
        <v>0</v>
      </c>
      <c r="H45" s="10">
        <v>0</v>
      </c>
      <c r="I45" s="10">
        <v>1132879.25</v>
      </c>
      <c r="J45" s="10">
        <v>356135.86</v>
      </c>
      <c r="K45" s="4"/>
      <c r="L45" s="4"/>
    </row>
    <row r="46" spans="1:13" x14ac:dyDescent="0.3">
      <c r="A46" s="1" t="s">
        <v>583</v>
      </c>
      <c r="B46" s="26" t="s">
        <v>593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419009.84</v>
      </c>
      <c r="J46" s="10">
        <v>105661.51</v>
      </c>
      <c r="K46" s="4"/>
      <c r="L46" s="4"/>
    </row>
    <row r="47" spans="1:13" x14ac:dyDescent="0.3">
      <c r="A47" s="1" t="s">
        <v>583</v>
      </c>
      <c r="B47" s="26" t="s">
        <v>594</v>
      </c>
      <c r="C47" s="10">
        <v>815867</v>
      </c>
      <c r="D47" s="10">
        <v>405000</v>
      </c>
      <c r="E47" s="10">
        <v>1121745.44</v>
      </c>
      <c r="F47" s="10">
        <v>147912.79999999999</v>
      </c>
      <c r="G47" s="10">
        <v>56247.360000000001</v>
      </c>
      <c r="H47" s="10">
        <v>789.91</v>
      </c>
      <c r="I47" s="10">
        <v>846792.31</v>
      </c>
      <c r="J47" s="10">
        <v>475456.73</v>
      </c>
      <c r="K47" s="4"/>
      <c r="L47" s="4"/>
    </row>
    <row r="48" spans="1:13" x14ac:dyDescent="0.3">
      <c r="A48" s="1" t="s">
        <v>583</v>
      </c>
      <c r="B48" s="26" t="s">
        <v>595</v>
      </c>
      <c r="C48" s="10">
        <v>121389.88</v>
      </c>
      <c r="D48" s="10">
        <v>353.51</v>
      </c>
      <c r="E48" s="10">
        <v>1951703.88</v>
      </c>
      <c r="F48" s="10">
        <v>907973.73</v>
      </c>
      <c r="G48" s="10">
        <v>237325.87</v>
      </c>
      <c r="H48" s="10">
        <v>157732.75</v>
      </c>
      <c r="I48" s="10">
        <v>1087660.8700000001</v>
      </c>
      <c r="J48" s="10">
        <v>784357.62</v>
      </c>
      <c r="K48" s="4"/>
      <c r="L48" s="4"/>
    </row>
    <row r="49" spans="1:12" x14ac:dyDescent="0.3">
      <c r="A49" s="1" t="s">
        <v>583</v>
      </c>
      <c r="B49" s="26" t="s">
        <v>596</v>
      </c>
      <c r="C49" s="10">
        <v>591504.06000000006</v>
      </c>
      <c r="D49" s="10">
        <v>6344.25</v>
      </c>
      <c r="E49" s="10">
        <v>0</v>
      </c>
      <c r="F49" s="10">
        <v>0</v>
      </c>
      <c r="G49" s="10">
        <v>0</v>
      </c>
      <c r="H49" s="10">
        <v>0</v>
      </c>
      <c r="I49" s="10">
        <v>605453.23</v>
      </c>
      <c r="J49" s="10">
        <v>298935.28999999998</v>
      </c>
      <c r="K49" s="4"/>
      <c r="L49" s="4"/>
    </row>
    <row r="50" spans="1:12" x14ac:dyDescent="0.3">
      <c r="A50" s="1" t="s">
        <v>583</v>
      </c>
      <c r="B50" s="26" t="s">
        <v>597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351531.09</v>
      </c>
      <c r="J50" s="10">
        <v>152864.46</v>
      </c>
      <c r="K50" s="4"/>
      <c r="L50" s="4"/>
    </row>
    <row r="51" spans="1:12" x14ac:dyDescent="0.3">
      <c r="A51" s="1" t="s">
        <v>583</v>
      </c>
      <c r="B51" s="26" t="s">
        <v>598</v>
      </c>
      <c r="C51" s="10">
        <v>517552.41</v>
      </c>
      <c r="D51" s="10">
        <v>127078.48</v>
      </c>
      <c r="E51" s="10">
        <v>0</v>
      </c>
      <c r="F51" s="10">
        <v>0</v>
      </c>
      <c r="G51" s="10">
        <v>0</v>
      </c>
      <c r="H51" s="10">
        <v>0</v>
      </c>
      <c r="I51" s="10">
        <v>409822.38</v>
      </c>
      <c r="J51" s="10">
        <v>203318.55</v>
      </c>
      <c r="K51" s="4"/>
      <c r="L51" s="4"/>
    </row>
    <row r="52" spans="1:12" x14ac:dyDescent="0.3">
      <c r="A52" s="1" t="s">
        <v>583</v>
      </c>
      <c r="B52" s="26" t="s">
        <v>599</v>
      </c>
      <c r="C52" s="10">
        <v>130958</v>
      </c>
      <c r="D52" s="10">
        <v>21077</v>
      </c>
      <c r="E52" s="10">
        <v>0</v>
      </c>
      <c r="F52" s="10">
        <v>0</v>
      </c>
      <c r="G52" s="10">
        <v>0</v>
      </c>
      <c r="H52" s="10">
        <v>0</v>
      </c>
      <c r="I52" s="10">
        <v>366826</v>
      </c>
      <c r="J52" s="10">
        <v>59106</v>
      </c>
      <c r="K52" s="4"/>
      <c r="L52" s="4"/>
    </row>
    <row r="53" spans="1:12" x14ac:dyDescent="0.3">
      <c r="A53" s="1" t="s">
        <v>583</v>
      </c>
      <c r="B53" s="26" t="s">
        <v>600</v>
      </c>
      <c r="C53" s="10">
        <v>224680.36</v>
      </c>
      <c r="D53" s="10">
        <v>2914.45</v>
      </c>
      <c r="E53" s="10">
        <v>10000</v>
      </c>
      <c r="F53" s="10">
        <v>5000</v>
      </c>
      <c r="G53" s="10">
        <v>0</v>
      </c>
      <c r="H53" s="10">
        <v>0</v>
      </c>
      <c r="I53" s="10">
        <v>977490</v>
      </c>
      <c r="J53" s="10">
        <v>485105.57</v>
      </c>
      <c r="K53" s="4"/>
      <c r="L53" s="4"/>
    </row>
    <row r="54" spans="1:12" x14ac:dyDescent="0.3">
      <c r="A54" s="1" t="s">
        <v>583</v>
      </c>
      <c r="B54" s="26" t="s">
        <v>601</v>
      </c>
      <c r="C54" s="10">
        <v>96026.37</v>
      </c>
      <c r="D54" s="10">
        <v>442.1</v>
      </c>
      <c r="E54" s="10">
        <v>0</v>
      </c>
      <c r="F54" s="10">
        <v>0</v>
      </c>
      <c r="G54" s="10">
        <v>0</v>
      </c>
      <c r="H54" s="10">
        <v>0</v>
      </c>
      <c r="I54" s="10">
        <v>514280.68</v>
      </c>
      <c r="J54" s="10">
        <v>257440.17</v>
      </c>
      <c r="K54" s="4"/>
      <c r="L54" s="4"/>
    </row>
    <row r="55" spans="1:12" x14ac:dyDescent="0.3">
      <c r="A55" s="1" t="s">
        <v>583</v>
      </c>
      <c r="B55" s="26" t="s">
        <v>602</v>
      </c>
      <c r="C55" s="10">
        <v>0</v>
      </c>
      <c r="D55" s="10">
        <v>0</v>
      </c>
      <c r="E55" s="10">
        <v>719631.4</v>
      </c>
      <c r="F55" s="10">
        <v>203557.68</v>
      </c>
      <c r="G55" s="10">
        <v>14259</v>
      </c>
      <c r="H55" s="10">
        <v>0</v>
      </c>
      <c r="I55" s="10">
        <v>674380.67</v>
      </c>
      <c r="J55" s="10">
        <v>253856.05</v>
      </c>
      <c r="K55" s="4"/>
      <c r="L55" s="4"/>
    </row>
    <row r="56" spans="1:12" x14ac:dyDescent="0.3">
      <c r="A56" s="1" t="s">
        <v>583</v>
      </c>
      <c r="B56" s="26" t="s">
        <v>603</v>
      </c>
      <c r="C56" s="10">
        <v>108598</v>
      </c>
      <c r="D56" s="10">
        <v>473</v>
      </c>
      <c r="E56" s="10">
        <v>1133525</v>
      </c>
      <c r="F56" s="10">
        <v>4323</v>
      </c>
      <c r="G56" s="10">
        <v>56033</v>
      </c>
      <c r="H56" s="10">
        <v>589</v>
      </c>
      <c r="I56" s="10">
        <v>680694</v>
      </c>
      <c r="J56" s="10">
        <v>259462</v>
      </c>
      <c r="K56" s="4"/>
      <c r="L56" s="4"/>
    </row>
    <row r="57" spans="1:12" x14ac:dyDescent="0.3">
      <c r="A57" s="1" t="s">
        <v>583</v>
      </c>
      <c r="B57" s="26" t="s">
        <v>604</v>
      </c>
      <c r="C57" s="10">
        <v>253401.67</v>
      </c>
      <c r="D57" s="10">
        <v>205412.78</v>
      </c>
      <c r="E57" s="10">
        <v>0</v>
      </c>
      <c r="F57" s="10">
        <v>0</v>
      </c>
      <c r="G57" s="10">
        <v>0</v>
      </c>
      <c r="H57" s="10">
        <v>0</v>
      </c>
      <c r="I57" s="10">
        <v>1063461.6299999999</v>
      </c>
      <c r="J57" s="10">
        <v>622583.99</v>
      </c>
      <c r="K57" s="4"/>
      <c r="L57" s="4"/>
    </row>
    <row r="58" spans="1:12" x14ac:dyDescent="0.3">
      <c r="A58" s="1" t="s">
        <v>583</v>
      </c>
      <c r="B58" s="26" t="s">
        <v>605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557944.93999999994</v>
      </c>
      <c r="J58" s="10">
        <v>230118.79</v>
      </c>
      <c r="K58" s="4"/>
      <c r="L58" s="4"/>
    </row>
    <row r="59" spans="1:12" x14ac:dyDescent="0.3">
      <c r="A59" s="1" t="s">
        <v>583</v>
      </c>
      <c r="B59" s="26" t="s">
        <v>606</v>
      </c>
      <c r="C59" s="10">
        <v>253677.08</v>
      </c>
      <c r="D59" s="10">
        <v>423.55</v>
      </c>
      <c r="E59" s="10">
        <v>0</v>
      </c>
      <c r="F59" s="10">
        <v>0</v>
      </c>
      <c r="G59" s="10">
        <v>0</v>
      </c>
      <c r="H59" s="10">
        <v>0</v>
      </c>
      <c r="I59" s="10">
        <v>392116.25</v>
      </c>
      <c r="J59" s="10">
        <v>198391.93</v>
      </c>
      <c r="K59" s="4"/>
      <c r="L59" s="4"/>
    </row>
    <row r="60" spans="1:12" x14ac:dyDescent="0.3">
      <c r="A60" s="1" t="s">
        <v>583</v>
      </c>
      <c r="B60" s="26" t="s">
        <v>607</v>
      </c>
      <c r="C60" s="10">
        <v>226510.49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530992.89</v>
      </c>
      <c r="J60" s="10">
        <v>278966.95</v>
      </c>
      <c r="K60" s="4"/>
      <c r="L60" s="4"/>
    </row>
    <row r="61" spans="1:12" x14ac:dyDescent="0.3">
      <c r="A61" s="1" t="s">
        <v>583</v>
      </c>
      <c r="B61" s="26" t="s">
        <v>608</v>
      </c>
      <c r="C61" s="10">
        <v>41881.51</v>
      </c>
      <c r="D61" s="10">
        <v>128.30000000000001</v>
      </c>
      <c r="E61" s="10">
        <v>416945.22</v>
      </c>
      <c r="F61" s="10">
        <v>174545.56</v>
      </c>
      <c r="G61" s="10">
        <v>50656.91</v>
      </c>
      <c r="H61" s="10">
        <v>194.91</v>
      </c>
      <c r="I61" s="10">
        <v>397337.93</v>
      </c>
      <c r="J61" s="10">
        <v>197373.87</v>
      </c>
      <c r="K61" s="4"/>
      <c r="L61" s="4"/>
    </row>
    <row r="62" spans="1:12" x14ac:dyDescent="0.3">
      <c r="A62" s="1" t="s">
        <v>583</v>
      </c>
      <c r="B62" s="26" t="s">
        <v>609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1573300</v>
      </c>
      <c r="J62" s="10">
        <v>551500</v>
      </c>
      <c r="K62" s="4"/>
      <c r="L62" s="4"/>
    </row>
    <row r="63" spans="1:12" x14ac:dyDescent="0.3">
      <c r="A63" s="1" t="s">
        <v>583</v>
      </c>
      <c r="B63" s="26" t="s">
        <v>610</v>
      </c>
      <c r="C63" s="10">
        <v>277740.58</v>
      </c>
      <c r="D63" s="10">
        <v>70529.56</v>
      </c>
      <c r="E63" s="10">
        <v>0</v>
      </c>
      <c r="F63" s="10">
        <v>0</v>
      </c>
      <c r="G63" s="10">
        <v>0</v>
      </c>
      <c r="H63" s="10">
        <v>0</v>
      </c>
      <c r="I63" s="10">
        <v>806941.34</v>
      </c>
      <c r="J63" s="10">
        <v>200761.45</v>
      </c>
      <c r="K63" s="4"/>
      <c r="L63" s="4"/>
    </row>
    <row r="64" spans="1:12" x14ac:dyDescent="0.3">
      <c r="A64" s="1" t="s">
        <v>583</v>
      </c>
      <c r="B64" s="26" t="s">
        <v>611</v>
      </c>
      <c r="C64" s="10">
        <v>0</v>
      </c>
      <c r="D64" s="10">
        <v>0</v>
      </c>
      <c r="E64" s="10">
        <v>298483.21999999997</v>
      </c>
      <c r="F64" s="10">
        <v>1529.4</v>
      </c>
      <c r="G64" s="10">
        <v>70465.14</v>
      </c>
      <c r="H64" s="10">
        <v>0</v>
      </c>
      <c r="I64" s="10">
        <v>782293.9</v>
      </c>
      <c r="J64" s="10">
        <v>384927.46</v>
      </c>
      <c r="K64" s="4"/>
      <c r="L64" s="4"/>
    </row>
    <row r="65" spans="1:13" x14ac:dyDescent="0.3">
      <c r="A65" s="1" t="s">
        <v>583</v>
      </c>
      <c r="B65" s="26" t="s">
        <v>612</v>
      </c>
      <c r="C65" s="10">
        <v>43789.33</v>
      </c>
      <c r="D65" s="10">
        <v>732.42</v>
      </c>
      <c r="E65" s="10">
        <v>0</v>
      </c>
      <c r="F65" s="10">
        <v>0</v>
      </c>
      <c r="G65" s="10">
        <v>0</v>
      </c>
      <c r="H65" s="10">
        <v>0</v>
      </c>
      <c r="I65" s="10">
        <v>405377.31</v>
      </c>
      <c r="J65" s="10">
        <v>131178.54999999999</v>
      </c>
      <c r="K65" s="4"/>
      <c r="L65" s="4"/>
    </row>
    <row r="66" spans="1:13" x14ac:dyDescent="0.3">
      <c r="A66" s="1" t="s">
        <v>583</v>
      </c>
      <c r="B66" s="26" t="s">
        <v>613</v>
      </c>
      <c r="C66" s="10">
        <v>96000</v>
      </c>
      <c r="D66" s="10">
        <v>0</v>
      </c>
      <c r="E66" s="10">
        <v>1884156</v>
      </c>
      <c r="F66" s="10">
        <v>841006</v>
      </c>
      <c r="G66" s="10">
        <v>372294</v>
      </c>
      <c r="H66" s="10">
        <v>7565</v>
      </c>
      <c r="I66" s="10">
        <v>807853</v>
      </c>
      <c r="J66" s="10">
        <v>392125</v>
      </c>
      <c r="K66" s="4"/>
      <c r="L66" s="4"/>
    </row>
    <row r="67" spans="1:13" x14ac:dyDescent="0.3">
      <c r="A67" s="1" t="s">
        <v>261</v>
      </c>
      <c r="B67" s="26" t="s">
        <v>614</v>
      </c>
      <c r="C67" s="10">
        <v>0</v>
      </c>
      <c r="D67" s="10">
        <v>0</v>
      </c>
      <c r="E67" s="10">
        <v>1809505.12</v>
      </c>
      <c r="F67" s="10">
        <v>682424.27</v>
      </c>
      <c r="G67" s="10">
        <v>264403.84999999998</v>
      </c>
      <c r="H67" s="10">
        <v>35118.69</v>
      </c>
      <c r="I67" s="10">
        <v>605792.03</v>
      </c>
      <c r="J67" s="10">
        <v>387587.09</v>
      </c>
      <c r="K67" s="4"/>
      <c r="L67" s="4"/>
    </row>
    <row r="68" spans="1:13" x14ac:dyDescent="0.3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3">
      <c r="B69" s="26" t="s">
        <v>225</v>
      </c>
      <c r="C69" s="11">
        <f t="shared" ref="C69:J69" si="0">SUBTOTAL(9,C36:C68)</f>
        <v>4096398.6799999997</v>
      </c>
      <c r="D69" s="11">
        <f t="shared" si="0"/>
        <v>843065.69000000006</v>
      </c>
      <c r="E69" s="11">
        <f t="shared" si="0"/>
        <v>20605306.370000001</v>
      </c>
      <c r="F69" s="11">
        <f t="shared" si="0"/>
        <v>8152719.6600000001</v>
      </c>
      <c r="G69" s="11">
        <f t="shared" si="0"/>
        <v>2408612.37</v>
      </c>
      <c r="H69" s="11">
        <f t="shared" si="0"/>
        <v>214153.22</v>
      </c>
      <c r="I69" s="11">
        <f t="shared" si="0"/>
        <v>26675735.469999999</v>
      </c>
      <c r="J69" s="11">
        <f t="shared" si="0"/>
        <v>12239024.149999999</v>
      </c>
      <c r="K69" s="4"/>
      <c r="L69" s="4"/>
    </row>
    <row r="70" spans="1:13" x14ac:dyDescent="0.3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7.5" x14ac:dyDescent="0.35">
      <c r="B71" s="208" t="s">
        <v>258</v>
      </c>
      <c r="C71" s="208"/>
      <c r="D71" s="208"/>
      <c r="E71" s="208"/>
      <c r="F71" s="208"/>
      <c r="G71" s="208"/>
      <c r="H71" s="208"/>
      <c r="I71" s="208"/>
      <c r="J71" s="208"/>
      <c r="K71" s="208"/>
      <c r="L71" s="208"/>
    </row>
    <row r="72" spans="1:13" ht="25.5" customHeight="1" x14ac:dyDescent="0.3">
      <c r="B72" s="13" t="s">
        <v>506</v>
      </c>
      <c r="C72" s="209" t="s">
        <v>339</v>
      </c>
      <c r="D72" s="210"/>
      <c r="E72" s="209" t="s">
        <v>289</v>
      </c>
      <c r="F72" s="211"/>
      <c r="G72" s="214"/>
      <c r="H72" s="214"/>
      <c r="I72" s="214"/>
      <c r="J72" s="214"/>
      <c r="K72" s="211" t="s">
        <v>290</v>
      </c>
      <c r="L72" s="210"/>
      <c r="M72" s="6"/>
    </row>
    <row r="73" spans="1:13" x14ac:dyDescent="0.3">
      <c r="B73" s="26"/>
      <c r="C73" s="27" t="s">
        <v>251</v>
      </c>
      <c r="D73" s="27" t="s">
        <v>252</v>
      </c>
      <c r="E73" s="27" t="s">
        <v>251</v>
      </c>
      <c r="F73" s="27" t="s">
        <v>252</v>
      </c>
      <c r="G73" s="27"/>
      <c r="H73" s="27"/>
      <c r="I73" s="28"/>
      <c r="J73" s="28"/>
      <c r="K73" s="27" t="s">
        <v>251</v>
      </c>
      <c r="L73" s="27" t="s">
        <v>252</v>
      </c>
    </row>
    <row r="74" spans="1:13" x14ac:dyDescent="0.3">
      <c r="B74" s="26"/>
      <c r="C74" s="27" t="s">
        <v>253</v>
      </c>
      <c r="D74" s="27" t="s">
        <v>253</v>
      </c>
      <c r="E74" s="27" t="s">
        <v>253</v>
      </c>
      <c r="F74" s="27" t="s">
        <v>253</v>
      </c>
      <c r="G74" s="27"/>
      <c r="H74" s="27"/>
      <c r="I74" s="28"/>
      <c r="J74" s="28"/>
      <c r="K74" s="27" t="s">
        <v>253</v>
      </c>
      <c r="L74" s="27" t="s">
        <v>253</v>
      </c>
    </row>
    <row r="75" spans="1:13" x14ac:dyDescent="0.3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3">
      <c r="A76" s="1" t="s">
        <v>583</v>
      </c>
      <c r="B76" s="26" t="s">
        <v>584</v>
      </c>
      <c r="C76" s="10">
        <v>5122.62</v>
      </c>
      <c r="D76" s="10">
        <v>2200</v>
      </c>
      <c r="E76" s="10">
        <v>0.01</v>
      </c>
      <c r="F76" s="10">
        <v>0</v>
      </c>
      <c r="G76" s="10"/>
      <c r="H76" s="10"/>
      <c r="I76" s="4"/>
      <c r="J76" s="4"/>
      <c r="K76" s="10">
        <f t="shared" ref="K76:L76" si="1">C37+E37+G37+I37+C76+E76</f>
        <v>304234.62</v>
      </c>
      <c r="L76" s="10">
        <f t="shared" si="1"/>
        <v>59188.37</v>
      </c>
    </row>
    <row r="77" spans="1:13" x14ac:dyDescent="0.3">
      <c r="A77" s="1" t="s">
        <v>583</v>
      </c>
      <c r="B77" s="26" t="s">
        <v>585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846784.19000000006</v>
      </c>
      <c r="L77" s="10">
        <f t="shared" si="2"/>
        <v>579854.49</v>
      </c>
    </row>
    <row r="78" spans="1:13" x14ac:dyDescent="0.3">
      <c r="A78" s="1" t="s">
        <v>583</v>
      </c>
      <c r="B78" s="26" t="s">
        <v>586</v>
      </c>
      <c r="C78" s="10">
        <v>29878.32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558357.03999999992</v>
      </c>
      <c r="L78" s="10">
        <f t="shared" si="3"/>
        <v>132277.97</v>
      </c>
    </row>
    <row r="79" spans="1:13" x14ac:dyDescent="0.3">
      <c r="A79" s="1" t="s">
        <v>583</v>
      </c>
      <c r="B79" s="26" t="s">
        <v>587</v>
      </c>
      <c r="C79" s="10">
        <v>253159.74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452219.56999999995</v>
      </c>
      <c r="L79" s="10">
        <f t="shared" si="4"/>
        <v>304990.73</v>
      </c>
    </row>
    <row r="80" spans="1:13" x14ac:dyDescent="0.3">
      <c r="A80" s="1" t="s">
        <v>583</v>
      </c>
      <c r="B80" s="26" t="s">
        <v>588</v>
      </c>
      <c r="C80" s="10">
        <v>60568</v>
      </c>
      <c r="D80" s="10">
        <v>945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7607198</v>
      </c>
      <c r="L80" s="10">
        <f t="shared" si="5"/>
        <v>2775435</v>
      </c>
    </row>
    <row r="81" spans="1:12" x14ac:dyDescent="0.3">
      <c r="A81" s="1" t="s">
        <v>583</v>
      </c>
      <c r="B81" s="26" t="s">
        <v>589</v>
      </c>
      <c r="C81" s="10">
        <v>208546.43</v>
      </c>
      <c r="D81" s="10">
        <v>4277.5600000000004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3055207.86</v>
      </c>
      <c r="L81" s="10">
        <f t="shared" si="6"/>
        <v>635082.70000000007</v>
      </c>
    </row>
    <row r="82" spans="1:12" x14ac:dyDescent="0.3">
      <c r="A82" s="1" t="s">
        <v>583</v>
      </c>
      <c r="B82" s="26" t="s">
        <v>590</v>
      </c>
      <c r="C82" s="10">
        <v>1363932</v>
      </c>
      <c r="D82" s="10">
        <v>600000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4594694</v>
      </c>
      <c r="L82" s="10">
        <f t="shared" si="7"/>
        <v>1325207</v>
      </c>
    </row>
    <row r="83" spans="1:12" x14ac:dyDescent="0.3">
      <c r="A83" s="1" t="s">
        <v>583</v>
      </c>
      <c r="B83" s="26" t="s">
        <v>591</v>
      </c>
      <c r="C83" s="10">
        <v>84939.08</v>
      </c>
      <c r="D83" s="10">
        <v>35000</v>
      </c>
      <c r="E83" s="10">
        <v>0</v>
      </c>
      <c r="F83" s="10">
        <v>0</v>
      </c>
      <c r="G83" s="10"/>
      <c r="H83" s="10"/>
      <c r="I83" s="4"/>
      <c r="J83" s="4"/>
      <c r="K83" s="10">
        <f t="shared" ref="K83:L83" si="8">C44+E44+G44+I44+C83+E83</f>
        <v>7494528.9799999995</v>
      </c>
      <c r="L83" s="10">
        <f t="shared" si="8"/>
        <v>5104283.58</v>
      </c>
    </row>
    <row r="84" spans="1:12" x14ac:dyDescent="0.3">
      <c r="A84" s="1" t="s">
        <v>583</v>
      </c>
      <c r="B84" s="26" t="s">
        <v>592</v>
      </c>
      <c r="C84" s="10">
        <v>112011.21</v>
      </c>
      <c r="D84" s="10">
        <v>43161.34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9">C45+E45+G45+I45+C84+E84</f>
        <v>1881676.6</v>
      </c>
      <c r="L84" s="10">
        <f t="shared" si="9"/>
        <v>436675.65</v>
      </c>
    </row>
    <row r="85" spans="1:12" x14ac:dyDescent="0.3">
      <c r="A85" s="1" t="s">
        <v>583</v>
      </c>
      <c r="B85" s="26" t="s">
        <v>593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419009.84</v>
      </c>
      <c r="L85" s="10">
        <f t="shared" si="10"/>
        <v>105661.51</v>
      </c>
    </row>
    <row r="86" spans="1:12" x14ac:dyDescent="0.3">
      <c r="A86" s="1" t="s">
        <v>583</v>
      </c>
      <c r="B86" s="26" t="s">
        <v>594</v>
      </c>
      <c r="C86" s="10">
        <v>0</v>
      </c>
      <c r="D86" s="10">
        <v>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2840652.1100000003</v>
      </c>
      <c r="L86" s="10">
        <f t="shared" si="11"/>
        <v>1029159.4400000001</v>
      </c>
    </row>
    <row r="87" spans="1:12" x14ac:dyDescent="0.3">
      <c r="A87" s="1" t="s">
        <v>583</v>
      </c>
      <c r="B87" s="26" t="s">
        <v>595</v>
      </c>
      <c r="C87" s="10">
        <v>11284.34</v>
      </c>
      <c r="D87" s="10">
        <v>6500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3409364.84</v>
      </c>
      <c r="L87" s="10">
        <f t="shared" si="12"/>
        <v>1856917.6099999999</v>
      </c>
    </row>
    <row r="88" spans="1:12" x14ac:dyDescent="0.3">
      <c r="A88" s="1" t="s">
        <v>583</v>
      </c>
      <c r="B88" s="26" t="s">
        <v>596</v>
      </c>
      <c r="C88" s="10">
        <v>1000</v>
      </c>
      <c r="D88" s="10">
        <v>0</v>
      </c>
      <c r="E88" s="10">
        <v>217999.99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1415957.28</v>
      </c>
      <c r="L88" s="10">
        <f t="shared" si="13"/>
        <v>305279.53999999998</v>
      </c>
    </row>
    <row r="89" spans="1:12" x14ac:dyDescent="0.3">
      <c r="A89" s="1" t="s">
        <v>583</v>
      </c>
      <c r="B89" s="26" t="s">
        <v>597</v>
      </c>
      <c r="C89" s="10">
        <v>2000</v>
      </c>
      <c r="D89" s="10">
        <v>1000</v>
      </c>
      <c r="E89" s="10">
        <v>0</v>
      </c>
      <c r="F89" s="10">
        <v>0</v>
      </c>
      <c r="G89" s="10"/>
      <c r="H89" s="10"/>
      <c r="I89" s="4"/>
      <c r="J89" s="4"/>
      <c r="K89" s="10">
        <f t="shared" ref="K89:L89" si="14">C50+E50+G50+I50+C89+E89</f>
        <v>353531.09</v>
      </c>
      <c r="L89" s="10">
        <f t="shared" si="14"/>
        <v>153864.46</v>
      </c>
    </row>
    <row r="90" spans="1:12" x14ac:dyDescent="0.3">
      <c r="A90" s="1" t="s">
        <v>583</v>
      </c>
      <c r="B90" s="26" t="s">
        <v>598</v>
      </c>
      <c r="C90" s="10">
        <v>1000</v>
      </c>
      <c r="D90" s="10">
        <v>0</v>
      </c>
      <c r="E90" s="10">
        <v>0.01</v>
      </c>
      <c r="F90" s="10">
        <v>0</v>
      </c>
      <c r="G90" s="10"/>
      <c r="H90" s="10"/>
      <c r="I90" s="4"/>
      <c r="J90" s="4"/>
      <c r="K90" s="10">
        <f t="shared" ref="K90:L90" si="15">C51+E51+G51+I51+C90+E90</f>
        <v>928374.8</v>
      </c>
      <c r="L90" s="10">
        <f t="shared" si="15"/>
        <v>330397.02999999997</v>
      </c>
    </row>
    <row r="91" spans="1:12" x14ac:dyDescent="0.3">
      <c r="A91" s="1" t="s">
        <v>583</v>
      </c>
      <c r="B91" s="26" t="s">
        <v>599</v>
      </c>
      <c r="C91" s="10">
        <v>0</v>
      </c>
      <c r="D91" s="10">
        <v>0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6">C52+E52+G52+I52+C91+E91</f>
        <v>497784</v>
      </c>
      <c r="L91" s="10">
        <f t="shared" si="16"/>
        <v>80183</v>
      </c>
    </row>
    <row r="92" spans="1:12" x14ac:dyDescent="0.3">
      <c r="A92" s="1" t="s">
        <v>583</v>
      </c>
      <c r="B92" s="26" t="s">
        <v>600</v>
      </c>
      <c r="C92" s="10">
        <v>133095.87</v>
      </c>
      <c r="D92" s="10">
        <v>63500</v>
      </c>
      <c r="E92" s="10">
        <v>972.8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1346239.03</v>
      </c>
      <c r="L92" s="10">
        <f t="shared" si="17"/>
        <v>556520.02</v>
      </c>
    </row>
    <row r="93" spans="1:12" x14ac:dyDescent="0.3">
      <c r="A93" s="1" t="s">
        <v>583</v>
      </c>
      <c r="B93" s="26" t="s">
        <v>601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610307.05000000005</v>
      </c>
      <c r="L93" s="10">
        <f t="shared" si="18"/>
        <v>257882.27000000002</v>
      </c>
    </row>
    <row r="94" spans="1:12" x14ac:dyDescent="0.3">
      <c r="A94" s="1" t="s">
        <v>583</v>
      </c>
      <c r="B94" s="26" t="s">
        <v>602</v>
      </c>
      <c r="C94" s="10">
        <v>23000</v>
      </c>
      <c r="D94" s="10">
        <v>11795</v>
      </c>
      <c r="E94" s="10">
        <v>0.01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1431271.08</v>
      </c>
      <c r="L94" s="10">
        <f t="shared" si="19"/>
        <v>469208.73</v>
      </c>
    </row>
    <row r="95" spans="1:12" x14ac:dyDescent="0.3">
      <c r="A95" s="1" t="s">
        <v>583</v>
      </c>
      <c r="B95" s="26" t="s">
        <v>603</v>
      </c>
      <c r="C95" s="10">
        <v>8017</v>
      </c>
      <c r="D95" s="10">
        <v>1980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1986867</v>
      </c>
      <c r="L95" s="10">
        <f t="shared" si="20"/>
        <v>266827</v>
      </c>
    </row>
    <row r="96" spans="1:12" x14ac:dyDescent="0.3">
      <c r="A96" s="1" t="s">
        <v>583</v>
      </c>
      <c r="B96" s="26" t="s">
        <v>604</v>
      </c>
      <c r="C96" s="10">
        <v>141896.99</v>
      </c>
      <c r="D96" s="10">
        <v>5500</v>
      </c>
      <c r="E96" s="10">
        <v>3499.92</v>
      </c>
      <c r="F96" s="10">
        <v>0</v>
      </c>
      <c r="G96" s="10"/>
      <c r="H96" s="10"/>
      <c r="I96" s="4"/>
      <c r="J96" s="4"/>
      <c r="K96" s="10">
        <f t="shared" ref="K96:L96" si="21">C57+E57+G57+I57+C96+E96</f>
        <v>1462260.2099999997</v>
      </c>
      <c r="L96" s="10">
        <f t="shared" si="21"/>
        <v>833496.77</v>
      </c>
    </row>
    <row r="97" spans="1:13" x14ac:dyDescent="0.3">
      <c r="A97" s="1" t="s">
        <v>583</v>
      </c>
      <c r="B97" s="26" t="s">
        <v>605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557944.93999999994</v>
      </c>
      <c r="L97" s="10">
        <f t="shared" si="22"/>
        <v>230118.79</v>
      </c>
    </row>
    <row r="98" spans="1:13" x14ac:dyDescent="0.3">
      <c r="A98" s="1" t="s">
        <v>583</v>
      </c>
      <c r="B98" s="26" t="s">
        <v>606</v>
      </c>
      <c r="C98" s="10">
        <v>4802.51</v>
      </c>
      <c r="D98" s="10">
        <v>581.39</v>
      </c>
      <c r="E98" s="10">
        <v>162.35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650758.18999999994</v>
      </c>
      <c r="L98" s="10">
        <f t="shared" si="23"/>
        <v>199496.87</v>
      </c>
    </row>
    <row r="99" spans="1:13" x14ac:dyDescent="0.3">
      <c r="A99" s="1" t="s">
        <v>583</v>
      </c>
      <c r="B99" s="26" t="s">
        <v>607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757503.38</v>
      </c>
      <c r="L99" s="10">
        <f t="shared" si="24"/>
        <v>278966.95</v>
      </c>
    </row>
    <row r="100" spans="1:13" x14ac:dyDescent="0.3">
      <c r="A100" s="1" t="s">
        <v>583</v>
      </c>
      <c r="B100" s="26" t="s">
        <v>608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906821.57000000007</v>
      </c>
      <c r="L100" s="10">
        <f t="shared" si="25"/>
        <v>372242.64</v>
      </c>
    </row>
    <row r="101" spans="1:13" x14ac:dyDescent="0.3">
      <c r="A101" s="1" t="s">
        <v>583</v>
      </c>
      <c r="B101" s="26" t="s">
        <v>609</v>
      </c>
      <c r="C101" s="10">
        <v>183800</v>
      </c>
      <c r="D101" s="10">
        <v>54100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1757100</v>
      </c>
      <c r="L101" s="10">
        <f t="shared" si="26"/>
        <v>605600</v>
      </c>
    </row>
    <row r="102" spans="1:13" x14ac:dyDescent="0.3">
      <c r="A102" s="1" t="s">
        <v>583</v>
      </c>
      <c r="B102" s="26" t="s">
        <v>610</v>
      </c>
      <c r="C102" s="10">
        <v>39822.129999999997</v>
      </c>
      <c r="D102" s="10">
        <v>3954.92</v>
      </c>
      <c r="E102" s="10">
        <v>0</v>
      </c>
      <c r="F102" s="10">
        <v>0</v>
      </c>
      <c r="G102" s="10"/>
      <c r="H102" s="10"/>
      <c r="I102" s="4"/>
      <c r="J102" s="4"/>
      <c r="K102" s="10">
        <f t="shared" ref="K102:L102" si="27">C63+E63+G63+I63+C102+E102</f>
        <v>1124504.0499999998</v>
      </c>
      <c r="L102" s="10">
        <f t="shared" si="27"/>
        <v>275245.93</v>
      </c>
    </row>
    <row r="103" spans="1:13" x14ac:dyDescent="0.3">
      <c r="A103" s="1" t="s">
        <v>583</v>
      </c>
      <c r="B103" s="26" t="s">
        <v>611</v>
      </c>
      <c r="C103" s="10">
        <v>26851.39</v>
      </c>
      <c r="D103" s="10">
        <v>13000</v>
      </c>
      <c r="E103" s="10">
        <v>0</v>
      </c>
      <c r="F103" s="10">
        <v>1814.79</v>
      </c>
      <c r="G103" s="10"/>
      <c r="H103" s="10"/>
      <c r="I103" s="4"/>
      <c r="J103" s="4"/>
      <c r="K103" s="10">
        <f t="shared" ref="K103:L103" si="28">C64+E64+G64+I64+C103+E103</f>
        <v>1178093.6499999999</v>
      </c>
      <c r="L103" s="10">
        <f t="shared" si="28"/>
        <v>401271.65</v>
      </c>
    </row>
    <row r="104" spans="1:13" x14ac:dyDescent="0.3">
      <c r="A104" s="1" t="s">
        <v>583</v>
      </c>
      <c r="B104" s="26" t="s">
        <v>612</v>
      </c>
      <c r="C104" s="10">
        <v>15609.24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464775.88</v>
      </c>
      <c r="L104" s="10">
        <f t="shared" si="29"/>
        <v>131910.97</v>
      </c>
    </row>
    <row r="105" spans="1:13" x14ac:dyDescent="0.3">
      <c r="A105" s="1" t="s">
        <v>583</v>
      </c>
      <c r="B105" s="26" t="s">
        <v>613</v>
      </c>
      <c r="C105" s="10">
        <v>65500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3225803</v>
      </c>
      <c r="L105" s="10">
        <f>D66+F66+H66+J66+D105+F105</f>
        <v>1272696</v>
      </c>
    </row>
    <row r="106" spans="1:13" x14ac:dyDescent="0.3">
      <c r="A106" s="1" t="s">
        <v>359</v>
      </c>
      <c r="B106" s="26" t="s">
        <v>614</v>
      </c>
      <c r="C106" s="10">
        <v>53638.67</v>
      </c>
      <c r="D106" s="10">
        <v>16840.72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2733339.67</v>
      </c>
      <c r="L106" s="10">
        <f>D67+F67+H67+J67+D106+F106</f>
        <v>1121970.77</v>
      </c>
    </row>
    <row r="107" spans="1:13" x14ac:dyDescent="0.3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3">
      <c r="B108" s="26" t="s">
        <v>225</v>
      </c>
      <c r="C108" s="11">
        <f>SUBTOTAL(9,C75:C107)</f>
        <v>2829475.5399999996</v>
      </c>
      <c r="D108" s="11">
        <f>SUBTOTAL(9,D75:D107)</f>
        <v>1037035.93</v>
      </c>
      <c r="E108" s="11">
        <f>SUBTOTAL(9,E75:E107)</f>
        <v>237635.09000000003</v>
      </c>
      <c r="F108" s="11">
        <f>SUBTOTAL(9,F75:F107)</f>
        <v>1914.79</v>
      </c>
      <c r="G108" s="4"/>
      <c r="H108" s="4"/>
      <c r="I108" s="4"/>
      <c r="J108" s="4"/>
      <c r="K108" s="11">
        <f>SUBTOTAL(9,K75:K107)</f>
        <v>56853163.519999996</v>
      </c>
      <c r="L108" s="11">
        <f>SUBTOTAL(9,L75:L107)</f>
        <v>22487913.439999994</v>
      </c>
    </row>
    <row r="109" spans="1:13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3">
      <c r="B111" s="26"/>
      <c r="C111" s="214"/>
      <c r="D111" s="214"/>
      <c r="E111" s="214"/>
      <c r="F111" s="214"/>
      <c r="G111" s="214"/>
      <c r="H111" s="214"/>
      <c r="I111" s="214"/>
      <c r="J111" s="217"/>
      <c r="K111" s="209" t="s">
        <v>146</v>
      </c>
      <c r="L111" s="223"/>
      <c r="M111" s="6"/>
    </row>
    <row r="112" spans="1:13" x14ac:dyDescent="0.3">
      <c r="B112" s="15"/>
      <c r="C112" s="28"/>
      <c r="D112" s="28"/>
      <c r="E112" s="28"/>
      <c r="F112" s="28"/>
      <c r="G112" s="26"/>
      <c r="H112" s="28"/>
      <c r="I112" s="27"/>
      <c r="J112" s="27"/>
      <c r="K112" s="156" t="s">
        <v>251</v>
      </c>
      <c r="L112" s="148" t="s">
        <v>252</v>
      </c>
    </row>
    <row r="113" spans="1:12" x14ac:dyDescent="0.3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253</v>
      </c>
      <c r="L113" s="148" t="s">
        <v>253</v>
      </c>
    </row>
    <row r="114" spans="1:12" x14ac:dyDescent="0.3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48"/>
    </row>
    <row r="115" spans="1:12" x14ac:dyDescent="0.3">
      <c r="A115" s="1" t="s">
        <v>159</v>
      </c>
      <c r="B115" s="26"/>
      <c r="C115" s="4"/>
      <c r="D115" s="4"/>
      <c r="E115" s="4"/>
      <c r="F115" s="4"/>
      <c r="G115" s="4"/>
      <c r="H115" s="222" t="s">
        <v>507</v>
      </c>
      <c r="I115" s="222"/>
      <c r="J115" s="222"/>
      <c r="K115" s="150">
        <v>0</v>
      </c>
      <c r="L115" s="151">
        <v>0</v>
      </c>
    </row>
    <row r="116" spans="1:12" x14ac:dyDescent="0.3"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56853163.519999996</v>
      </c>
      <c r="L116" s="15">
        <f>L108+L115</f>
        <v>22487913.439999994</v>
      </c>
    </row>
    <row r="117" spans="1:12" x14ac:dyDescent="0.3">
      <c r="A117" s="1" t="s">
        <v>77</v>
      </c>
      <c r="B117" s="26"/>
      <c r="C117" s="4"/>
      <c r="D117" s="4"/>
      <c r="E117" s="4"/>
      <c r="F117" s="4"/>
      <c r="G117" s="4"/>
      <c r="H117" s="220" t="s">
        <v>493</v>
      </c>
      <c r="I117" s="220"/>
      <c r="J117" s="220"/>
      <c r="K117" s="4">
        <v>0</v>
      </c>
      <c r="L117" s="138">
        <v>0</v>
      </c>
    </row>
    <row r="118" spans="1:12" ht="13.5" thickBot="1" x14ac:dyDescent="0.35">
      <c r="B118" s="10"/>
      <c r="C118" s="10"/>
      <c r="D118" s="10"/>
      <c r="E118" s="10"/>
      <c r="F118" s="10"/>
      <c r="G118" s="10"/>
      <c r="H118" s="139"/>
      <c r="I118" s="139"/>
      <c r="J118" s="139"/>
      <c r="K118" s="139"/>
      <c r="L118" s="140"/>
    </row>
    <row r="119" spans="1:12" ht="14" thickTop="1" thickBot="1" x14ac:dyDescent="0.35">
      <c r="B119" s="10"/>
      <c r="C119" s="10"/>
      <c r="D119" s="10"/>
      <c r="E119" s="10"/>
      <c r="F119" s="10"/>
      <c r="G119" s="10"/>
      <c r="H119" s="221" t="s">
        <v>160</v>
      </c>
      <c r="I119" s="221"/>
      <c r="J119" s="221"/>
      <c r="K119" s="141">
        <f>K116-K117</f>
        <v>56853163.519999996</v>
      </c>
      <c r="L119" s="142">
        <f>L116-L117</f>
        <v>22487913.439999994</v>
      </c>
    </row>
    <row r="120" spans="1:12" ht="13.5" thickTop="1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  <mergeCell ref="B32:L32"/>
    <mergeCell ref="C33:D33"/>
    <mergeCell ref="E33:F33"/>
    <mergeCell ref="G33:H33"/>
    <mergeCell ref="I33:J3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561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1" t="s">
        <v>226</v>
      </c>
      <c r="L10" s="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3">
      <c r="A12" s="1" t="s">
        <v>221</v>
      </c>
      <c r="K12" s="1" t="s">
        <v>177</v>
      </c>
      <c r="L12" s="1" t="s">
        <v>177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1" t="s">
        <v>354</v>
      </c>
      <c r="L13" s="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562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563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178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K31" s="1" t="s">
        <v>226</v>
      </c>
      <c r="L31" s="1" t="s">
        <v>226</v>
      </c>
    </row>
    <row r="32" spans="1:12" hidden="1" x14ac:dyDescent="0.3">
      <c r="A32" s="1" t="s">
        <v>399</v>
      </c>
      <c r="C32" s="7"/>
      <c r="E32" s="7"/>
      <c r="G32" s="7"/>
      <c r="K32" s="7">
        <v>10</v>
      </c>
      <c r="L32" s="1">
        <v>10</v>
      </c>
    </row>
    <row r="33" spans="1:13" hidden="1" x14ac:dyDescent="0.3">
      <c r="A33" s="1" t="s">
        <v>400</v>
      </c>
      <c r="K33" s="1">
        <v>90</v>
      </c>
      <c r="L33" s="1">
        <v>90</v>
      </c>
    </row>
    <row r="34" spans="1:13" ht="15.5" hidden="1" x14ac:dyDescent="0.35">
      <c r="A34" s="1" t="s">
        <v>401</v>
      </c>
      <c r="B34" s="22"/>
      <c r="K34" s="7" t="s">
        <v>355</v>
      </c>
      <c r="L34" s="7" t="s">
        <v>355</v>
      </c>
    </row>
    <row r="35" spans="1:13" ht="15.5" x14ac:dyDescent="0.35">
      <c r="B35" s="22"/>
      <c r="K35" s="7"/>
      <c r="L35" s="7"/>
    </row>
    <row r="36" spans="1:13" hidden="1" x14ac:dyDescent="0.3">
      <c r="A36" s="1" t="s">
        <v>499</v>
      </c>
    </row>
    <row r="37" spans="1:13" hidden="1" x14ac:dyDescent="0.3">
      <c r="A37" s="1" t="s">
        <v>402</v>
      </c>
    </row>
    <row r="38" spans="1:13" hidden="1" x14ac:dyDescent="0.3">
      <c r="A38" s="1" t="s">
        <v>403</v>
      </c>
      <c r="B38" s="8" t="s">
        <v>260</v>
      </c>
      <c r="C38" s="1" t="s">
        <v>226</v>
      </c>
      <c r="D38" s="1" t="s">
        <v>226</v>
      </c>
      <c r="E38" s="1" t="s">
        <v>226</v>
      </c>
      <c r="F38" s="1" t="s">
        <v>226</v>
      </c>
      <c r="G38" s="1" t="s">
        <v>226</v>
      </c>
      <c r="H38" s="1" t="s">
        <v>226</v>
      </c>
      <c r="I38" s="1" t="s">
        <v>226</v>
      </c>
      <c r="J38" s="1" t="s">
        <v>226</v>
      </c>
    </row>
    <row r="39" spans="1:13" hidden="1" x14ac:dyDescent="0.3">
      <c r="A39" s="1" t="s">
        <v>404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3">
      <c r="A40" s="1" t="s">
        <v>405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35">
      <c r="A41" s="1" t="s">
        <v>406</v>
      </c>
      <c r="C41" s="1" t="s">
        <v>354</v>
      </c>
      <c r="D41" s="1" t="s">
        <v>355</v>
      </c>
      <c r="E41" s="1" t="s">
        <v>354</v>
      </c>
      <c r="F41" s="1" t="s">
        <v>355</v>
      </c>
      <c r="G41" s="1" t="s">
        <v>354</v>
      </c>
      <c r="H41" s="1" t="s">
        <v>355</v>
      </c>
      <c r="I41" s="1" t="s">
        <v>354</v>
      </c>
      <c r="J41" s="1" t="s">
        <v>355</v>
      </c>
    </row>
    <row r="42" spans="1:13" ht="15.5" x14ac:dyDescent="0.35">
      <c r="B42" s="22"/>
      <c r="K42" s="7"/>
      <c r="L42" s="7"/>
    </row>
    <row r="43" spans="1:13" ht="17.5" x14ac:dyDescent="0.35">
      <c r="B43" s="198" t="s">
        <v>258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</row>
    <row r="44" spans="1:13" ht="25.5" customHeight="1" x14ac:dyDescent="0.3">
      <c r="B44" s="13" t="s">
        <v>506</v>
      </c>
      <c r="C44" s="209" t="s">
        <v>340</v>
      </c>
      <c r="D44" s="210"/>
      <c r="E44" s="209" t="s">
        <v>341</v>
      </c>
      <c r="F44" s="210"/>
      <c r="G44" s="209" t="s">
        <v>342</v>
      </c>
      <c r="H44" s="210"/>
      <c r="I44" s="209" t="s">
        <v>343</v>
      </c>
      <c r="J44" s="210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583</v>
      </c>
      <c r="B48" s="26" t="s">
        <v>584</v>
      </c>
      <c r="C48" s="10">
        <v>358334.8</v>
      </c>
      <c r="D48" s="10">
        <v>177369.67</v>
      </c>
      <c r="E48" s="10">
        <v>0</v>
      </c>
      <c r="F48" s="10">
        <v>0</v>
      </c>
      <c r="G48" s="10">
        <v>3340793.19</v>
      </c>
      <c r="H48" s="10">
        <v>8026.08</v>
      </c>
      <c r="I48" s="10">
        <v>218678.45</v>
      </c>
      <c r="J48" s="10">
        <v>2114.5500000000002</v>
      </c>
      <c r="K48" s="4"/>
      <c r="L48" s="4"/>
    </row>
    <row r="49" spans="1:12" x14ac:dyDescent="0.3">
      <c r="A49" s="1" t="s">
        <v>583</v>
      </c>
      <c r="B49" s="26" t="s">
        <v>585</v>
      </c>
      <c r="C49" s="10">
        <v>493742.11</v>
      </c>
      <c r="D49" s="10">
        <v>280585.86</v>
      </c>
      <c r="E49" s="10">
        <v>314463.18</v>
      </c>
      <c r="F49" s="10">
        <v>233517.29</v>
      </c>
      <c r="G49" s="10">
        <v>3057801.41</v>
      </c>
      <c r="H49" s="10">
        <v>111292.48</v>
      </c>
      <c r="I49" s="10">
        <v>180597.55</v>
      </c>
      <c r="J49" s="10">
        <v>1879.71</v>
      </c>
      <c r="K49" s="4"/>
      <c r="L49" s="4"/>
    </row>
    <row r="50" spans="1:12" x14ac:dyDescent="0.3">
      <c r="A50" s="1" t="s">
        <v>583</v>
      </c>
      <c r="B50" s="26" t="s">
        <v>586</v>
      </c>
      <c r="C50" s="10">
        <v>637392.38</v>
      </c>
      <c r="D50" s="10">
        <v>39479.089999999997</v>
      </c>
      <c r="E50" s="10">
        <v>0</v>
      </c>
      <c r="F50" s="10">
        <v>0</v>
      </c>
      <c r="G50" s="10">
        <v>7602237.5800000001</v>
      </c>
      <c r="H50" s="10">
        <v>87240.51</v>
      </c>
      <c r="I50" s="10">
        <v>301466.43</v>
      </c>
      <c r="J50" s="10">
        <v>2405.1999999999998</v>
      </c>
      <c r="K50" s="4"/>
      <c r="L50" s="4"/>
    </row>
    <row r="51" spans="1:12" x14ac:dyDescent="0.3">
      <c r="A51" s="1" t="s">
        <v>583</v>
      </c>
      <c r="B51" s="26" t="s">
        <v>587</v>
      </c>
      <c r="C51" s="10">
        <v>0</v>
      </c>
      <c r="D51" s="10">
        <v>0</v>
      </c>
      <c r="E51" s="10">
        <v>0</v>
      </c>
      <c r="F51" s="10">
        <v>0</v>
      </c>
      <c r="G51" s="10">
        <v>5797896.0599999996</v>
      </c>
      <c r="H51" s="10">
        <v>30305.65</v>
      </c>
      <c r="I51" s="10">
        <v>549975.47</v>
      </c>
      <c r="J51" s="10">
        <v>47955.76</v>
      </c>
      <c r="K51" s="4"/>
      <c r="L51" s="4"/>
    </row>
    <row r="52" spans="1:12" x14ac:dyDescent="0.3">
      <c r="A52" s="1" t="s">
        <v>583</v>
      </c>
      <c r="B52" s="26" t="s">
        <v>588</v>
      </c>
      <c r="C52" s="10">
        <v>18194217</v>
      </c>
      <c r="D52" s="10">
        <v>18361700</v>
      </c>
      <c r="E52" s="10">
        <v>883252</v>
      </c>
      <c r="F52" s="10">
        <v>715769</v>
      </c>
      <c r="G52" s="10">
        <v>18068862</v>
      </c>
      <c r="H52" s="10">
        <v>2187723</v>
      </c>
      <c r="I52" s="10">
        <v>618228</v>
      </c>
      <c r="J52" s="10">
        <v>86799</v>
      </c>
      <c r="K52" s="4"/>
      <c r="L52" s="4"/>
    </row>
    <row r="53" spans="1:12" x14ac:dyDescent="0.3">
      <c r="A53" s="1" t="s">
        <v>583</v>
      </c>
      <c r="B53" s="26" t="s">
        <v>589</v>
      </c>
      <c r="C53" s="10">
        <v>5963931.8799999999</v>
      </c>
      <c r="D53" s="10">
        <v>4576709.29</v>
      </c>
      <c r="E53" s="10">
        <v>193903.1</v>
      </c>
      <c r="F53" s="10">
        <v>211819.2</v>
      </c>
      <c r="G53" s="10">
        <v>8713517.8499999996</v>
      </c>
      <c r="H53" s="10">
        <v>92716.9</v>
      </c>
      <c r="I53" s="10">
        <v>274033.73</v>
      </c>
      <c r="J53" s="10">
        <v>55167.85</v>
      </c>
      <c r="K53" s="4"/>
      <c r="L53" s="4"/>
    </row>
    <row r="54" spans="1:12" x14ac:dyDescent="0.3">
      <c r="A54" s="1" t="s">
        <v>583</v>
      </c>
      <c r="B54" s="26" t="s">
        <v>590</v>
      </c>
      <c r="C54" s="10">
        <v>0</v>
      </c>
      <c r="D54" s="10">
        <v>0</v>
      </c>
      <c r="E54" s="10">
        <v>0</v>
      </c>
      <c r="F54" s="10">
        <v>0</v>
      </c>
      <c r="G54" s="10">
        <v>28413149</v>
      </c>
      <c r="H54" s="10">
        <v>51000</v>
      </c>
      <c r="I54" s="10">
        <v>1514408</v>
      </c>
      <c r="J54" s="10">
        <v>415635</v>
      </c>
      <c r="K54" s="4"/>
      <c r="L54" s="4"/>
    </row>
    <row r="55" spans="1:12" x14ac:dyDescent="0.3">
      <c r="A55" s="1" t="s">
        <v>583</v>
      </c>
      <c r="B55" s="26" t="s">
        <v>591</v>
      </c>
      <c r="C55" s="10">
        <v>0</v>
      </c>
      <c r="D55" s="10">
        <v>0</v>
      </c>
      <c r="E55" s="10">
        <v>0</v>
      </c>
      <c r="F55" s="10">
        <v>0</v>
      </c>
      <c r="G55" s="10">
        <v>8054600.7300000004</v>
      </c>
      <c r="H55" s="10">
        <v>28600</v>
      </c>
      <c r="I55" s="10">
        <v>686897.77</v>
      </c>
      <c r="J55" s="10">
        <v>4787.29</v>
      </c>
      <c r="K55" s="4"/>
      <c r="L55" s="4"/>
    </row>
    <row r="56" spans="1:12" x14ac:dyDescent="0.3">
      <c r="A56" s="1" t="s">
        <v>583</v>
      </c>
      <c r="B56" s="26" t="s">
        <v>592</v>
      </c>
      <c r="C56" s="10">
        <v>0</v>
      </c>
      <c r="D56" s="10">
        <v>0</v>
      </c>
      <c r="E56" s="10">
        <v>304807.42</v>
      </c>
      <c r="F56" s="10">
        <v>0</v>
      </c>
      <c r="G56" s="10">
        <v>18811504.609999999</v>
      </c>
      <c r="H56" s="10">
        <v>2820138.64</v>
      </c>
      <c r="I56" s="10">
        <v>513587.34</v>
      </c>
      <c r="J56" s="10">
        <v>48632.88</v>
      </c>
      <c r="K56" s="4"/>
      <c r="L56" s="4"/>
    </row>
    <row r="57" spans="1:12" x14ac:dyDescent="0.3">
      <c r="A57" s="1" t="s">
        <v>583</v>
      </c>
      <c r="B57" s="26" t="s">
        <v>593</v>
      </c>
      <c r="C57" s="10">
        <v>136919.94</v>
      </c>
      <c r="D57" s="10">
        <v>7477.3</v>
      </c>
      <c r="E57" s="10">
        <v>124382.1</v>
      </c>
      <c r="F57" s="10">
        <v>3663.64</v>
      </c>
      <c r="G57" s="10">
        <v>2829683.49</v>
      </c>
      <c r="H57" s="10">
        <v>212152.95999999999</v>
      </c>
      <c r="I57" s="10">
        <v>138451.62</v>
      </c>
      <c r="J57" s="10">
        <v>595.45000000000005</v>
      </c>
      <c r="K57" s="4"/>
      <c r="L57" s="4"/>
    </row>
    <row r="58" spans="1:12" x14ac:dyDescent="0.3">
      <c r="A58" s="1" t="s">
        <v>583</v>
      </c>
      <c r="B58" s="26" t="s">
        <v>594</v>
      </c>
      <c r="C58" s="10">
        <v>1310954</v>
      </c>
      <c r="D58" s="10">
        <v>1312864</v>
      </c>
      <c r="E58" s="10">
        <v>0</v>
      </c>
      <c r="F58" s="10">
        <v>0</v>
      </c>
      <c r="G58" s="10">
        <v>8309632.7699999996</v>
      </c>
      <c r="H58" s="10">
        <v>1078617.25</v>
      </c>
      <c r="I58" s="10">
        <v>520980.32</v>
      </c>
      <c r="J58" s="10">
        <v>62495.42</v>
      </c>
      <c r="K58" s="4"/>
      <c r="L58" s="4"/>
    </row>
    <row r="59" spans="1:12" x14ac:dyDescent="0.3">
      <c r="A59" s="1" t="s">
        <v>583</v>
      </c>
      <c r="B59" s="26" t="s">
        <v>595</v>
      </c>
      <c r="C59" s="10">
        <v>0</v>
      </c>
      <c r="D59" s="10">
        <v>0</v>
      </c>
      <c r="E59" s="10">
        <v>0</v>
      </c>
      <c r="F59" s="10">
        <v>0</v>
      </c>
      <c r="G59" s="10">
        <v>13614574.960000001</v>
      </c>
      <c r="H59" s="10">
        <v>41551.51</v>
      </c>
      <c r="I59" s="10">
        <v>339872.23</v>
      </c>
      <c r="J59" s="10">
        <v>5139.68</v>
      </c>
      <c r="K59" s="4"/>
      <c r="L59" s="4"/>
    </row>
    <row r="60" spans="1:12" x14ac:dyDescent="0.3">
      <c r="A60" s="1" t="s">
        <v>583</v>
      </c>
      <c r="B60" s="26" t="s">
        <v>596</v>
      </c>
      <c r="C60" s="10">
        <v>0</v>
      </c>
      <c r="D60" s="10">
        <v>0</v>
      </c>
      <c r="E60" s="10">
        <v>0</v>
      </c>
      <c r="F60" s="10">
        <v>0</v>
      </c>
      <c r="G60" s="10">
        <v>7981047.1799999997</v>
      </c>
      <c r="H60" s="10">
        <v>1046517.18</v>
      </c>
      <c r="I60" s="10">
        <v>611447.9</v>
      </c>
      <c r="J60" s="10">
        <v>11602.06</v>
      </c>
      <c r="K60" s="4"/>
      <c r="L60" s="4"/>
    </row>
    <row r="61" spans="1:12" x14ac:dyDescent="0.3">
      <c r="A61" s="1" t="s">
        <v>583</v>
      </c>
      <c r="B61" s="26" t="s">
        <v>597</v>
      </c>
      <c r="C61" s="10">
        <v>142000</v>
      </c>
      <c r="D61" s="10">
        <v>0</v>
      </c>
      <c r="E61" s="10">
        <v>-69000</v>
      </c>
      <c r="F61" s="10">
        <v>50000</v>
      </c>
      <c r="G61" s="10">
        <v>2792197.66</v>
      </c>
      <c r="H61" s="10">
        <v>7226.2</v>
      </c>
      <c r="I61" s="10">
        <v>455890.9</v>
      </c>
      <c r="J61" s="10">
        <v>1691.11</v>
      </c>
      <c r="K61" s="4"/>
      <c r="L61" s="4"/>
    </row>
    <row r="62" spans="1:12" x14ac:dyDescent="0.3">
      <c r="A62" s="1" t="s">
        <v>583</v>
      </c>
      <c r="B62" s="26" t="s">
        <v>598</v>
      </c>
      <c r="C62" s="10">
        <v>232086.76</v>
      </c>
      <c r="D62" s="10">
        <v>220462.95</v>
      </c>
      <c r="E62" s="10">
        <v>0</v>
      </c>
      <c r="F62" s="10">
        <v>0</v>
      </c>
      <c r="G62" s="10">
        <v>2071126.66</v>
      </c>
      <c r="H62" s="10">
        <v>8890.31</v>
      </c>
      <c r="I62" s="10">
        <v>282953.86</v>
      </c>
      <c r="J62" s="10">
        <v>4706.5200000000004</v>
      </c>
      <c r="K62" s="4"/>
      <c r="L62" s="4"/>
    </row>
    <row r="63" spans="1:12" x14ac:dyDescent="0.3">
      <c r="A63" s="1" t="s">
        <v>583</v>
      </c>
      <c r="B63" s="26" t="s">
        <v>599</v>
      </c>
      <c r="C63" s="10">
        <v>710252</v>
      </c>
      <c r="D63" s="10">
        <v>592950</v>
      </c>
      <c r="E63" s="10">
        <v>0</v>
      </c>
      <c r="F63" s="10">
        <v>0</v>
      </c>
      <c r="G63" s="10">
        <v>767189</v>
      </c>
      <c r="H63" s="10">
        <v>86334</v>
      </c>
      <c r="I63" s="10">
        <v>202508</v>
      </c>
      <c r="J63" s="10">
        <v>35412</v>
      </c>
      <c r="K63" s="4"/>
      <c r="L63" s="4"/>
    </row>
    <row r="64" spans="1:12" x14ac:dyDescent="0.3">
      <c r="A64" s="1" t="s">
        <v>583</v>
      </c>
      <c r="B64" s="26" t="s">
        <v>600</v>
      </c>
      <c r="C64" s="10">
        <v>4463706.0599999996</v>
      </c>
      <c r="D64" s="10">
        <v>3748015.96</v>
      </c>
      <c r="E64" s="10">
        <v>160610.41</v>
      </c>
      <c r="F64" s="10">
        <v>162308.63</v>
      </c>
      <c r="G64" s="10">
        <v>5408298.5700000003</v>
      </c>
      <c r="H64" s="10">
        <v>282081.12</v>
      </c>
      <c r="I64" s="10">
        <v>222418</v>
      </c>
      <c r="J64" s="10">
        <v>1695.34</v>
      </c>
      <c r="K64" s="4"/>
      <c r="L64" s="4"/>
    </row>
    <row r="65" spans="1:12" x14ac:dyDescent="0.3">
      <c r="A65" s="1" t="s">
        <v>583</v>
      </c>
      <c r="B65" s="26" t="s">
        <v>601</v>
      </c>
      <c r="C65" s="10">
        <v>473423.42</v>
      </c>
      <c r="D65" s="10">
        <v>3436.96</v>
      </c>
      <c r="E65" s="10">
        <v>90396.2</v>
      </c>
      <c r="F65" s="10">
        <v>0</v>
      </c>
      <c r="G65" s="10">
        <v>1394122.79</v>
      </c>
      <c r="H65" s="10">
        <v>8778.9599999999991</v>
      </c>
      <c r="I65" s="10">
        <v>234269.69</v>
      </c>
      <c r="J65" s="10">
        <v>2684.05</v>
      </c>
      <c r="K65" s="4"/>
      <c r="L65" s="4"/>
    </row>
    <row r="66" spans="1:12" x14ac:dyDescent="0.3">
      <c r="A66" s="1" t="s">
        <v>583</v>
      </c>
      <c r="B66" s="26" t="s">
        <v>602</v>
      </c>
      <c r="C66" s="10">
        <v>1894476.19</v>
      </c>
      <c r="D66" s="10">
        <v>1720868.59</v>
      </c>
      <c r="E66" s="10">
        <v>0</v>
      </c>
      <c r="F66" s="10">
        <v>0</v>
      </c>
      <c r="G66" s="10">
        <v>3742328.93</v>
      </c>
      <c r="H66" s="10">
        <v>487126.85</v>
      </c>
      <c r="I66" s="10">
        <v>282695.09000000003</v>
      </c>
      <c r="J66" s="10">
        <v>15199.51</v>
      </c>
      <c r="K66" s="4"/>
      <c r="L66" s="4"/>
    </row>
    <row r="67" spans="1:12" x14ac:dyDescent="0.3">
      <c r="A67" s="1" t="s">
        <v>583</v>
      </c>
      <c r="B67" s="26" t="s">
        <v>603</v>
      </c>
      <c r="C67" s="10">
        <v>0</v>
      </c>
      <c r="D67" s="10">
        <v>0</v>
      </c>
      <c r="E67" s="10">
        <v>0</v>
      </c>
      <c r="F67" s="10">
        <v>0</v>
      </c>
      <c r="G67" s="10">
        <v>7985485</v>
      </c>
      <c r="H67" s="10">
        <v>83993</v>
      </c>
      <c r="I67" s="10">
        <v>418824</v>
      </c>
      <c r="J67" s="10">
        <v>44593</v>
      </c>
      <c r="K67" s="4"/>
      <c r="L67" s="4"/>
    </row>
    <row r="68" spans="1:12" x14ac:dyDescent="0.3">
      <c r="A68" s="1" t="s">
        <v>583</v>
      </c>
      <c r="B68" s="26" t="s">
        <v>604</v>
      </c>
      <c r="C68" s="10">
        <v>0</v>
      </c>
      <c r="D68" s="10">
        <v>0</v>
      </c>
      <c r="E68" s="10">
        <v>0</v>
      </c>
      <c r="F68" s="10">
        <v>0</v>
      </c>
      <c r="G68" s="10">
        <v>7744358.1399999997</v>
      </c>
      <c r="H68" s="10">
        <v>705067.1</v>
      </c>
      <c r="I68" s="10">
        <v>310809.03000000003</v>
      </c>
      <c r="J68" s="10">
        <v>2464.58</v>
      </c>
      <c r="K68" s="4"/>
      <c r="L68" s="4"/>
    </row>
    <row r="69" spans="1:12" x14ac:dyDescent="0.3">
      <c r="A69" s="1" t="s">
        <v>583</v>
      </c>
      <c r="B69" s="26" t="s">
        <v>605</v>
      </c>
      <c r="C69" s="10">
        <v>161943.48000000001</v>
      </c>
      <c r="D69" s="10">
        <v>160161.34</v>
      </c>
      <c r="E69" s="10">
        <v>0</v>
      </c>
      <c r="F69" s="10">
        <v>0</v>
      </c>
      <c r="G69" s="10">
        <v>2634347.2200000002</v>
      </c>
      <c r="H69" s="10">
        <v>12054.46</v>
      </c>
      <c r="I69" s="10">
        <v>105425.16</v>
      </c>
      <c r="J69" s="10">
        <v>40020.17</v>
      </c>
      <c r="K69" s="4"/>
      <c r="L69" s="4"/>
    </row>
    <row r="70" spans="1:12" x14ac:dyDescent="0.3">
      <c r="A70" s="1" t="s">
        <v>583</v>
      </c>
      <c r="B70" s="26" t="s">
        <v>606</v>
      </c>
      <c r="C70" s="10">
        <v>1129146.56</v>
      </c>
      <c r="D70" s="10">
        <v>917345.35</v>
      </c>
      <c r="E70" s="10">
        <v>5000</v>
      </c>
      <c r="F70" s="10">
        <v>0</v>
      </c>
      <c r="G70" s="10">
        <v>4145742.24</v>
      </c>
      <c r="H70" s="10">
        <v>3187897.61</v>
      </c>
      <c r="I70" s="10">
        <v>55598.09</v>
      </c>
      <c r="J70" s="10">
        <v>0</v>
      </c>
      <c r="K70" s="4"/>
      <c r="L70" s="4"/>
    </row>
    <row r="71" spans="1:12" x14ac:dyDescent="0.3">
      <c r="A71" s="1" t="s">
        <v>583</v>
      </c>
      <c r="B71" s="26" t="s">
        <v>607</v>
      </c>
      <c r="C71" s="10">
        <v>192202</v>
      </c>
      <c r="D71" s="10">
        <v>0</v>
      </c>
      <c r="E71" s="10">
        <v>0</v>
      </c>
      <c r="F71" s="10">
        <v>0</v>
      </c>
      <c r="G71" s="10">
        <v>2552725.7599999998</v>
      </c>
      <c r="H71" s="10">
        <v>24232.17</v>
      </c>
      <c r="I71" s="10">
        <v>160272.35</v>
      </c>
      <c r="J71" s="10">
        <v>1017.86</v>
      </c>
      <c r="K71" s="4"/>
      <c r="L71" s="4"/>
    </row>
    <row r="72" spans="1:12" x14ac:dyDescent="0.3">
      <c r="A72" s="1" t="s">
        <v>583</v>
      </c>
      <c r="B72" s="26" t="s">
        <v>608</v>
      </c>
      <c r="C72" s="10">
        <v>2409465.71</v>
      </c>
      <c r="D72" s="10">
        <v>2165886.4900000002</v>
      </c>
      <c r="E72" s="10">
        <v>34336.120000000003</v>
      </c>
      <c r="F72" s="10">
        <v>4168.54</v>
      </c>
      <c r="G72" s="10">
        <v>2925482.58</v>
      </c>
      <c r="H72" s="10">
        <v>9401.48</v>
      </c>
      <c r="I72" s="10">
        <v>117765.23</v>
      </c>
      <c r="J72" s="10">
        <v>2248.09</v>
      </c>
      <c r="K72" s="4"/>
      <c r="L72" s="4"/>
    </row>
    <row r="73" spans="1:12" x14ac:dyDescent="0.3">
      <c r="A73" s="1" t="s">
        <v>583</v>
      </c>
      <c r="B73" s="26" t="s">
        <v>609</v>
      </c>
      <c r="C73" s="10">
        <v>29100</v>
      </c>
      <c r="D73" s="10">
        <v>29100</v>
      </c>
      <c r="E73" s="10">
        <v>0</v>
      </c>
      <c r="F73" s="10">
        <v>0</v>
      </c>
      <c r="G73" s="10">
        <v>8230400</v>
      </c>
      <c r="H73" s="10">
        <v>72100</v>
      </c>
      <c r="I73" s="10">
        <v>744700</v>
      </c>
      <c r="J73" s="10">
        <v>75100</v>
      </c>
      <c r="K73" s="4"/>
      <c r="L73" s="4"/>
    </row>
    <row r="74" spans="1:12" x14ac:dyDescent="0.3">
      <c r="A74" s="1" t="s">
        <v>583</v>
      </c>
      <c r="B74" s="26" t="s">
        <v>610</v>
      </c>
      <c r="C74" s="10">
        <v>229351.28</v>
      </c>
      <c r="D74" s="10">
        <v>79437.119999999995</v>
      </c>
      <c r="E74" s="10">
        <v>282254.34000000003</v>
      </c>
      <c r="F74" s="10">
        <v>7019.58</v>
      </c>
      <c r="G74" s="10">
        <v>6272936.0999999996</v>
      </c>
      <c r="H74" s="10">
        <v>628992.80000000005</v>
      </c>
      <c r="I74" s="10">
        <v>474765.42</v>
      </c>
      <c r="J74" s="10">
        <v>210489.94</v>
      </c>
      <c r="K74" s="4"/>
      <c r="L74" s="4"/>
    </row>
    <row r="75" spans="1:12" x14ac:dyDescent="0.3">
      <c r="A75" s="1" t="s">
        <v>583</v>
      </c>
      <c r="B75" s="26" t="s">
        <v>611</v>
      </c>
      <c r="C75" s="10">
        <v>831508.34</v>
      </c>
      <c r="D75" s="10">
        <v>62384.17</v>
      </c>
      <c r="E75" s="10">
        <v>216054.64</v>
      </c>
      <c r="F75" s="10">
        <v>78542.080000000002</v>
      </c>
      <c r="G75" s="10">
        <v>5308059.8499999996</v>
      </c>
      <c r="H75" s="10">
        <v>371293.09</v>
      </c>
      <c r="I75" s="10">
        <v>367229.42</v>
      </c>
      <c r="J75" s="10">
        <v>56656.73</v>
      </c>
      <c r="K75" s="4"/>
      <c r="L75" s="4"/>
    </row>
    <row r="76" spans="1:12" x14ac:dyDescent="0.3">
      <c r="A76" s="1" t="s">
        <v>583</v>
      </c>
      <c r="B76" s="26" t="s">
        <v>612</v>
      </c>
      <c r="C76" s="10">
        <v>3377623.27</v>
      </c>
      <c r="D76" s="10">
        <v>3152275.76</v>
      </c>
      <c r="E76" s="10">
        <v>0</v>
      </c>
      <c r="F76" s="10">
        <v>0</v>
      </c>
      <c r="G76" s="10">
        <v>3098178.75</v>
      </c>
      <c r="H76" s="10">
        <v>15986.92</v>
      </c>
      <c r="I76" s="10">
        <v>118806.99</v>
      </c>
      <c r="J76" s="10">
        <v>1373.87</v>
      </c>
      <c r="K76" s="4"/>
      <c r="L76" s="4"/>
    </row>
    <row r="77" spans="1:12" x14ac:dyDescent="0.3">
      <c r="A77" s="1" t="s">
        <v>583</v>
      </c>
      <c r="B77" s="26" t="s">
        <v>613</v>
      </c>
      <c r="C77" s="10">
        <v>413306</v>
      </c>
      <c r="D77" s="10">
        <v>17849</v>
      </c>
      <c r="E77" s="10">
        <v>270021</v>
      </c>
      <c r="F77" s="10">
        <v>6672</v>
      </c>
      <c r="G77" s="10">
        <v>6979928</v>
      </c>
      <c r="H77" s="10">
        <v>15368</v>
      </c>
      <c r="I77" s="10">
        <v>376246</v>
      </c>
      <c r="J77" s="10">
        <v>34453</v>
      </c>
      <c r="K77" s="4"/>
      <c r="L77" s="4"/>
    </row>
    <row r="78" spans="1:12" x14ac:dyDescent="0.3">
      <c r="A78" s="1" t="s">
        <v>261</v>
      </c>
      <c r="B78" s="26" t="s">
        <v>614</v>
      </c>
      <c r="C78" s="10">
        <v>2094917.65</v>
      </c>
      <c r="D78" s="10">
        <v>2094917.95</v>
      </c>
      <c r="E78" s="10">
        <v>0</v>
      </c>
      <c r="F78" s="10">
        <v>0</v>
      </c>
      <c r="G78" s="10">
        <v>2844558.76</v>
      </c>
      <c r="H78" s="10">
        <v>510939.36</v>
      </c>
      <c r="I78" s="10">
        <v>423578.92</v>
      </c>
      <c r="J78" s="10">
        <v>5867.44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45880000.830000006</v>
      </c>
      <c r="D80" s="11">
        <f t="shared" si="0"/>
        <v>39721276.850000001</v>
      </c>
      <c r="E80" s="11">
        <f t="shared" si="0"/>
        <v>2810480.5100000002</v>
      </c>
      <c r="F80" s="11">
        <f t="shared" si="0"/>
        <v>1473479.96</v>
      </c>
      <c r="G80" s="11">
        <f t="shared" si="0"/>
        <v>211492766.83999997</v>
      </c>
      <c r="H80" s="11">
        <f t="shared" si="0"/>
        <v>14313645.59</v>
      </c>
      <c r="I80" s="11">
        <f t="shared" si="0"/>
        <v>11823380.960000001</v>
      </c>
      <c r="J80" s="11">
        <f t="shared" si="0"/>
        <v>1280883.0600000003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08" t="s">
        <v>258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3">
      <c r="B83" s="13" t="s">
        <v>506</v>
      </c>
      <c r="C83" s="209" t="s">
        <v>344</v>
      </c>
      <c r="D83" s="210"/>
      <c r="E83" s="209" t="s">
        <v>345</v>
      </c>
      <c r="F83" s="210"/>
      <c r="G83" s="209" t="s">
        <v>346</v>
      </c>
      <c r="H83" s="210"/>
      <c r="I83" s="209" t="s">
        <v>347</v>
      </c>
      <c r="J83" s="210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583</v>
      </c>
      <c r="B87" s="26" t="s">
        <v>584</v>
      </c>
      <c r="C87" s="10">
        <v>200442.87</v>
      </c>
      <c r="D87" s="10">
        <v>1794.48</v>
      </c>
      <c r="E87" s="10">
        <v>0</v>
      </c>
      <c r="F87" s="10">
        <v>0</v>
      </c>
      <c r="G87" s="10">
        <v>38571.269999999997</v>
      </c>
      <c r="H87" s="10">
        <v>5292.74</v>
      </c>
      <c r="I87" s="10">
        <v>0</v>
      </c>
      <c r="J87" s="10">
        <v>0</v>
      </c>
      <c r="K87" s="4"/>
      <c r="L87" s="4"/>
    </row>
    <row r="88" spans="1:13" x14ac:dyDescent="0.3">
      <c r="A88" s="1" t="s">
        <v>583</v>
      </c>
      <c r="B88" s="26" t="s">
        <v>585</v>
      </c>
      <c r="C88" s="10">
        <v>183234.48</v>
      </c>
      <c r="D88" s="10">
        <v>1041.05</v>
      </c>
      <c r="E88" s="10">
        <v>0</v>
      </c>
      <c r="F88" s="10">
        <v>0</v>
      </c>
      <c r="G88" s="10">
        <v>9704.4699999999993</v>
      </c>
      <c r="H88" s="10">
        <v>221.43</v>
      </c>
      <c r="I88" s="10">
        <v>63487</v>
      </c>
      <c r="J88" s="10">
        <v>63487</v>
      </c>
      <c r="K88" s="4"/>
      <c r="L88" s="4"/>
    </row>
    <row r="89" spans="1:13" x14ac:dyDescent="0.3">
      <c r="A89" s="1" t="s">
        <v>583</v>
      </c>
      <c r="B89" s="26" t="s">
        <v>586</v>
      </c>
      <c r="C89" s="10">
        <v>295690.07</v>
      </c>
      <c r="D89" s="10">
        <v>3306.46</v>
      </c>
      <c r="E89" s="10">
        <v>0</v>
      </c>
      <c r="F89" s="10">
        <v>0</v>
      </c>
      <c r="G89" s="10">
        <v>76819.28</v>
      </c>
      <c r="H89" s="10">
        <v>20845.38</v>
      </c>
      <c r="I89" s="10">
        <v>0</v>
      </c>
      <c r="J89" s="10">
        <v>0</v>
      </c>
      <c r="K89" s="4"/>
      <c r="L89" s="4"/>
    </row>
    <row r="90" spans="1:13" x14ac:dyDescent="0.3">
      <c r="A90" s="1" t="s">
        <v>583</v>
      </c>
      <c r="B90" s="26" t="s">
        <v>587</v>
      </c>
      <c r="C90" s="10">
        <v>1076155.06</v>
      </c>
      <c r="D90" s="10">
        <v>2784.41</v>
      </c>
      <c r="E90" s="10">
        <v>95692.02</v>
      </c>
      <c r="F90" s="10">
        <v>61801.68</v>
      </c>
      <c r="G90" s="10">
        <v>263212.94</v>
      </c>
      <c r="H90" s="10">
        <v>320629.26</v>
      </c>
      <c r="I90" s="10">
        <v>0</v>
      </c>
      <c r="J90" s="10">
        <v>0</v>
      </c>
      <c r="K90" s="4"/>
      <c r="L90" s="4"/>
    </row>
    <row r="91" spans="1:13" x14ac:dyDescent="0.3">
      <c r="A91" s="1" t="s">
        <v>583</v>
      </c>
      <c r="B91" s="26" t="s">
        <v>588</v>
      </c>
      <c r="C91" s="10">
        <v>491879</v>
      </c>
      <c r="D91" s="10">
        <v>0</v>
      </c>
      <c r="E91" s="10">
        <v>28978</v>
      </c>
      <c r="F91" s="10">
        <v>104</v>
      </c>
      <c r="G91" s="10">
        <v>412199</v>
      </c>
      <c r="H91" s="10">
        <v>186878</v>
      </c>
      <c r="I91" s="10">
        <v>25000</v>
      </c>
      <c r="J91" s="10">
        <v>25000</v>
      </c>
      <c r="K91" s="4"/>
      <c r="L91" s="4"/>
    </row>
    <row r="92" spans="1:13" x14ac:dyDescent="0.3">
      <c r="A92" s="1" t="s">
        <v>583</v>
      </c>
      <c r="B92" s="26" t="s">
        <v>589</v>
      </c>
      <c r="C92" s="10">
        <v>421037.49</v>
      </c>
      <c r="D92" s="10">
        <v>474.93</v>
      </c>
      <c r="E92" s="10">
        <v>3310.01</v>
      </c>
      <c r="F92" s="10">
        <v>0</v>
      </c>
      <c r="G92" s="10">
        <v>102629.42</v>
      </c>
      <c r="H92" s="10">
        <v>28360.5</v>
      </c>
      <c r="I92" s="10">
        <v>0</v>
      </c>
      <c r="J92" s="10">
        <v>0</v>
      </c>
      <c r="K92" s="4"/>
      <c r="L92" s="4"/>
    </row>
    <row r="93" spans="1:13" x14ac:dyDescent="0.3">
      <c r="A93" s="1" t="s">
        <v>583</v>
      </c>
      <c r="B93" s="26" t="s">
        <v>590</v>
      </c>
      <c r="C93" s="10">
        <v>0</v>
      </c>
      <c r="D93" s="10">
        <v>0</v>
      </c>
      <c r="E93" s="10">
        <v>0</v>
      </c>
      <c r="F93" s="10">
        <v>0</v>
      </c>
      <c r="G93" s="10">
        <v>1254585</v>
      </c>
      <c r="H93" s="10">
        <v>490805</v>
      </c>
      <c r="I93" s="10">
        <v>111690</v>
      </c>
      <c r="J93" s="10">
        <v>100000</v>
      </c>
      <c r="K93" s="4"/>
      <c r="L93" s="4"/>
    </row>
    <row r="94" spans="1:13" x14ac:dyDescent="0.3">
      <c r="A94" s="1" t="s">
        <v>583</v>
      </c>
      <c r="B94" s="26" t="s">
        <v>591</v>
      </c>
      <c r="C94" s="10">
        <v>0</v>
      </c>
      <c r="D94" s="10">
        <v>0</v>
      </c>
      <c r="E94" s="10">
        <v>0</v>
      </c>
      <c r="F94" s="10">
        <v>0</v>
      </c>
      <c r="G94" s="10">
        <v>287034.03000000003</v>
      </c>
      <c r="H94" s="10">
        <v>202954.04</v>
      </c>
      <c r="I94" s="10">
        <v>0</v>
      </c>
      <c r="J94" s="10">
        <v>0</v>
      </c>
      <c r="K94" s="4"/>
      <c r="L94" s="4"/>
    </row>
    <row r="95" spans="1:13" x14ac:dyDescent="0.3">
      <c r="A95" s="1" t="s">
        <v>583</v>
      </c>
      <c r="B95" s="26" t="s">
        <v>592</v>
      </c>
      <c r="C95" s="10">
        <v>0</v>
      </c>
      <c r="D95" s="10">
        <v>0</v>
      </c>
      <c r="E95" s="10">
        <v>20205.310000000001</v>
      </c>
      <c r="F95" s="10">
        <v>0</v>
      </c>
      <c r="G95" s="10">
        <v>1243.6199999999999</v>
      </c>
      <c r="H95" s="10">
        <v>70500</v>
      </c>
      <c r="I95" s="10">
        <v>0</v>
      </c>
      <c r="J95" s="10">
        <v>0</v>
      </c>
      <c r="K95" s="4"/>
      <c r="L95" s="4"/>
    </row>
    <row r="96" spans="1:13" x14ac:dyDescent="0.3">
      <c r="A96" s="1" t="s">
        <v>583</v>
      </c>
      <c r="B96" s="26" t="s">
        <v>593</v>
      </c>
      <c r="C96" s="10">
        <v>195000</v>
      </c>
      <c r="D96" s="10">
        <v>0</v>
      </c>
      <c r="E96" s="10">
        <v>0</v>
      </c>
      <c r="F96" s="10">
        <v>0</v>
      </c>
      <c r="G96" s="10">
        <v>35347.53</v>
      </c>
      <c r="H96" s="10">
        <v>38472.9</v>
      </c>
      <c r="I96" s="10">
        <v>84465</v>
      </c>
      <c r="J96" s="10">
        <v>0</v>
      </c>
      <c r="K96" s="4"/>
      <c r="L96" s="4"/>
    </row>
    <row r="97" spans="1:12" x14ac:dyDescent="0.3">
      <c r="A97" s="1" t="s">
        <v>583</v>
      </c>
      <c r="B97" s="26" t="s">
        <v>594</v>
      </c>
      <c r="C97" s="10">
        <v>570000</v>
      </c>
      <c r="D97" s="10">
        <v>195000</v>
      </c>
      <c r="E97" s="10">
        <v>15000</v>
      </c>
      <c r="F97" s="10">
        <v>0</v>
      </c>
      <c r="G97" s="10">
        <v>244935</v>
      </c>
      <c r="H97" s="10">
        <v>127000</v>
      </c>
      <c r="I97" s="10">
        <v>5000</v>
      </c>
      <c r="J97" s="10">
        <v>5000</v>
      </c>
      <c r="K97" s="4"/>
      <c r="L97" s="4"/>
    </row>
    <row r="98" spans="1:12" x14ac:dyDescent="0.3">
      <c r="A98" s="1" t="s">
        <v>583</v>
      </c>
      <c r="B98" s="26" t="s">
        <v>595</v>
      </c>
      <c r="C98" s="10">
        <v>420326.5</v>
      </c>
      <c r="D98" s="10">
        <v>408.82</v>
      </c>
      <c r="E98" s="10">
        <v>0</v>
      </c>
      <c r="F98" s="10">
        <v>0</v>
      </c>
      <c r="G98" s="10">
        <v>112471.08</v>
      </c>
      <c r="H98" s="10">
        <v>24682.2</v>
      </c>
      <c r="I98" s="10">
        <v>0</v>
      </c>
      <c r="J98" s="10">
        <v>0</v>
      </c>
      <c r="K98" s="4"/>
      <c r="L98" s="4"/>
    </row>
    <row r="99" spans="1:12" x14ac:dyDescent="0.3">
      <c r="A99" s="1" t="s">
        <v>583</v>
      </c>
      <c r="B99" s="26" t="s">
        <v>596</v>
      </c>
      <c r="C99" s="10">
        <v>370104.14</v>
      </c>
      <c r="D99" s="10">
        <v>0</v>
      </c>
      <c r="E99" s="10">
        <v>4325</v>
      </c>
      <c r="F99" s="10">
        <v>0</v>
      </c>
      <c r="G99" s="10">
        <v>113650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3">
      <c r="A100" s="1" t="s">
        <v>583</v>
      </c>
      <c r="B100" s="26" t="s">
        <v>597</v>
      </c>
      <c r="C100" s="10">
        <v>232152.62</v>
      </c>
      <c r="D100" s="10">
        <v>129.82</v>
      </c>
      <c r="E100" s="10">
        <v>16045.53</v>
      </c>
      <c r="F100" s="10">
        <v>96.72</v>
      </c>
      <c r="G100" s="10">
        <v>188.58</v>
      </c>
      <c r="H100" s="10">
        <v>0</v>
      </c>
      <c r="I100" s="10">
        <v>37857.21</v>
      </c>
      <c r="J100" s="10">
        <v>0</v>
      </c>
      <c r="K100" s="4"/>
      <c r="L100" s="4"/>
    </row>
    <row r="101" spans="1:12" x14ac:dyDescent="0.3">
      <c r="A101" s="1" t="s">
        <v>583</v>
      </c>
      <c r="B101" s="26" t="s">
        <v>598</v>
      </c>
      <c r="C101" s="10">
        <v>153104.56</v>
      </c>
      <c r="D101" s="10">
        <v>625.66</v>
      </c>
      <c r="E101" s="10">
        <v>0</v>
      </c>
      <c r="F101" s="10">
        <v>0</v>
      </c>
      <c r="G101" s="10">
        <v>1066.17</v>
      </c>
      <c r="H101" s="10">
        <v>3000</v>
      </c>
      <c r="I101" s="10">
        <v>0</v>
      </c>
      <c r="J101" s="10">
        <v>0</v>
      </c>
      <c r="K101" s="4"/>
      <c r="L101" s="4"/>
    </row>
    <row r="102" spans="1:12" x14ac:dyDescent="0.3">
      <c r="A102" s="1" t="s">
        <v>583</v>
      </c>
      <c r="B102" s="26" t="s">
        <v>599</v>
      </c>
      <c r="C102" s="10">
        <v>90339</v>
      </c>
      <c r="D102" s="10">
        <v>778</v>
      </c>
      <c r="E102" s="10">
        <v>0</v>
      </c>
      <c r="F102" s="10">
        <v>0</v>
      </c>
      <c r="G102" s="10">
        <v>3983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3">
      <c r="A103" s="1" t="s">
        <v>583</v>
      </c>
      <c r="B103" s="26" t="s">
        <v>600</v>
      </c>
      <c r="C103" s="10">
        <v>536434.84</v>
      </c>
      <c r="D103" s="10">
        <v>6355.14</v>
      </c>
      <c r="E103" s="10">
        <v>27062.58</v>
      </c>
      <c r="F103" s="10">
        <v>0</v>
      </c>
      <c r="G103" s="10">
        <v>87699.39</v>
      </c>
      <c r="H103" s="10">
        <v>40433.99</v>
      </c>
      <c r="I103" s="10">
        <v>0</v>
      </c>
      <c r="J103" s="10">
        <v>0</v>
      </c>
      <c r="K103" s="4"/>
      <c r="L103" s="4"/>
    </row>
    <row r="104" spans="1:12" x14ac:dyDescent="0.3">
      <c r="A104" s="1" t="s">
        <v>583</v>
      </c>
      <c r="B104" s="26" t="s">
        <v>601</v>
      </c>
      <c r="C104" s="10">
        <v>113944.23</v>
      </c>
      <c r="D104" s="10">
        <v>1367.17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3">
      <c r="A105" s="1" t="s">
        <v>583</v>
      </c>
      <c r="B105" s="26" t="s">
        <v>602</v>
      </c>
      <c r="C105" s="10">
        <v>349536.85</v>
      </c>
      <c r="D105" s="10">
        <v>5414.35</v>
      </c>
      <c r="E105" s="10">
        <v>1500</v>
      </c>
      <c r="F105" s="10">
        <v>0</v>
      </c>
      <c r="G105" s="10">
        <v>59759.85</v>
      </c>
      <c r="H105" s="10">
        <v>12034.97</v>
      </c>
      <c r="I105" s="10">
        <v>5000</v>
      </c>
      <c r="J105" s="10">
        <v>5000</v>
      </c>
      <c r="K105" s="4"/>
      <c r="L105" s="4"/>
    </row>
    <row r="106" spans="1:12" x14ac:dyDescent="0.3">
      <c r="A106" s="1" t="s">
        <v>583</v>
      </c>
      <c r="B106" s="26" t="s">
        <v>603</v>
      </c>
      <c r="C106" s="10">
        <v>446276</v>
      </c>
      <c r="D106" s="10">
        <v>5950</v>
      </c>
      <c r="E106" s="10">
        <v>0</v>
      </c>
      <c r="F106" s="10">
        <v>0</v>
      </c>
      <c r="G106" s="10">
        <v>20345</v>
      </c>
      <c r="H106" s="10">
        <v>17290</v>
      </c>
      <c r="I106" s="10">
        <v>0</v>
      </c>
      <c r="J106" s="10">
        <v>0</v>
      </c>
      <c r="K106" s="4"/>
      <c r="L106" s="4"/>
    </row>
    <row r="107" spans="1:12" x14ac:dyDescent="0.3">
      <c r="A107" s="1" t="s">
        <v>583</v>
      </c>
      <c r="B107" s="26" t="s">
        <v>604</v>
      </c>
      <c r="C107" s="10">
        <v>327915.17</v>
      </c>
      <c r="D107" s="10">
        <v>1404.8</v>
      </c>
      <c r="E107" s="10">
        <v>1849.96</v>
      </c>
      <c r="F107" s="10">
        <v>0</v>
      </c>
      <c r="G107" s="10">
        <v>0</v>
      </c>
      <c r="H107" s="10">
        <v>4000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583</v>
      </c>
      <c r="B108" s="26" t="s">
        <v>605</v>
      </c>
      <c r="C108" s="10">
        <v>142549.04</v>
      </c>
      <c r="D108" s="10">
        <v>2133.19</v>
      </c>
      <c r="E108" s="10">
        <v>0</v>
      </c>
      <c r="F108" s="10">
        <v>0</v>
      </c>
      <c r="G108" s="10">
        <v>0</v>
      </c>
      <c r="H108" s="10">
        <v>31620</v>
      </c>
      <c r="I108" s="10">
        <v>0</v>
      </c>
      <c r="J108" s="10">
        <v>0</v>
      </c>
      <c r="K108" s="4"/>
      <c r="L108" s="4"/>
    </row>
    <row r="109" spans="1:12" x14ac:dyDescent="0.3">
      <c r="A109" s="1" t="s">
        <v>583</v>
      </c>
      <c r="B109" s="26" t="s">
        <v>606</v>
      </c>
      <c r="C109" s="10">
        <v>160015.99</v>
      </c>
      <c r="D109" s="10">
        <v>0</v>
      </c>
      <c r="E109" s="10">
        <v>3500</v>
      </c>
      <c r="F109" s="10">
        <v>4000</v>
      </c>
      <c r="G109" s="10">
        <v>3299.04</v>
      </c>
      <c r="H109" s="10">
        <v>3050</v>
      </c>
      <c r="I109" s="10">
        <v>0</v>
      </c>
      <c r="J109" s="10">
        <v>0</v>
      </c>
      <c r="K109" s="4"/>
      <c r="L109" s="4"/>
    </row>
    <row r="110" spans="1:12" x14ac:dyDescent="0.3">
      <c r="A110" s="1" t="s">
        <v>583</v>
      </c>
      <c r="B110" s="26" t="s">
        <v>607</v>
      </c>
      <c r="C110" s="10">
        <v>137613.4</v>
      </c>
      <c r="D110" s="10">
        <v>2035.72</v>
      </c>
      <c r="E110" s="10">
        <v>2648.26</v>
      </c>
      <c r="F110" s="10">
        <v>4000</v>
      </c>
      <c r="G110" s="10">
        <v>33635.14</v>
      </c>
      <c r="H110" s="10">
        <v>1017.86</v>
      </c>
      <c r="I110" s="10">
        <v>0</v>
      </c>
      <c r="J110" s="10">
        <v>0</v>
      </c>
      <c r="K110" s="4"/>
      <c r="L110" s="4"/>
    </row>
    <row r="111" spans="1:12" x14ac:dyDescent="0.3">
      <c r="A111" s="1" t="s">
        <v>583</v>
      </c>
      <c r="B111" s="26" t="s">
        <v>608</v>
      </c>
      <c r="C111" s="10">
        <v>220724.8</v>
      </c>
      <c r="D111" s="10">
        <v>1093.9000000000001</v>
      </c>
      <c r="E111" s="10">
        <v>0</v>
      </c>
      <c r="F111" s="10">
        <v>0</v>
      </c>
      <c r="G111" s="10">
        <v>0</v>
      </c>
      <c r="H111" s="10">
        <v>10000</v>
      </c>
      <c r="I111" s="10">
        <v>0</v>
      </c>
      <c r="J111" s="10">
        <v>0</v>
      </c>
      <c r="K111" s="4"/>
      <c r="L111" s="4"/>
    </row>
    <row r="112" spans="1:12" x14ac:dyDescent="0.3">
      <c r="A112" s="1" t="s">
        <v>583</v>
      </c>
      <c r="B112" s="26" t="s">
        <v>609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50000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583</v>
      </c>
      <c r="B113" s="26" t="s">
        <v>610</v>
      </c>
      <c r="C113" s="10">
        <v>341353.89</v>
      </c>
      <c r="D113" s="10">
        <v>0</v>
      </c>
      <c r="E113" s="10">
        <v>0</v>
      </c>
      <c r="F113" s="10">
        <v>0</v>
      </c>
      <c r="G113" s="10">
        <v>30034.11</v>
      </c>
      <c r="H113" s="10">
        <v>43240.43</v>
      </c>
      <c r="I113" s="10">
        <v>2000</v>
      </c>
      <c r="J113" s="10">
        <v>2000</v>
      </c>
      <c r="K113" s="4"/>
      <c r="L113" s="4"/>
    </row>
    <row r="114" spans="1:13" x14ac:dyDescent="0.3">
      <c r="A114" s="1" t="s">
        <v>583</v>
      </c>
      <c r="B114" s="26" t="s">
        <v>611</v>
      </c>
      <c r="C114" s="10">
        <v>355786.4</v>
      </c>
      <c r="D114" s="10">
        <v>0</v>
      </c>
      <c r="E114" s="10">
        <v>0</v>
      </c>
      <c r="F114" s="10">
        <v>0</v>
      </c>
      <c r="G114" s="10">
        <v>4133.01</v>
      </c>
      <c r="H114" s="10">
        <v>26000</v>
      </c>
      <c r="I114" s="10">
        <v>0</v>
      </c>
      <c r="J114" s="10">
        <v>0</v>
      </c>
      <c r="K114" s="4"/>
      <c r="L114" s="4"/>
    </row>
    <row r="115" spans="1:13" x14ac:dyDescent="0.3">
      <c r="A115" s="1" t="s">
        <v>583</v>
      </c>
      <c r="B115" s="26" t="s">
        <v>612</v>
      </c>
      <c r="C115" s="10">
        <v>244663.46</v>
      </c>
      <c r="D115" s="10">
        <v>5622.42</v>
      </c>
      <c r="E115" s="10">
        <v>7802.92</v>
      </c>
      <c r="F115" s="10">
        <v>0</v>
      </c>
      <c r="G115" s="10">
        <v>42078.43</v>
      </c>
      <c r="H115" s="10">
        <v>4500</v>
      </c>
      <c r="I115" s="10">
        <v>9302.92</v>
      </c>
      <c r="J115" s="10">
        <v>0</v>
      </c>
      <c r="K115" s="4"/>
      <c r="L115" s="4"/>
    </row>
    <row r="116" spans="1:13" x14ac:dyDescent="0.3">
      <c r="A116" s="1" t="s">
        <v>583</v>
      </c>
      <c r="B116" s="26" t="s">
        <v>613</v>
      </c>
      <c r="C116" s="10">
        <v>251244</v>
      </c>
      <c r="D116" s="10">
        <v>2612</v>
      </c>
      <c r="E116" s="10">
        <v>22804</v>
      </c>
      <c r="F116" s="10">
        <v>214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3">
      <c r="A117" s="1" t="s">
        <v>359</v>
      </c>
      <c r="B117" s="26" t="s">
        <v>614</v>
      </c>
      <c r="C117" s="10">
        <v>303956.12</v>
      </c>
      <c r="D117" s="10">
        <v>4662.42</v>
      </c>
      <c r="E117" s="10">
        <v>35000</v>
      </c>
      <c r="F117" s="10">
        <v>0</v>
      </c>
      <c r="G117" s="10">
        <v>49920.959999999999</v>
      </c>
      <c r="H117" s="10">
        <v>6350</v>
      </c>
      <c r="I117" s="10">
        <v>36745.870000000003</v>
      </c>
      <c r="J117" s="10">
        <v>0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8631479.9799999986</v>
      </c>
      <c r="D119" s="11">
        <f t="shared" si="1"/>
        <v>244994.74000000005</v>
      </c>
      <c r="E119" s="11">
        <f t="shared" si="1"/>
        <v>285723.59000000003</v>
      </c>
      <c r="F119" s="11">
        <f t="shared" si="1"/>
        <v>70216.399999999994</v>
      </c>
      <c r="G119" s="11">
        <f t="shared" si="1"/>
        <v>3313751.3200000003</v>
      </c>
      <c r="H119" s="11">
        <f t="shared" si="1"/>
        <v>1806378.7</v>
      </c>
      <c r="I119" s="11">
        <f t="shared" si="1"/>
        <v>381413</v>
      </c>
      <c r="J119" s="11">
        <f t="shared" si="1"/>
        <v>200487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08" t="s">
        <v>258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3">
      <c r="B122" s="13" t="s">
        <v>506</v>
      </c>
      <c r="C122" s="209" t="s">
        <v>348</v>
      </c>
      <c r="D122" s="210"/>
      <c r="E122" s="209" t="s">
        <v>349</v>
      </c>
      <c r="F122" s="210"/>
      <c r="G122" s="209" t="s">
        <v>289</v>
      </c>
      <c r="H122" s="211"/>
      <c r="I122" s="214"/>
      <c r="J122" s="214"/>
      <c r="K122" s="211" t="s">
        <v>146</v>
      </c>
      <c r="L122" s="210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8"/>
      <c r="J123" s="28"/>
      <c r="K123" s="27" t="s">
        <v>251</v>
      </c>
      <c r="L123" s="27" t="s">
        <v>252</v>
      </c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8"/>
      <c r="J124" s="28"/>
      <c r="K124" s="27" t="s">
        <v>253</v>
      </c>
      <c r="L124" s="27" t="s">
        <v>253</v>
      </c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3">
      <c r="A126" s="1" t="s">
        <v>583</v>
      </c>
      <c r="B126" s="26" t="s">
        <v>584</v>
      </c>
      <c r="C126" s="10">
        <v>1245471.54</v>
      </c>
      <c r="D126" s="10">
        <v>3585.75</v>
      </c>
      <c r="E126" s="10">
        <v>550843.17000000004</v>
      </c>
      <c r="F126" s="10">
        <v>18665.25</v>
      </c>
      <c r="G126" s="10">
        <v>451699.99</v>
      </c>
      <c r="H126" s="10">
        <v>7214800</v>
      </c>
      <c r="I126" s="4"/>
      <c r="J126" s="4"/>
      <c r="K126" s="10">
        <f t="shared" ref="K126:L126" si="2">C48+E48+G48+I48+C87+E87+G87+I87+C126+E126+G126</f>
        <v>6404835.2800000003</v>
      </c>
      <c r="L126" s="10">
        <f t="shared" si="2"/>
        <v>7431648.5199999996</v>
      </c>
    </row>
    <row r="127" spans="1:13" x14ac:dyDescent="0.3">
      <c r="A127" s="1" t="s">
        <v>583</v>
      </c>
      <c r="B127" s="26" t="s">
        <v>585</v>
      </c>
      <c r="C127" s="10">
        <v>1342987.44</v>
      </c>
      <c r="D127" s="10">
        <v>17260.28</v>
      </c>
      <c r="E127" s="10">
        <v>598468.59</v>
      </c>
      <c r="F127" s="10">
        <v>38099.71</v>
      </c>
      <c r="G127" s="10">
        <v>1250682.67</v>
      </c>
      <c r="H127" s="10">
        <v>7134660.1399999997</v>
      </c>
      <c r="I127" s="4"/>
      <c r="J127" s="4"/>
      <c r="K127" s="10">
        <f t="shared" ref="K127:L127" si="3">C49+E49+G49+I49+C88+E88+G88+I88+C127+E127+G127</f>
        <v>7495168.9000000004</v>
      </c>
      <c r="L127" s="10">
        <f t="shared" si="3"/>
        <v>7882044.9499999993</v>
      </c>
    </row>
    <row r="128" spans="1:13" x14ac:dyDescent="0.3">
      <c r="A128" s="1" t="s">
        <v>583</v>
      </c>
      <c r="B128" s="26" t="s">
        <v>586</v>
      </c>
      <c r="C128" s="10">
        <v>3652626.77</v>
      </c>
      <c r="D128" s="10">
        <v>28589.72</v>
      </c>
      <c r="E128" s="10">
        <v>1182605.6399999999</v>
      </c>
      <c r="F128" s="10">
        <v>61168.62</v>
      </c>
      <c r="G128" s="10">
        <v>207985.39</v>
      </c>
      <c r="H128" s="10">
        <v>16532810.140000001</v>
      </c>
      <c r="I128" s="4"/>
      <c r="J128" s="4"/>
      <c r="K128" s="10">
        <f t="shared" ref="K128:L128" si="4">C50+E50+G50+I50+C89+E89+G89+I89+C128+E128+G128</f>
        <v>13956823.540000001</v>
      </c>
      <c r="L128" s="10">
        <f t="shared" si="4"/>
        <v>16775845.120000001</v>
      </c>
    </row>
    <row r="129" spans="1:12" x14ac:dyDescent="0.3">
      <c r="A129" s="1" t="s">
        <v>583</v>
      </c>
      <c r="B129" s="26" t="s">
        <v>587</v>
      </c>
      <c r="C129" s="10">
        <v>2196450.5699999998</v>
      </c>
      <c r="D129" s="10">
        <v>0</v>
      </c>
      <c r="E129" s="10">
        <v>0</v>
      </c>
      <c r="F129" s="10">
        <v>0</v>
      </c>
      <c r="G129" s="10">
        <v>14096883.01</v>
      </c>
      <c r="H129" s="10">
        <v>23123200</v>
      </c>
      <c r="I129" s="4"/>
      <c r="J129" s="4"/>
      <c r="K129" s="10">
        <f t="shared" ref="K129:L129" si="5">C51+E51+G51+I51+C90+E90+G90+I90+C129+E129+G129</f>
        <v>24076265.129999999</v>
      </c>
      <c r="L129" s="10">
        <f t="shared" si="5"/>
        <v>23586676.760000002</v>
      </c>
    </row>
    <row r="130" spans="1:12" x14ac:dyDescent="0.3">
      <c r="A130" s="1" t="s">
        <v>583</v>
      </c>
      <c r="B130" s="26" t="s">
        <v>588</v>
      </c>
      <c r="C130" s="10">
        <v>4029536</v>
      </c>
      <c r="D130" s="10">
        <v>52151</v>
      </c>
      <c r="E130" s="10">
        <v>2557311</v>
      </c>
      <c r="F130" s="10">
        <v>42811</v>
      </c>
      <c r="G130" s="10">
        <v>11070455</v>
      </c>
      <c r="H130" s="10">
        <v>54891518</v>
      </c>
      <c r="I130" s="4"/>
      <c r="J130" s="4"/>
      <c r="K130" s="10">
        <f t="shared" ref="K130:L130" si="6">C52+E52+G52+I52+C91+E91+G91+I91+C130+E130+G130</f>
        <v>56379917</v>
      </c>
      <c r="L130" s="10">
        <f t="shared" si="6"/>
        <v>76550453</v>
      </c>
    </row>
    <row r="131" spans="1:12" x14ac:dyDescent="0.3">
      <c r="A131" s="1" t="s">
        <v>583</v>
      </c>
      <c r="B131" s="26" t="s">
        <v>589</v>
      </c>
      <c r="C131" s="10">
        <v>1966163.27</v>
      </c>
      <c r="D131" s="10">
        <v>1468.56</v>
      </c>
      <c r="E131" s="10">
        <v>1820027.6</v>
      </c>
      <c r="F131" s="10">
        <v>90332.160000000003</v>
      </c>
      <c r="G131" s="10">
        <v>6949601.5800000001</v>
      </c>
      <c r="H131" s="10">
        <v>22351207.420000002</v>
      </c>
      <c r="I131" s="4"/>
      <c r="J131" s="4"/>
      <c r="K131" s="10">
        <f t="shared" ref="K131:L131" si="7">C53+E53+G53+I53+C92+E92+G92+I92+C131+E131+G131</f>
        <v>26408155.93</v>
      </c>
      <c r="L131" s="10">
        <f t="shared" si="7"/>
        <v>27408256.810000002</v>
      </c>
    </row>
    <row r="132" spans="1:12" x14ac:dyDescent="0.3">
      <c r="A132" s="1" t="s">
        <v>583</v>
      </c>
      <c r="B132" s="26" t="s">
        <v>590</v>
      </c>
      <c r="C132" s="10">
        <v>8072294</v>
      </c>
      <c r="D132" s="10">
        <v>0</v>
      </c>
      <c r="E132" s="10">
        <v>6966502</v>
      </c>
      <c r="F132" s="10">
        <v>0</v>
      </c>
      <c r="G132" s="10">
        <v>2707195</v>
      </c>
      <c r="H132" s="10">
        <v>88771523</v>
      </c>
      <c r="I132" s="4"/>
      <c r="J132" s="4"/>
      <c r="K132" s="10">
        <f t="shared" ref="K132:L132" si="8">C54+E54+G54+I54+C93+E93+G93+I93+C132+E132+G132</f>
        <v>49039823</v>
      </c>
      <c r="L132" s="10">
        <f t="shared" si="8"/>
        <v>89828963</v>
      </c>
    </row>
    <row r="133" spans="1:12" x14ac:dyDescent="0.3">
      <c r="A133" s="1" t="s">
        <v>583</v>
      </c>
      <c r="B133" s="26" t="s">
        <v>591</v>
      </c>
      <c r="C133" s="10">
        <v>3332452.75</v>
      </c>
      <c r="D133" s="10">
        <v>18405.73</v>
      </c>
      <c r="E133" s="10">
        <v>0</v>
      </c>
      <c r="F133" s="10">
        <v>0</v>
      </c>
      <c r="G133" s="10">
        <v>1367909.85</v>
      </c>
      <c r="H133" s="10">
        <v>22452994.07</v>
      </c>
      <c r="I133" s="4"/>
      <c r="J133" s="4"/>
      <c r="K133" s="10">
        <f t="shared" ref="K133:L133" si="9">C55+E55+G55+I55+C94+E94+G94+I94+C133+E133+G133</f>
        <v>13728895.129999999</v>
      </c>
      <c r="L133" s="10">
        <f t="shared" si="9"/>
        <v>22707741.129999999</v>
      </c>
    </row>
    <row r="134" spans="1:12" x14ac:dyDescent="0.3">
      <c r="A134" s="1" t="s">
        <v>583</v>
      </c>
      <c r="B134" s="26" t="s">
        <v>592</v>
      </c>
      <c r="C134" s="10">
        <v>3371959.7</v>
      </c>
      <c r="D134" s="10">
        <v>410055.15</v>
      </c>
      <c r="E134" s="10">
        <v>0</v>
      </c>
      <c r="F134" s="10">
        <v>0</v>
      </c>
      <c r="G134" s="10">
        <v>567993.29</v>
      </c>
      <c r="H134" s="10">
        <v>26344780.440000001</v>
      </c>
      <c r="I134" s="4"/>
      <c r="J134" s="4"/>
      <c r="K134" s="10">
        <f t="shared" ref="K134:L134" si="10">C56+E56+G56+I56+C95+E95+G95+I95+C134+E134+G134</f>
        <v>23591301.289999999</v>
      </c>
      <c r="L134" s="10">
        <f t="shared" si="10"/>
        <v>29694107.109999999</v>
      </c>
    </row>
    <row r="135" spans="1:12" x14ac:dyDescent="0.3">
      <c r="A135" s="1" t="s">
        <v>583</v>
      </c>
      <c r="B135" s="26" t="s">
        <v>593</v>
      </c>
      <c r="C135" s="10">
        <v>1497861.03</v>
      </c>
      <c r="D135" s="10">
        <v>2189.41</v>
      </c>
      <c r="E135" s="10">
        <v>0</v>
      </c>
      <c r="F135" s="10">
        <v>0</v>
      </c>
      <c r="G135" s="10">
        <v>1350648.11</v>
      </c>
      <c r="H135" s="10">
        <v>7134085.3499999996</v>
      </c>
      <c r="I135" s="4"/>
      <c r="J135" s="4"/>
      <c r="K135" s="10">
        <f t="shared" ref="K135:L135" si="11">C57+E57+G57+I57+C96+E96+G96+I96+C135+E135+G135</f>
        <v>6392758.8200000003</v>
      </c>
      <c r="L135" s="10">
        <f t="shared" si="11"/>
        <v>7398637.0099999998</v>
      </c>
    </row>
    <row r="136" spans="1:12" x14ac:dyDescent="0.3">
      <c r="A136" s="1" t="s">
        <v>583</v>
      </c>
      <c r="B136" s="26" t="s">
        <v>594</v>
      </c>
      <c r="C136" s="10">
        <v>2176109.12</v>
      </c>
      <c r="D136" s="10">
        <v>12200</v>
      </c>
      <c r="E136" s="10">
        <v>2406183.69</v>
      </c>
      <c r="F136" s="10">
        <v>171715.55</v>
      </c>
      <c r="G136" s="10">
        <v>2520329.0699999998</v>
      </c>
      <c r="H136" s="10">
        <v>15094837</v>
      </c>
      <c r="I136" s="4"/>
      <c r="J136" s="4"/>
      <c r="K136" s="10">
        <f t="shared" ref="K136:L136" si="12">C58+E58+G58+I58+C97+E97+G97+I97+C136+E136+G136</f>
        <v>18079123.969999999</v>
      </c>
      <c r="L136" s="10">
        <f t="shared" si="12"/>
        <v>18059729.219999999</v>
      </c>
    </row>
    <row r="137" spans="1:12" x14ac:dyDescent="0.3">
      <c r="A137" s="1" t="s">
        <v>583</v>
      </c>
      <c r="B137" s="26" t="s">
        <v>595</v>
      </c>
      <c r="C137" s="10">
        <v>5009980.0999999996</v>
      </c>
      <c r="D137" s="10">
        <v>41912.03</v>
      </c>
      <c r="E137" s="10">
        <v>1329434.6399999999</v>
      </c>
      <c r="F137" s="10">
        <v>63637.54</v>
      </c>
      <c r="G137" s="10">
        <v>4825898.47</v>
      </c>
      <c r="H137" s="10">
        <v>22340112.07</v>
      </c>
      <c r="I137" s="4"/>
      <c r="J137" s="4"/>
      <c r="K137" s="10">
        <f t="shared" ref="K137:L137" si="13">C59+E59+G59+I59+C98+E98+G98+I98+C137+E137+G137</f>
        <v>25652557.98</v>
      </c>
      <c r="L137" s="10">
        <f t="shared" si="13"/>
        <v>22517443.850000001</v>
      </c>
    </row>
    <row r="138" spans="1:12" x14ac:dyDescent="0.3">
      <c r="A138" s="1" t="s">
        <v>583</v>
      </c>
      <c r="B138" s="26" t="s">
        <v>596</v>
      </c>
      <c r="C138" s="10">
        <v>10029223.48</v>
      </c>
      <c r="D138" s="10">
        <v>27809.63</v>
      </c>
      <c r="E138" s="10">
        <v>1252033.18</v>
      </c>
      <c r="F138" s="10">
        <v>73491.81</v>
      </c>
      <c r="G138" s="10">
        <v>951946.03</v>
      </c>
      <c r="H138" s="10">
        <v>13819851</v>
      </c>
      <c r="I138" s="4"/>
      <c r="J138" s="4"/>
      <c r="K138" s="10">
        <f t="shared" ref="K138:L138" si="14">C60+E60+G60+I60+C99+E99+G99+I99+C138+E138+G138</f>
        <v>21314641.910000004</v>
      </c>
      <c r="L138" s="10">
        <f t="shared" si="14"/>
        <v>14979271.68</v>
      </c>
    </row>
    <row r="139" spans="1:12" x14ac:dyDescent="0.3">
      <c r="A139" s="1" t="s">
        <v>583</v>
      </c>
      <c r="B139" s="26" t="s">
        <v>597</v>
      </c>
      <c r="C139" s="10">
        <v>1671943.79</v>
      </c>
      <c r="D139" s="10">
        <v>22994.76</v>
      </c>
      <c r="E139" s="10">
        <v>944310.09</v>
      </c>
      <c r="F139" s="10">
        <v>33415.769999999997</v>
      </c>
      <c r="G139" s="10">
        <v>714331.92</v>
      </c>
      <c r="H139" s="10">
        <v>5477454.8300000001</v>
      </c>
      <c r="I139" s="4"/>
      <c r="J139" s="4"/>
      <c r="K139" s="10">
        <f t="shared" ref="K139:L139" si="15">C61+E61+G61+I61+C100+E100+G100+I100+C139+E139+G139</f>
        <v>6937918.2999999998</v>
      </c>
      <c r="L139" s="10">
        <f t="shared" si="15"/>
        <v>5593009.21</v>
      </c>
    </row>
    <row r="140" spans="1:12" x14ac:dyDescent="0.3">
      <c r="A140" s="1" t="s">
        <v>583</v>
      </c>
      <c r="B140" s="26" t="s">
        <v>598</v>
      </c>
      <c r="C140" s="10">
        <v>1119638.5</v>
      </c>
      <c r="D140" s="10">
        <v>1438.28</v>
      </c>
      <c r="E140" s="10">
        <v>339470.01</v>
      </c>
      <c r="F140" s="10">
        <v>20465.91</v>
      </c>
      <c r="G140" s="10">
        <v>8297675.8200000003</v>
      </c>
      <c r="H140" s="10">
        <v>14499796.41</v>
      </c>
      <c r="I140" s="4"/>
      <c r="J140" s="4"/>
      <c r="K140" s="10">
        <f t="shared" ref="K140:L140" si="16">C62+E62+G62+I62+C101+E101+G101+I101+C140+E140+G140</f>
        <v>12497122.34</v>
      </c>
      <c r="L140" s="10">
        <f t="shared" si="16"/>
        <v>14759386.040000001</v>
      </c>
    </row>
    <row r="141" spans="1:12" x14ac:dyDescent="0.3">
      <c r="A141" s="1" t="s">
        <v>583</v>
      </c>
      <c r="B141" s="26" t="s">
        <v>599</v>
      </c>
      <c r="C141" s="10">
        <v>1509362</v>
      </c>
      <c r="D141" s="10">
        <v>3846</v>
      </c>
      <c r="E141" s="10">
        <v>258945</v>
      </c>
      <c r="F141" s="10">
        <v>15959</v>
      </c>
      <c r="G141" s="10">
        <v>689532</v>
      </c>
      <c r="H141" s="10">
        <v>5115139</v>
      </c>
      <c r="I141" s="4"/>
      <c r="J141" s="4"/>
      <c r="K141" s="10">
        <f t="shared" ref="K141:L141" si="17">C63+E63+G63+I63+C102+E102+G102+I102+C141+E141+G141</f>
        <v>4232110</v>
      </c>
      <c r="L141" s="10">
        <f t="shared" si="17"/>
        <v>5850618</v>
      </c>
    </row>
    <row r="142" spans="1:12" x14ac:dyDescent="0.3">
      <c r="A142" s="1" t="s">
        <v>583</v>
      </c>
      <c r="B142" s="26" t="s">
        <v>600</v>
      </c>
      <c r="C142" s="10">
        <v>4317835.8499999996</v>
      </c>
      <c r="D142" s="10">
        <v>2461765.96</v>
      </c>
      <c r="E142" s="10">
        <v>1112350.5</v>
      </c>
      <c r="F142" s="10">
        <v>92843.94</v>
      </c>
      <c r="G142" s="10">
        <v>1637297.91</v>
      </c>
      <c r="H142" s="10">
        <v>24184289.530000001</v>
      </c>
      <c r="I142" s="4"/>
      <c r="J142" s="4"/>
      <c r="K142" s="10">
        <f t="shared" ref="K142:L142" si="18">C64+E64+G64+I64+C103+E103+G103+I103+C142+E142+G142</f>
        <v>17973714.109999999</v>
      </c>
      <c r="L142" s="10">
        <f t="shared" si="18"/>
        <v>30979789.609999999</v>
      </c>
    </row>
    <row r="143" spans="1:12" x14ac:dyDescent="0.3">
      <c r="A143" s="1" t="s">
        <v>583</v>
      </c>
      <c r="B143" s="26" t="s">
        <v>601</v>
      </c>
      <c r="C143" s="10">
        <v>1825471.91</v>
      </c>
      <c r="D143" s="10">
        <v>22008.05</v>
      </c>
      <c r="E143" s="10">
        <v>474546.75</v>
      </c>
      <c r="F143" s="10">
        <v>12109.68</v>
      </c>
      <c r="G143" s="10">
        <v>622845.93999999994</v>
      </c>
      <c r="H143" s="10">
        <v>10406444.439999999</v>
      </c>
      <c r="I143" s="4"/>
      <c r="J143" s="4"/>
      <c r="K143" s="10">
        <f t="shared" ref="K143:L143" si="19">C65+E65+G65+I65+C104+E104+G104+I104+C143+E143+G143</f>
        <v>5229020.93</v>
      </c>
      <c r="L143" s="10">
        <f t="shared" si="19"/>
        <v>10456829.309999999</v>
      </c>
    </row>
    <row r="144" spans="1:12" x14ac:dyDescent="0.3">
      <c r="A144" s="1" t="s">
        <v>583</v>
      </c>
      <c r="B144" s="26" t="s">
        <v>602</v>
      </c>
      <c r="C144" s="10">
        <v>1625212</v>
      </c>
      <c r="D144" s="10">
        <v>5000</v>
      </c>
      <c r="E144" s="10">
        <v>1161852.42</v>
      </c>
      <c r="F144" s="10">
        <v>46277.08</v>
      </c>
      <c r="G144" s="10">
        <v>189944.93</v>
      </c>
      <c r="H144" s="10">
        <v>15463617.01</v>
      </c>
      <c r="I144" s="4"/>
      <c r="J144" s="4"/>
      <c r="K144" s="10">
        <f t="shared" ref="K144:L144" si="20">C66+E66+G66+I66+C105+E105+G105+I105+C144+E144+G144</f>
        <v>9312306.2599999979</v>
      </c>
      <c r="L144" s="10">
        <f t="shared" si="20"/>
        <v>17760538.359999999</v>
      </c>
    </row>
    <row r="145" spans="1:12" x14ac:dyDescent="0.3">
      <c r="A145" s="1" t="s">
        <v>583</v>
      </c>
      <c r="B145" s="26" t="s">
        <v>603</v>
      </c>
      <c r="C145" s="10">
        <v>4676808</v>
      </c>
      <c r="D145" s="10">
        <v>33761</v>
      </c>
      <c r="E145" s="10">
        <v>1633488</v>
      </c>
      <c r="F145" s="10">
        <v>21934</v>
      </c>
      <c r="G145" s="10">
        <v>2807117</v>
      </c>
      <c r="H145" s="10">
        <v>17075438</v>
      </c>
      <c r="I145" s="4"/>
      <c r="J145" s="4"/>
      <c r="K145" s="10">
        <f t="shared" ref="K145:L145" si="21">C67+E67+G67+I67+C106+E106+G106+I106+C145+E145+G145</f>
        <v>17988343</v>
      </c>
      <c r="L145" s="10">
        <f t="shared" si="21"/>
        <v>17282959</v>
      </c>
    </row>
    <row r="146" spans="1:12" x14ac:dyDescent="0.3">
      <c r="A146" s="1" t="s">
        <v>583</v>
      </c>
      <c r="B146" s="26" t="s">
        <v>604</v>
      </c>
      <c r="C146" s="10">
        <v>4040172.7</v>
      </c>
      <c r="D146" s="10">
        <v>36850.71</v>
      </c>
      <c r="E146" s="10">
        <v>2116423.61</v>
      </c>
      <c r="F146" s="10">
        <v>117816.35</v>
      </c>
      <c r="G146" s="10">
        <v>974804.24</v>
      </c>
      <c r="H146" s="10">
        <v>13874478.960000001</v>
      </c>
      <c r="I146" s="4"/>
      <c r="J146" s="4"/>
      <c r="K146" s="10">
        <f t="shared" ref="K146:L146" si="22">C68+E68+G68+I68+C107+E107+G107+I107+C146+E146+G146</f>
        <v>15516332.85</v>
      </c>
      <c r="L146" s="10">
        <f t="shared" si="22"/>
        <v>14742082.5</v>
      </c>
    </row>
    <row r="147" spans="1:12" x14ac:dyDescent="0.3">
      <c r="A147" s="1" t="s">
        <v>583</v>
      </c>
      <c r="B147" s="26" t="s">
        <v>605</v>
      </c>
      <c r="C147" s="10">
        <v>2777674.93</v>
      </c>
      <c r="D147" s="10">
        <v>22817.53</v>
      </c>
      <c r="E147" s="10">
        <v>611899.81999999995</v>
      </c>
      <c r="F147" s="10">
        <v>30725.83</v>
      </c>
      <c r="G147" s="10">
        <v>1458639.27</v>
      </c>
      <c r="H147" s="10">
        <v>7147985.1799999997</v>
      </c>
      <c r="I147" s="4"/>
      <c r="J147" s="4"/>
      <c r="K147" s="10">
        <f t="shared" ref="K147:L147" si="23">C69+E69+G69+I69+C108+E108+G108+I108+C147+E147+G147</f>
        <v>7892478.9199999999</v>
      </c>
      <c r="L147" s="10">
        <f t="shared" si="23"/>
        <v>7447517.6999999993</v>
      </c>
    </row>
    <row r="148" spans="1:12" x14ac:dyDescent="0.3">
      <c r="A148" s="1" t="s">
        <v>583</v>
      </c>
      <c r="B148" s="26" t="s">
        <v>606</v>
      </c>
      <c r="C148" s="10">
        <v>1914765.1</v>
      </c>
      <c r="D148" s="10">
        <v>0</v>
      </c>
      <c r="E148" s="10">
        <v>1088550.3</v>
      </c>
      <c r="F148" s="10">
        <v>24020.74</v>
      </c>
      <c r="G148" s="10">
        <v>602236.19999999995</v>
      </c>
      <c r="H148" s="10">
        <v>9495505.75</v>
      </c>
      <c r="I148" s="4"/>
      <c r="J148" s="4"/>
      <c r="K148" s="10">
        <f t="shared" ref="K148:L148" si="24">C70+E70+G70+I70+C109+E109+G109+I109+C148+E148+G148</f>
        <v>9107853.5200000014</v>
      </c>
      <c r="L148" s="10">
        <f t="shared" si="24"/>
        <v>13631819.449999999</v>
      </c>
    </row>
    <row r="149" spans="1:12" x14ac:dyDescent="0.3">
      <c r="A149" s="1" t="s">
        <v>583</v>
      </c>
      <c r="B149" s="26" t="s">
        <v>607</v>
      </c>
      <c r="C149" s="10">
        <v>1548275.77</v>
      </c>
      <c r="D149" s="10">
        <v>156464.32999999999</v>
      </c>
      <c r="E149" s="10">
        <v>639550.89</v>
      </c>
      <c r="F149" s="10">
        <v>41375.040000000001</v>
      </c>
      <c r="G149" s="10">
        <v>454927.64</v>
      </c>
      <c r="H149" s="10">
        <v>7176634.5599999996</v>
      </c>
      <c r="I149" s="4"/>
      <c r="J149" s="4"/>
      <c r="K149" s="10">
        <f t="shared" ref="K149:L149" si="25">C71+E71+G71+I71+C110+E110+G110+I110+C149+E149+G149</f>
        <v>5721851.209999999</v>
      </c>
      <c r="L149" s="10">
        <f t="shared" si="25"/>
        <v>7406777.54</v>
      </c>
    </row>
    <row r="150" spans="1:12" x14ac:dyDescent="0.3">
      <c r="A150" s="1" t="s">
        <v>583</v>
      </c>
      <c r="B150" s="26" t="s">
        <v>608</v>
      </c>
      <c r="C150" s="10">
        <v>1715673.9</v>
      </c>
      <c r="D150" s="10">
        <v>20533.060000000001</v>
      </c>
      <c r="E150" s="10">
        <v>700470.71</v>
      </c>
      <c r="F150" s="10">
        <v>41899.199999999997</v>
      </c>
      <c r="G150" s="10">
        <v>103553.63</v>
      </c>
      <c r="H150" s="10">
        <v>7233101.0199999996</v>
      </c>
      <c r="I150" s="4"/>
      <c r="J150" s="4"/>
      <c r="K150" s="10">
        <f t="shared" ref="K150:L150" si="26">C72+E72+G72+I72+C111+E111+G111+I111+C150+E150+G150</f>
        <v>8227472.6799999997</v>
      </c>
      <c r="L150" s="10">
        <f t="shared" si="26"/>
        <v>9488331.7799999993</v>
      </c>
    </row>
    <row r="151" spans="1:12" x14ac:dyDescent="0.3">
      <c r="A151" s="1" t="s">
        <v>583</v>
      </c>
      <c r="B151" s="26" t="s">
        <v>609</v>
      </c>
      <c r="C151" s="10">
        <v>2027300</v>
      </c>
      <c r="D151" s="10">
        <v>9700</v>
      </c>
      <c r="E151" s="10">
        <v>0</v>
      </c>
      <c r="F151" s="10">
        <v>0</v>
      </c>
      <c r="G151" s="10">
        <v>695600</v>
      </c>
      <c r="H151" s="10">
        <v>23832200</v>
      </c>
      <c r="I151" s="4"/>
      <c r="J151" s="4"/>
      <c r="K151" s="10">
        <f t="shared" ref="K151:L151" si="27">C73+E73+G73+I73+C112+E112+G112+I112+C151+E151+G151</f>
        <v>11727100</v>
      </c>
      <c r="L151" s="10">
        <f t="shared" si="27"/>
        <v>24068200</v>
      </c>
    </row>
    <row r="152" spans="1:12" x14ac:dyDescent="0.3">
      <c r="A152" s="1" t="s">
        <v>583</v>
      </c>
      <c r="B152" s="26" t="s">
        <v>610</v>
      </c>
      <c r="C152" s="10">
        <v>4560194.1100000003</v>
      </c>
      <c r="D152" s="10">
        <v>47768.160000000003</v>
      </c>
      <c r="E152" s="10">
        <v>1987166.53</v>
      </c>
      <c r="F152" s="10">
        <v>55052.35</v>
      </c>
      <c r="G152" s="10">
        <v>3382560.72</v>
      </c>
      <c r="H152" s="10">
        <v>20803802.789999999</v>
      </c>
      <c r="I152" s="4"/>
      <c r="J152" s="4"/>
      <c r="K152" s="10">
        <f t="shared" ref="K152:L152" si="28">C74+E74+G74+I74+C113+E113+G113+I113+C152+E152+G152</f>
        <v>17562616.5</v>
      </c>
      <c r="L152" s="10">
        <f t="shared" si="28"/>
        <v>21877803.169999998</v>
      </c>
    </row>
    <row r="153" spans="1:12" x14ac:dyDescent="0.3">
      <c r="A153" s="1" t="s">
        <v>583</v>
      </c>
      <c r="B153" s="26" t="s">
        <v>611</v>
      </c>
      <c r="C153" s="10">
        <v>2037394.96</v>
      </c>
      <c r="D153" s="10">
        <v>2791.96</v>
      </c>
      <c r="E153" s="10">
        <v>959123.92</v>
      </c>
      <c r="F153" s="10">
        <v>42399.66</v>
      </c>
      <c r="G153" s="10">
        <v>683529.35</v>
      </c>
      <c r="H153" s="10">
        <v>13091039.859999999</v>
      </c>
      <c r="I153" s="4"/>
      <c r="J153" s="4"/>
      <c r="K153" s="10">
        <f t="shared" ref="K153:L153" si="29">C75+E75+G75+I75+C114+E114+G114+I114+C153+E153+G153</f>
        <v>10762819.890000001</v>
      </c>
      <c r="L153" s="10">
        <f t="shared" si="29"/>
        <v>13731107.549999999</v>
      </c>
    </row>
    <row r="154" spans="1:12" x14ac:dyDescent="0.3">
      <c r="A154" s="1" t="s">
        <v>583</v>
      </c>
      <c r="B154" s="26" t="s">
        <v>612</v>
      </c>
      <c r="C154" s="10">
        <v>1594670.21</v>
      </c>
      <c r="D154" s="10">
        <v>2695.91</v>
      </c>
      <c r="E154" s="10">
        <v>595825.56999999995</v>
      </c>
      <c r="F154" s="10">
        <v>11686.37</v>
      </c>
      <c r="G154" s="10">
        <v>1025502.61</v>
      </c>
      <c r="H154" s="10">
        <v>8078410.0599999996</v>
      </c>
      <c r="I154" s="4"/>
      <c r="J154" s="4"/>
      <c r="K154" s="10">
        <f t="shared" ref="K154:L154" si="30">C76+E76+G76+I76+C115+E115+G115+I115+C154+E154+G154</f>
        <v>10114455.129999999</v>
      </c>
      <c r="L154" s="10">
        <f t="shared" si="30"/>
        <v>11272551.309999999</v>
      </c>
    </row>
    <row r="155" spans="1:12" x14ac:dyDescent="0.3">
      <c r="A155" s="1" t="s">
        <v>583</v>
      </c>
      <c r="B155" s="26" t="s">
        <v>613</v>
      </c>
      <c r="C155" s="10">
        <v>2801429</v>
      </c>
      <c r="D155" s="10">
        <v>30174</v>
      </c>
      <c r="E155" s="10">
        <v>1140586</v>
      </c>
      <c r="F155" s="10">
        <v>33341</v>
      </c>
      <c r="G155" s="10">
        <v>1554201</v>
      </c>
      <c r="H155" s="10">
        <v>13777805</v>
      </c>
      <c r="I155" s="4"/>
      <c r="J155" s="4"/>
      <c r="K155" s="10">
        <f>C77+E77+G77+I77+C116+E116+G116+I116+C155+E155+G155</f>
        <v>13834971</v>
      </c>
      <c r="L155" s="10">
        <f>D77+F77+H77+J77+D116+F116+H116+J116+D155+F155+H155</f>
        <v>13955488</v>
      </c>
    </row>
    <row r="156" spans="1:12" x14ac:dyDescent="0.3">
      <c r="A156" s="1" t="s">
        <v>360</v>
      </c>
      <c r="B156" s="26" t="s">
        <v>614</v>
      </c>
      <c r="C156" s="10">
        <v>4010788.63</v>
      </c>
      <c r="D156" s="10">
        <v>9624.15</v>
      </c>
      <c r="E156" s="10">
        <v>729412.89</v>
      </c>
      <c r="F156" s="10">
        <v>45305.88</v>
      </c>
      <c r="G156" s="10">
        <v>1442052.64</v>
      </c>
      <c r="H156" s="10">
        <v>13873870.34</v>
      </c>
      <c r="I156" s="4"/>
      <c r="J156" s="4"/>
      <c r="K156" s="10">
        <f>C78+E78+G78+I78+C117+E117+G117+I117+C156+E156+G156</f>
        <v>11970932.440000001</v>
      </c>
      <c r="L156" s="10">
        <f>D78+F78+H78+J78+D117+F117+H117+J117+D156+F156+H156</f>
        <v>16551537.539999999</v>
      </c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3">
      <c r="B158" s="26" t="s">
        <v>225</v>
      </c>
      <c r="C158" s="11">
        <f t="shared" ref="C158:H158" si="31">SUBTOTAL(9,C125:C157)</f>
        <v>93697727.12999998</v>
      </c>
      <c r="D158" s="11">
        <f t="shared" si="31"/>
        <v>3505861.12</v>
      </c>
      <c r="E158" s="11">
        <f t="shared" si="31"/>
        <v>35157382.520000011</v>
      </c>
      <c r="F158" s="11">
        <f t="shared" si="31"/>
        <v>1246549.44</v>
      </c>
      <c r="G158" s="11">
        <f t="shared" si="31"/>
        <v>75655580.280000001</v>
      </c>
      <c r="H158" s="11">
        <f t="shared" si="31"/>
        <v>557813391.37</v>
      </c>
      <c r="I158" s="4"/>
      <c r="J158" s="4"/>
      <c r="K158" s="11">
        <f>SUBTOTAL(9,K125:K157)</f>
        <v>489129686.95999998</v>
      </c>
      <c r="L158" s="11">
        <f>SUBTOTAL(9,L125:L157)</f>
        <v>621677164.2299999</v>
      </c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24"/>
      <c r="C160" s="224"/>
      <c r="D160" s="224"/>
      <c r="E160" s="224"/>
      <c r="F160" s="224"/>
      <c r="G160" s="224"/>
      <c r="H160" s="224"/>
      <c r="I160" s="224"/>
      <c r="J160" s="224"/>
      <c r="K160" s="225"/>
      <c r="L160" s="225"/>
    </row>
    <row r="161" spans="1:13" ht="39.75" customHeight="1" x14ac:dyDescent="0.3">
      <c r="B161" s="26"/>
      <c r="C161" s="214"/>
      <c r="D161" s="214"/>
      <c r="E161" s="214"/>
      <c r="F161" s="214"/>
      <c r="G161" s="214"/>
      <c r="H161" s="214"/>
      <c r="I161" s="214"/>
      <c r="J161" s="217"/>
      <c r="K161" s="209" t="s">
        <v>147</v>
      </c>
      <c r="L161" s="223"/>
      <c r="M161" s="6"/>
    </row>
    <row r="162" spans="1:13" x14ac:dyDescent="0.3">
      <c r="B162" s="15"/>
      <c r="C162" s="28"/>
      <c r="D162" s="28"/>
      <c r="E162" s="28"/>
      <c r="F162" s="28"/>
      <c r="G162" s="26"/>
      <c r="H162" s="28"/>
      <c r="I162" s="27"/>
      <c r="J162" s="27"/>
      <c r="K162" s="156" t="s">
        <v>251</v>
      </c>
      <c r="L162" s="148" t="s">
        <v>252</v>
      </c>
    </row>
    <row r="163" spans="1:13" x14ac:dyDescent="0.3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253</v>
      </c>
      <c r="L163" s="28" t="s">
        <v>253</v>
      </c>
    </row>
    <row r="164" spans="1:13" x14ac:dyDescent="0.3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3">
      <c r="A165" s="1" t="s">
        <v>159</v>
      </c>
      <c r="B165" s="26"/>
      <c r="C165" s="4"/>
      <c r="D165" s="4"/>
      <c r="E165" s="4"/>
      <c r="F165" s="4"/>
      <c r="G165" s="4"/>
      <c r="H165" s="222" t="s">
        <v>507</v>
      </c>
      <c r="I165" s="222"/>
      <c r="J165" s="222"/>
      <c r="K165" s="150">
        <v>10750430</v>
      </c>
      <c r="L165" s="150">
        <v>10750430</v>
      </c>
    </row>
    <row r="166" spans="1:13" x14ac:dyDescent="0.3"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499880116.95999998</v>
      </c>
      <c r="L166" s="15">
        <f>L158+L165</f>
        <v>632427594.2299999</v>
      </c>
    </row>
    <row r="167" spans="1:13" x14ac:dyDescent="0.3">
      <c r="A167" s="1" t="s">
        <v>84</v>
      </c>
      <c r="B167" s="26"/>
      <c r="C167" s="4"/>
      <c r="D167" s="4"/>
      <c r="E167" s="4"/>
      <c r="F167" s="4"/>
      <c r="G167" s="4"/>
      <c r="H167" s="220" t="s">
        <v>493</v>
      </c>
      <c r="I167" s="220"/>
      <c r="J167" s="220"/>
      <c r="K167" s="4">
        <v>21162718.689999998</v>
      </c>
      <c r="L167" s="4">
        <v>21162718.689999998</v>
      </c>
    </row>
    <row r="168" spans="1:13" ht="13.5" thickBot="1" x14ac:dyDescent="0.35">
      <c r="B168" s="10"/>
      <c r="C168" s="10"/>
      <c r="D168" s="10"/>
      <c r="E168" s="10"/>
      <c r="F168" s="10"/>
      <c r="G168" s="10"/>
      <c r="H168" s="139"/>
      <c r="I168" s="139"/>
      <c r="J168" s="139"/>
      <c r="K168" s="139"/>
      <c r="L168" s="139"/>
    </row>
    <row r="169" spans="1:13" ht="14" thickTop="1" thickBot="1" x14ac:dyDescent="0.35">
      <c r="B169" s="10"/>
      <c r="C169" s="10"/>
      <c r="D169" s="10"/>
      <c r="E169" s="10"/>
      <c r="F169" s="10"/>
      <c r="G169" s="10"/>
      <c r="H169" s="221" t="s">
        <v>160</v>
      </c>
      <c r="I169" s="221"/>
      <c r="J169" s="221"/>
      <c r="K169" s="141">
        <f>K166-K167</f>
        <v>478717398.26999998</v>
      </c>
      <c r="L169" s="163">
        <f>L166-L167</f>
        <v>611264875.53999996</v>
      </c>
    </row>
    <row r="170" spans="1:13" ht="13.5" thickTop="1" x14ac:dyDescent="0.3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3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3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B27" sqref="B27"/>
    </sheetView>
  </sheetViews>
  <sheetFormatPr defaultRowHeight="12.5" x14ac:dyDescent="0.25"/>
  <cols>
    <col min="2" max="2" width="24.453125" customWidth="1"/>
    <col min="3" max="3" width="87.453125" customWidth="1"/>
    <col min="4" max="4" width="13.08984375" customWidth="1"/>
    <col min="5" max="5" width="16.81640625" customWidth="1"/>
    <col min="258" max="258" width="24.453125" customWidth="1"/>
    <col min="259" max="259" width="106" customWidth="1"/>
    <col min="260" max="260" width="13.08984375" customWidth="1"/>
    <col min="261" max="261" width="11.81640625" customWidth="1"/>
    <col min="514" max="514" width="24.453125" customWidth="1"/>
    <col min="515" max="515" width="106" customWidth="1"/>
    <col min="516" max="516" width="13.08984375" customWidth="1"/>
    <col min="517" max="517" width="11.81640625" customWidth="1"/>
    <col min="770" max="770" width="24.453125" customWidth="1"/>
    <col min="771" max="771" width="106" customWidth="1"/>
    <col min="772" max="772" width="13.08984375" customWidth="1"/>
    <col min="773" max="773" width="11.81640625" customWidth="1"/>
    <col min="1026" max="1026" width="24.453125" customWidth="1"/>
    <col min="1027" max="1027" width="106" customWidth="1"/>
    <col min="1028" max="1028" width="13.08984375" customWidth="1"/>
    <col min="1029" max="1029" width="11.81640625" customWidth="1"/>
    <col min="1282" max="1282" width="24.453125" customWidth="1"/>
    <col min="1283" max="1283" width="106" customWidth="1"/>
    <col min="1284" max="1284" width="13.08984375" customWidth="1"/>
    <col min="1285" max="1285" width="11.81640625" customWidth="1"/>
    <col min="1538" max="1538" width="24.453125" customWidth="1"/>
    <col min="1539" max="1539" width="106" customWidth="1"/>
    <col min="1540" max="1540" width="13.08984375" customWidth="1"/>
    <col min="1541" max="1541" width="11.81640625" customWidth="1"/>
    <col min="1794" max="1794" width="24.453125" customWidth="1"/>
    <col min="1795" max="1795" width="106" customWidth="1"/>
    <col min="1796" max="1796" width="13.08984375" customWidth="1"/>
    <col min="1797" max="1797" width="11.81640625" customWidth="1"/>
    <col min="2050" max="2050" width="24.453125" customWidth="1"/>
    <col min="2051" max="2051" width="106" customWidth="1"/>
    <col min="2052" max="2052" width="13.08984375" customWidth="1"/>
    <col min="2053" max="2053" width="11.81640625" customWidth="1"/>
    <col min="2306" max="2306" width="24.453125" customWidth="1"/>
    <col min="2307" max="2307" width="106" customWidth="1"/>
    <col min="2308" max="2308" width="13.08984375" customWidth="1"/>
    <col min="2309" max="2309" width="11.81640625" customWidth="1"/>
    <col min="2562" max="2562" width="24.453125" customWidth="1"/>
    <col min="2563" max="2563" width="106" customWidth="1"/>
    <col min="2564" max="2564" width="13.08984375" customWidth="1"/>
    <col min="2565" max="2565" width="11.81640625" customWidth="1"/>
    <col min="2818" max="2818" width="24.453125" customWidth="1"/>
    <col min="2819" max="2819" width="106" customWidth="1"/>
    <col min="2820" max="2820" width="13.08984375" customWidth="1"/>
    <col min="2821" max="2821" width="11.81640625" customWidth="1"/>
    <col min="3074" max="3074" width="24.453125" customWidth="1"/>
    <col min="3075" max="3075" width="106" customWidth="1"/>
    <col min="3076" max="3076" width="13.08984375" customWidth="1"/>
    <col min="3077" max="3077" width="11.81640625" customWidth="1"/>
    <col min="3330" max="3330" width="24.453125" customWidth="1"/>
    <col min="3331" max="3331" width="106" customWidth="1"/>
    <col min="3332" max="3332" width="13.08984375" customWidth="1"/>
    <col min="3333" max="3333" width="11.81640625" customWidth="1"/>
    <col min="3586" max="3586" width="24.453125" customWidth="1"/>
    <col min="3587" max="3587" width="106" customWidth="1"/>
    <col min="3588" max="3588" width="13.08984375" customWidth="1"/>
    <col min="3589" max="3589" width="11.81640625" customWidth="1"/>
    <col min="3842" max="3842" width="24.453125" customWidth="1"/>
    <col min="3843" max="3843" width="106" customWidth="1"/>
    <col min="3844" max="3844" width="13.08984375" customWidth="1"/>
    <col min="3845" max="3845" width="11.81640625" customWidth="1"/>
    <col min="4098" max="4098" width="24.453125" customWidth="1"/>
    <col min="4099" max="4099" width="106" customWidth="1"/>
    <col min="4100" max="4100" width="13.08984375" customWidth="1"/>
    <col min="4101" max="4101" width="11.81640625" customWidth="1"/>
    <col min="4354" max="4354" width="24.453125" customWidth="1"/>
    <col min="4355" max="4355" width="106" customWidth="1"/>
    <col min="4356" max="4356" width="13.08984375" customWidth="1"/>
    <col min="4357" max="4357" width="11.81640625" customWidth="1"/>
    <col min="4610" max="4610" width="24.453125" customWidth="1"/>
    <col min="4611" max="4611" width="106" customWidth="1"/>
    <col min="4612" max="4612" width="13.08984375" customWidth="1"/>
    <col min="4613" max="4613" width="11.81640625" customWidth="1"/>
    <col min="4866" max="4866" width="24.453125" customWidth="1"/>
    <col min="4867" max="4867" width="106" customWidth="1"/>
    <col min="4868" max="4868" width="13.08984375" customWidth="1"/>
    <col min="4869" max="4869" width="11.81640625" customWidth="1"/>
    <col min="5122" max="5122" width="24.453125" customWidth="1"/>
    <col min="5123" max="5123" width="106" customWidth="1"/>
    <col min="5124" max="5124" width="13.08984375" customWidth="1"/>
    <col min="5125" max="5125" width="11.81640625" customWidth="1"/>
    <col min="5378" max="5378" width="24.453125" customWidth="1"/>
    <col min="5379" max="5379" width="106" customWidth="1"/>
    <col min="5380" max="5380" width="13.08984375" customWidth="1"/>
    <col min="5381" max="5381" width="11.81640625" customWidth="1"/>
    <col min="5634" max="5634" width="24.453125" customWidth="1"/>
    <col min="5635" max="5635" width="106" customWidth="1"/>
    <col min="5636" max="5636" width="13.08984375" customWidth="1"/>
    <col min="5637" max="5637" width="11.81640625" customWidth="1"/>
    <col min="5890" max="5890" width="24.453125" customWidth="1"/>
    <col min="5891" max="5891" width="106" customWidth="1"/>
    <col min="5892" max="5892" width="13.08984375" customWidth="1"/>
    <col min="5893" max="5893" width="11.81640625" customWidth="1"/>
    <col min="6146" max="6146" width="24.453125" customWidth="1"/>
    <col min="6147" max="6147" width="106" customWidth="1"/>
    <col min="6148" max="6148" width="13.08984375" customWidth="1"/>
    <col min="6149" max="6149" width="11.81640625" customWidth="1"/>
    <col min="6402" max="6402" width="24.453125" customWidth="1"/>
    <col min="6403" max="6403" width="106" customWidth="1"/>
    <col min="6404" max="6404" width="13.08984375" customWidth="1"/>
    <col min="6405" max="6405" width="11.81640625" customWidth="1"/>
    <col min="6658" max="6658" width="24.453125" customWidth="1"/>
    <col min="6659" max="6659" width="106" customWidth="1"/>
    <col min="6660" max="6660" width="13.08984375" customWidth="1"/>
    <col min="6661" max="6661" width="11.81640625" customWidth="1"/>
    <col min="6914" max="6914" width="24.453125" customWidth="1"/>
    <col min="6915" max="6915" width="106" customWidth="1"/>
    <col min="6916" max="6916" width="13.08984375" customWidth="1"/>
    <col min="6917" max="6917" width="11.81640625" customWidth="1"/>
    <col min="7170" max="7170" width="24.453125" customWidth="1"/>
    <col min="7171" max="7171" width="106" customWidth="1"/>
    <col min="7172" max="7172" width="13.08984375" customWidth="1"/>
    <col min="7173" max="7173" width="11.81640625" customWidth="1"/>
    <col min="7426" max="7426" width="24.453125" customWidth="1"/>
    <col min="7427" max="7427" width="106" customWidth="1"/>
    <col min="7428" max="7428" width="13.08984375" customWidth="1"/>
    <col min="7429" max="7429" width="11.81640625" customWidth="1"/>
    <col min="7682" max="7682" width="24.453125" customWidth="1"/>
    <col min="7683" max="7683" width="106" customWidth="1"/>
    <col min="7684" max="7684" width="13.08984375" customWidth="1"/>
    <col min="7685" max="7685" width="11.81640625" customWidth="1"/>
    <col min="7938" max="7938" width="24.453125" customWidth="1"/>
    <col min="7939" max="7939" width="106" customWidth="1"/>
    <col min="7940" max="7940" width="13.08984375" customWidth="1"/>
    <col min="7941" max="7941" width="11.81640625" customWidth="1"/>
    <col min="8194" max="8194" width="24.453125" customWidth="1"/>
    <col min="8195" max="8195" width="106" customWidth="1"/>
    <col min="8196" max="8196" width="13.08984375" customWidth="1"/>
    <col min="8197" max="8197" width="11.81640625" customWidth="1"/>
    <col min="8450" max="8450" width="24.453125" customWidth="1"/>
    <col min="8451" max="8451" width="106" customWidth="1"/>
    <col min="8452" max="8452" width="13.08984375" customWidth="1"/>
    <col min="8453" max="8453" width="11.81640625" customWidth="1"/>
    <col min="8706" max="8706" width="24.453125" customWidth="1"/>
    <col min="8707" max="8707" width="106" customWidth="1"/>
    <col min="8708" max="8708" width="13.08984375" customWidth="1"/>
    <col min="8709" max="8709" width="11.81640625" customWidth="1"/>
    <col min="8962" max="8962" width="24.453125" customWidth="1"/>
    <col min="8963" max="8963" width="106" customWidth="1"/>
    <col min="8964" max="8964" width="13.08984375" customWidth="1"/>
    <col min="8965" max="8965" width="11.81640625" customWidth="1"/>
    <col min="9218" max="9218" width="24.453125" customWidth="1"/>
    <col min="9219" max="9219" width="106" customWidth="1"/>
    <col min="9220" max="9220" width="13.08984375" customWidth="1"/>
    <col min="9221" max="9221" width="11.81640625" customWidth="1"/>
    <col min="9474" max="9474" width="24.453125" customWidth="1"/>
    <col min="9475" max="9475" width="106" customWidth="1"/>
    <col min="9476" max="9476" width="13.08984375" customWidth="1"/>
    <col min="9477" max="9477" width="11.81640625" customWidth="1"/>
    <col min="9730" max="9730" width="24.453125" customWidth="1"/>
    <col min="9731" max="9731" width="106" customWidth="1"/>
    <col min="9732" max="9732" width="13.08984375" customWidth="1"/>
    <col min="9733" max="9733" width="11.81640625" customWidth="1"/>
    <col min="9986" max="9986" width="24.453125" customWidth="1"/>
    <col min="9987" max="9987" width="106" customWidth="1"/>
    <col min="9988" max="9988" width="13.08984375" customWidth="1"/>
    <col min="9989" max="9989" width="11.81640625" customWidth="1"/>
    <col min="10242" max="10242" width="24.453125" customWidth="1"/>
    <col min="10243" max="10243" width="106" customWidth="1"/>
    <col min="10244" max="10244" width="13.08984375" customWidth="1"/>
    <col min="10245" max="10245" width="11.81640625" customWidth="1"/>
    <col min="10498" max="10498" width="24.453125" customWidth="1"/>
    <col min="10499" max="10499" width="106" customWidth="1"/>
    <col min="10500" max="10500" width="13.08984375" customWidth="1"/>
    <col min="10501" max="10501" width="11.81640625" customWidth="1"/>
    <col min="10754" max="10754" width="24.453125" customWidth="1"/>
    <col min="10755" max="10755" width="106" customWidth="1"/>
    <col min="10756" max="10756" width="13.08984375" customWidth="1"/>
    <col min="10757" max="10757" width="11.81640625" customWidth="1"/>
    <col min="11010" max="11010" width="24.453125" customWidth="1"/>
    <col min="11011" max="11011" width="106" customWidth="1"/>
    <col min="11012" max="11012" width="13.08984375" customWidth="1"/>
    <col min="11013" max="11013" width="11.81640625" customWidth="1"/>
    <col min="11266" max="11266" width="24.453125" customWidth="1"/>
    <col min="11267" max="11267" width="106" customWidth="1"/>
    <col min="11268" max="11268" width="13.08984375" customWidth="1"/>
    <col min="11269" max="11269" width="11.81640625" customWidth="1"/>
    <col min="11522" max="11522" width="24.453125" customWidth="1"/>
    <col min="11523" max="11523" width="106" customWidth="1"/>
    <col min="11524" max="11524" width="13.08984375" customWidth="1"/>
    <col min="11525" max="11525" width="11.81640625" customWidth="1"/>
    <col min="11778" max="11778" width="24.453125" customWidth="1"/>
    <col min="11779" max="11779" width="106" customWidth="1"/>
    <col min="11780" max="11780" width="13.08984375" customWidth="1"/>
    <col min="11781" max="11781" width="11.81640625" customWidth="1"/>
    <col min="12034" max="12034" width="24.453125" customWidth="1"/>
    <col min="12035" max="12035" width="106" customWidth="1"/>
    <col min="12036" max="12036" width="13.08984375" customWidth="1"/>
    <col min="12037" max="12037" width="11.81640625" customWidth="1"/>
    <col min="12290" max="12290" width="24.453125" customWidth="1"/>
    <col min="12291" max="12291" width="106" customWidth="1"/>
    <col min="12292" max="12292" width="13.08984375" customWidth="1"/>
    <col min="12293" max="12293" width="11.81640625" customWidth="1"/>
    <col min="12546" max="12546" width="24.453125" customWidth="1"/>
    <col min="12547" max="12547" width="106" customWidth="1"/>
    <col min="12548" max="12548" width="13.08984375" customWidth="1"/>
    <col min="12549" max="12549" width="11.81640625" customWidth="1"/>
    <col min="12802" max="12802" width="24.453125" customWidth="1"/>
    <col min="12803" max="12803" width="106" customWidth="1"/>
    <col min="12804" max="12804" width="13.08984375" customWidth="1"/>
    <col min="12805" max="12805" width="11.81640625" customWidth="1"/>
    <col min="13058" max="13058" width="24.453125" customWidth="1"/>
    <col min="13059" max="13059" width="106" customWidth="1"/>
    <col min="13060" max="13060" width="13.08984375" customWidth="1"/>
    <col min="13061" max="13061" width="11.81640625" customWidth="1"/>
    <col min="13314" max="13314" width="24.453125" customWidth="1"/>
    <col min="13315" max="13315" width="106" customWidth="1"/>
    <col min="13316" max="13316" width="13.08984375" customWidth="1"/>
    <col min="13317" max="13317" width="11.81640625" customWidth="1"/>
    <col min="13570" max="13570" width="24.453125" customWidth="1"/>
    <col min="13571" max="13571" width="106" customWidth="1"/>
    <col min="13572" max="13572" width="13.08984375" customWidth="1"/>
    <col min="13573" max="13573" width="11.81640625" customWidth="1"/>
    <col min="13826" max="13826" width="24.453125" customWidth="1"/>
    <col min="13827" max="13827" width="106" customWidth="1"/>
    <col min="13828" max="13828" width="13.08984375" customWidth="1"/>
    <col min="13829" max="13829" width="11.81640625" customWidth="1"/>
    <col min="14082" max="14082" width="24.453125" customWidth="1"/>
    <col min="14083" max="14083" width="106" customWidth="1"/>
    <col min="14084" max="14084" width="13.08984375" customWidth="1"/>
    <col min="14085" max="14085" width="11.81640625" customWidth="1"/>
    <col min="14338" max="14338" width="24.453125" customWidth="1"/>
    <col min="14339" max="14339" width="106" customWidth="1"/>
    <col min="14340" max="14340" width="13.08984375" customWidth="1"/>
    <col min="14341" max="14341" width="11.81640625" customWidth="1"/>
    <col min="14594" max="14594" width="24.453125" customWidth="1"/>
    <col min="14595" max="14595" width="106" customWidth="1"/>
    <col min="14596" max="14596" width="13.08984375" customWidth="1"/>
    <col min="14597" max="14597" width="11.81640625" customWidth="1"/>
    <col min="14850" max="14850" width="24.453125" customWidth="1"/>
    <col min="14851" max="14851" width="106" customWidth="1"/>
    <col min="14852" max="14852" width="13.08984375" customWidth="1"/>
    <col min="14853" max="14853" width="11.81640625" customWidth="1"/>
    <col min="15106" max="15106" width="24.453125" customWidth="1"/>
    <col min="15107" max="15107" width="106" customWidth="1"/>
    <col min="15108" max="15108" width="13.08984375" customWidth="1"/>
    <col min="15109" max="15109" width="11.81640625" customWidth="1"/>
    <col min="15362" max="15362" width="24.453125" customWidth="1"/>
    <col min="15363" max="15363" width="106" customWidth="1"/>
    <col min="15364" max="15364" width="13.08984375" customWidth="1"/>
    <col min="15365" max="15365" width="11.81640625" customWidth="1"/>
    <col min="15618" max="15618" width="24.453125" customWidth="1"/>
    <col min="15619" max="15619" width="106" customWidth="1"/>
    <col min="15620" max="15620" width="13.08984375" customWidth="1"/>
    <col min="15621" max="15621" width="11.81640625" customWidth="1"/>
    <col min="15874" max="15874" width="24.453125" customWidth="1"/>
    <col min="15875" max="15875" width="106" customWidth="1"/>
    <col min="15876" max="15876" width="13.08984375" customWidth="1"/>
    <col min="15877" max="15877" width="11.81640625" customWidth="1"/>
    <col min="16130" max="16130" width="24.453125" customWidth="1"/>
    <col min="16131" max="16131" width="106" customWidth="1"/>
    <col min="16132" max="16132" width="13.08984375" customWidth="1"/>
    <col min="16133" max="16133" width="11.81640625" customWidth="1"/>
  </cols>
  <sheetData>
    <row r="1" spans="1:5" ht="13" x14ac:dyDescent="0.3">
      <c r="A1" s="114" t="s">
        <v>184</v>
      </c>
    </row>
    <row r="2" spans="1:5" ht="13" x14ac:dyDescent="0.3">
      <c r="A2" s="114" t="s">
        <v>567</v>
      </c>
      <c r="B2" s="182"/>
      <c r="C2" s="182"/>
      <c r="D2" s="183"/>
      <c r="E2" s="182"/>
    </row>
    <row r="3" spans="1:5" ht="13" x14ac:dyDescent="0.3">
      <c r="A3" s="114" t="s">
        <v>185</v>
      </c>
      <c r="B3" s="114" t="s">
        <v>186</v>
      </c>
      <c r="C3" s="114" t="s">
        <v>187</v>
      </c>
      <c r="D3" s="184" t="s">
        <v>188</v>
      </c>
      <c r="E3" s="114" t="s">
        <v>568</v>
      </c>
    </row>
    <row r="4" spans="1:5" ht="13" customHeight="1" x14ac:dyDescent="0.25">
      <c r="A4" s="185">
        <v>1</v>
      </c>
      <c r="B4" s="186" t="s">
        <v>560</v>
      </c>
      <c r="C4" s="186" t="s">
        <v>569</v>
      </c>
      <c r="D4" s="187">
        <v>44126</v>
      </c>
      <c r="E4" s="182" t="s">
        <v>570</v>
      </c>
    </row>
    <row r="5" spans="1:5" x14ac:dyDescent="0.25">
      <c r="D5" s="188"/>
    </row>
    <row r="6" spans="1:5" ht="13" x14ac:dyDescent="0.3">
      <c r="A6" s="114" t="s">
        <v>571</v>
      </c>
      <c r="B6" s="182"/>
      <c r="C6" s="182"/>
      <c r="D6" s="183"/>
      <c r="E6" s="182"/>
    </row>
    <row r="7" spans="1:5" ht="13" x14ac:dyDescent="0.3">
      <c r="A7" s="114" t="s">
        <v>185</v>
      </c>
      <c r="B7" s="114" t="s">
        <v>186</v>
      </c>
      <c r="C7" s="114" t="s">
        <v>187</v>
      </c>
      <c r="D7" s="184" t="s">
        <v>188</v>
      </c>
      <c r="E7" s="114" t="s">
        <v>568</v>
      </c>
    </row>
    <row r="8" spans="1:5" ht="13" customHeight="1" x14ac:dyDescent="0.25">
      <c r="A8" s="185">
        <v>1</v>
      </c>
      <c r="B8" s="186" t="s">
        <v>560</v>
      </c>
      <c r="C8" s="186" t="s">
        <v>572</v>
      </c>
      <c r="D8" s="187">
        <v>44441</v>
      </c>
      <c r="E8" s="182" t="s">
        <v>570</v>
      </c>
    </row>
    <row r="9" spans="1:5" x14ac:dyDescent="0.25">
      <c r="B9" s="188"/>
      <c r="C9" s="188"/>
      <c r="D9" s="188"/>
    </row>
    <row r="10" spans="1:5" ht="13" x14ac:dyDescent="0.3">
      <c r="A10" s="114" t="s">
        <v>573</v>
      </c>
      <c r="B10" s="182"/>
      <c r="C10" s="182"/>
      <c r="D10" s="183"/>
      <c r="E10" s="182"/>
    </row>
    <row r="11" spans="1:5" ht="13" x14ac:dyDescent="0.3">
      <c r="A11" s="114" t="s">
        <v>185</v>
      </c>
      <c r="B11" s="114" t="s">
        <v>186</v>
      </c>
      <c r="C11" s="114" t="s">
        <v>187</v>
      </c>
      <c r="D11" s="184" t="s">
        <v>188</v>
      </c>
      <c r="E11" s="114" t="s">
        <v>568</v>
      </c>
    </row>
    <row r="12" spans="1:5" ht="13" customHeight="1" x14ac:dyDescent="0.25">
      <c r="A12" s="185">
        <v>1</v>
      </c>
      <c r="B12" s="186" t="s">
        <v>560</v>
      </c>
      <c r="C12" s="192" t="s">
        <v>574</v>
      </c>
      <c r="D12" s="187">
        <v>44805</v>
      </c>
      <c r="E12" s="182" t="s">
        <v>570</v>
      </c>
    </row>
    <row r="13" spans="1:5" x14ac:dyDescent="0.25">
      <c r="A13" s="185">
        <v>1</v>
      </c>
      <c r="B13" s="193" t="s">
        <v>154</v>
      </c>
      <c r="C13" s="193" t="s">
        <v>577</v>
      </c>
      <c r="D13" s="187">
        <v>44805</v>
      </c>
      <c r="E13" s="182" t="s">
        <v>570</v>
      </c>
    </row>
    <row r="14" spans="1:5" x14ac:dyDescent="0.25">
      <c r="A14" s="185">
        <v>1</v>
      </c>
      <c r="B14" s="193" t="s">
        <v>155</v>
      </c>
      <c r="C14" s="193" t="s">
        <v>577</v>
      </c>
      <c r="D14" s="187">
        <v>44805</v>
      </c>
      <c r="E14" s="182" t="s">
        <v>570</v>
      </c>
    </row>
    <row r="15" spans="1:5" x14ac:dyDescent="0.25">
      <c r="A15" s="189"/>
      <c r="C15" s="188"/>
    </row>
    <row r="16" spans="1:5" ht="13" x14ac:dyDescent="0.3">
      <c r="A16" s="114" t="s">
        <v>579</v>
      </c>
      <c r="B16" s="182"/>
      <c r="C16" s="182"/>
      <c r="D16" s="183"/>
      <c r="E16" s="182"/>
    </row>
    <row r="17" spans="1:5" ht="13" x14ac:dyDescent="0.3">
      <c r="A17" s="114" t="s">
        <v>185</v>
      </c>
      <c r="B17" s="114" t="s">
        <v>186</v>
      </c>
      <c r="C17" s="114" t="s">
        <v>187</v>
      </c>
      <c r="D17" s="184" t="s">
        <v>188</v>
      </c>
      <c r="E17" s="114" t="s">
        <v>568</v>
      </c>
    </row>
    <row r="18" spans="1:5" ht="13" customHeight="1" x14ac:dyDescent="0.25">
      <c r="A18" s="185">
        <v>1</v>
      </c>
      <c r="B18" s="186" t="s">
        <v>560</v>
      </c>
      <c r="C18" s="192" t="s">
        <v>580</v>
      </c>
      <c r="D18" s="187">
        <v>45141</v>
      </c>
      <c r="E18" s="182" t="s">
        <v>570</v>
      </c>
    </row>
    <row r="19" spans="1:5" x14ac:dyDescent="0.25">
      <c r="A19" s="189"/>
    </row>
    <row r="20" spans="1:5" ht="13" x14ac:dyDescent="0.3">
      <c r="A20" s="114" t="s">
        <v>581</v>
      </c>
      <c r="B20" s="182"/>
      <c r="C20" s="182"/>
      <c r="D20" s="183"/>
      <c r="E20" s="182"/>
    </row>
    <row r="21" spans="1:5" ht="13" x14ac:dyDescent="0.3">
      <c r="A21" s="114" t="s">
        <v>185</v>
      </c>
      <c r="B21" s="114" t="s">
        <v>186</v>
      </c>
      <c r="C21" s="114" t="s">
        <v>187</v>
      </c>
      <c r="D21" s="184" t="s">
        <v>188</v>
      </c>
      <c r="E21" s="114" t="s">
        <v>568</v>
      </c>
    </row>
    <row r="22" spans="1:5" ht="13" customHeight="1" x14ac:dyDescent="0.25">
      <c r="A22" s="185">
        <v>1</v>
      </c>
      <c r="B22" s="186" t="s">
        <v>560</v>
      </c>
      <c r="C22" s="192" t="s">
        <v>582</v>
      </c>
      <c r="D22" s="187">
        <v>45489</v>
      </c>
      <c r="E22" s="182" t="s">
        <v>570</v>
      </c>
    </row>
    <row r="23" spans="1:5" x14ac:dyDescent="0.25">
      <c r="A23" s="189"/>
    </row>
    <row r="24" spans="1:5" x14ac:dyDescent="0.25">
      <c r="A24" s="189"/>
      <c r="C24" s="188"/>
    </row>
    <row r="25" spans="1:5" x14ac:dyDescent="0.25">
      <c r="A25" s="189"/>
    </row>
    <row r="26" spans="1:5" x14ac:dyDescent="0.25">
      <c r="A26" s="189"/>
      <c r="C26" s="188"/>
    </row>
    <row r="27" spans="1:5" x14ac:dyDescent="0.25">
      <c r="A27" s="189"/>
    </row>
    <row r="28" spans="1:5" x14ac:dyDescent="0.25">
      <c r="A28" s="189"/>
    </row>
    <row r="29" spans="1:5" x14ac:dyDescent="0.25">
      <c r="A29" s="189"/>
    </row>
    <row r="30" spans="1:5" x14ac:dyDescent="0.25">
      <c r="A30" s="189"/>
    </row>
    <row r="31" spans="1:5" x14ac:dyDescent="0.25">
      <c r="A31" s="189"/>
    </row>
    <row r="32" spans="1:5" x14ac:dyDescent="0.25">
      <c r="A32" s="189"/>
      <c r="C32" s="188"/>
    </row>
    <row r="33" spans="1:4" x14ac:dyDescent="0.25">
      <c r="A33" s="189"/>
      <c r="C33" s="188"/>
    </row>
    <row r="34" spans="1:4" x14ac:dyDescent="0.25">
      <c r="A34" s="189"/>
    </row>
    <row r="35" spans="1:4" x14ac:dyDescent="0.25">
      <c r="A35" s="189"/>
    </row>
    <row r="36" spans="1:4" x14ac:dyDescent="0.25">
      <c r="A36" s="189"/>
    </row>
    <row r="37" spans="1:4" x14ac:dyDescent="0.25">
      <c r="A37" s="189"/>
    </row>
    <row r="38" spans="1:4" x14ac:dyDescent="0.25">
      <c r="A38" s="189"/>
    </row>
    <row r="39" spans="1:4" x14ac:dyDescent="0.25">
      <c r="A39" s="189"/>
    </row>
    <row r="40" spans="1:4" x14ac:dyDescent="0.25">
      <c r="A40" s="189"/>
      <c r="C40" s="188"/>
    </row>
    <row r="42" spans="1:4" x14ac:dyDescent="0.25">
      <c r="A42" s="189"/>
    </row>
    <row r="45" spans="1:4" ht="13" x14ac:dyDescent="0.3">
      <c r="A45" s="114"/>
      <c r="B45" s="114"/>
      <c r="C45" s="114"/>
      <c r="D45" s="114"/>
    </row>
    <row r="46" spans="1:4" x14ac:dyDescent="0.25">
      <c r="A46" s="189"/>
      <c r="B46" s="188"/>
      <c r="C46" s="188"/>
      <c r="D46" s="188"/>
    </row>
    <row r="47" spans="1:4" x14ac:dyDescent="0.25">
      <c r="A47" s="189"/>
      <c r="B47" s="188"/>
      <c r="C47" s="190"/>
      <c r="D47" s="188"/>
    </row>
    <row r="48" spans="1:4" x14ac:dyDescent="0.25">
      <c r="A48" s="189"/>
      <c r="B48" s="146"/>
      <c r="C48" s="188"/>
      <c r="D48" s="188"/>
    </row>
    <row r="49" spans="1:4" x14ac:dyDescent="0.25">
      <c r="A49" s="189"/>
      <c r="B49" s="188"/>
      <c r="C49" s="188"/>
      <c r="D49" s="188"/>
    </row>
    <row r="50" spans="1:4" x14ac:dyDescent="0.25">
      <c r="A50" s="189"/>
      <c r="B50" s="188"/>
      <c r="C50" s="188"/>
      <c r="D50" s="188"/>
    </row>
    <row r="51" spans="1:4" x14ac:dyDescent="0.25">
      <c r="A51" s="189"/>
      <c r="B51" s="188"/>
      <c r="C51" s="188"/>
      <c r="D51" s="188"/>
    </row>
    <row r="52" spans="1:4" x14ac:dyDescent="0.25">
      <c r="A52" s="189"/>
      <c r="B52" s="188"/>
      <c r="C52" s="188"/>
      <c r="D52" s="188"/>
    </row>
    <row r="53" spans="1:4" x14ac:dyDescent="0.25">
      <c r="A53" s="189"/>
      <c r="C53" s="188"/>
      <c r="D53" s="188"/>
    </row>
    <row r="54" spans="1:4" x14ac:dyDescent="0.25">
      <c r="A54" s="189"/>
      <c r="B54" s="188"/>
      <c r="C54" s="188"/>
      <c r="D54" s="188"/>
    </row>
    <row r="55" spans="1:4" s="191" customFormat="1" x14ac:dyDescent="0.25">
      <c r="A55" s="185"/>
      <c r="C55" s="186"/>
      <c r="D55" s="146"/>
    </row>
    <row r="56" spans="1:4" x14ac:dyDescent="0.25">
      <c r="A56" s="189"/>
      <c r="B56" s="188"/>
      <c r="C56" s="188"/>
      <c r="D56" s="188"/>
    </row>
    <row r="57" spans="1:4" x14ac:dyDescent="0.25">
      <c r="A57" s="189"/>
      <c r="B57" s="188"/>
      <c r="C57" s="188"/>
      <c r="D57" s="188"/>
    </row>
    <row r="58" spans="1:4" x14ac:dyDescent="0.25">
      <c r="A58" s="185"/>
      <c r="B58" s="188"/>
      <c r="C58" s="188"/>
      <c r="D58" s="188"/>
    </row>
    <row r="59" spans="1:4" x14ac:dyDescent="0.25">
      <c r="A59" s="189"/>
      <c r="B59" s="188"/>
      <c r="C59" s="188"/>
      <c r="D59" s="188"/>
    </row>
    <row r="60" spans="1:4" x14ac:dyDescent="0.25">
      <c r="A60" s="189"/>
      <c r="C60" s="188"/>
      <c r="D60" s="188"/>
    </row>
    <row r="62" spans="1:4" ht="13" x14ac:dyDescent="0.3">
      <c r="A62" s="114"/>
      <c r="B62" s="114"/>
      <c r="C62" s="114"/>
      <c r="D62" s="114"/>
    </row>
    <row r="63" spans="1:4" x14ac:dyDescent="0.25">
      <c r="A63" s="189"/>
      <c r="B63" s="188"/>
      <c r="C63" s="188"/>
      <c r="D63" s="146"/>
    </row>
    <row r="64" spans="1:4" x14ac:dyDescent="0.25">
      <c r="A64" s="189"/>
      <c r="B64" s="188"/>
      <c r="C64" s="188"/>
      <c r="D64" s="146"/>
    </row>
    <row r="65" spans="1:13" x14ac:dyDescent="0.25">
      <c r="A65" s="185"/>
      <c r="B65" s="146"/>
      <c r="C65" s="190"/>
      <c r="D65" s="146"/>
    </row>
    <row r="66" spans="1:13" s="191" customFormat="1" x14ac:dyDescent="0.25">
      <c r="A66" s="185"/>
      <c r="B66" s="186"/>
      <c r="C66" s="186"/>
      <c r="D66" s="146"/>
      <c r="F66" s="182"/>
      <c r="G66" s="182"/>
      <c r="H66" s="182"/>
      <c r="I66" s="182"/>
      <c r="J66" s="182"/>
      <c r="K66" s="182"/>
      <c r="L66" s="182"/>
      <c r="M66" s="182"/>
    </row>
    <row r="67" spans="1:13" x14ac:dyDescent="0.25">
      <c r="A67" s="185"/>
      <c r="B67" s="146"/>
      <c r="C67" s="186"/>
      <c r="D67" s="146"/>
    </row>
    <row r="68" spans="1:13" x14ac:dyDescent="0.25">
      <c r="A68" s="185"/>
      <c r="B68" s="182"/>
      <c r="C68" s="186"/>
      <c r="D68" s="146"/>
    </row>
    <row r="69" spans="1:13" x14ac:dyDescent="0.25">
      <c r="A69" s="185"/>
      <c r="B69" s="186"/>
      <c r="C69" s="186"/>
      <c r="D69" s="146"/>
    </row>
    <row r="70" spans="1:13" x14ac:dyDescent="0.25">
      <c r="A70" s="185"/>
      <c r="B70" s="186"/>
      <c r="C70" s="186"/>
      <c r="D70" s="146"/>
    </row>
    <row r="71" spans="1:13" x14ac:dyDescent="0.25">
      <c r="A71" s="185"/>
      <c r="B71" s="186"/>
      <c r="C71" s="186"/>
      <c r="D71" s="146"/>
    </row>
    <row r="72" spans="1:13" x14ac:dyDescent="0.25">
      <c r="A72" s="185"/>
      <c r="B72" s="186"/>
      <c r="C72" s="186"/>
      <c r="D72" s="146"/>
    </row>
    <row r="73" spans="1:13" x14ac:dyDescent="0.25">
      <c r="A73" s="185"/>
      <c r="B73" s="186"/>
      <c r="C73" s="186"/>
      <c r="D73" s="146"/>
    </row>
    <row r="74" spans="1:13" x14ac:dyDescent="0.25">
      <c r="A74" s="185"/>
      <c r="B74" s="186"/>
      <c r="C74" s="186"/>
      <c r="D74" s="146"/>
    </row>
    <row r="75" spans="1:13" x14ac:dyDescent="0.25">
      <c r="A75" s="185"/>
      <c r="B75" s="186"/>
      <c r="C75" s="191"/>
      <c r="D75" s="146"/>
    </row>
    <row r="76" spans="1:13" x14ac:dyDescent="0.25">
      <c r="A76" s="185"/>
      <c r="B76" s="186"/>
      <c r="C76" s="191"/>
      <c r="D76" s="146"/>
    </row>
    <row r="77" spans="1:13" x14ac:dyDescent="0.25">
      <c r="A77" s="185"/>
      <c r="B77" s="186"/>
      <c r="C77" s="191"/>
      <c r="D77" s="146"/>
    </row>
    <row r="78" spans="1:13" x14ac:dyDescent="0.25">
      <c r="A78" s="185"/>
      <c r="B78" s="182"/>
      <c r="C78" s="186"/>
      <c r="D78" s="146"/>
    </row>
    <row r="79" spans="1:13" x14ac:dyDescent="0.25">
      <c r="A79" s="185"/>
      <c r="B79" s="186"/>
      <c r="C79" s="186"/>
      <c r="D79" s="146"/>
    </row>
    <row r="80" spans="1:13" x14ac:dyDescent="0.25">
      <c r="A80" s="185"/>
      <c r="B80" s="186"/>
      <c r="C80" s="186"/>
      <c r="D80" s="146"/>
    </row>
    <row r="82" spans="1:4" ht="13" x14ac:dyDescent="0.3">
      <c r="A82" s="114"/>
      <c r="B82" s="114"/>
      <c r="C82" s="114"/>
      <c r="D82" s="114"/>
    </row>
    <row r="83" spans="1:4" x14ac:dyDescent="0.25">
      <c r="A83" s="185"/>
      <c r="B83" s="186"/>
      <c r="C83" s="188"/>
      <c r="D83" s="146"/>
    </row>
    <row r="84" spans="1:4" x14ac:dyDescent="0.25">
      <c r="A84" s="185"/>
      <c r="B84" s="186"/>
      <c r="C84" s="188"/>
      <c r="D84" s="146"/>
    </row>
    <row r="85" spans="1:4" ht="12.75" customHeight="1" x14ac:dyDescent="0.25">
      <c r="A85" s="185"/>
      <c r="B85" s="146"/>
      <c r="C85" s="186"/>
      <c r="D85" s="186"/>
    </row>
    <row r="86" spans="1:4" x14ac:dyDescent="0.25">
      <c r="A86" s="185"/>
      <c r="B86" s="188"/>
      <c r="C86" s="188"/>
    </row>
    <row r="87" spans="1:4" x14ac:dyDescent="0.25">
      <c r="A87" s="185"/>
      <c r="B87" s="182"/>
      <c r="C87" s="186"/>
    </row>
    <row r="88" spans="1:4" x14ac:dyDescent="0.25">
      <c r="A88" s="185"/>
      <c r="B88" s="186"/>
      <c r="C88" s="186"/>
    </row>
    <row r="89" spans="1:4" x14ac:dyDescent="0.25">
      <c r="A89" s="185"/>
      <c r="B89" s="186"/>
      <c r="C89" s="188"/>
    </row>
    <row r="90" spans="1:4" x14ac:dyDescent="0.25">
      <c r="A90" s="185"/>
      <c r="B90" s="186"/>
      <c r="C90" s="186"/>
      <c r="D90" s="191"/>
    </row>
    <row r="91" spans="1:4" x14ac:dyDescent="0.25">
      <c r="A91" s="185"/>
      <c r="B91" s="146"/>
      <c r="C91" s="186"/>
      <c r="D91" s="191"/>
    </row>
    <row r="92" spans="1:4" x14ac:dyDescent="0.25">
      <c r="A92" s="185"/>
      <c r="B92" s="186"/>
      <c r="C92" s="186"/>
      <c r="D92" s="191"/>
    </row>
    <row r="93" spans="1:4" x14ac:dyDescent="0.25">
      <c r="A93" s="185"/>
      <c r="C93" s="186"/>
      <c r="D93" s="191"/>
    </row>
    <row r="94" spans="1:4" x14ac:dyDescent="0.25">
      <c r="A94" s="185"/>
      <c r="B94" s="186"/>
      <c r="C94" s="186"/>
      <c r="D94" s="191"/>
    </row>
    <row r="95" spans="1:4" x14ac:dyDescent="0.25">
      <c r="B95" s="186"/>
    </row>
    <row r="96" spans="1:4" ht="13" x14ac:dyDescent="0.3">
      <c r="A96" s="114"/>
    </row>
    <row r="97" spans="1:4" x14ac:dyDescent="0.25">
      <c r="A97" s="185"/>
      <c r="B97" s="146"/>
      <c r="C97" s="146"/>
      <c r="D97" s="191"/>
    </row>
    <row r="98" spans="1:4" x14ac:dyDescent="0.25">
      <c r="A98" s="185"/>
      <c r="B98" s="146"/>
      <c r="C98" s="146"/>
      <c r="D98" s="191"/>
    </row>
    <row r="99" spans="1:4" x14ac:dyDescent="0.25">
      <c r="A99" s="185"/>
      <c r="B99" s="146"/>
      <c r="C99" s="146"/>
      <c r="D99" s="191"/>
    </row>
    <row r="100" spans="1:4" x14ac:dyDescent="0.25">
      <c r="A100" s="185"/>
      <c r="B100" s="146"/>
      <c r="C100" s="186"/>
      <c r="D100" s="191"/>
    </row>
    <row r="101" spans="1:4" x14ac:dyDescent="0.25">
      <c r="A101" s="185"/>
      <c r="B101" s="146"/>
      <c r="C101" s="186"/>
      <c r="D101" s="191"/>
    </row>
    <row r="102" spans="1:4" x14ac:dyDescent="0.25">
      <c r="A102" s="185"/>
      <c r="B102" s="146"/>
      <c r="C102" s="146"/>
      <c r="D102" s="191"/>
    </row>
    <row r="103" spans="1:4" x14ac:dyDescent="0.25">
      <c r="A103" s="185"/>
      <c r="B103" s="146"/>
      <c r="C103" s="146"/>
      <c r="D103" s="191"/>
    </row>
    <row r="104" spans="1:4" x14ac:dyDescent="0.25">
      <c r="A104" s="185"/>
      <c r="B104" s="191"/>
      <c r="C104" s="186"/>
      <c r="D104" s="191"/>
    </row>
    <row r="105" spans="1:4" x14ac:dyDescent="0.25">
      <c r="A105" s="185"/>
      <c r="B105" s="191"/>
      <c r="C105" s="186"/>
      <c r="D105" s="191"/>
    </row>
    <row r="106" spans="1:4" x14ac:dyDescent="0.25">
      <c r="A106" s="185"/>
      <c r="B106" s="146"/>
      <c r="D106" s="191"/>
    </row>
    <row r="107" spans="1:4" x14ac:dyDescent="0.25">
      <c r="A107" s="185"/>
      <c r="B107" s="146"/>
      <c r="D107" s="191"/>
    </row>
    <row r="108" spans="1:4" x14ac:dyDescent="0.25">
      <c r="A108" s="185"/>
      <c r="B108" s="146"/>
      <c r="C108" s="188"/>
      <c r="D108" s="191"/>
    </row>
    <row r="110" spans="1:4" ht="13" x14ac:dyDescent="0.3">
      <c r="A110" s="114"/>
      <c r="B110" s="182"/>
    </row>
    <row r="111" spans="1:4" x14ac:dyDescent="0.25">
      <c r="A111" s="185"/>
      <c r="B111" s="146"/>
      <c r="C111" s="186"/>
      <c r="D111" s="191"/>
    </row>
    <row r="112" spans="1:4" x14ac:dyDescent="0.25">
      <c r="A112" s="185"/>
      <c r="B112" s="146"/>
      <c r="C112" s="186"/>
      <c r="D112" s="191"/>
    </row>
    <row r="113" spans="1:4" x14ac:dyDescent="0.25">
      <c r="A113" s="185"/>
      <c r="B113" s="146"/>
      <c r="C113" s="186"/>
      <c r="D113" s="191"/>
    </row>
    <row r="114" spans="1:4" x14ac:dyDescent="0.25">
      <c r="A114" s="185"/>
      <c r="B114" s="146"/>
      <c r="C114" s="188"/>
      <c r="D114" s="191"/>
    </row>
    <row r="115" spans="1:4" x14ac:dyDescent="0.25">
      <c r="A115" s="185"/>
      <c r="B115" s="146"/>
      <c r="C115" s="186"/>
      <c r="D115" s="191"/>
    </row>
    <row r="116" spans="1:4" x14ac:dyDescent="0.25">
      <c r="A116" s="185"/>
      <c r="B116" s="146"/>
      <c r="C116" s="186"/>
      <c r="D116" s="191"/>
    </row>
    <row r="117" spans="1:4" x14ac:dyDescent="0.25">
      <c r="A117" s="185"/>
      <c r="B117" s="146"/>
      <c r="C117" s="186"/>
      <c r="D117" s="191"/>
    </row>
    <row r="118" spans="1:4" x14ac:dyDescent="0.25">
      <c r="A118" s="185"/>
      <c r="B118" s="146"/>
      <c r="C118" s="186"/>
      <c r="D118" s="191"/>
    </row>
    <row r="119" spans="1:4" x14ac:dyDescent="0.25">
      <c r="A119" s="185"/>
      <c r="B119" s="146"/>
      <c r="C119" s="186"/>
      <c r="D119" s="191"/>
    </row>
    <row r="120" spans="1:4" x14ac:dyDescent="0.25">
      <c r="A120" s="185"/>
      <c r="B120" s="146"/>
      <c r="C120" s="186"/>
      <c r="D120" s="191"/>
    </row>
    <row r="121" spans="1:4" x14ac:dyDescent="0.25">
      <c r="A121" s="185"/>
      <c r="B121" s="146"/>
      <c r="C121" s="186"/>
      <c r="D121" s="191"/>
    </row>
    <row r="122" spans="1:4" x14ac:dyDescent="0.25">
      <c r="A122" s="185"/>
      <c r="B122" s="188"/>
      <c r="C122" s="188"/>
      <c r="D122" s="191"/>
    </row>
    <row r="123" spans="1:4" x14ac:dyDescent="0.25">
      <c r="A123" s="185"/>
      <c r="B123" s="146"/>
      <c r="C123" s="186"/>
      <c r="D123" s="191"/>
    </row>
    <row r="124" spans="1:4" x14ac:dyDescent="0.25">
      <c r="A124" s="185"/>
      <c r="B124" s="146"/>
      <c r="C124" s="186"/>
      <c r="D124" s="191"/>
    </row>
    <row r="125" spans="1:4" x14ac:dyDescent="0.25">
      <c r="A125" s="185"/>
      <c r="B125" s="188"/>
      <c r="C125" s="188"/>
      <c r="D125" s="191"/>
    </row>
    <row r="126" spans="1:4" x14ac:dyDescent="0.25">
      <c r="A126" s="185"/>
      <c r="B126" s="146"/>
      <c r="C126" s="186"/>
      <c r="D126" s="191"/>
    </row>
    <row r="127" spans="1:4" x14ac:dyDescent="0.25">
      <c r="A127" s="185"/>
      <c r="B127" s="188"/>
      <c r="C127" s="188"/>
      <c r="D127" s="191"/>
    </row>
    <row r="128" spans="1:4" x14ac:dyDescent="0.25">
      <c r="A128" s="185"/>
      <c r="B128" s="146"/>
      <c r="C128" s="186"/>
      <c r="D128" s="191"/>
    </row>
    <row r="129" spans="1:4" x14ac:dyDescent="0.25">
      <c r="A129" s="185"/>
      <c r="B129" s="146"/>
      <c r="C129" s="186"/>
      <c r="D129" s="191"/>
    </row>
    <row r="130" spans="1:4" x14ac:dyDescent="0.25">
      <c r="A130" s="185"/>
      <c r="B130" s="188"/>
      <c r="C130" s="188"/>
      <c r="D130" s="191"/>
    </row>
    <row r="131" spans="1:4" x14ac:dyDescent="0.25">
      <c r="A131" s="185"/>
      <c r="B131" s="146"/>
      <c r="C131" s="186"/>
      <c r="D131" s="191"/>
    </row>
    <row r="132" spans="1:4" x14ac:dyDescent="0.25">
      <c r="A132" s="185"/>
      <c r="B132" s="188"/>
      <c r="C132" s="188"/>
      <c r="D132" s="191"/>
    </row>
    <row r="133" spans="1:4" x14ac:dyDescent="0.25">
      <c r="A133" s="185"/>
      <c r="B133" s="191"/>
      <c r="C133" s="186"/>
      <c r="D133" s="191"/>
    </row>
    <row r="134" spans="1:4" x14ac:dyDescent="0.25">
      <c r="A134" s="185"/>
      <c r="B134" s="191"/>
      <c r="C134" s="186"/>
      <c r="D134" s="191"/>
    </row>
    <row r="135" spans="1:4" x14ac:dyDescent="0.25">
      <c r="A135" s="185"/>
      <c r="B135" s="188"/>
      <c r="C135" s="188"/>
      <c r="D135" s="191"/>
    </row>
    <row r="136" spans="1:4" x14ac:dyDescent="0.25">
      <c r="A136" s="185"/>
      <c r="B136" s="191"/>
      <c r="C136" s="186"/>
      <c r="D136" s="191"/>
    </row>
    <row r="137" spans="1:4" x14ac:dyDescent="0.25">
      <c r="A137" s="185"/>
      <c r="B137" s="188"/>
      <c r="C137" s="188"/>
      <c r="D137" s="191"/>
    </row>
    <row r="139" spans="1:4" ht="13" x14ac:dyDescent="0.3">
      <c r="A139" s="114"/>
      <c r="B139" s="182"/>
    </row>
    <row r="140" spans="1:4" x14ac:dyDescent="0.25">
      <c r="A140" s="185"/>
      <c r="B140" s="146"/>
      <c r="C140" s="186"/>
      <c r="D140" s="146"/>
    </row>
    <row r="141" spans="1:4" x14ac:dyDescent="0.25">
      <c r="A141" s="185"/>
      <c r="B141" s="146"/>
      <c r="C141" s="186"/>
      <c r="D141" s="146"/>
    </row>
    <row r="142" spans="1:4" x14ac:dyDescent="0.25">
      <c r="A142" s="185"/>
      <c r="B142" s="146"/>
      <c r="C142" s="186"/>
      <c r="D142" s="146"/>
    </row>
    <row r="143" spans="1:4" x14ac:dyDescent="0.25">
      <c r="A143" s="185"/>
      <c r="B143" s="186"/>
      <c r="C143" s="186"/>
      <c r="D143" s="146"/>
    </row>
    <row r="144" spans="1:4" x14ac:dyDescent="0.25">
      <c r="A144" s="185"/>
      <c r="B144" s="146"/>
      <c r="C144" s="186"/>
      <c r="D144" s="146"/>
    </row>
    <row r="145" spans="1:4" x14ac:dyDescent="0.25">
      <c r="A145" s="185"/>
      <c r="B145" s="146"/>
      <c r="C145" s="186"/>
      <c r="D145" s="146"/>
    </row>
    <row r="146" spans="1:4" x14ac:dyDescent="0.25">
      <c r="A146" s="185"/>
      <c r="B146" s="186"/>
      <c r="C146" s="186"/>
      <c r="D146" s="146"/>
    </row>
    <row r="147" spans="1:4" x14ac:dyDescent="0.25">
      <c r="A147" s="185"/>
      <c r="B147" s="146"/>
      <c r="C147" s="186"/>
      <c r="D147" s="146"/>
    </row>
    <row r="148" spans="1:4" x14ac:dyDescent="0.25">
      <c r="A148" s="185"/>
      <c r="B148" s="146"/>
      <c r="C148" s="186"/>
      <c r="D148" s="146"/>
    </row>
    <row r="149" spans="1:4" x14ac:dyDescent="0.25">
      <c r="A149" s="185"/>
      <c r="B149" s="182"/>
      <c r="C149" s="182"/>
      <c r="D149" s="146"/>
    </row>
    <row r="150" spans="1:4" x14ac:dyDescent="0.25">
      <c r="A150" s="185"/>
      <c r="B150" s="146"/>
      <c r="C150" s="182"/>
      <c r="D150" s="14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5" x14ac:dyDescent="0.25"/>
  <sheetData>
    <row r="1" spans="1:4" x14ac:dyDescent="0.25">
      <c r="A1" t="s">
        <v>265</v>
      </c>
      <c r="B1" t="s">
        <v>266</v>
      </c>
    </row>
    <row r="4" spans="1:4" x14ac:dyDescent="0.25">
      <c r="A4" t="s">
        <v>265</v>
      </c>
      <c r="B4" t="s">
        <v>267</v>
      </c>
    </row>
    <row r="5" spans="1:4" x14ac:dyDescent="0.25">
      <c r="A5" t="s">
        <v>265</v>
      </c>
      <c r="B5" t="s">
        <v>268</v>
      </c>
      <c r="C5" t="s">
        <v>269</v>
      </c>
    </row>
    <row r="6" spans="1:4" x14ac:dyDescent="0.25">
      <c r="A6" t="s">
        <v>270</v>
      </c>
      <c r="B6" t="s">
        <v>271</v>
      </c>
      <c r="C6" t="str">
        <f>NOTES!$D$5</f>
        <v>L1</v>
      </c>
    </row>
    <row r="7" spans="1:4" x14ac:dyDescent="0.25">
      <c r="A7" t="s">
        <v>270</v>
      </c>
      <c r="B7" t="s">
        <v>350</v>
      </c>
      <c r="C7">
        <f>NOTES!$D$4</f>
        <v>2025</v>
      </c>
    </row>
    <row r="8" spans="1:4" x14ac:dyDescent="0.25">
      <c r="A8" t="s">
        <v>270</v>
      </c>
      <c r="B8" t="s">
        <v>351</v>
      </c>
      <c r="C8" t="str">
        <f>CONCATENATE("BUD",NOTES!$D$4)</f>
        <v>BUD2025</v>
      </c>
    </row>
    <row r="9" spans="1:4" x14ac:dyDescent="0.25">
      <c r="A9" t="s">
        <v>352</v>
      </c>
      <c r="B9" t="s">
        <v>272</v>
      </c>
      <c r="C9" t="str">
        <f>$C$7&amp;"00"</f>
        <v>202500</v>
      </c>
    </row>
    <row r="10" spans="1:4" x14ac:dyDescent="0.25">
      <c r="A10" t="s">
        <v>352</v>
      </c>
      <c r="B10" t="s">
        <v>273</v>
      </c>
      <c r="C10" t="str">
        <f>$C$7&amp;"13"</f>
        <v>202513</v>
      </c>
    </row>
    <row r="12" spans="1:4" x14ac:dyDescent="0.25">
      <c r="A12" t="s">
        <v>265</v>
      </c>
      <c r="B12" t="s">
        <v>274</v>
      </c>
    </row>
    <row r="13" spans="1:4" x14ac:dyDescent="0.25">
      <c r="A13" t="s">
        <v>275</v>
      </c>
      <c r="B13" t="s">
        <v>276</v>
      </c>
      <c r="C13" t="s">
        <v>277</v>
      </c>
      <c r="D13" s="20">
        <v>2006</v>
      </c>
    </row>
    <row r="14" spans="1:4" x14ac:dyDescent="0.25">
      <c r="A14" t="s">
        <v>275</v>
      </c>
      <c r="B14" t="s">
        <v>278</v>
      </c>
      <c r="C14" t="s">
        <v>279</v>
      </c>
      <c r="D14">
        <v>2005</v>
      </c>
    </row>
    <row r="17" spans="1:2" x14ac:dyDescent="0.25">
      <c r="A17" s="146" t="s">
        <v>142</v>
      </c>
      <c r="B17" s="146" t="s">
        <v>201</v>
      </c>
    </row>
    <row r="18" spans="1:2" x14ac:dyDescent="0.25">
      <c r="A18" s="146" t="s">
        <v>142</v>
      </c>
      <c r="B18" s="146" t="s">
        <v>154</v>
      </c>
    </row>
    <row r="19" spans="1:2" x14ac:dyDescent="0.25">
      <c r="A19" s="146" t="s">
        <v>142</v>
      </c>
      <c r="B19" s="146" t="s">
        <v>143</v>
      </c>
    </row>
    <row r="20" spans="1:2" x14ac:dyDescent="0.25">
      <c r="A20" s="146" t="s">
        <v>142</v>
      </c>
      <c r="B20" s="146" t="s">
        <v>202</v>
      </c>
    </row>
    <row r="21" spans="1:2" x14ac:dyDescent="0.25">
      <c r="A21" s="146" t="s">
        <v>142</v>
      </c>
      <c r="B21" t="s">
        <v>203</v>
      </c>
    </row>
    <row r="22" spans="1:2" x14ac:dyDescent="0.25">
      <c r="A22" s="146" t="s">
        <v>142</v>
      </c>
      <c r="B22" t="s">
        <v>155</v>
      </c>
    </row>
    <row r="23" spans="1:2" x14ac:dyDescent="0.25">
      <c r="A23" s="146" t="s">
        <v>142</v>
      </c>
      <c r="B23" t="s">
        <v>189</v>
      </c>
    </row>
    <row r="24" spans="1:2" x14ac:dyDescent="0.25">
      <c r="A24" s="146" t="s">
        <v>142</v>
      </c>
      <c r="B24" t="s">
        <v>190</v>
      </c>
    </row>
    <row r="25" spans="1:2" x14ac:dyDescent="0.25">
      <c r="A25" s="146" t="s">
        <v>142</v>
      </c>
      <c r="B25" t="s">
        <v>191</v>
      </c>
    </row>
    <row r="26" spans="1:2" x14ac:dyDescent="0.25">
      <c r="A26" s="146" t="s">
        <v>142</v>
      </c>
      <c r="B26" t="s">
        <v>192</v>
      </c>
    </row>
    <row r="27" spans="1:2" x14ac:dyDescent="0.25">
      <c r="A27" s="146" t="s">
        <v>142</v>
      </c>
      <c r="B27" t="s">
        <v>193</v>
      </c>
    </row>
    <row r="28" spans="1:2" x14ac:dyDescent="0.25">
      <c r="A28" s="146" t="s">
        <v>142</v>
      </c>
      <c r="B28" t="s">
        <v>194</v>
      </c>
    </row>
    <row r="29" spans="1:2" x14ac:dyDescent="0.25">
      <c r="A29" s="146" t="s">
        <v>142</v>
      </c>
      <c r="B29" t="s">
        <v>195</v>
      </c>
    </row>
    <row r="30" spans="1:2" x14ac:dyDescent="0.25">
      <c r="A30" s="146" t="s">
        <v>142</v>
      </c>
      <c r="B30" t="s">
        <v>196</v>
      </c>
    </row>
    <row r="31" spans="1:2" x14ac:dyDescent="0.25">
      <c r="A31" s="146" t="s">
        <v>142</v>
      </c>
      <c r="B31" t="s">
        <v>197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A2" sqref="A2"/>
    </sheetView>
  </sheetViews>
  <sheetFormatPr defaultRowHeight="12.5" x14ac:dyDescent="0.25"/>
  <cols>
    <col min="2" max="2" width="36.1796875" customWidth="1"/>
    <col min="3" max="4" width="16.81640625" customWidth="1"/>
    <col min="7" max="7" width="21" customWidth="1"/>
  </cols>
  <sheetData>
    <row r="5" spans="2:4" ht="13" x14ac:dyDescent="0.3">
      <c r="C5" s="114" t="s">
        <v>149</v>
      </c>
      <c r="D5" s="132" t="s">
        <v>150</v>
      </c>
    </row>
    <row r="6" spans="2:4" ht="13" x14ac:dyDescent="0.3">
      <c r="B6" s="114" t="s">
        <v>151</v>
      </c>
      <c r="C6" s="114" t="s">
        <v>152</v>
      </c>
      <c r="D6" s="132" t="s">
        <v>152</v>
      </c>
    </row>
    <row r="7" spans="2:4" x14ac:dyDescent="0.25">
      <c r="D7" s="133"/>
    </row>
    <row r="8" spans="2:4" x14ac:dyDescent="0.25">
      <c r="B8" s="134" t="s">
        <v>153</v>
      </c>
      <c r="C8" s="135">
        <f>'Exp &amp; Inc by AUTHTYPE'!F79</f>
        <v>7834082927.8399954</v>
      </c>
      <c r="D8" s="136"/>
    </row>
    <row r="9" spans="2:4" x14ac:dyDescent="0.25">
      <c r="D9" s="133"/>
    </row>
    <row r="10" spans="2:4" x14ac:dyDescent="0.25">
      <c r="B10" s="134" t="s">
        <v>154</v>
      </c>
      <c r="C10" s="135">
        <f>'Summary I&amp;E by Div'!E145</f>
        <v>7834082927.8400002</v>
      </c>
      <c r="D10" s="137">
        <f>C10-C8</f>
        <v>0</v>
      </c>
    </row>
    <row r="11" spans="2:4" x14ac:dyDescent="0.25">
      <c r="D11" s="133"/>
    </row>
    <row r="12" spans="2:4" x14ac:dyDescent="0.25">
      <c r="B12" s="134" t="s">
        <v>155</v>
      </c>
      <c r="C12" s="135">
        <f>'Exp &amp; Inc by SVCDIV G&amp;H'!I114</f>
        <v>7834082926.8100004</v>
      </c>
      <c r="D12" s="137">
        <f>C12-C8</f>
        <v>-1.0299949645996094</v>
      </c>
    </row>
    <row r="13" spans="2:4" x14ac:dyDescent="0.25">
      <c r="D13" s="133"/>
    </row>
    <row r="14" spans="2:4" x14ac:dyDescent="0.25">
      <c r="B14" s="143" t="s">
        <v>179</v>
      </c>
      <c r="C14" s="144">
        <f>'Revenue Exp &amp; Inc &amp; ARV'!C92-'Revenue Exp &amp; Inc &amp; ARV'!F92</f>
        <v>0</v>
      </c>
      <c r="D14" s="137">
        <f>C14-C8</f>
        <v>-7834082927.8399954</v>
      </c>
    </row>
    <row r="15" spans="2:4" x14ac:dyDescent="0.25">
      <c r="B15" t="s">
        <v>156</v>
      </c>
      <c r="D15" s="133"/>
    </row>
    <row r="16" spans="2:4" x14ac:dyDescent="0.25">
      <c r="B16" s="143" t="s">
        <v>497</v>
      </c>
      <c r="C16" s="13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7834082926.8099995</v>
      </c>
      <c r="D16" s="137">
        <f>C16-C8</f>
        <v>-1.0299959182739258</v>
      </c>
    </row>
    <row r="17" spans="2:4" x14ac:dyDescent="0.25">
      <c r="D17" s="133"/>
    </row>
    <row r="19" spans="2:4" ht="13" x14ac:dyDescent="0.3">
      <c r="B19" s="114" t="s">
        <v>157</v>
      </c>
      <c r="C19" s="114" t="s">
        <v>152</v>
      </c>
      <c r="D19" s="132" t="s">
        <v>152</v>
      </c>
    </row>
    <row r="20" spans="2:4" x14ac:dyDescent="0.25">
      <c r="D20" s="133"/>
    </row>
    <row r="21" spans="2:4" x14ac:dyDescent="0.25">
      <c r="B21" s="134" t="str">
        <f>B8</f>
        <v>Exp &amp; Inc by Authority Type</v>
      </c>
      <c r="C21" s="135">
        <f>'Exp &amp; Inc by AUTHTYPE'!F88</f>
        <v>7834082926.369997</v>
      </c>
      <c r="D21" s="136"/>
    </row>
    <row r="22" spans="2:4" x14ac:dyDescent="0.25">
      <c r="D22" s="133"/>
    </row>
    <row r="23" spans="2:4" x14ac:dyDescent="0.25">
      <c r="B23" s="134" t="str">
        <f>B10</f>
        <v>Summary I&amp;E by Div</v>
      </c>
      <c r="C23" s="135">
        <f>'Summary I&amp;E by Div'!F152</f>
        <v>7834082927.8399982</v>
      </c>
      <c r="D23" s="137">
        <f>C23-C21</f>
        <v>1.470001220703125</v>
      </c>
    </row>
    <row r="24" spans="2:4" x14ac:dyDescent="0.25">
      <c r="D24" s="133"/>
    </row>
    <row r="25" spans="2:4" x14ac:dyDescent="0.25">
      <c r="B25" s="134" t="str">
        <f>B12</f>
        <v>Exp &amp; Inc by SVCDIV G&amp;H</v>
      </c>
      <c r="C25" s="135">
        <f>'Exp &amp; Inc by SVCDIV G&amp;H'!J114</f>
        <v>7834082926.8199978</v>
      </c>
      <c r="D25" s="137">
        <f>C25-C21</f>
        <v>0.45000076293945313</v>
      </c>
    </row>
    <row r="26" spans="2:4" x14ac:dyDescent="0.25">
      <c r="D26" s="133"/>
    </row>
    <row r="27" spans="2:4" x14ac:dyDescent="0.25">
      <c r="B27" s="134" t="str">
        <f>B14</f>
        <v>Rev Inc &amp; Exp &amp; ARV</v>
      </c>
      <c r="C27" s="144">
        <f>'Revenue Exp &amp; Inc &amp; ARV'!H92+'Revenue Exp &amp; Inc &amp; ARV'!J92-'Revenue Exp &amp; Inc &amp; ARV'!I92-'Revenue Exp &amp; Inc &amp; ARV'!F92</f>
        <v>0</v>
      </c>
      <c r="D27" s="137">
        <f>C27-C21</f>
        <v>-7834082926.369997</v>
      </c>
    </row>
    <row r="28" spans="2:4" x14ac:dyDescent="0.25">
      <c r="B28" s="21"/>
      <c r="C28" s="171"/>
      <c r="D28" s="172"/>
    </row>
    <row r="29" spans="2:4" ht="25.5" customHeight="1" x14ac:dyDescent="0.3">
      <c r="B29" s="173" t="s">
        <v>498</v>
      </c>
      <c r="D29" s="133"/>
    </row>
    <row r="30" spans="2:4" x14ac:dyDescent="0.25">
      <c r="B30" s="170" t="str">
        <f>B8</f>
        <v>Exp &amp; Inc by Authority Type</v>
      </c>
      <c r="C30" s="135">
        <f>'Exp &amp; Inc by AUTHTYPE'!F81+'Exp &amp; Inc by AUTHTYPE'!F84</f>
        <v>5367380095.1699982</v>
      </c>
      <c r="D30" s="136"/>
    </row>
    <row r="31" spans="2:4" x14ac:dyDescent="0.25">
      <c r="D31" s="133"/>
    </row>
    <row r="32" spans="2:4" x14ac:dyDescent="0.25">
      <c r="B32" s="134" t="str">
        <f>B10</f>
        <v>Summary I&amp;E by Div</v>
      </c>
      <c r="C32" s="135">
        <f>'Summary I&amp;E by Div'!F145</f>
        <v>5367380096.6399994</v>
      </c>
      <c r="D32" s="137">
        <f>C32-C30</f>
        <v>1.470001220703125</v>
      </c>
    </row>
    <row r="33" spans="2:4" x14ac:dyDescent="0.25">
      <c r="D33" s="133"/>
    </row>
    <row r="34" spans="2:4" x14ac:dyDescent="0.25">
      <c r="B34" s="134" t="str">
        <f>B16</f>
        <v>Revenue I&amp;E SVC A-H</v>
      </c>
      <c r="C34" s="13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5367380095.6199999</v>
      </c>
      <c r="D34" s="137">
        <f>C34-C30</f>
        <v>0.45000171661376953</v>
      </c>
    </row>
    <row r="35" spans="2:4" ht="27" customHeight="1" x14ac:dyDescent="0.25"/>
    <row r="36" spans="2:4" ht="13" x14ac:dyDescent="0.3">
      <c r="B36" s="114" t="s">
        <v>495</v>
      </c>
    </row>
    <row r="37" spans="2:4" ht="13" x14ac:dyDescent="0.3">
      <c r="B37" s="114"/>
    </row>
    <row r="38" spans="2:4" x14ac:dyDescent="0.25">
      <c r="B38" s="134" t="str">
        <f>B8</f>
        <v>Exp &amp; Inc by Authority Type</v>
      </c>
      <c r="C38" s="135">
        <f>'Exp &amp; Inc by AUTHTYPE'!F64</f>
        <v>156108876.41</v>
      </c>
      <c r="D38" s="136"/>
    </row>
    <row r="39" spans="2:4" x14ac:dyDescent="0.25">
      <c r="D39" s="133"/>
    </row>
    <row r="40" spans="2:4" x14ac:dyDescent="0.25">
      <c r="B40" s="134" t="str">
        <f>B10</f>
        <v>Summary I&amp;E by Div</v>
      </c>
      <c r="C40" s="135">
        <f>'Summary I&amp;E by Div'!E114+'Summary I&amp;E by Div'!E116+'Summary I&amp;E by Div'!E118+'Summary I&amp;E by Div'!E120+'Summary I&amp;E by Div'!E122+'Summary I&amp;E by Div'!E124+'Summary I&amp;E by Div'!E126+'Summary I&amp;E by Div'!E128</f>
        <v>156108876.41</v>
      </c>
      <c r="D40" s="137">
        <f>C40-C38</f>
        <v>0</v>
      </c>
    </row>
    <row r="41" spans="2:4" x14ac:dyDescent="0.25">
      <c r="D41" s="133"/>
    </row>
    <row r="42" spans="2:4" x14ac:dyDescent="0.25">
      <c r="B42" s="143" t="s">
        <v>496</v>
      </c>
      <c r="C42" s="13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156108876.41</v>
      </c>
      <c r="D42" s="137">
        <f>C42-C38</f>
        <v>0</v>
      </c>
    </row>
    <row r="43" spans="2:4" x14ac:dyDescent="0.25">
      <c r="D43" s="133"/>
    </row>
    <row r="44" spans="2:4" x14ac:dyDescent="0.25">
      <c r="B44" s="134" t="str">
        <f>B14</f>
        <v>Rev Inc &amp; Exp &amp; ARV</v>
      </c>
      <c r="C44" s="144">
        <f>'Revenue Exp &amp; Inc &amp; ARV'!F92</f>
        <v>0</v>
      </c>
      <c r="D44" s="137">
        <f>C44-C38</f>
        <v>-156108876.41</v>
      </c>
    </row>
    <row r="45" spans="2:4" x14ac:dyDescent="0.25">
      <c r="D45" s="133"/>
    </row>
    <row r="46" spans="2:4" x14ac:dyDescent="0.25">
      <c r="B46" s="134" t="str">
        <f>B16</f>
        <v>Revenue I&amp;E SVC A-H</v>
      </c>
      <c r="C46" s="13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156108876.41</v>
      </c>
      <c r="D46" s="13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B15" sqref="B15:I15"/>
    </sheetView>
  </sheetViews>
  <sheetFormatPr defaultRowHeight="12.5" x14ac:dyDescent="0.25"/>
  <sheetData>
    <row r="15" spans="2:9" ht="25" x14ac:dyDescent="0.5">
      <c r="B15" s="197" t="str">
        <f>CONCATENATE(NOTES!$D$4," Budget Summary Tables/Charts")</f>
        <v>2025 Budget Summary Tables/Charts</v>
      </c>
      <c r="C15" s="197"/>
      <c r="D15" s="197"/>
      <c r="E15" s="197"/>
      <c r="F15" s="197"/>
      <c r="G15" s="197"/>
      <c r="H15" s="197"/>
      <c r="I15" s="197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B71" zoomScaleNormal="100" workbookViewId="0">
      <selection activeCell="F92" sqref="F92"/>
    </sheetView>
  </sheetViews>
  <sheetFormatPr defaultRowHeight="12.5" x14ac:dyDescent="0.25"/>
  <cols>
    <col min="1" max="1" width="9.1796875" hidden="1" customWidth="1"/>
    <col min="3" max="3" width="45.1796875" customWidth="1"/>
    <col min="4" max="4" width="18.1796875" customWidth="1"/>
    <col min="5" max="5" width="12" customWidth="1"/>
    <col min="6" max="6" width="15.54296875" customWidth="1"/>
    <col min="7" max="7" width="14.453125" customWidth="1"/>
    <col min="10" max="10" width="16.81640625" customWidth="1"/>
  </cols>
  <sheetData>
    <row r="1" spans="1:8" ht="13" hidden="1" x14ac:dyDescent="0.3">
      <c r="A1" s="1" t="s">
        <v>141</v>
      </c>
    </row>
    <row r="2" spans="1:8" s="1" customFormat="1" ht="13" hidden="1" x14ac:dyDescent="0.3">
      <c r="A2" s="1" t="s">
        <v>238</v>
      </c>
    </row>
    <row r="3" spans="1:8" s="1" customFormat="1" ht="13" hidden="1" x14ac:dyDescent="0.3">
      <c r="A3" s="1" t="s">
        <v>245</v>
      </c>
      <c r="D3" s="1" t="s">
        <v>226</v>
      </c>
      <c r="E3" s="1" t="s">
        <v>226</v>
      </c>
      <c r="G3" s="1" t="s">
        <v>226</v>
      </c>
    </row>
    <row r="4" spans="1:8" s="1" customFormat="1" ht="12.75" hidden="1" customHeight="1" x14ac:dyDescent="0.35">
      <c r="A4" s="1" t="s">
        <v>443</v>
      </c>
      <c r="B4" s="22"/>
      <c r="D4" s="39" t="str">
        <f>CONCATENATE("BUD",NOTES!$D$4)</f>
        <v>BUD2025</v>
      </c>
      <c r="E4" s="39" t="str">
        <f>CONCATENATE("BUD",NOTES!$D$4)</f>
        <v>BUD2025</v>
      </c>
      <c r="G4" s="39" t="str">
        <f>CONCATENATE("BUD",NOTES!$D$4-1)</f>
        <v>BUD2024</v>
      </c>
    </row>
    <row r="5" spans="1:8" s="1" customFormat="1" ht="13" hidden="1" x14ac:dyDescent="0.3">
      <c r="A5" s="1" t="s">
        <v>227</v>
      </c>
      <c r="D5" s="1">
        <v>10</v>
      </c>
      <c r="E5" s="1">
        <v>10</v>
      </c>
      <c r="G5" s="1">
        <v>10</v>
      </c>
      <c r="H5" s="3"/>
    </row>
    <row r="6" spans="1:8" s="1" customFormat="1" ht="13" hidden="1" x14ac:dyDescent="0.3">
      <c r="A6" s="1" t="s">
        <v>416</v>
      </c>
      <c r="D6" s="1" t="s">
        <v>510</v>
      </c>
      <c r="E6" s="1" t="s">
        <v>417</v>
      </c>
      <c r="G6" s="1" t="s">
        <v>519</v>
      </c>
      <c r="H6" s="3"/>
    </row>
    <row r="7" spans="1:8" s="1" customFormat="1" ht="13" x14ac:dyDescent="0.3">
      <c r="H7" s="3"/>
    </row>
    <row r="8" spans="1:8" s="1" customFormat="1" ht="13" hidden="1" x14ac:dyDescent="0.3">
      <c r="A8" s="1" t="s">
        <v>205</v>
      </c>
      <c r="H8" s="3"/>
    </row>
    <row r="9" spans="1:8" ht="15.5" hidden="1" x14ac:dyDescent="0.35">
      <c r="A9" s="1" t="s">
        <v>233</v>
      </c>
      <c r="B9" s="22"/>
      <c r="C9" s="22"/>
      <c r="D9" s="22"/>
    </row>
    <row r="10" spans="1:8" ht="15.5" hidden="1" x14ac:dyDescent="0.35">
      <c r="A10" s="1" t="s">
        <v>246</v>
      </c>
      <c r="B10" s="22"/>
      <c r="C10" s="39"/>
      <c r="D10" s="1" t="s">
        <v>226</v>
      </c>
      <c r="E10" s="1" t="s">
        <v>226</v>
      </c>
      <c r="G10" s="1" t="s">
        <v>226</v>
      </c>
    </row>
    <row r="11" spans="1:8" s="1" customFormat="1" ht="12.75" hidden="1" customHeight="1" x14ac:dyDescent="0.35">
      <c r="A11" s="1" t="s">
        <v>212</v>
      </c>
      <c r="B11" s="22"/>
      <c r="D11" s="39" t="str">
        <f>CONCATENATE("BUD",NOTES!$D$4)</f>
        <v>BUD2025</v>
      </c>
      <c r="E11" s="39" t="str">
        <f>CONCATENATE("BUD",NOTES!$D$4)</f>
        <v>BUD2025</v>
      </c>
      <c r="G11" s="39" t="str">
        <f>CONCATENATE("BUD",NOTES!$D$4-1)</f>
        <v>BUD2024</v>
      </c>
    </row>
    <row r="12" spans="1:8" ht="15.5" hidden="1" x14ac:dyDescent="0.35">
      <c r="A12" s="1" t="s">
        <v>228</v>
      </c>
      <c r="B12" s="22"/>
      <c r="C12" s="39"/>
      <c r="D12" s="1">
        <v>10</v>
      </c>
      <c r="E12" s="1">
        <v>10</v>
      </c>
      <c r="G12" s="1">
        <v>10</v>
      </c>
    </row>
    <row r="13" spans="1:8" ht="15.5" hidden="1" x14ac:dyDescent="0.35">
      <c r="A13" s="1" t="s">
        <v>421</v>
      </c>
      <c r="B13" s="22"/>
      <c r="C13" s="1"/>
      <c r="D13" s="1" t="s">
        <v>510</v>
      </c>
      <c r="E13" s="1" t="s">
        <v>417</v>
      </c>
      <c r="G13" s="1" t="s">
        <v>519</v>
      </c>
    </row>
    <row r="14" spans="1:8" ht="15.5" hidden="1" x14ac:dyDescent="0.35">
      <c r="A14" s="1" t="s">
        <v>356</v>
      </c>
      <c r="B14" s="22"/>
      <c r="C14" s="1"/>
      <c r="D14" s="1" t="s">
        <v>355</v>
      </c>
      <c r="E14" s="1" t="s">
        <v>355</v>
      </c>
      <c r="G14" s="1" t="s">
        <v>355</v>
      </c>
    </row>
    <row r="15" spans="1:8" s="1" customFormat="1" ht="13" x14ac:dyDescent="0.3">
      <c r="H15" s="3"/>
    </row>
    <row r="16" spans="1:8" s="1" customFormat="1" ht="13" hidden="1" x14ac:dyDescent="0.3">
      <c r="A16" s="1" t="s">
        <v>565</v>
      </c>
      <c r="H16" s="3"/>
    </row>
    <row r="17" spans="1:8" ht="15.5" hidden="1" x14ac:dyDescent="0.35">
      <c r="A17" s="1" t="s">
        <v>234</v>
      </c>
      <c r="B17" s="22"/>
      <c r="C17" s="22"/>
      <c r="D17" s="22"/>
    </row>
    <row r="18" spans="1:8" ht="15.5" hidden="1" x14ac:dyDescent="0.35">
      <c r="A18" s="1" t="s">
        <v>247</v>
      </c>
      <c r="B18" s="22"/>
      <c r="C18" s="39"/>
      <c r="D18" s="1" t="s">
        <v>226</v>
      </c>
      <c r="E18" s="1" t="s">
        <v>226</v>
      </c>
      <c r="G18" s="1" t="s">
        <v>226</v>
      </c>
    </row>
    <row r="19" spans="1:8" s="1" customFormat="1" ht="12.75" hidden="1" customHeight="1" x14ac:dyDescent="0.35">
      <c r="A19" s="1" t="s">
        <v>211</v>
      </c>
      <c r="B19" s="22"/>
      <c r="D19" s="39" t="str">
        <f>CONCATENATE("BUD",NOTES!$D$4)</f>
        <v>BUD2025</v>
      </c>
      <c r="E19" s="39" t="str">
        <f>CONCATENATE("BUD",NOTES!$D$4)</f>
        <v>BUD2025</v>
      </c>
      <c r="G19" s="39" t="str">
        <f>CONCATENATE("BUD",NOTES!$D$4-1)</f>
        <v>BUD2024</v>
      </c>
    </row>
    <row r="20" spans="1:8" ht="15.5" hidden="1" x14ac:dyDescent="0.35">
      <c r="A20" s="1" t="s">
        <v>229</v>
      </c>
      <c r="B20" s="22"/>
      <c r="C20" s="39"/>
      <c r="D20" s="1">
        <v>10</v>
      </c>
      <c r="E20" s="1">
        <v>10</v>
      </c>
      <c r="G20" s="1">
        <v>10</v>
      </c>
    </row>
    <row r="21" spans="1:8" ht="15.5" hidden="1" x14ac:dyDescent="0.35">
      <c r="A21" s="1" t="s">
        <v>422</v>
      </c>
      <c r="B21" s="22"/>
      <c r="C21" s="1"/>
      <c r="D21" s="1" t="s">
        <v>510</v>
      </c>
      <c r="E21" s="1" t="s">
        <v>417</v>
      </c>
      <c r="G21" s="1" t="s">
        <v>519</v>
      </c>
    </row>
    <row r="22" spans="1:8" ht="15.5" hidden="1" x14ac:dyDescent="0.35">
      <c r="A22" s="1" t="s">
        <v>357</v>
      </c>
      <c r="B22" s="22"/>
      <c r="C22" s="1"/>
      <c r="D22" s="1" t="s">
        <v>355</v>
      </c>
      <c r="E22" s="1" t="s">
        <v>355</v>
      </c>
      <c r="G22" s="1" t="s">
        <v>355</v>
      </c>
    </row>
    <row r="23" spans="1:8" s="1" customFormat="1" ht="13" x14ac:dyDescent="0.3">
      <c r="H23" s="3"/>
    </row>
    <row r="24" spans="1:8" s="1" customFormat="1" ht="13" hidden="1" x14ac:dyDescent="0.3">
      <c r="A24" s="1" t="s">
        <v>145</v>
      </c>
      <c r="H24" s="3"/>
    </row>
    <row r="25" spans="1:8" ht="15.5" hidden="1" x14ac:dyDescent="0.35">
      <c r="A25" s="1" t="s">
        <v>235</v>
      </c>
      <c r="B25" s="22"/>
      <c r="C25" s="22"/>
      <c r="D25" s="22"/>
    </row>
    <row r="26" spans="1:8" ht="15.5" hidden="1" x14ac:dyDescent="0.35">
      <c r="A26" s="1" t="s">
        <v>248</v>
      </c>
      <c r="B26" s="22"/>
      <c r="C26" s="39"/>
      <c r="D26" s="1" t="s">
        <v>226</v>
      </c>
      <c r="E26" s="1" t="s">
        <v>226</v>
      </c>
      <c r="G26" s="1" t="s">
        <v>226</v>
      </c>
    </row>
    <row r="27" spans="1:8" s="1" customFormat="1" ht="12.75" hidden="1" customHeight="1" x14ac:dyDescent="0.35">
      <c r="A27" s="1" t="s">
        <v>210</v>
      </c>
      <c r="B27" s="22"/>
      <c r="D27" s="39" t="str">
        <f>CONCATENATE("BUD",NOTES!$D$4)</f>
        <v>BUD2025</v>
      </c>
      <c r="E27" s="39" t="str">
        <f>CONCATENATE("BUD",NOTES!$D$4)</f>
        <v>BUD2025</v>
      </c>
      <c r="G27" s="39" t="str">
        <f>CONCATENATE("BUD",NOTES!$D$4-1)</f>
        <v>BUD2024</v>
      </c>
    </row>
    <row r="28" spans="1:8" ht="15.5" hidden="1" x14ac:dyDescent="0.35">
      <c r="A28" s="1" t="s">
        <v>230</v>
      </c>
      <c r="B28" s="22"/>
      <c r="C28" s="39"/>
      <c r="D28" s="1">
        <v>20</v>
      </c>
      <c r="E28" s="1">
        <v>20</v>
      </c>
      <c r="G28" s="1">
        <v>20</v>
      </c>
    </row>
    <row r="29" spans="1:8" ht="15.5" hidden="1" x14ac:dyDescent="0.35">
      <c r="A29" s="1" t="s">
        <v>216</v>
      </c>
      <c r="B29" s="22"/>
      <c r="C29" s="1"/>
      <c r="D29" s="1" t="s">
        <v>510</v>
      </c>
      <c r="E29" s="1" t="s">
        <v>417</v>
      </c>
      <c r="G29" s="1" t="s">
        <v>519</v>
      </c>
    </row>
    <row r="30" spans="1:8" ht="15.5" hidden="1" x14ac:dyDescent="0.35">
      <c r="A30" s="1" t="s">
        <v>358</v>
      </c>
      <c r="B30" s="22"/>
      <c r="C30" s="1"/>
      <c r="D30" s="1" t="s">
        <v>355</v>
      </c>
      <c r="E30" s="1" t="s">
        <v>355</v>
      </c>
      <c r="G30" s="1" t="s">
        <v>355</v>
      </c>
    </row>
    <row r="31" spans="1:8" s="1" customFormat="1" ht="13" x14ac:dyDescent="0.3">
      <c r="H31" s="3"/>
    </row>
    <row r="32" spans="1:8" s="1" customFormat="1" ht="13" hidden="1" x14ac:dyDescent="0.3">
      <c r="A32" s="1" t="s">
        <v>504</v>
      </c>
      <c r="H32" s="3"/>
    </row>
    <row r="33" spans="1:8" ht="15.5" hidden="1" x14ac:dyDescent="0.35">
      <c r="A33" s="1" t="s">
        <v>236</v>
      </c>
      <c r="B33" s="22"/>
      <c r="C33" s="22"/>
      <c r="D33" s="22"/>
    </row>
    <row r="34" spans="1:8" ht="15.5" hidden="1" x14ac:dyDescent="0.35">
      <c r="A34" s="1" t="s">
        <v>249</v>
      </c>
      <c r="B34" s="22"/>
      <c r="C34" s="39"/>
      <c r="D34" s="1" t="s">
        <v>226</v>
      </c>
      <c r="E34" s="1" t="s">
        <v>226</v>
      </c>
      <c r="G34" s="1" t="s">
        <v>226</v>
      </c>
    </row>
    <row r="35" spans="1:8" s="1" customFormat="1" ht="12.75" hidden="1" customHeight="1" x14ac:dyDescent="0.35">
      <c r="A35" s="1" t="s">
        <v>209</v>
      </c>
      <c r="B35" s="22"/>
      <c r="D35" s="39" t="str">
        <f>CONCATENATE("BUD",NOTES!$D$4)</f>
        <v>BUD2025</v>
      </c>
      <c r="E35" s="39" t="str">
        <f>CONCATENATE("BUD",NOTES!$D$4)</f>
        <v>BUD2025</v>
      </c>
      <c r="G35" s="39" t="str">
        <f>CONCATENATE("BUD",NOTES!$D$4-1)</f>
        <v>BUD2024</v>
      </c>
    </row>
    <row r="36" spans="1:8" ht="15.5" hidden="1" x14ac:dyDescent="0.35">
      <c r="A36" s="1" t="s">
        <v>231</v>
      </c>
      <c r="B36" s="22"/>
      <c r="C36" s="39"/>
      <c r="D36" s="1">
        <v>10</v>
      </c>
      <c r="E36" s="1">
        <v>10</v>
      </c>
      <c r="G36" s="1">
        <v>10</v>
      </c>
    </row>
    <row r="37" spans="1:8" ht="15.5" hidden="1" x14ac:dyDescent="0.35">
      <c r="A37" s="1" t="s">
        <v>217</v>
      </c>
      <c r="B37" s="22"/>
      <c r="C37" s="1"/>
      <c r="D37" s="1" t="s">
        <v>510</v>
      </c>
      <c r="E37" s="1" t="s">
        <v>417</v>
      </c>
      <c r="G37" s="1" t="s">
        <v>519</v>
      </c>
    </row>
    <row r="38" spans="1:8" ht="15.5" hidden="1" x14ac:dyDescent="0.35">
      <c r="A38" s="1" t="s">
        <v>361</v>
      </c>
      <c r="B38" s="22"/>
      <c r="C38" s="1"/>
      <c r="D38" s="1" t="s">
        <v>355</v>
      </c>
      <c r="E38" s="1" t="s">
        <v>355</v>
      </c>
      <c r="G38" s="1" t="s">
        <v>355</v>
      </c>
    </row>
    <row r="39" spans="1:8" ht="15.5" x14ac:dyDescent="0.35">
      <c r="A39" s="1"/>
      <c r="B39" s="22"/>
      <c r="C39" s="1"/>
      <c r="D39" s="1"/>
    </row>
    <row r="40" spans="1:8" s="1" customFormat="1" ht="13" hidden="1" x14ac:dyDescent="0.3">
      <c r="A40" s="1" t="s">
        <v>204</v>
      </c>
      <c r="H40" s="3"/>
    </row>
    <row r="41" spans="1:8" ht="15.5" hidden="1" x14ac:dyDescent="0.35">
      <c r="A41" s="1" t="s">
        <v>237</v>
      </c>
      <c r="B41" s="22"/>
      <c r="C41" s="22"/>
      <c r="D41" s="22"/>
    </row>
    <row r="42" spans="1:8" ht="15.5" hidden="1" x14ac:dyDescent="0.35">
      <c r="A42" s="1" t="s">
        <v>250</v>
      </c>
      <c r="B42" s="22"/>
      <c r="C42" s="39"/>
      <c r="D42" s="1" t="s">
        <v>226</v>
      </c>
      <c r="E42" s="1" t="s">
        <v>226</v>
      </c>
      <c r="G42" s="1" t="s">
        <v>226</v>
      </c>
    </row>
    <row r="43" spans="1:8" s="1" customFormat="1" ht="12.75" hidden="1" customHeight="1" x14ac:dyDescent="0.35">
      <c r="A43" s="1" t="s">
        <v>208</v>
      </c>
      <c r="B43" s="22"/>
      <c r="D43" s="39" t="str">
        <f>CONCATENATE("BUD",NOTES!$D$4)</f>
        <v>BUD2025</v>
      </c>
      <c r="E43" s="39" t="str">
        <f>CONCATENATE("BUD",NOTES!$D$4)</f>
        <v>BUD2025</v>
      </c>
      <c r="G43" s="39" t="str">
        <f>CONCATENATE("BUD",NOTES!$D$4-1)</f>
        <v>BUD2024</v>
      </c>
    </row>
    <row r="44" spans="1:8" ht="15.5" hidden="1" x14ac:dyDescent="0.35">
      <c r="A44" s="1" t="s">
        <v>232</v>
      </c>
      <c r="B44" s="22"/>
      <c r="C44" s="39"/>
      <c r="D44" s="1" t="s">
        <v>423</v>
      </c>
      <c r="E44" s="1" t="s">
        <v>423</v>
      </c>
      <c r="G44" s="1" t="s">
        <v>423</v>
      </c>
    </row>
    <row r="45" spans="1:8" ht="15.5" hidden="1" x14ac:dyDescent="0.35">
      <c r="A45" s="1" t="s">
        <v>218</v>
      </c>
      <c r="B45" s="22"/>
      <c r="C45" s="1"/>
      <c r="D45" s="1" t="s">
        <v>510</v>
      </c>
      <c r="E45" s="1" t="s">
        <v>417</v>
      </c>
      <c r="G45" s="1" t="s">
        <v>519</v>
      </c>
    </row>
    <row r="46" spans="1:8" s="1" customFormat="1" ht="13" x14ac:dyDescent="0.3">
      <c r="H46" s="3"/>
    </row>
    <row r="47" spans="1:8" ht="15.5" x14ac:dyDescent="0.35">
      <c r="A47" s="1"/>
      <c r="B47" s="22"/>
      <c r="C47" s="1"/>
      <c r="D47" s="1"/>
      <c r="E47" s="1"/>
    </row>
    <row r="48" spans="1:8" s="1" customFormat="1" ht="13" hidden="1" x14ac:dyDescent="0.3">
      <c r="A48" s="1" t="s">
        <v>183</v>
      </c>
      <c r="H48" s="3"/>
    </row>
    <row r="49" spans="1:8" ht="15.5" hidden="1" x14ac:dyDescent="0.35">
      <c r="A49" s="1" t="s">
        <v>362</v>
      </c>
      <c r="B49" s="22"/>
      <c r="C49" s="22"/>
      <c r="D49" s="22"/>
    </row>
    <row r="50" spans="1:8" ht="15.5" hidden="1" x14ac:dyDescent="0.35">
      <c r="A50" s="1" t="s">
        <v>363</v>
      </c>
      <c r="B50" s="22"/>
      <c r="C50" s="39"/>
      <c r="D50" s="1" t="s">
        <v>226</v>
      </c>
      <c r="E50" s="1" t="s">
        <v>226</v>
      </c>
      <c r="G50" s="1" t="s">
        <v>226</v>
      </c>
    </row>
    <row r="51" spans="1:8" s="1" customFormat="1" ht="12.75" hidden="1" customHeight="1" x14ac:dyDescent="0.35">
      <c r="A51" s="1" t="s">
        <v>444</v>
      </c>
      <c r="B51" s="22"/>
      <c r="D51" s="39" t="str">
        <f>CONCATENATE("BUD",NOTES!$D$4)</f>
        <v>BUD2025</v>
      </c>
      <c r="E51" s="39" t="str">
        <f>CONCATENATE("BUD",NOTES!$D$4)</f>
        <v>BUD2025</v>
      </c>
      <c r="G51" s="39" t="str">
        <f>CONCATENATE("BUD",NOTES!$D$4-1)</f>
        <v>BUD2024</v>
      </c>
    </row>
    <row r="52" spans="1:8" ht="15.5" hidden="1" x14ac:dyDescent="0.35">
      <c r="A52" s="1" t="s">
        <v>364</v>
      </c>
      <c r="B52" s="22"/>
      <c r="C52" s="39"/>
      <c r="D52" s="1">
        <v>10</v>
      </c>
      <c r="E52" s="1">
        <v>10</v>
      </c>
      <c r="G52" s="1">
        <v>10</v>
      </c>
    </row>
    <row r="53" spans="1:8" ht="15.5" hidden="1" x14ac:dyDescent="0.35">
      <c r="A53" s="1" t="s">
        <v>182</v>
      </c>
      <c r="B53" s="22"/>
      <c r="C53" s="1"/>
      <c r="D53" s="1" t="s">
        <v>510</v>
      </c>
      <c r="E53" s="1" t="s">
        <v>417</v>
      </c>
      <c r="G53" s="1" t="s">
        <v>519</v>
      </c>
    </row>
    <row r="54" spans="1:8" ht="15.5" x14ac:dyDescent="0.35">
      <c r="A54" s="1"/>
      <c r="B54" s="22"/>
      <c r="C54" s="1"/>
      <c r="D54" s="1"/>
      <c r="E54" s="1"/>
    </row>
    <row r="55" spans="1:8" s="1" customFormat="1" ht="13" hidden="1" x14ac:dyDescent="0.3">
      <c r="A55" s="1" t="s">
        <v>200</v>
      </c>
      <c r="H55" s="3"/>
    </row>
    <row r="56" spans="1:8" ht="15.5" hidden="1" x14ac:dyDescent="0.35">
      <c r="A56" s="1" t="s">
        <v>371</v>
      </c>
      <c r="B56" s="22"/>
      <c r="C56" s="22"/>
      <c r="D56" s="22"/>
    </row>
    <row r="57" spans="1:8" ht="15.5" hidden="1" x14ac:dyDescent="0.35">
      <c r="A57" s="1" t="s">
        <v>372</v>
      </c>
      <c r="B57" s="22"/>
      <c r="C57" s="39"/>
      <c r="D57" s="1" t="s">
        <v>226</v>
      </c>
      <c r="E57" s="1" t="s">
        <v>226</v>
      </c>
      <c r="G57" s="1" t="s">
        <v>226</v>
      </c>
    </row>
    <row r="58" spans="1:8" s="1" customFormat="1" ht="12.75" hidden="1" customHeight="1" x14ac:dyDescent="0.35">
      <c r="A58" s="1" t="s">
        <v>445</v>
      </c>
      <c r="B58" s="22"/>
      <c r="D58" s="39" t="str">
        <f>CONCATENATE("BUD",NOTES!$D$4)</f>
        <v>BUD2025</v>
      </c>
      <c r="E58" s="39" t="str">
        <f>CONCATENATE("BUD",NOTES!$D$4)</f>
        <v>BUD2025</v>
      </c>
      <c r="G58" s="39" t="str">
        <f>CONCATENATE("BUD",NOTES!$D$4-1)</f>
        <v>BUD2024</v>
      </c>
    </row>
    <row r="59" spans="1:8" ht="15.5" hidden="1" x14ac:dyDescent="0.35">
      <c r="A59" s="1" t="s">
        <v>373</v>
      </c>
      <c r="B59" s="22"/>
      <c r="C59" s="39"/>
      <c r="D59" s="1">
        <v>20</v>
      </c>
      <c r="E59" s="1">
        <v>20</v>
      </c>
      <c r="G59" s="1">
        <v>20</v>
      </c>
    </row>
    <row r="60" spans="1:8" ht="15.5" hidden="1" x14ac:dyDescent="0.35">
      <c r="A60" s="1" t="s">
        <v>199</v>
      </c>
      <c r="B60" s="22"/>
      <c r="C60" s="1"/>
      <c r="D60" s="1" t="s">
        <v>510</v>
      </c>
      <c r="E60" s="1" t="s">
        <v>417</v>
      </c>
      <c r="G60" s="1" t="s">
        <v>519</v>
      </c>
    </row>
    <row r="61" spans="1:8" ht="15.5" hidden="1" x14ac:dyDescent="0.35">
      <c r="A61" s="1" t="s">
        <v>375</v>
      </c>
      <c r="B61" s="22"/>
      <c r="C61" s="1"/>
      <c r="D61" s="1" t="s">
        <v>355</v>
      </c>
      <c r="E61" s="1" t="s">
        <v>355</v>
      </c>
      <c r="G61" s="1" t="s">
        <v>355</v>
      </c>
    </row>
    <row r="62" spans="1:8" s="1" customFormat="1" ht="13" x14ac:dyDescent="0.3">
      <c r="G62" s="2"/>
      <c r="H62" s="3"/>
    </row>
    <row r="63" spans="1:8" ht="24" hidden="1" customHeight="1" x14ac:dyDescent="0.3">
      <c r="A63" s="40" t="s">
        <v>418</v>
      </c>
      <c r="B63" s="40"/>
      <c r="C63" s="41" t="s">
        <v>251</v>
      </c>
      <c r="D63" s="42">
        <v>7979441374.2499952</v>
      </c>
      <c r="E63" s="43">
        <v>10750430</v>
      </c>
      <c r="F63" s="44">
        <f>SUM(D63:E63)</f>
        <v>7990191804.2499952</v>
      </c>
      <c r="G63">
        <v>7410062542.8800001</v>
      </c>
    </row>
    <row r="64" spans="1:8" ht="24" hidden="1" customHeight="1" thickBot="1" x14ac:dyDescent="0.35">
      <c r="A64" s="40" t="s">
        <v>419</v>
      </c>
      <c r="B64" s="40"/>
      <c r="C64" s="45" t="s">
        <v>420</v>
      </c>
      <c r="D64" s="46">
        <v>150115706.41</v>
      </c>
      <c r="E64" s="46">
        <v>5993170</v>
      </c>
      <c r="F64" s="35">
        <f>SUM(D64:E64)</f>
        <v>156108876.41</v>
      </c>
      <c r="G64">
        <v>146315229.55000001</v>
      </c>
    </row>
    <row r="65" spans="1:10" s="21" customFormat="1" ht="12.75" customHeight="1" x14ac:dyDescent="0.3">
      <c r="B65" s="6"/>
      <c r="C65" s="6"/>
      <c r="D65" s="51"/>
      <c r="E65" s="51"/>
      <c r="F65" s="51"/>
    </row>
    <row r="66" spans="1:10" s="21" customFormat="1" ht="24" hidden="1" customHeight="1" thickBot="1" x14ac:dyDescent="0.35">
      <c r="A66" s="58" t="s">
        <v>458</v>
      </c>
      <c r="B66" s="58"/>
      <c r="C66" s="78" t="s">
        <v>459</v>
      </c>
      <c r="D66" s="79">
        <v>1951757811.1999986</v>
      </c>
      <c r="E66" s="79">
        <v>0</v>
      </c>
      <c r="F66" s="75">
        <f>SUM(D66:E66)</f>
        <v>1951757811.1999986</v>
      </c>
      <c r="G66" s="21">
        <v>1877548262.999999</v>
      </c>
    </row>
    <row r="67" spans="1:10" s="21" customFormat="1" ht="12.75" customHeight="1" x14ac:dyDescent="0.3">
      <c r="B67" s="6"/>
      <c r="C67" s="6"/>
      <c r="D67" s="51"/>
      <c r="E67" s="51"/>
      <c r="F67" s="51"/>
    </row>
    <row r="68" spans="1:10" s="1" customFormat="1" ht="13" x14ac:dyDescent="0.3">
      <c r="G68" s="2"/>
      <c r="H68" s="3"/>
    </row>
    <row r="69" spans="1:10" s="1" customFormat="1" ht="13" x14ac:dyDescent="0.3">
      <c r="G69" s="2"/>
      <c r="H69" s="3"/>
    </row>
    <row r="70" spans="1:10" s="1" customFormat="1" ht="13" x14ac:dyDescent="0.3">
      <c r="G70" s="2"/>
      <c r="H70" s="3"/>
    </row>
    <row r="71" spans="1:10" ht="17.5" x14ac:dyDescent="0.35">
      <c r="A71" s="1"/>
      <c r="B71" s="1"/>
      <c r="C71" s="198" t="str">
        <f>"LOCAL AUTHORITY BUDGETS "&amp;NOTES!$D$4</f>
        <v>LOCAL AUTHORITY BUDGETS 2025</v>
      </c>
      <c r="D71" s="198"/>
      <c r="E71" s="198"/>
      <c r="F71" s="198"/>
      <c r="G71" s="198"/>
    </row>
    <row r="72" spans="1:10" ht="13" x14ac:dyDescent="0.3">
      <c r="A72" s="1"/>
      <c r="B72" s="1"/>
      <c r="C72" s="1"/>
      <c r="D72" s="1"/>
      <c r="E72" s="1"/>
      <c r="F72" s="1"/>
      <c r="G72" s="2"/>
    </row>
    <row r="73" spans="1:10" ht="23.25" customHeight="1" x14ac:dyDescent="0.3">
      <c r="A73" s="1"/>
      <c r="B73" s="1"/>
      <c r="C73" s="38" t="s">
        <v>407</v>
      </c>
      <c r="D73" s="31"/>
      <c r="E73" s="1"/>
      <c r="F73" s="1"/>
      <c r="G73" s="1"/>
    </row>
    <row r="74" spans="1:10" ht="19.5" customHeight="1" x14ac:dyDescent="0.3">
      <c r="A74" s="1"/>
      <c r="B74" s="1"/>
      <c r="C74" s="32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2025 is as follows with comparative budget figures shown for 2024</v>
      </c>
      <c r="D74" s="4"/>
      <c r="E74" s="1"/>
      <c r="F74" s="1"/>
      <c r="G74" s="1"/>
    </row>
    <row r="75" spans="1:10" ht="13.5" thickBot="1" x14ac:dyDescent="0.35">
      <c r="A75" s="1"/>
      <c r="B75" s="1"/>
      <c r="C75" s="1"/>
      <c r="D75" s="1"/>
      <c r="E75" s="1"/>
      <c r="F75" s="1"/>
      <c r="G75" s="1"/>
    </row>
    <row r="76" spans="1:10" ht="30" customHeight="1" thickBot="1" x14ac:dyDescent="0.35">
      <c r="A76" s="1"/>
      <c r="B76" s="1"/>
      <c r="C76" s="88"/>
      <c r="D76" s="176" t="str">
        <f>CONCATENATE(NOTES!$D$4," Budgeted Current Expenditure and Income of Local Authorities")</f>
        <v>2025 Budgeted Current Expenditure and Income of Local Authorities</v>
      </c>
      <c r="E76" s="176"/>
      <c r="F76" s="176"/>
      <c r="G76" s="177"/>
    </row>
    <row r="77" spans="1:10" ht="26.5" thickBot="1" x14ac:dyDescent="0.35">
      <c r="A77" s="1"/>
      <c r="B77" s="1"/>
      <c r="C77" s="90"/>
      <c r="D77" s="91" t="s">
        <v>506</v>
      </c>
      <c r="E77" s="91" t="s">
        <v>507</v>
      </c>
      <c r="F77" s="91" t="str">
        <f>CONCATENATE("Total ",NOTES!$D$4," Budget")</f>
        <v>Total 2025 Budget</v>
      </c>
      <c r="G77" s="91" t="str">
        <f>CONCATENATE(("Budget "),NOTES!$D$4-1," (",2,")")</f>
        <v>Budget 2024 (2)</v>
      </c>
    </row>
    <row r="78" spans="1:10" ht="13.5" thickBot="1" x14ac:dyDescent="0.35">
      <c r="A78" s="1"/>
      <c r="B78" s="1"/>
      <c r="C78" s="90"/>
      <c r="D78" s="91" t="s">
        <v>253</v>
      </c>
      <c r="E78" s="91" t="s">
        <v>253</v>
      </c>
      <c r="F78" s="91" t="s">
        <v>253</v>
      </c>
      <c r="G78" s="91" t="s">
        <v>253</v>
      </c>
    </row>
    <row r="79" spans="1:10" s="120" customFormat="1" ht="24" customHeight="1" x14ac:dyDescent="0.35">
      <c r="B79" s="22"/>
      <c r="C79" s="121" t="s">
        <v>413</v>
      </c>
      <c r="D79" s="122">
        <f>D63-D64</f>
        <v>7829325667.8399954</v>
      </c>
      <c r="E79" s="122">
        <f>E63-E64</f>
        <v>4757260</v>
      </c>
      <c r="F79" s="122">
        <f>SUM(D79:E79)</f>
        <v>7834082927.8399954</v>
      </c>
      <c r="G79" s="174">
        <f>G63-G64</f>
        <v>7263747313.3299999</v>
      </c>
      <c r="J79"/>
    </row>
    <row r="80" spans="1:10" ht="30" customHeight="1" x14ac:dyDescent="0.35">
      <c r="B80" s="1"/>
      <c r="C80" s="84" t="s">
        <v>415</v>
      </c>
      <c r="D80" s="47"/>
      <c r="E80" s="47"/>
      <c r="F80" s="47"/>
      <c r="G80" s="83"/>
    </row>
    <row r="81" spans="1:10" ht="24" customHeight="1" x14ac:dyDescent="0.3">
      <c r="A81" s="1" t="s">
        <v>408</v>
      </c>
      <c r="B81" s="1"/>
      <c r="C81" s="85" t="s">
        <v>414</v>
      </c>
      <c r="D81" s="48">
        <v>3693308980.5599985</v>
      </c>
      <c r="E81" s="50">
        <v>0</v>
      </c>
      <c r="F81" s="48">
        <f>SUM(D81:E81)</f>
        <v>3693308980.5599985</v>
      </c>
      <c r="G81" s="86">
        <v>3268765311.4799991</v>
      </c>
    </row>
    <row r="82" spans="1:10" ht="24" customHeight="1" x14ac:dyDescent="0.3">
      <c r="A82" s="1" t="s">
        <v>409</v>
      </c>
      <c r="B82" s="1"/>
      <c r="C82" s="87" t="s">
        <v>508</v>
      </c>
      <c r="D82" s="49">
        <v>514945020</v>
      </c>
      <c r="E82" s="48">
        <v>0</v>
      </c>
      <c r="F82" s="48">
        <f>SUM(D82:E82)</f>
        <v>514945020</v>
      </c>
      <c r="G82" s="83">
        <v>503620501.39999998</v>
      </c>
    </row>
    <row r="83" spans="1:10" ht="24" customHeight="1" x14ac:dyDescent="0.3">
      <c r="A83" s="1" t="s">
        <v>77</v>
      </c>
      <c r="B83" s="1"/>
      <c r="C83" s="87" t="s">
        <v>198</v>
      </c>
      <c r="D83" s="48">
        <v>0</v>
      </c>
      <c r="E83" s="47">
        <v>0</v>
      </c>
      <c r="F83" s="48">
        <f>SUM(D83:E83)</f>
        <v>0</v>
      </c>
      <c r="G83" s="83">
        <v>0</v>
      </c>
    </row>
    <row r="84" spans="1:10" ht="24" customHeight="1" x14ac:dyDescent="0.3">
      <c r="A84" s="1" t="s">
        <v>410</v>
      </c>
      <c r="B84" s="1"/>
      <c r="C84" s="82" t="s">
        <v>411</v>
      </c>
      <c r="D84" s="47">
        <v>1669313854.6099997</v>
      </c>
      <c r="E84" s="47">
        <v>4757260</v>
      </c>
      <c r="F84" s="48">
        <f>SUM(D84:E84)</f>
        <v>1674071114.6099997</v>
      </c>
      <c r="G84" s="83">
        <v>1613813236.4199998</v>
      </c>
    </row>
    <row r="85" spans="1:10" ht="24" customHeight="1" x14ac:dyDescent="0.3">
      <c r="A85" s="1"/>
      <c r="B85" s="1"/>
      <c r="C85" s="87" t="s">
        <v>412</v>
      </c>
      <c r="D85" s="48">
        <f>D66+D87</f>
        <v>1919692776.2099986</v>
      </c>
      <c r="E85" s="48">
        <f>E66+E87</f>
        <v>0</v>
      </c>
      <c r="F85" s="48">
        <f>SUM(D85:E85)</f>
        <v>1919692776.2099986</v>
      </c>
      <c r="G85" s="83">
        <f>G66+G87</f>
        <v>1838424158.999999</v>
      </c>
    </row>
    <row r="86" spans="1:10" ht="24" customHeight="1" x14ac:dyDescent="0.3">
      <c r="A86" s="1"/>
      <c r="B86" s="1"/>
      <c r="C86" s="115" t="s">
        <v>71</v>
      </c>
      <c r="D86" s="116">
        <f>SUBTOTAL(9,D81:D85)</f>
        <v>7797260631.3799973</v>
      </c>
      <c r="E86" s="117">
        <f>SUBTOTAL(9,E81:E85)</f>
        <v>4757260</v>
      </c>
      <c r="F86" s="118">
        <f>SUBTOTAL(9,F81:F85)</f>
        <v>7802017891.3799973</v>
      </c>
      <c r="G86" s="119">
        <f>SUBTOTAL(9,G81:G85)</f>
        <v>7224623208.2999983</v>
      </c>
    </row>
    <row r="87" spans="1:10" ht="24" customHeight="1" x14ac:dyDescent="0.3">
      <c r="A87" s="1" t="s">
        <v>76</v>
      </c>
      <c r="B87" s="1"/>
      <c r="C87" s="87" t="s">
        <v>509</v>
      </c>
      <c r="D87" s="48">
        <v>-32065034.989999998</v>
      </c>
      <c r="E87" s="48">
        <v>0</v>
      </c>
      <c r="F87" s="48">
        <f>SUM(D87:E87)</f>
        <v>-32065034.989999998</v>
      </c>
      <c r="G87" s="83">
        <v>-39124104</v>
      </c>
    </row>
    <row r="88" spans="1:10" s="127" customFormat="1" ht="24" customHeight="1" thickBot="1" x14ac:dyDescent="0.4">
      <c r="A88" s="123"/>
      <c r="B88" s="123"/>
      <c r="C88" s="124" t="s">
        <v>219</v>
      </c>
      <c r="D88" s="125">
        <f>D86-D87</f>
        <v>7829325666.369997</v>
      </c>
      <c r="E88" s="125">
        <f>E86-E87</f>
        <v>4757260</v>
      </c>
      <c r="F88" s="125">
        <f>F86-F87</f>
        <v>7834082926.369997</v>
      </c>
      <c r="G88" s="126">
        <f>G86-G87</f>
        <v>7263747312.2999983</v>
      </c>
      <c r="J88"/>
    </row>
    <row r="89" spans="1:10" ht="13" x14ac:dyDescent="0.3">
      <c r="A89" s="1"/>
      <c r="B89" s="1"/>
      <c r="C89" s="1"/>
      <c r="D89" s="1"/>
      <c r="E89" s="1"/>
      <c r="F89" s="1"/>
      <c r="G89" s="1"/>
    </row>
    <row r="90" spans="1:10" ht="15.5" x14ac:dyDescent="0.3">
      <c r="A90" s="1"/>
      <c r="B90" s="175" t="s">
        <v>500</v>
      </c>
      <c r="C90" s="1" t="s">
        <v>520</v>
      </c>
      <c r="D90" s="1"/>
      <c r="E90" s="1" t="s">
        <v>156</v>
      </c>
      <c r="F90" s="37"/>
      <c r="G90" s="1"/>
    </row>
    <row r="91" spans="1:10" ht="15.5" x14ac:dyDescent="0.3">
      <c r="A91" s="1"/>
      <c r="B91" s="175" t="s">
        <v>501</v>
      </c>
      <c r="C91" s="1" t="str">
        <f>CONCATENATE("Adopted Budget "&amp;NOTES!$D$4-1&amp;".")</f>
        <v>Adopted Budget 2024.</v>
      </c>
      <c r="D91" s="1"/>
      <c r="E91" s="1"/>
      <c r="F91" s="37"/>
      <c r="G91" s="1" t="s">
        <v>156</v>
      </c>
    </row>
    <row r="92" spans="1:10" ht="15.5" x14ac:dyDescent="0.3">
      <c r="A92" s="1"/>
      <c r="B92" s="175" t="s">
        <v>502</v>
      </c>
      <c r="C92" s="1" t="s">
        <v>503</v>
      </c>
      <c r="D92" s="1"/>
      <c r="E92" s="1"/>
      <c r="F92" s="10" t="s">
        <v>156</v>
      </c>
      <c r="G92" s="1"/>
    </row>
    <row r="93" spans="1:10" ht="13" x14ac:dyDescent="0.3">
      <c r="F93" s="160" t="s">
        <v>156</v>
      </c>
    </row>
    <row r="94" spans="1:10" ht="13" x14ac:dyDescent="0.3">
      <c r="F94" s="160" t="s">
        <v>156</v>
      </c>
    </row>
    <row r="95" spans="1:10" ht="13" x14ac:dyDescent="0.3">
      <c r="F95" s="160" t="s">
        <v>156</v>
      </c>
    </row>
    <row r="96" spans="1:10" x14ac:dyDescent="0.25">
      <c r="F96" s="161" t="s">
        <v>156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132" zoomScaleNormal="100" workbookViewId="0">
      <selection activeCell="E136" sqref="E136"/>
    </sheetView>
  </sheetViews>
  <sheetFormatPr defaultColWidth="9.1796875" defaultRowHeight="13" x14ac:dyDescent="0.3"/>
  <cols>
    <col min="1" max="1" width="10" style="6" hidden="1" customWidth="1"/>
    <col min="2" max="2" width="10" style="6" customWidth="1"/>
    <col min="3" max="3" width="14.81640625" style="6" customWidth="1"/>
    <col min="4" max="4" width="45" style="6" customWidth="1"/>
    <col min="5" max="5" width="17" style="6" customWidth="1"/>
    <col min="6" max="6" width="17.1796875" style="6" customWidth="1"/>
    <col min="7" max="7" width="10.81640625" style="6" bestFit="1" customWidth="1"/>
    <col min="8" max="8" width="15.1796875" style="6" customWidth="1"/>
    <col min="9" max="9" width="13.54296875" style="6" customWidth="1"/>
    <col min="10" max="10" width="14.54296875" style="6" customWidth="1"/>
    <col min="11" max="11" width="13" style="6" customWidth="1"/>
    <col min="12" max="16384" width="9.1796875" style="6"/>
  </cols>
  <sheetData>
    <row r="1" spans="1:9" s="1" customFormat="1" hidden="1" x14ac:dyDescent="0.3">
      <c r="A1" s="1" t="s">
        <v>54</v>
      </c>
    </row>
    <row r="2" spans="1:9" s="1" customFormat="1" hidden="1" x14ac:dyDescent="0.3">
      <c r="A2" s="1" t="s">
        <v>238</v>
      </c>
    </row>
    <row r="3" spans="1:9" s="1" customFormat="1" hidden="1" x14ac:dyDescent="0.3">
      <c r="A3" s="1" t="s">
        <v>245</v>
      </c>
      <c r="E3" s="1" t="s">
        <v>226</v>
      </c>
      <c r="F3" s="1" t="s">
        <v>226</v>
      </c>
    </row>
    <row r="4" spans="1:9" s="1" customFormat="1" ht="12.75" hidden="1" customHeight="1" x14ac:dyDescent="0.35">
      <c r="A4" s="1" t="s">
        <v>443</v>
      </c>
      <c r="B4" s="22"/>
      <c r="E4" s="39" t="str">
        <f>CONCATENATE("BUD",NOTES!$D$4)</f>
        <v>BUD2025</v>
      </c>
      <c r="F4" s="39" t="str">
        <f>CONCATENATE("BUD",NOTES!$D$4)</f>
        <v>BUD2025</v>
      </c>
      <c r="G4" s="39"/>
      <c r="H4" s="39"/>
      <c r="I4" s="39"/>
    </row>
    <row r="5" spans="1:9" s="1" customFormat="1" hidden="1" x14ac:dyDescent="0.3">
      <c r="A5" s="1" t="s">
        <v>227</v>
      </c>
      <c r="E5" s="7">
        <v>10</v>
      </c>
      <c r="F5" s="1">
        <v>20</v>
      </c>
    </row>
    <row r="6" spans="1:9" s="1" customFormat="1" hidden="1" x14ac:dyDescent="0.3">
      <c r="A6" s="1" t="s">
        <v>353</v>
      </c>
      <c r="E6" s="7" t="s">
        <v>354</v>
      </c>
      <c r="F6" s="1" t="s">
        <v>355</v>
      </c>
    </row>
    <row r="7" spans="1:9" s="1" customFormat="1" x14ac:dyDescent="0.3">
      <c r="E7" s="7"/>
    </row>
    <row r="8" spans="1:9" s="1" customFormat="1" hidden="1" x14ac:dyDescent="0.3">
      <c r="A8" s="1" t="s">
        <v>56</v>
      </c>
      <c r="E8" s="7"/>
    </row>
    <row r="9" spans="1:9" s="1" customFormat="1" hidden="1" x14ac:dyDescent="0.3">
      <c r="A9" s="1" t="s">
        <v>233</v>
      </c>
    </row>
    <row r="10" spans="1:9" s="1" customFormat="1" hidden="1" x14ac:dyDescent="0.3">
      <c r="A10" s="1" t="s">
        <v>246</v>
      </c>
      <c r="E10" s="1" t="s">
        <v>226</v>
      </c>
      <c r="F10" s="1" t="s">
        <v>226</v>
      </c>
    </row>
    <row r="11" spans="1:9" s="1" customFormat="1" ht="12.75" hidden="1" customHeight="1" x14ac:dyDescent="0.35">
      <c r="A11" s="1" t="s">
        <v>212</v>
      </c>
      <c r="B11" s="22"/>
      <c r="E11" s="39" t="str">
        <f>CONCATENATE("BUD",NOTES!$D$4)</f>
        <v>BUD2025</v>
      </c>
      <c r="F11" s="39" t="str">
        <f>CONCATENATE("BUD",NOTES!$D$4)</f>
        <v>BUD2025</v>
      </c>
      <c r="G11" s="39"/>
      <c r="H11" s="39"/>
      <c r="I11" s="39"/>
    </row>
    <row r="12" spans="1:9" s="1" customFormat="1" hidden="1" x14ac:dyDescent="0.3">
      <c r="A12" s="1" t="s">
        <v>228</v>
      </c>
      <c r="E12" s="1">
        <v>10</v>
      </c>
      <c r="F12" s="1">
        <v>10</v>
      </c>
    </row>
    <row r="13" spans="1:9" s="1" customFormat="1" hidden="1" x14ac:dyDescent="0.3">
      <c r="A13" s="1" t="s">
        <v>356</v>
      </c>
      <c r="E13" s="1" t="s">
        <v>355</v>
      </c>
      <c r="F13" s="1" t="s">
        <v>355</v>
      </c>
    </row>
    <row r="14" spans="1:9" s="1" customFormat="1" x14ac:dyDescent="0.3">
      <c r="E14" s="7"/>
    </row>
    <row r="15" spans="1:9" s="1" customFormat="1" hidden="1" x14ac:dyDescent="0.3">
      <c r="A15" s="1" t="s">
        <v>57</v>
      </c>
    </row>
    <row r="16" spans="1:9" s="1" customFormat="1" hidden="1" x14ac:dyDescent="0.3">
      <c r="A16" s="1" t="s">
        <v>234</v>
      </c>
    </row>
    <row r="17" spans="1:12" s="1" customFormat="1" hidden="1" x14ac:dyDescent="0.3">
      <c r="A17" s="1" t="s">
        <v>247</v>
      </c>
      <c r="E17" s="1" t="s">
        <v>226</v>
      </c>
      <c r="F17" s="1" t="s">
        <v>226</v>
      </c>
    </row>
    <row r="18" spans="1:12" s="1" customFormat="1" ht="12.75" hidden="1" customHeight="1" x14ac:dyDescent="0.35">
      <c r="A18" s="1" t="s">
        <v>211</v>
      </c>
      <c r="B18" s="22"/>
      <c r="E18" s="39" t="str">
        <f>CONCATENATE("BUD",NOTES!$D$4)</f>
        <v>BUD2025</v>
      </c>
      <c r="F18" s="39" t="str">
        <f>CONCATENATE("BUD",NOTES!$D$4)</f>
        <v>BUD2025</v>
      </c>
      <c r="G18" s="39"/>
      <c r="H18" s="39"/>
      <c r="I18" s="39"/>
    </row>
    <row r="19" spans="1:12" s="1" customFormat="1" hidden="1" x14ac:dyDescent="0.3">
      <c r="A19" s="1" t="s">
        <v>229</v>
      </c>
      <c r="E19" s="7">
        <v>10</v>
      </c>
      <c r="F19" s="1">
        <v>20</v>
      </c>
    </row>
    <row r="20" spans="1:12" s="1" customFormat="1" hidden="1" x14ac:dyDescent="0.3">
      <c r="A20" s="1" t="s">
        <v>357</v>
      </c>
      <c r="E20" s="7" t="s">
        <v>354</v>
      </c>
      <c r="F20" s="1" t="s">
        <v>355</v>
      </c>
    </row>
    <row r="21" spans="1:12" s="1" customFormat="1" x14ac:dyDescent="0.3">
      <c r="E21" s="7"/>
      <c r="F21" s="7"/>
      <c r="H21" s="2"/>
      <c r="I21" s="3"/>
      <c r="K21" s="7"/>
      <c r="L21" s="7"/>
    </row>
    <row r="22" spans="1:12" s="1" customFormat="1" hidden="1" x14ac:dyDescent="0.3">
      <c r="A22" s="1" t="s">
        <v>58</v>
      </c>
      <c r="E22" s="7"/>
    </row>
    <row r="23" spans="1:12" s="1" customFormat="1" hidden="1" x14ac:dyDescent="0.3">
      <c r="A23" s="1" t="s">
        <v>235</v>
      </c>
    </row>
    <row r="24" spans="1:12" s="1" customFormat="1" hidden="1" x14ac:dyDescent="0.3">
      <c r="A24" s="1" t="s">
        <v>248</v>
      </c>
      <c r="E24" s="1" t="s">
        <v>226</v>
      </c>
      <c r="F24" s="1" t="s">
        <v>226</v>
      </c>
    </row>
    <row r="25" spans="1:12" s="1" customFormat="1" ht="12.75" hidden="1" customHeight="1" x14ac:dyDescent="0.35">
      <c r="A25" s="1" t="s">
        <v>210</v>
      </c>
      <c r="B25" s="22"/>
      <c r="E25" s="39" t="str">
        <f>CONCATENATE("BUD",NOTES!$D$4)</f>
        <v>BUD2025</v>
      </c>
      <c r="F25" s="39" t="str">
        <f>CONCATENATE("BUD",NOTES!$D$4)</f>
        <v>BUD2025</v>
      </c>
      <c r="G25" s="39"/>
      <c r="H25" s="39"/>
      <c r="I25" s="39"/>
    </row>
    <row r="26" spans="1:12" s="1" customFormat="1" hidden="1" x14ac:dyDescent="0.3">
      <c r="A26" s="1" t="s">
        <v>230</v>
      </c>
      <c r="E26" s="1">
        <v>10</v>
      </c>
      <c r="F26" s="1">
        <v>10</v>
      </c>
    </row>
    <row r="27" spans="1:12" s="1" customFormat="1" hidden="1" x14ac:dyDescent="0.3">
      <c r="A27" s="1" t="s">
        <v>358</v>
      </c>
      <c r="E27" s="1" t="s">
        <v>355</v>
      </c>
      <c r="F27" s="1" t="s">
        <v>355</v>
      </c>
    </row>
    <row r="28" spans="1:12" s="1" customFormat="1" x14ac:dyDescent="0.3">
      <c r="E28" s="7"/>
      <c r="F28" s="7"/>
      <c r="H28" s="2"/>
      <c r="I28" s="3"/>
      <c r="K28" s="7"/>
      <c r="L28" s="7"/>
    </row>
    <row r="29" spans="1:12" s="1" customFormat="1" hidden="1" x14ac:dyDescent="0.3">
      <c r="A29" s="1" t="s">
        <v>59</v>
      </c>
    </row>
    <row r="30" spans="1:12" s="1" customFormat="1" hidden="1" x14ac:dyDescent="0.3">
      <c r="A30" s="1" t="s">
        <v>236</v>
      </c>
    </row>
    <row r="31" spans="1:12" s="1" customFormat="1" hidden="1" x14ac:dyDescent="0.3">
      <c r="A31" s="1" t="s">
        <v>249</v>
      </c>
      <c r="E31" s="1" t="s">
        <v>226</v>
      </c>
      <c r="F31" s="1" t="s">
        <v>226</v>
      </c>
    </row>
    <row r="32" spans="1:12" s="1" customFormat="1" ht="12.75" hidden="1" customHeight="1" x14ac:dyDescent="0.35">
      <c r="A32" s="1" t="s">
        <v>209</v>
      </c>
      <c r="B32" s="22"/>
      <c r="E32" s="39" t="str">
        <f>CONCATENATE("BUD",NOTES!$D$4)</f>
        <v>BUD2025</v>
      </c>
      <c r="F32" s="39" t="str">
        <f>CONCATENATE("BUD",NOTES!$D$4)</f>
        <v>BUD2025</v>
      </c>
      <c r="G32" s="39"/>
      <c r="H32" s="39"/>
      <c r="I32" s="39"/>
    </row>
    <row r="33" spans="1:10" s="1" customFormat="1" hidden="1" x14ac:dyDescent="0.3">
      <c r="A33" s="1" t="s">
        <v>231</v>
      </c>
      <c r="E33" s="7">
        <v>10</v>
      </c>
      <c r="F33" s="1">
        <v>20</v>
      </c>
    </row>
    <row r="34" spans="1:10" s="1" customFormat="1" hidden="1" x14ac:dyDescent="0.3">
      <c r="A34" s="1" t="s">
        <v>361</v>
      </c>
      <c r="E34" s="7" t="s">
        <v>354</v>
      </c>
      <c r="F34" s="1" t="s">
        <v>355</v>
      </c>
    </row>
    <row r="35" spans="1:10" s="1" customFormat="1" x14ac:dyDescent="0.3">
      <c r="E35" s="7"/>
      <c r="J35" s="56"/>
    </row>
    <row r="36" spans="1:10" s="1" customFormat="1" hidden="1" x14ac:dyDescent="0.3">
      <c r="A36" s="1" t="s">
        <v>60</v>
      </c>
      <c r="E36" s="7"/>
    </row>
    <row r="37" spans="1:10" s="1" customFormat="1" hidden="1" x14ac:dyDescent="0.3">
      <c r="A37" s="1" t="s">
        <v>237</v>
      </c>
    </row>
    <row r="38" spans="1:10" s="1" customFormat="1" hidden="1" x14ac:dyDescent="0.3">
      <c r="A38" s="1" t="s">
        <v>250</v>
      </c>
      <c r="E38" s="1" t="s">
        <v>226</v>
      </c>
      <c r="F38" s="1" t="s">
        <v>226</v>
      </c>
    </row>
    <row r="39" spans="1:10" s="1" customFormat="1" ht="12.75" hidden="1" customHeight="1" x14ac:dyDescent="0.35">
      <c r="A39" s="1" t="s">
        <v>208</v>
      </c>
      <c r="B39" s="22"/>
      <c r="E39" s="39" t="str">
        <f>CONCATENATE("BUD",NOTES!$D$4)</f>
        <v>BUD2025</v>
      </c>
      <c r="F39" s="39" t="str">
        <f>CONCATENATE("BUD",NOTES!$D$4)</f>
        <v>BUD2025</v>
      </c>
      <c r="G39" s="39"/>
      <c r="H39" s="39"/>
      <c r="I39" s="39"/>
    </row>
    <row r="40" spans="1:10" s="1" customFormat="1" hidden="1" x14ac:dyDescent="0.3">
      <c r="A40" s="1" t="s">
        <v>232</v>
      </c>
      <c r="E40" s="1">
        <v>10</v>
      </c>
      <c r="F40" s="1">
        <v>10</v>
      </c>
    </row>
    <row r="41" spans="1:10" s="1" customFormat="1" hidden="1" x14ac:dyDescent="0.3">
      <c r="A41" s="1" t="s">
        <v>368</v>
      </c>
      <c r="E41" s="1" t="s">
        <v>355</v>
      </c>
      <c r="F41" s="1" t="s">
        <v>355</v>
      </c>
    </row>
    <row r="42" spans="1:10" s="1" customFormat="1" x14ac:dyDescent="0.3">
      <c r="E42" s="7"/>
      <c r="J42" s="56"/>
    </row>
    <row r="43" spans="1:10" s="1" customFormat="1" hidden="1" x14ac:dyDescent="0.3">
      <c r="A43" s="1" t="s">
        <v>61</v>
      </c>
    </row>
    <row r="44" spans="1:10" s="1" customFormat="1" hidden="1" x14ac:dyDescent="0.3">
      <c r="A44" s="1" t="s">
        <v>239</v>
      </c>
    </row>
    <row r="45" spans="1:10" s="1" customFormat="1" hidden="1" x14ac:dyDescent="0.3">
      <c r="A45" s="1" t="s">
        <v>240</v>
      </c>
      <c r="E45" s="1" t="s">
        <v>226</v>
      </c>
      <c r="F45" s="1" t="s">
        <v>226</v>
      </c>
    </row>
    <row r="46" spans="1:10" s="1" customFormat="1" ht="12.75" hidden="1" customHeight="1" x14ac:dyDescent="0.35">
      <c r="A46" s="1" t="s">
        <v>207</v>
      </c>
      <c r="B46" s="22"/>
      <c r="E46" s="39" t="str">
        <f>CONCATENATE("BUD",NOTES!$D$4)</f>
        <v>BUD2025</v>
      </c>
      <c r="F46" s="39" t="str">
        <f>CONCATENATE("BUD",NOTES!$D$4)</f>
        <v>BUD2025</v>
      </c>
      <c r="G46" s="39"/>
      <c r="H46" s="39"/>
      <c r="I46" s="39"/>
    </row>
    <row r="47" spans="1:10" s="1" customFormat="1" hidden="1" x14ac:dyDescent="0.3">
      <c r="A47" s="1" t="s">
        <v>241</v>
      </c>
      <c r="E47" s="7">
        <v>10</v>
      </c>
      <c r="F47" s="1">
        <v>20</v>
      </c>
    </row>
    <row r="48" spans="1:10" s="1" customFormat="1" hidden="1" x14ac:dyDescent="0.3">
      <c r="A48" s="1" t="s">
        <v>369</v>
      </c>
      <c r="E48" s="7" t="s">
        <v>354</v>
      </c>
      <c r="F48" s="1" t="s">
        <v>355</v>
      </c>
    </row>
    <row r="49" spans="1:10" s="1" customFormat="1" x14ac:dyDescent="0.3">
      <c r="E49" s="7"/>
      <c r="F49" s="7"/>
      <c r="H49" s="2"/>
      <c r="I49" s="3"/>
    </row>
    <row r="50" spans="1:10" s="1" customFormat="1" hidden="1" x14ac:dyDescent="0.3">
      <c r="A50" s="1" t="s">
        <v>62</v>
      </c>
      <c r="E50" s="7"/>
    </row>
    <row r="51" spans="1:10" s="1" customFormat="1" hidden="1" x14ac:dyDescent="0.3">
      <c r="A51" s="1" t="s">
        <v>242</v>
      </c>
    </row>
    <row r="52" spans="1:10" s="1" customFormat="1" hidden="1" x14ac:dyDescent="0.3">
      <c r="A52" s="1" t="s">
        <v>243</v>
      </c>
      <c r="E52" s="1" t="s">
        <v>226</v>
      </c>
      <c r="F52" s="1" t="s">
        <v>226</v>
      </c>
    </row>
    <row r="53" spans="1:10" s="1" customFormat="1" ht="12.75" hidden="1" customHeight="1" x14ac:dyDescent="0.35">
      <c r="A53" s="1" t="s">
        <v>206</v>
      </c>
      <c r="B53" s="22"/>
      <c r="E53" s="39" t="str">
        <f>CONCATENATE("BUD",NOTES!$D$4)</f>
        <v>BUD2025</v>
      </c>
      <c r="F53" s="39" t="str">
        <f>CONCATENATE("BUD",NOTES!$D$4)</f>
        <v>BUD2025</v>
      </c>
      <c r="G53" s="39"/>
      <c r="H53" s="39"/>
      <c r="I53" s="39"/>
    </row>
    <row r="54" spans="1:10" s="1" customFormat="1" hidden="1" x14ac:dyDescent="0.3">
      <c r="A54" s="1" t="s">
        <v>244</v>
      </c>
      <c r="E54" s="1">
        <v>10</v>
      </c>
      <c r="F54" s="1">
        <v>10</v>
      </c>
    </row>
    <row r="55" spans="1:10" s="1" customFormat="1" hidden="1" x14ac:dyDescent="0.3">
      <c r="A55" s="1" t="s">
        <v>370</v>
      </c>
      <c r="E55" s="1" t="s">
        <v>355</v>
      </c>
      <c r="F55" s="1" t="s">
        <v>355</v>
      </c>
    </row>
    <row r="56" spans="1:10" s="1" customFormat="1" x14ac:dyDescent="0.3">
      <c r="E56" s="7"/>
      <c r="F56" s="7"/>
      <c r="H56" s="2"/>
      <c r="I56" s="3"/>
    </row>
    <row r="57" spans="1:10" s="1" customFormat="1" hidden="1" x14ac:dyDescent="0.3">
      <c r="A57" s="1" t="s">
        <v>63</v>
      </c>
    </row>
    <row r="58" spans="1:10" s="1" customFormat="1" hidden="1" x14ac:dyDescent="0.3">
      <c r="A58" s="1" t="s">
        <v>362</v>
      </c>
    </row>
    <row r="59" spans="1:10" s="1" customFormat="1" hidden="1" x14ac:dyDescent="0.3">
      <c r="A59" s="1" t="s">
        <v>363</v>
      </c>
      <c r="E59" s="1" t="s">
        <v>226</v>
      </c>
      <c r="F59" s="1" t="s">
        <v>226</v>
      </c>
    </row>
    <row r="60" spans="1:10" s="1" customFormat="1" ht="12.75" hidden="1" customHeight="1" x14ac:dyDescent="0.35">
      <c r="A60" s="1" t="s">
        <v>444</v>
      </c>
      <c r="B60" s="22"/>
      <c r="E60" s="39" t="str">
        <f>CONCATENATE("BUD",NOTES!$D$4)</f>
        <v>BUD2025</v>
      </c>
      <c r="F60" s="39" t="str">
        <f>CONCATENATE("BUD",NOTES!$D$4)</f>
        <v>BUD2025</v>
      </c>
      <c r="G60" s="39"/>
      <c r="H60" s="39"/>
      <c r="I60" s="39"/>
    </row>
    <row r="61" spans="1:10" s="1" customFormat="1" hidden="1" x14ac:dyDescent="0.3">
      <c r="A61" s="1" t="s">
        <v>364</v>
      </c>
      <c r="E61" s="7">
        <v>10</v>
      </c>
      <c r="F61" s="1">
        <v>20</v>
      </c>
    </row>
    <row r="62" spans="1:10" s="1" customFormat="1" hidden="1" x14ac:dyDescent="0.3">
      <c r="A62" s="1" t="s">
        <v>366</v>
      </c>
      <c r="E62" s="7" t="s">
        <v>354</v>
      </c>
      <c r="F62" s="1" t="s">
        <v>355</v>
      </c>
    </row>
    <row r="63" spans="1:10" s="1" customFormat="1" ht="12" customHeight="1" x14ac:dyDescent="0.3">
      <c r="E63" s="7"/>
      <c r="J63" s="56"/>
    </row>
    <row r="64" spans="1:10" s="1" customFormat="1" hidden="1" x14ac:dyDescent="0.3">
      <c r="A64" s="1" t="s">
        <v>64</v>
      </c>
      <c r="E64" s="7"/>
    </row>
    <row r="65" spans="1:10" s="1" customFormat="1" hidden="1" x14ac:dyDescent="0.3">
      <c r="A65" s="1" t="s">
        <v>371</v>
      </c>
    </row>
    <row r="66" spans="1:10" s="1" customFormat="1" hidden="1" x14ac:dyDescent="0.3">
      <c r="A66" s="1" t="s">
        <v>372</v>
      </c>
      <c r="E66" s="1" t="s">
        <v>226</v>
      </c>
      <c r="F66" s="1" t="s">
        <v>226</v>
      </c>
    </row>
    <row r="67" spans="1:10" s="1" customFormat="1" ht="12.75" hidden="1" customHeight="1" x14ac:dyDescent="0.35">
      <c r="A67" s="1" t="s">
        <v>445</v>
      </c>
      <c r="B67" s="22"/>
      <c r="E67" s="39" t="str">
        <f>CONCATENATE("BUD",NOTES!$D$4)</f>
        <v>BUD2025</v>
      </c>
      <c r="F67" s="39" t="str">
        <f>CONCATENATE("BUD",NOTES!$D$4)</f>
        <v>BUD2025</v>
      </c>
      <c r="G67" s="39"/>
      <c r="H67" s="39"/>
      <c r="I67" s="39"/>
    </row>
    <row r="68" spans="1:10" s="1" customFormat="1" hidden="1" x14ac:dyDescent="0.3">
      <c r="A68" s="1" t="s">
        <v>373</v>
      </c>
      <c r="E68" s="1">
        <v>10</v>
      </c>
      <c r="F68" s="1">
        <v>10</v>
      </c>
    </row>
    <row r="69" spans="1:10" s="1" customFormat="1" hidden="1" x14ac:dyDescent="0.3">
      <c r="A69" s="1" t="s">
        <v>375</v>
      </c>
      <c r="E69" s="1" t="s">
        <v>355</v>
      </c>
      <c r="F69" s="1" t="s">
        <v>355</v>
      </c>
    </row>
    <row r="70" spans="1:10" s="1" customFormat="1" ht="12" customHeight="1" x14ac:dyDescent="0.3">
      <c r="E70" s="7"/>
      <c r="J70" s="56"/>
    </row>
    <row r="71" spans="1:10" s="1" customFormat="1" hidden="1" x14ac:dyDescent="0.3">
      <c r="A71" s="1" t="s">
        <v>65</v>
      </c>
    </row>
    <row r="72" spans="1:10" s="1" customFormat="1" hidden="1" x14ac:dyDescent="0.3">
      <c r="A72" s="1" t="s">
        <v>376</v>
      </c>
    </row>
    <row r="73" spans="1:10" s="1" customFormat="1" hidden="1" x14ac:dyDescent="0.3">
      <c r="A73" s="1" t="s">
        <v>377</v>
      </c>
      <c r="E73" s="1" t="s">
        <v>226</v>
      </c>
      <c r="F73" s="1" t="s">
        <v>226</v>
      </c>
    </row>
    <row r="74" spans="1:10" s="1" customFormat="1" ht="12.75" hidden="1" customHeight="1" x14ac:dyDescent="0.35">
      <c r="A74" s="1" t="s">
        <v>446</v>
      </c>
      <c r="B74" s="22"/>
      <c r="E74" s="39" t="str">
        <f>CONCATENATE("BUD",NOTES!$D$4)</f>
        <v>BUD2025</v>
      </c>
      <c r="F74" s="39" t="str">
        <f>CONCATENATE("BUD",NOTES!$D$4)</f>
        <v>BUD2025</v>
      </c>
      <c r="G74" s="39"/>
      <c r="H74" s="39"/>
      <c r="I74" s="39"/>
    </row>
    <row r="75" spans="1:10" s="1" customFormat="1" hidden="1" x14ac:dyDescent="0.3">
      <c r="A75" s="1" t="s">
        <v>378</v>
      </c>
      <c r="E75" s="7">
        <v>10</v>
      </c>
      <c r="F75" s="1">
        <v>20</v>
      </c>
    </row>
    <row r="76" spans="1:10" s="1" customFormat="1" hidden="1" x14ac:dyDescent="0.3">
      <c r="A76" s="1" t="s">
        <v>380</v>
      </c>
      <c r="E76" s="7" t="s">
        <v>354</v>
      </c>
      <c r="F76" s="1" t="s">
        <v>355</v>
      </c>
    </row>
    <row r="77" spans="1:10" s="1" customFormat="1" x14ac:dyDescent="0.3">
      <c r="E77" s="7"/>
      <c r="H77" s="2"/>
      <c r="I77" s="3"/>
    </row>
    <row r="78" spans="1:10" s="1" customFormat="1" hidden="1" x14ac:dyDescent="0.3">
      <c r="A78" s="1" t="s">
        <v>66</v>
      </c>
      <c r="E78" s="7"/>
    </row>
    <row r="79" spans="1:10" s="1" customFormat="1" hidden="1" x14ac:dyDescent="0.3">
      <c r="A79" s="1" t="s">
        <v>381</v>
      </c>
    </row>
    <row r="80" spans="1:10" s="1" customFormat="1" hidden="1" x14ac:dyDescent="0.3">
      <c r="A80" s="1" t="s">
        <v>382</v>
      </c>
      <c r="E80" s="1" t="s">
        <v>226</v>
      </c>
      <c r="F80" s="1" t="s">
        <v>226</v>
      </c>
    </row>
    <row r="81" spans="1:10" s="1" customFormat="1" ht="12.75" hidden="1" customHeight="1" x14ac:dyDescent="0.35">
      <c r="A81" s="1" t="s">
        <v>447</v>
      </c>
      <c r="B81" s="22"/>
      <c r="E81" s="39" t="str">
        <f>CONCATENATE("BUD",NOTES!$D$4)</f>
        <v>BUD2025</v>
      </c>
      <c r="F81" s="39" t="str">
        <f>CONCATENATE("BUD",NOTES!$D$4)</f>
        <v>BUD2025</v>
      </c>
      <c r="G81" s="39"/>
      <c r="H81" s="39"/>
      <c r="I81" s="39"/>
    </row>
    <row r="82" spans="1:10" s="1" customFormat="1" hidden="1" x14ac:dyDescent="0.3">
      <c r="A82" s="1" t="s">
        <v>383</v>
      </c>
      <c r="E82" s="1">
        <v>10</v>
      </c>
      <c r="F82" s="1">
        <v>10</v>
      </c>
    </row>
    <row r="83" spans="1:10" s="1" customFormat="1" hidden="1" x14ac:dyDescent="0.3">
      <c r="A83" s="1" t="s">
        <v>385</v>
      </c>
      <c r="E83" s="1" t="s">
        <v>355</v>
      </c>
      <c r="F83" s="1" t="s">
        <v>355</v>
      </c>
    </row>
    <row r="84" spans="1:10" s="1" customFormat="1" x14ac:dyDescent="0.3">
      <c r="E84" s="7"/>
      <c r="H84" s="2"/>
      <c r="I84" s="3"/>
    </row>
    <row r="85" spans="1:10" s="1" customFormat="1" hidden="1" x14ac:dyDescent="0.3">
      <c r="A85" s="1" t="s">
        <v>67</v>
      </c>
    </row>
    <row r="86" spans="1:10" s="1" customFormat="1" hidden="1" x14ac:dyDescent="0.3">
      <c r="A86" s="1" t="s">
        <v>387</v>
      </c>
    </row>
    <row r="87" spans="1:10" s="1" customFormat="1" hidden="1" x14ac:dyDescent="0.3">
      <c r="A87" s="1" t="s">
        <v>388</v>
      </c>
      <c r="E87" s="1" t="s">
        <v>226</v>
      </c>
      <c r="F87" s="1" t="s">
        <v>226</v>
      </c>
    </row>
    <row r="88" spans="1:10" s="1" customFormat="1" ht="12.75" hidden="1" customHeight="1" x14ac:dyDescent="0.35">
      <c r="A88" s="1" t="s">
        <v>448</v>
      </c>
      <c r="B88" s="22"/>
      <c r="E88" s="39" t="str">
        <f>CONCATENATE("BUD",NOTES!$D$4)</f>
        <v>BUD2025</v>
      </c>
      <c r="F88" s="39" t="str">
        <f>CONCATENATE("BUD",NOTES!$D$4)</f>
        <v>BUD2025</v>
      </c>
      <c r="G88" s="39"/>
      <c r="H88" s="39"/>
      <c r="I88" s="39"/>
    </row>
    <row r="89" spans="1:10" s="1" customFormat="1" hidden="1" x14ac:dyDescent="0.3">
      <c r="A89" s="1" t="s">
        <v>389</v>
      </c>
      <c r="E89" s="7">
        <v>10</v>
      </c>
      <c r="F89" s="1">
        <v>20</v>
      </c>
    </row>
    <row r="90" spans="1:10" s="1" customFormat="1" hidden="1" x14ac:dyDescent="0.3">
      <c r="A90" s="1" t="s">
        <v>391</v>
      </c>
      <c r="E90" s="7" t="s">
        <v>354</v>
      </c>
      <c r="F90" s="1" t="s">
        <v>355</v>
      </c>
    </row>
    <row r="91" spans="1:10" s="1" customFormat="1" ht="12" customHeight="1" x14ac:dyDescent="0.3">
      <c r="C91"/>
      <c r="D91"/>
      <c r="J91" s="56"/>
    </row>
    <row r="92" spans="1:10" s="1" customFormat="1" hidden="1" x14ac:dyDescent="0.3">
      <c r="A92" s="1" t="s">
        <v>68</v>
      </c>
      <c r="E92" s="7"/>
    </row>
    <row r="93" spans="1:10" s="1" customFormat="1" hidden="1" x14ac:dyDescent="0.3">
      <c r="A93" s="1" t="s">
        <v>392</v>
      </c>
    </row>
    <row r="94" spans="1:10" s="1" customFormat="1" hidden="1" x14ac:dyDescent="0.3">
      <c r="A94" s="1" t="s">
        <v>393</v>
      </c>
      <c r="E94" s="1" t="s">
        <v>226</v>
      </c>
      <c r="F94" s="1" t="s">
        <v>226</v>
      </c>
    </row>
    <row r="95" spans="1:10" s="1" customFormat="1" ht="12.75" hidden="1" customHeight="1" x14ac:dyDescent="0.35">
      <c r="A95" s="1" t="s">
        <v>140</v>
      </c>
      <c r="B95" s="22"/>
      <c r="E95" s="39" t="str">
        <f>CONCATENATE("BUD",NOTES!$D$4)</f>
        <v>BUD2025</v>
      </c>
      <c r="F95" s="39" t="str">
        <f>CONCATENATE("BUD",NOTES!$D$4)</f>
        <v>BUD2025</v>
      </c>
      <c r="G95" s="39"/>
      <c r="H95" s="39"/>
      <c r="I95" s="39"/>
    </row>
    <row r="96" spans="1:10" s="1" customFormat="1" hidden="1" x14ac:dyDescent="0.3">
      <c r="A96" s="1" t="s">
        <v>394</v>
      </c>
      <c r="E96" s="1">
        <v>10</v>
      </c>
      <c r="F96" s="1">
        <v>10</v>
      </c>
    </row>
    <row r="97" spans="1:10" s="1" customFormat="1" hidden="1" x14ac:dyDescent="0.3">
      <c r="A97" s="1" t="s">
        <v>396</v>
      </c>
      <c r="E97" s="1" t="s">
        <v>355</v>
      </c>
      <c r="F97" s="1" t="s">
        <v>355</v>
      </c>
    </row>
    <row r="98" spans="1:10" s="1" customFormat="1" ht="12" customHeight="1" x14ac:dyDescent="0.3">
      <c r="C98"/>
      <c r="D98"/>
      <c r="J98" s="56"/>
    </row>
    <row r="99" spans="1:10" s="1" customFormat="1" hidden="1" x14ac:dyDescent="0.3">
      <c r="A99" s="1" t="s">
        <v>69</v>
      </c>
    </row>
    <row r="100" spans="1:10" s="1" customFormat="1" hidden="1" x14ac:dyDescent="0.3">
      <c r="A100" s="1" t="s">
        <v>397</v>
      </c>
    </row>
    <row r="101" spans="1:10" s="1" customFormat="1" hidden="1" x14ac:dyDescent="0.3">
      <c r="A101" s="1" t="s">
        <v>398</v>
      </c>
      <c r="E101" s="1" t="s">
        <v>226</v>
      </c>
      <c r="F101" s="1" t="s">
        <v>226</v>
      </c>
    </row>
    <row r="102" spans="1:10" s="1" customFormat="1" ht="12.75" hidden="1" customHeight="1" x14ac:dyDescent="0.35">
      <c r="A102" s="1" t="s">
        <v>449</v>
      </c>
      <c r="B102" s="22"/>
      <c r="E102" s="39" t="str">
        <f>CONCATENATE("BUD",NOTES!$D$4)</f>
        <v>BUD2025</v>
      </c>
      <c r="F102" s="39" t="str">
        <f>CONCATENATE("BUD",NOTES!$D$4)</f>
        <v>BUD2025</v>
      </c>
      <c r="G102" s="39"/>
      <c r="H102" s="39"/>
      <c r="I102" s="39"/>
    </row>
    <row r="103" spans="1:10" s="1" customFormat="1" hidden="1" x14ac:dyDescent="0.3">
      <c r="A103" s="1" t="s">
        <v>399</v>
      </c>
      <c r="E103" s="7">
        <v>10</v>
      </c>
      <c r="F103" s="1">
        <v>20</v>
      </c>
    </row>
    <row r="104" spans="1:10" s="1" customFormat="1" hidden="1" x14ac:dyDescent="0.3">
      <c r="A104" s="1" t="s">
        <v>401</v>
      </c>
      <c r="E104" s="7" t="s">
        <v>354</v>
      </c>
      <c r="F104" s="1" t="s">
        <v>355</v>
      </c>
    </row>
    <row r="105" spans="1:10" s="1" customFormat="1" x14ac:dyDescent="0.3"/>
    <row r="106" spans="1:10" s="1" customFormat="1" hidden="1" x14ac:dyDescent="0.3">
      <c r="A106" s="1" t="s">
        <v>70</v>
      </c>
      <c r="E106" s="7"/>
    </row>
    <row r="107" spans="1:10" s="1" customFormat="1" hidden="1" x14ac:dyDescent="0.3">
      <c r="A107" s="1" t="s">
        <v>402</v>
      </c>
    </row>
    <row r="108" spans="1:10" s="1" customFormat="1" hidden="1" x14ac:dyDescent="0.3">
      <c r="A108" s="1" t="s">
        <v>403</v>
      </c>
      <c r="E108" s="1" t="s">
        <v>226</v>
      </c>
      <c r="F108" s="1" t="s">
        <v>226</v>
      </c>
    </row>
    <row r="109" spans="1:10" s="1" customFormat="1" ht="12.75" hidden="1" customHeight="1" x14ac:dyDescent="0.35">
      <c r="A109" s="1" t="s">
        <v>450</v>
      </c>
      <c r="B109" s="22"/>
      <c r="E109" s="39" t="str">
        <f>CONCATENATE("BUD",NOTES!$D$4)</f>
        <v>BUD2025</v>
      </c>
      <c r="F109" s="39" t="str">
        <f>CONCATENATE("BUD",NOTES!$D$4)</f>
        <v>BUD2025</v>
      </c>
      <c r="G109" s="39"/>
      <c r="H109" s="39"/>
      <c r="I109" s="39"/>
    </row>
    <row r="110" spans="1:10" s="1" customFormat="1" hidden="1" x14ac:dyDescent="0.3">
      <c r="A110" s="1" t="s">
        <v>404</v>
      </c>
      <c r="E110" s="1">
        <v>10</v>
      </c>
      <c r="F110" s="1">
        <v>10</v>
      </c>
    </row>
    <row r="111" spans="1:10" s="1" customFormat="1" hidden="1" x14ac:dyDescent="0.3">
      <c r="A111" s="1" t="s">
        <v>406</v>
      </c>
      <c r="E111" s="1" t="s">
        <v>355</v>
      </c>
      <c r="F111" s="1" t="s">
        <v>355</v>
      </c>
    </row>
    <row r="112" spans="1:10" s="1" customFormat="1" x14ac:dyDescent="0.3">
      <c r="J112" s="56"/>
    </row>
    <row r="113" spans="1:6" ht="20.149999999999999" hidden="1" customHeight="1" x14ac:dyDescent="0.3">
      <c r="A113" s="58" t="s">
        <v>424</v>
      </c>
      <c r="B113" s="58"/>
      <c r="C113" s="60" t="s">
        <v>451</v>
      </c>
      <c r="D113" s="60"/>
      <c r="E113" s="59">
        <v>3094011239.4500003</v>
      </c>
      <c r="F113" s="59">
        <v>2896610319.3300004</v>
      </c>
    </row>
    <row r="114" spans="1:6" ht="20.149999999999999" hidden="1" customHeight="1" x14ac:dyDescent="0.3">
      <c r="A114" s="58" t="s">
        <v>425</v>
      </c>
      <c r="B114" s="58"/>
      <c r="C114" s="60" t="s">
        <v>426</v>
      </c>
      <c r="D114" s="60"/>
      <c r="E114" s="61">
        <v>24398302</v>
      </c>
      <c r="F114" s="62">
        <v>24398302</v>
      </c>
    </row>
    <row r="115" spans="1:6" ht="20.149999999999999" hidden="1" customHeight="1" x14ac:dyDescent="0.3">
      <c r="A115" s="58" t="s">
        <v>427</v>
      </c>
      <c r="B115" s="58"/>
      <c r="C115" s="60" t="s">
        <v>452</v>
      </c>
      <c r="D115" s="60"/>
      <c r="E115" s="61">
        <v>1418135114.4599998</v>
      </c>
      <c r="F115" s="62">
        <v>849949986.78999996</v>
      </c>
    </row>
    <row r="116" spans="1:6" ht="20.149999999999999" hidden="1" customHeight="1" x14ac:dyDescent="0.3">
      <c r="A116" s="58" t="s">
        <v>428</v>
      </c>
      <c r="B116" s="58"/>
      <c r="C116" s="60" t="s">
        <v>426</v>
      </c>
      <c r="D116" s="60"/>
      <c r="E116" s="61">
        <v>3825235</v>
      </c>
      <c r="F116" s="62">
        <v>3825235</v>
      </c>
    </row>
    <row r="117" spans="1:6" ht="20.149999999999999" hidden="1" customHeight="1" x14ac:dyDescent="0.3">
      <c r="A117" s="58" t="s">
        <v>429</v>
      </c>
      <c r="B117" s="58"/>
      <c r="C117" s="60" t="s">
        <v>453</v>
      </c>
      <c r="D117" s="60"/>
      <c r="E117" s="61">
        <v>407827540.09000003</v>
      </c>
      <c r="F117" s="62">
        <v>348093439.57000005</v>
      </c>
    </row>
    <row r="118" spans="1:6" ht="20.149999999999999" hidden="1" customHeight="1" x14ac:dyDescent="0.3">
      <c r="A118" s="58" t="s">
        <v>430</v>
      </c>
      <c r="B118" s="58"/>
      <c r="C118" s="60" t="s">
        <v>426</v>
      </c>
      <c r="D118" s="60"/>
      <c r="E118" s="61">
        <v>250000</v>
      </c>
      <c r="F118" s="62">
        <v>250000</v>
      </c>
    </row>
    <row r="119" spans="1:6" ht="20.149999999999999" hidden="1" customHeight="1" x14ac:dyDescent="0.3">
      <c r="A119" s="58" t="s">
        <v>431</v>
      </c>
      <c r="B119" s="58"/>
      <c r="C119" s="60" t="s">
        <v>454</v>
      </c>
      <c r="D119" s="60"/>
      <c r="E119" s="61">
        <v>764046920.19999981</v>
      </c>
      <c r="F119" s="62">
        <v>327827333.30999994</v>
      </c>
    </row>
    <row r="120" spans="1:6" ht="20.149999999999999" hidden="1" customHeight="1" x14ac:dyDescent="0.3">
      <c r="A120" s="58" t="s">
        <v>432</v>
      </c>
      <c r="B120" s="58"/>
      <c r="C120" s="60" t="s">
        <v>426</v>
      </c>
      <c r="D120" s="60"/>
      <c r="E120" s="61">
        <v>12784340</v>
      </c>
      <c r="F120" s="62">
        <v>12784340</v>
      </c>
    </row>
    <row r="121" spans="1:6" ht="20.149999999999999" hidden="1" customHeight="1" x14ac:dyDescent="0.3">
      <c r="A121" s="58" t="s">
        <v>433</v>
      </c>
      <c r="B121" s="58"/>
      <c r="C121" s="60" t="s">
        <v>455</v>
      </c>
      <c r="D121" s="60"/>
      <c r="E121" s="61">
        <v>1057840832.2899998</v>
      </c>
      <c r="F121" s="62">
        <v>357255564.12</v>
      </c>
    </row>
    <row r="122" spans="1:6" ht="20.149999999999999" hidden="1" customHeight="1" x14ac:dyDescent="0.3">
      <c r="A122" s="58" t="s">
        <v>434</v>
      </c>
      <c r="B122" s="58"/>
      <c r="C122" s="60" t="s">
        <v>426</v>
      </c>
      <c r="D122" s="60"/>
      <c r="E122" s="61">
        <v>91160829.719999999</v>
      </c>
      <c r="F122" s="62">
        <v>91160829.719999999</v>
      </c>
    </row>
    <row r="123" spans="1:6" ht="20.149999999999999" hidden="1" customHeight="1" x14ac:dyDescent="0.3">
      <c r="A123" s="58" t="s">
        <v>435</v>
      </c>
      <c r="B123" s="58"/>
      <c r="C123" s="60" t="s">
        <v>456</v>
      </c>
      <c r="D123" s="60"/>
      <c r="E123" s="61">
        <v>691596877.28000009</v>
      </c>
      <c r="F123" s="62">
        <v>88836820.26000002</v>
      </c>
    </row>
    <row r="124" spans="1:6" ht="20.149999999999999" hidden="1" customHeight="1" x14ac:dyDescent="0.3">
      <c r="A124" s="58" t="s">
        <v>436</v>
      </c>
      <c r="B124" s="58"/>
      <c r="C124" s="60" t="s">
        <v>426</v>
      </c>
      <c r="D124" s="60"/>
      <c r="E124" s="61">
        <v>2527451</v>
      </c>
      <c r="F124" s="62">
        <v>2527451</v>
      </c>
    </row>
    <row r="125" spans="1:6" ht="20.149999999999999" hidden="1" customHeight="1" x14ac:dyDescent="0.3">
      <c r="A125" s="58" t="s">
        <v>437</v>
      </c>
      <c r="B125" s="58"/>
      <c r="C125" s="60" t="s">
        <v>575</v>
      </c>
      <c r="D125" s="60"/>
      <c r="E125" s="61">
        <v>56853163.520000011</v>
      </c>
      <c r="F125" s="62">
        <v>22487913.439999998</v>
      </c>
    </row>
    <row r="126" spans="1:6" ht="20.149999999999999" hidden="1" customHeight="1" x14ac:dyDescent="0.3">
      <c r="A126" s="58" t="s">
        <v>438</v>
      </c>
      <c r="B126" s="58"/>
      <c r="C126" s="60" t="s">
        <v>426</v>
      </c>
      <c r="D126" s="60"/>
      <c r="E126" s="61">
        <v>0</v>
      </c>
      <c r="F126" s="62">
        <v>0</v>
      </c>
    </row>
    <row r="127" spans="1:6" ht="20.149999999999999" hidden="1" customHeight="1" x14ac:dyDescent="0.3">
      <c r="A127" s="58" t="s">
        <v>439</v>
      </c>
      <c r="B127" s="58"/>
      <c r="C127" s="60" t="s">
        <v>457</v>
      </c>
      <c r="D127" s="60"/>
      <c r="E127" s="61">
        <v>499880116.96000004</v>
      </c>
      <c r="F127" s="62">
        <v>632427596.23000002</v>
      </c>
    </row>
    <row r="128" spans="1:6" ht="20.149999999999999" hidden="1" customHeight="1" x14ac:dyDescent="0.3">
      <c r="A128" s="58" t="s">
        <v>440</v>
      </c>
      <c r="B128" s="58"/>
      <c r="C128" s="63" t="s">
        <v>426</v>
      </c>
      <c r="D128" s="63"/>
      <c r="E128" s="64">
        <v>21162718.690000001</v>
      </c>
      <c r="F128" s="65">
        <v>21162718.690000001</v>
      </c>
    </row>
    <row r="129" spans="3:12" ht="20.149999999999999" customHeight="1" x14ac:dyDescent="0.3">
      <c r="E129" s="51"/>
      <c r="F129" s="51"/>
    </row>
    <row r="130" spans="3:12" s="1" customFormat="1" ht="25.5" customHeight="1" x14ac:dyDescent="0.3">
      <c r="C130"/>
      <c r="D130"/>
      <c r="J130" s="56"/>
    </row>
    <row r="131" spans="3:12" s="1" customFormat="1" ht="17.5" x14ac:dyDescent="0.35">
      <c r="C131" s="198" t="str">
        <f>"LOCAL AUTHORITY BUDGETS "&amp;NOTES!$D$4</f>
        <v>LOCAL AUTHORITY BUDGETS 2025</v>
      </c>
      <c r="D131" s="198"/>
      <c r="E131" s="198"/>
      <c r="F131" s="198"/>
      <c r="G131" s="74"/>
      <c r="H131"/>
      <c r="I131"/>
      <c r="J131"/>
      <c r="K131"/>
    </row>
    <row r="132" spans="3:12" s="1" customFormat="1" x14ac:dyDescent="0.3">
      <c r="C132"/>
      <c r="D132"/>
      <c r="H132"/>
      <c r="I132"/>
      <c r="J132"/>
      <c r="K132"/>
    </row>
    <row r="133" spans="3:12" s="1" customFormat="1" ht="17.5" x14ac:dyDescent="0.35">
      <c r="C133" s="199" t="str">
        <f>CONCATENATE("Summary of Current Income and Expenditure by Division ",NOTES!$D$4)</f>
        <v>Summary of Current Income and Expenditure by Division 2025</v>
      </c>
      <c r="D133" s="200"/>
      <c r="E133" s="200"/>
      <c r="F133" s="201"/>
      <c r="H133"/>
      <c r="I133"/>
      <c r="J133"/>
      <c r="K133"/>
    </row>
    <row r="134" spans="3:12" s="1" customFormat="1" x14ac:dyDescent="0.3">
      <c r="C134" s="36" t="s">
        <v>441</v>
      </c>
      <c r="D134" s="113"/>
      <c r="E134" s="66" t="s">
        <v>251</v>
      </c>
      <c r="F134" s="66" t="s">
        <v>252</v>
      </c>
      <c r="H134"/>
      <c r="I134"/>
      <c r="J134"/>
      <c r="K134"/>
    </row>
    <row r="135" spans="3:12" s="1" customFormat="1" x14ac:dyDescent="0.3">
      <c r="C135" s="131"/>
      <c r="D135" s="129"/>
      <c r="E135" s="66" t="s">
        <v>253</v>
      </c>
      <c r="F135" s="66" t="s">
        <v>253</v>
      </c>
      <c r="H135"/>
      <c r="I135"/>
      <c r="J135"/>
      <c r="K135"/>
    </row>
    <row r="136" spans="3:12" s="1" customFormat="1" x14ac:dyDescent="0.3">
      <c r="C136" s="33" t="s">
        <v>460</v>
      </c>
      <c r="D136" s="6" t="s">
        <v>468</v>
      </c>
      <c r="E136" s="49">
        <f>E113-E114</f>
        <v>3069612937.4500003</v>
      </c>
      <c r="F136" s="130">
        <f>F113-F114</f>
        <v>2872212017.3300004</v>
      </c>
      <c r="G136" s="7"/>
      <c r="H136"/>
      <c r="I136"/>
      <c r="J136"/>
      <c r="K136"/>
      <c r="L136" s="7"/>
    </row>
    <row r="137" spans="3:12" s="1" customFormat="1" x14ac:dyDescent="0.3">
      <c r="C137" s="33" t="s">
        <v>461</v>
      </c>
      <c r="D137" s="6" t="s">
        <v>469</v>
      </c>
      <c r="E137" s="49">
        <f>E115-E116</f>
        <v>1414309879.4599998</v>
      </c>
      <c r="F137" s="50">
        <f>F115-F116</f>
        <v>846124751.78999996</v>
      </c>
      <c r="G137" s="7"/>
      <c r="H137"/>
      <c r="I137"/>
      <c r="J137"/>
      <c r="K137"/>
      <c r="L137" s="7"/>
    </row>
    <row r="138" spans="3:12" s="1" customFormat="1" x14ac:dyDescent="0.3">
      <c r="C138" s="33" t="s">
        <v>462</v>
      </c>
      <c r="D138" s="6" t="s">
        <v>470</v>
      </c>
      <c r="E138" s="49">
        <f>E117-E118</f>
        <v>407577540.09000003</v>
      </c>
      <c r="F138" s="50">
        <f>F117-F118</f>
        <v>347843439.57000005</v>
      </c>
      <c r="H138"/>
      <c r="I138" t="s">
        <v>156</v>
      </c>
      <c r="J138"/>
      <c r="K138"/>
    </row>
    <row r="139" spans="3:12" s="1" customFormat="1" x14ac:dyDescent="0.3">
      <c r="C139" s="33" t="s">
        <v>463</v>
      </c>
      <c r="D139" s="6" t="s">
        <v>471</v>
      </c>
      <c r="E139" s="49">
        <f>E119-E120</f>
        <v>751262580.19999981</v>
      </c>
      <c r="F139" s="50">
        <f>F119-F120</f>
        <v>315042993.30999994</v>
      </c>
      <c r="H139"/>
      <c r="I139"/>
      <c r="J139"/>
      <c r="K139"/>
      <c r="L139" s="7"/>
    </row>
    <row r="140" spans="3:12" s="1" customFormat="1" x14ac:dyDescent="0.3">
      <c r="C140" s="33" t="s">
        <v>464</v>
      </c>
      <c r="D140" s="6" t="s">
        <v>472</v>
      </c>
      <c r="E140" s="49">
        <f>E121-E122</f>
        <v>966680002.56999981</v>
      </c>
      <c r="F140" s="50">
        <f>F121-F122</f>
        <v>266094734.40000001</v>
      </c>
      <c r="H140"/>
      <c r="I140"/>
      <c r="J140"/>
      <c r="K140"/>
      <c r="L140" s="57"/>
    </row>
    <row r="141" spans="3:12" s="1" customFormat="1" x14ac:dyDescent="0.3">
      <c r="C141" s="33" t="s">
        <v>465</v>
      </c>
      <c r="D141" s="6" t="s">
        <v>473</v>
      </c>
      <c r="E141" s="49">
        <f>E123-E124</f>
        <v>689069426.28000009</v>
      </c>
      <c r="F141" s="50">
        <f>F123-F124</f>
        <v>86309369.26000002</v>
      </c>
      <c r="H141"/>
      <c r="I141"/>
      <c r="J141"/>
      <c r="K141"/>
      <c r="L141" s="57"/>
    </row>
    <row r="142" spans="3:12" s="1" customFormat="1" x14ac:dyDescent="0.3">
      <c r="C142" s="33" t="s">
        <v>466</v>
      </c>
      <c r="D142" s="81" t="s">
        <v>576</v>
      </c>
      <c r="E142" s="49">
        <f>E125-E126</f>
        <v>56853163.520000011</v>
      </c>
      <c r="F142" s="50">
        <f>F125-F126</f>
        <v>22487913.439999998</v>
      </c>
      <c r="H142"/>
      <c r="I142"/>
      <c r="J142"/>
      <c r="K142"/>
    </row>
    <row r="143" spans="3:12" s="1" customFormat="1" x14ac:dyDescent="0.3">
      <c r="C143" s="33" t="s">
        <v>467</v>
      </c>
      <c r="D143" s="6" t="s">
        <v>474</v>
      </c>
      <c r="E143" s="49">
        <f>E127-E128</f>
        <v>478717398.27000004</v>
      </c>
      <c r="F143" s="50">
        <f>F127-F128</f>
        <v>611264877.53999996</v>
      </c>
      <c r="H143"/>
      <c r="I143"/>
      <c r="J143"/>
      <c r="K143"/>
    </row>
    <row r="144" spans="3:12" s="1" customFormat="1" x14ac:dyDescent="0.3">
      <c r="C144" s="80"/>
      <c r="D144" s="6"/>
      <c r="E144" s="49"/>
      <c r="F144" s="50"/>
      <c r="H144"/>
      <c r="I144"/>
      <c r="J144"/>
      <c r="K144"/>
    </row>
    <row r="145" spans="1:12" s="1" customFormat="1" ht="13.5" x14ac:dyDescent="0.35">
      <c r="C145" s="67" t="s">
        <v>475</v>
      </c>
      <c r="D145" s="94"/>
      <c r="E145" s="116">
        <f>SUM(E136:E144)</f>
        <v>7834082927.8400002</v>
      </c>
      <c r="F145" s="117">
        <f>SUM(F136:F144)</f>
        <v>5367380096.6399994</v>
      </c>
      <c r="H145"/>
      <c r="I145"/>
      <c r="J145"/>
      <c r="K145"/>
    </row>
    <row r="146" spans="1:12" s="1" customFormat="1" x14ac:dyDescent="0.3">
      <c r="C146" s="33"/>
      <c r="D146" s="96"/>
      <c r="E146" s="49"/>
      <c r="F146" s="50"/>
      <c r="H146"/>
      <c r="I146"/>
      <c r="J146"/>
      <c r="K146"/>
    </row>
    <row r="147" spans="1:12" s="1" customFormat="1" x14ac:dyDescent="0.3">
      <c r="C147" s="33" t="s">
        <v>412</v>
      </c>
      <c r="D147" s="81"/>
      <c r="E147" s="49"/>
      <c r="F147" s="50">
        <f>'Exp &amp; Inc by AUTHTYPE'!$F$85</f>
        <v>1919692776.2099986</v>
      </c>
      <c r="H147"/>
      <c r="I147"/>
      <c r="J147"/>
      <c r="K147"/>
    </row>
    <row r="148" spans="1:12" s="1" customFormat="1" x14ac:dyDescent="0.3">
      <c r="C148" s="33" t="s">
        <v>442</v>
      </c>
      <c r="D148" s="81"/>
      <c r="E148" s="49"/>
      <c r="F148" s="50">
        <f>'Exp &amp; Inc by AUTHTYPE'!$F$82</f>
        <v>514945020</v>
      </c>
      <c r="H148"/>
      <c r="I148"/>
      <c r="J148"/>
      <c r="K148"/>
    </row>
    <row r="149" spans="1:12" s="1" customFormat="1" x14ac:dyDescent="0.3">
      <c r="C149" s="33" t="s">
        <v>0</v>
      </c>
      <c r="D149" s="81"/>
      <c r="E149" s="49"/>
      <c r="F149" s="50">
        <f>'Exp &amp; Inc by AUTHTYPE'!$F$87</f>
        <v>-32065034.989999998</v>
      </c>
      <c r="H149"/>
      <c r="I149"/>
      <c r="J149"/>
      <c r="K149"/>
    </row>
    <row r="150" spans="1:12" s="1" customFormat="1" x14ac:dyDescent="0.3">
      <c r="C150" s="33" t="s">
        <v>198</v>
      </c>
      <c r="D150" s="81"/>
      <c r="E150" s="49"/>
      <c r="F150" s="50">
        <f>'Exp &amp; Inc by AUTHTYPE'!$F$83</f>
        <v>0</v>
      </c>
      <c r="G150" s="7"/>
      <c r="H150"/>
      <c r="I150"/>
      <c r="J150"/>
      <c r="K150"/>
      <c r="L150" s="7"/>
    </row>
    <row r="151" spans="1:12" s="1" customFormat="1" x14ac:dyDescent="0.3">
      <c r="C151" s="68"/>
      <c r="D151" s="95"/>
      <c r="E151" s="89"/>
      <c r="F151" s="128"/>
      <c r="G151" s="7"/>
      <c r="H151"/>
      <c r="I151"/>
      <c r="J151"/>
      <c r="K151"/>
      <c r="L151" s="7"/>
    </row>
    <row r="152" spans="1:12" s="1" customFormat="1" ht="13.5" x14ac:dyDescent="0.35">
      <c r="C152" s="67" t="s">
        <v>225</v>
      </c>
      <c r="D152" s="94"/>
      <c r="E152" s="116">
        <f>SUM(E145:E151)</f>
        <v>7834082927.8400002</v>
      </c>
      <c r="F152" s="117">
        <f>F145+F147+F148+F150-F149</f>
        <v>7834082927.8399982</v>
      </c>
      <c r="H152"/>
      <c r="I152"/>
      <c r="J152"/>
      <c r="K152"/>
    </row>
    <row r="153" spans="1:12" s="1" customFormat="1" x14ac:dyDescent="0.3">
      <c r="E153" s="7"/>
      <c r="H153" s="2"/>
      <c r="I153" s="3"/>
    </row>
    <row r="154" spans="1:12" s="1" customFormat="1" x14ac:dyDescent="0.3">
      <c r="E154" s="57"/>
      <c r="F154" s="159" t="s">
        <v>156</v>
      </c>
      <c r="G154" s="10"/>
      <c r="H154" s="2"/>
      <c r="I154" s="3"/>
    </row>
    <row r="155" spans="1:12" s="1" customFormat="1" x14ac:dyDescent="0.3">
      <c r="A155" s="6"/>
      <c r="E155" s="57"/>
      <c r="F155" s="57"/>
      <c r="H155" s="2"/>
      <c r="I155" s="3"/>
    </row>
    <row r="156" spans="1:12" s="1" customFormat="1" x14ac:dyDescent="0.3">
      <c r="C156" s="1" t="s">
        <v>1</v>
      </c>
      <c r="E156" s="7"/>
      <c r="J156" s="56"/>
    </row>
    <row r="157" spans="1:12" s="1" customFormat="1" x14ac:dyDescent="0.3">
      <c r="J157" s="56"/>
    </row>
    <row r="158" spans="1:12" s="1" customFormat="1" x14ac:dyDescent="0.3">
      <c r="C158"/>
      <c r="D158"/>
      <c r="J158" s="56"/>
    </row>
    <row r="159" spans="1:12" s="1" customFormat="1" x14ac:dyDescent="0.3">
      <c r="E159" s="7"/>
      <c r="J159" s="56"/>
    </row>
    <row r="160" spans="1:12" s="1" customFormat="1" x14ac:dyDescent="0.3">
      <c r="E160" s="7"/>
      <c r="J160" s="56"/>
    </row>
    <row r="161" spans="5:12" s="1" customFormat="1" x14ac:dyDescent="0.3">
      <c r="E161" s="7"/>
      <c r="J161" s="56"/>
    </row>
    <row r="162" spans="5:12" s="1" customFormat="1" x14ac:dyDescent="0.3">
      <c r="F162" s="7"/>
      <c r="G162" s="7"/>
      <c r="H162" s="2"/>
      <c r="I162" s="3"/>
      <c r="K162" s="7"/>
      <c r="L162" s="7"/>
    </row>
    <row r="163" spans="5:12" s="1" customFormat="1" x14ac:dyDescent="0.3">
      <c r="F163" s="7"/>
      <c r="G163" s="7"/>
      <c r="H163" s="2"/>
      <c r="I163" s="3"/>
      <c r="K163" s="7"/>
      <c r="L163" s="7"/>
    </row>
    <row r="164" spans="5:12" s="1" customFormat="1" x14ac:dyDescent="0.3">
      <c r="H164" s="2"/>
      <c r="I164" s="3"/>
    </row>
    <row r="165" spans="5:12" s="1" customFormat="1" x14ac:dyDescent="0.3">
      <c r="E165" s="7"/>
      <c r="H165" s="2"/>
      <c r="I165" s="3"/>
      <c r="K165" s="7"/>
    </row>
    <row r="166" spans="5:12" s="1" customFormat="1" x14ac:dyDescent="0.3">
      <c r="E166" s="57"/>
      <c r="F166" s="57"/>
      <c r="H166" s="2"/>
      <c r="I166" s="3"/>
      <c r="K166" s="57"/>
      <c r="L166" s="57"/>
    </row>
    <row r="167" spans="5:12" s="1" customFormat="1" x14ac:dyDescent="0.3">
      <c r="E167" s="57"/>
      <c r="F167" s="57"/>
      <c r="H167" s="2"/>
      <c r="I167" s="3"/>
      <c r="K167" s="57"/>
      <c r="L167" s="57"/>
    </row>
    <row r="168" spans="5:12" s="1" customFormat="1" x14ac:dyDescent="0.3">
      <c r="E168" s="7"/>
      <c r="J168" s="56"/>
    </row>
    <row r="169" spans="5:12" s="1" customFormat="1" x14ac:dyDescent="0.3"/>
    <row r="170" spans="5:12" s="1" customFormat="1" x14ac:dyDescent="0.3"/>
    <row r="171" spans="5:12" s="1" customFormat="1" x14ac:dyDescent="0.3"/>
    <row r="172" spans="5:12" s="1" customFormat="1" x14ac:dyDescent="0.3">
      <c r="J172" s="2"/>
      <c r="K172" s="3"/>
    </row>
    <row r="173" spans="5:12" s="1" customFormat="1" x14ac:dyDescent="0.3">
      <c r="J173" s="2"/>
      <c r="K173" s="3"/>
    </row>
    <row r="174" spans="5:12" s="1" customFormat="1" x14ac:dyDescent="0.3">
      <c r="E174" s="7"/>
      <c r="J174" s="56"/>
    </row>
    <row r="175" spans="5:12" s="1" customFormat="1" x14ac:dyDescent="0.3"/>
    <row r="176" spans="5:12" s="1" customFormat="1" x14ac:dyDescent="0.3"/>
    <row r="177" spans="10:11" s="1" customFormat="1" x14ac:dyDescent="0.3"/>
    <row r="178" spans="10:11" s="1" customFormat="1" x14ac:dyDescent="0.3">
      <c r="J178" s="2"/>
      <c r="K178" s="3"/>
    </row>
    <row r="179" spans="10:11" s="1" customFormat="1" x14ac:dyDescent="0.3">
      <c r="J179" s="2"/>
      <c r="K179" s="3"/>
    </row>
    <row r="180" spans="10:11" customFormat="1" ht="12.5" x14ac:dyDescent="0.25"/>
    <row r="181" spans="10:11" s="1" customFormat="1" x14ac:dyDescent="0.3"/>
    <row r="182" spans="10:11" s="1" customFormat="1" x14ac:dyDescent="0.3"/>
    <row r="183" spans="10:11" s="1" customFormat="1" x14ac:dyDescent="0.3"/>
    <row r="184" spans="10:11" s="1" customFormat="1" x14ac:dyDescent="0.3"/>
    <row r="185" spans="10:11" s="1" customFormat="1" x14ac:dyDescent="0.3"/>
    <row r="186" spans="10:11" s="1" customFormat="1" x14ac:dyDescent="0.3"/>
    <row r="187" spans="10:11" s="1" customFormat="1" x14ac:dyDescent="0.3"/>
    <row r="188" spans="10:11" s="1" customFormat="1" x14ac:dyDescent="0.3"/>
    <row r="189" spans="10:11" s="1" customFormat="1" x14ac:dyDescent="0.3"/>
    <row r="190" spans="10:11" s="1" customFormat="1" x14ac:dyDescent="0.3"/>
    <row r="191" spans="10:11" s="1" customFormat="1" x14ac:dyDescent="0.3"/>
    <row r="192" spans="10:11" s="1" customFormat="1" x14ac:dyDescent="0.3"/>
    <row r="193" spans="1:10" s="1" customFormat="1" ht="17.5" x14ac:dyDescent="0.35">
      <c r="A193" s="52"/>
      <c r="B193" s="52"/>
      <c r="C193" s="52"/>
      <c r="D193" s="52"/>
      <c r="E193" s="52"/>
      <c r="F193" s="52"/>
      <c r="G193" s="52"/>
      <c r="H193" s="52"/>
      <c r="I193" s="52"/>
    </row>
    <row r="194" spans="1:10" s="1" customFormat="1" x14ac:dyDescent="0.3">
      <c r="J194" s="56"/>
    </row>
    <row r="195" spans="1:10" s="1" customFormat="1" x14ac:dyDescent="0.3">
      <c r="J195" s="56"/>
    </row>
    <row r="196" spans="1:10" s="1" customFormat="1" x14ac:dyDescent="0.3">
      <c r="C196"/>
      <c r="D196"/>
      <c r="E196"/>
      <c r="J196" s="56"/>
    </row>
    <row r="197" spans="1:10" s="1" customFormat="1" x14ac:dyDescent="0.3">
      <c r="J197" s="56"/>
    </row>
    <row r="198" spans="1:10" s="1" customFormat="1" x14ac:dyDescent="0.3">
      <c r="A198"/>
      <c r="B198"/>
      <c r="F198"/>
      <c r="G198"/>
      <c r="H198"/>
      <c r="I198"/>
      <c r="J198" s="56"/>
    </row>
    <row r="199" spans="1:10" s="1" customFormat="1" x14ac:dyDescent="0.3">
      <c r="J199" s="56"/>
    </row>
    <row r="200" spans="1:10" s="1" customFormat="1" x14ac:dyDescent="0.3">
      <c r="J200" s="56"/>
    </row>
    <row r="201" spans="1:10" s="1" customFormat="1" x14ac:dyDescent="0.3">
      <c r="C201"/>
      <c r="D201"/>
      <c r="E201"/>
      <c r="J201" s="56"/>
    </row>
    <row r="202" spans="1:10" s="1" customFormat="1" x14ac:dyDescent="0.3">
      <c r="J202" s="56"/>
    </row>
    <row r="203" spans="1:10" s="1" customFormat="1" x14ac:dyDescent="0.3">
      <c r="A203"/>
      <c r="B203"/>
      <c r="F203"/>
      <c r="G203"/>
      <c r="H203"/>
      <c r="I203"/>
      <c r="J203" s="56"/>
    </row>
    <row r="204" spans="1:10" s="1" customFormat="1" x14ac:dyDescent="0.3">
      <c r="J204" s="56"/>
    </row>
    <row r="205" spans="1:10" s="1" customFormat="1" x14ac:dyDescent="0.3">
      <c r="J205" s="56"/>
    </row>
    <row r="206" spans="1:10" s="1" customFormat="1" x14ac:dyDescent="0.3">
      <c r="J206" s="56"/>
    </row>
    <row r="207" spans="1:10" s="1" customFormat="1" x14ac:dyDescent="0.3">
      <c r="J207" s="56"/>
    </row>
    <row r="208" spans="1:10" s="1" customFormat="1" x14ac:dyDescent="0.3">
      <c r="J208" s="56"/>
    </row>
    <row r="209" spans="3:10" s="1" customFormat="1" x14ac:dyDescent="0.3">
      <c r="J209" s="56"/>
    </row>
    <row r="210" spans="3:10" s="1" customFormat="1" x14ac:dyDescent="0.3">
      <c r="J210" s="56"/>
    </row>
    <row r="211" spans="3:10" s="1" customFormat="1" x14ac:dyDescent="0.3">
      <c r="C211"/>
      <c r="D211"/>
      <c r="E211"/>
      <c r="J211" s="56"/>
    </row>
    <row r="212" spans="3:10" s="1" customFormat="1" x14ac:dyDescent="0.3">
      <c r="J212" s="56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16" workbookViewId="0">
      <selection activeCell="H4" sqref="H4"/>
    </sheetView>
  </sheetViews>
  <sheetFormatPr defaultColWidth="17.1796875" defaultRowHeight="13" x14ac:dyDescent="0.3"/>
  <cols>
    <col min="1" max="1" width="17.1796875" style="1" hidden="1" customWidth="1"/>
    <col min="2" max="2" width="31.81640625" style="1" customWidth="1"/>
    <col min="3" max="3" width="15.1796875" style="1" customWidth="1"/>
    <col min="4" max="4" width="17.1796875" style="1" customWidth="1"/>
    <col min="5" max="5" width="21.54296875" style="1" customWidth="1"/>
    <col min="6" max="6" width="23" style="1" customWidth="1"/>
    <col min="7" max="16384" width="17.1796875" style="1"/>
  </cols>
  <sheetData>
    <row r="1" spans="2:7" s="53" customFormat="1" ht="28.5" customHeight="1" x14ac:dyDescent="0.35">
      <c r="B1" s="202" t="str">
        <f>CONCATENATE("TOTAL REVENUE INCOME ",NOTES!$D$4)</f>
        <v>TOTAL REVENUE INCOME 2025</v>
      </c>
      <c r="C1" s="202"/>
      <c r="D1" s="202"/>
      <c r="E1" s="202"/>
      <c r="F1" s="202"/>
      <c r="G1" s="77"/>
    </row>
    <row r="2" spans="2:7" s="53" customFormat="1" ht="28.5" customHeight="1" x14ac:dyDescent="0.35">
      <c r="B2" s="76"/>
      <c r="C2" s="76"/>
      <c r="D2" s="76"/>
      <c r="E2" s="76"/>
      <c r="F2" s="76"/>
      <c r="G2" s="77"/>
    </row>
    <row r="3" spans="2:7" s="53" customFormat="1" ht="28.5" customHeight="1" x14ac:dyDescent="0.35">
      <c r="B3" s="76"/>
      <c r="C3" s="76"/>
      <c r="D3" s="76"/>
      <c r="E3" s="76"/>
      <c r="F3" s="76"/>
      <c r="G3" s="77"/>
    </row>
    <row r="4" spans="2:7" s="53" customFormat="1" ht="28.5" customHeight="1" x14ac:dyDescent="0.35">
      <c r="B4" s="76"/>
      <c r="C4" s="76"/>
      <c r="D4" s="76"/>
      <c r="E4" s="76"/>
      <c r="F4" s="76"/>
      <c r="G4" s="77"/>
    </row>
    <row r="5" spans="2:7" s="53" customFormat="1" ht="28.5" customHeight="1" x14ac:dyDescent="0.35">
      <c r="B5" s="76"/>
      <c r="C5" s="76"/>
      <c r="D5" s="76"/>
      <c r="E5" s="76"/>
      <c r="F5" s="76"/>
      <c r="G5" s="77"/>
    </row>
    <row r="6" spans="2:7" s="53" customFormat="1" ht="28.5" customHeight="1" x14ac:dyDescent="0.35">
      <c r="B6" s="76"/>
      <c r="C6" s="76"/>
      <c r="D6" s="76"/>
      <c r="E6" s="76"/>
      <c r="F6" s="76"/>
      <c r="G6" s="77"/>
    </row>
    <row r="7" spans="2:7" s="53" customFormat="1" x14ac:dyDescent="0.3"/>
    <row r="8" spans="2:7" s="53" customFormat="1" x14ac:dyDescent="0.3"/>
    <row r="9" spans="2:7" s="53" customFormat="1" x14ac:dyDescent="0.3"/>
    <row r="10" spans="2:7" s="53" customFormat="1" x14ac:dyDescent="0.3"/>
    <row r="11" spans="2:7" s="53" customFormat="1" x14ac:dyDescent="0.3"/>
    <row r="12" spans="2:7" s="53" customFormat="1" x14ac:dyDescent="0.3"/>
    <row r="13" spans="2:7" s="53" customFormat="1" x14ac:dyDescent="0.3"/>
    <row r="14" spans="2:7" s="53" customFormat="1" x14ac:dyDescent="0.3"/>
    <row r="15" spans="2:7" s="53" customFormat="1" x14ac:dyDescent="0.3"/>
    <row r="16" spans="2:7" s="53" customFormat="1" x14ac:dyDescent="0.3"/>
    <row r="17" s="53" customFormat="1" x14ac:dyDescent="0.3"/>
    <row r="18" s="53" customFormat="1" x14ac:dyDescent="0.3"/>
    <row r="19" s="53" customFormat="1" x14ac:dyDescent="0.3"/>
    <row r="20" s="53" customFormat="1" x14ac:dyDescent="0.3"/>
    <row r="21" s="53" customFormat="1" x14ac:dyDescent="0.3"/>
    <row r="22" s="53" customFormat="1" x14ac:dyDescent="0.3"/>
    <row r="23" s="53" customFormat="1" x14ac:dyDescent="0.3"/>
    <row r="24" s="53" customFormat="1" x14ac:dyDescent="0.3"/>
    <row r="25" s="53" customFormat="1" x14ac:dyDescent="0.3"/>
    <row r="26" s="53" customFormat="1" x14ac:dyDescent="0.3"/>
    <row r="27" s="53" customFormat="1" x14ac:dyDescent="0.3"/>
    <row r="28" s="53" customFormat="1" x14ac:dyDescent="0.3"/>
    <row r="29" s="53" customFormat="1" x14ac:dyDescent="0.3"/>
    <row r="30" s="53" customFormat="1" x14ac:dyDescent="0.3"/>
    <row r="31" s="53" customFormat="1" x14ac:dyDescent="0.3"/>
    <row r="32" s="53" customFormat="1" x14ac:dyDescent="0.3"/>
    <row r="33" spans="2:6" s="53" customFormat="1" x14ac:dyDescent="0.3"/>
    <row r="34" spans="2:6" s="53" customFormat="1" x14ac:dyDescent="0.3"/>
    <row r="36" spans="2:6" s="6" customFormat="1" x14ac:dyDescent="0.3">
      <c r="C36" s="71"/>
      <c r="D36" s="70"/>
      <c r="E36" s="70"/>
      <c r="F36" s="71"/>
    </row>
    <row r="37" spans="2:6" s="6" customFormat="1" x14ac:dyDescent="0.3">
      <c r="C37" s="71"/>
      <c r="D37" s="70"/>
      <c r="E37" s="70"/>
      <c r="F37" s="71"/>
    </row>
    <row r="38" spans="2:6" s="6" customFormat="1" x14ac:dyDescent="0.3">
      <c r="C38" s="71" t="s">
        <v>213</v>
      </c>
      <c r="D38" s="70"/>
      <c r="E38" s="70"/>
      <c r="F38" s="71"/>
    </row>
    <row r="39" spans="2:6" s="6" customFormat="1" x14ac:dyDescent="0.3">
      <c r="B39" s="92"/>
      <c r="C39" s="93"/>
      <c r="D39" s="70"/>
      <c r="E39" s="70"/>
      <c r="F39" s="71"/>
    </row>
    <row r="40" spans="2:6" x14ac:dyDescent="0.3">
      <c r="B40" s="33" t="s">
        <v>214</v>
      </c>
      <c r="C40" s="54">
        <f>('Exp &amp; Inc by AUTHTYPE'!F81-'Exp &amp; Inc by AUTHTYPE'!E81)/('Exp &amp; Inc by AUTHTYPE'!F$86-'Exp &amp; Inc by AUTHTYPE'!E$86)</f>
        <v>0.47366750390468076</v>
      </c>
      <c r="D40" s="72"/>
      <c r="E40" s="72"/>
      <c r="F40" s="72"/>
    </row>
    <row r="41" spans="2:6" x14ac:dyDescent="0.3">
      <c r="B41" s="33" t="s">
        <v>411</v>
      </c>
      <c r="C41" s="54">
        <f>('Exp &amp; Inc by AUTHTYPE'!F84-'Exp &amp; Inc by AUTHTYPE'!E84)/('Exp &amp; Inc by AUTHTYPE'!F$86-'Exp &amp; Inc by AUTHTYPE'!E$86)</f>
        <v>0.2140897853140708</v>
      </c>
      <c r="D41" s="72"/>
      <c r="E41" s="72"/>
      <c r="F41" s="72"/>
    </row>
    <row r="42" spans="2:6" x14ac:dyDescent="0.3">
      <c r="B42" s="33" t="s">
        <v>412</v>
      </c>
      <c r="C42" s="54">
        <f>('Exp &amp; Inc by AUTHTYPE'!F85-'Exp &amp; Inc by AUTHTYPE'!E85)/('Exp &amp; Inc by AUTHTYPE'!F$86-'Exp &amp; Inc by AUTHTYPE'!E$86)</f>
        <v>0.24620092452523828</v>
      </c>
      <c r="D42" s="72"/>
      <c r="E42" s="72"/>
      <c r="F42" s="72"/>
    </row>
    <row r="43" spans="2:6" x14ac:dyDescent="0.3">
      <c r="B43" s="34" t="s">
        <v>511</v>
      </c>
      <c r="C43" s="54">
        <f>('Exp &amp; Inc by AUTHTYPE'!F82-'Exp &amp; Inc by AUTHTYPE'!E82)/('Exp &amp; Inc by AUTHTYPE'!F$86-'Exp &amp; Inc by AUTHTYPE'!E$86)</f>
        <v>6.6041786256010079E-2</v>
      </c>
      <c r="D43" s="72"/>
      <c r="E43" s="72"/>
      <c r="F43" s="72"/>
    </row>
    <row r="44" spans="2:6" x14ac:dyDescent="0.3">
      <c r="B44" s="55"/>
      <c r="C44" s="69">
        <f>ROUND(SUM(C40:C43),1)</f>
        <v>1</v>
      </c>
      <c r="D44" s="73"/>
      <c r="E44" s="73"/>
      <c r="F44" s="73"/>
    </row>
    <row r="46" spans="2:6" x14ac:dyDescent="0.3">
      <c r="B46" s="1" t="s">
        <v>517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13</Value>
      <Value>10</Value>
      <Value>9</Value>
      <Value>23</Value>
      <Value>4</Value>
      <Value>1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HLGF007-004-2023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Local Government Finance</TermName>
          <TermId xmlns="http://schemas.microsoft.com/office/infopath/2007/PartnerControls">08abfc28-2228-4794-9c10-5a9df33829ef</TermId>
        </TermInfo>
        <TermInfo xmlns="http://schemas.microsoft.com/office/infopath/2007/PartnerControls">
          <TermName xmlns="http://schemas.microsoft.com/office/infopath/2007/PartnerControls">#Local Authority</TermName>
          <TermId xmlns="http://schemas.microsoft.com/office/infopath/2007/PartnerControls">c0523dd8-4c71-4a32-bbf6-625f479095fa</TermId>
        </TermInfo>
        <TermInfo xmlns="http://schemas.microsoft.com/office/infopath/2007/PartnerControls">
          <TermName xmlns="http://schemas.microsoft.com/office/infopath/2007/PartnerControls">#Budget</TermName>
          <TermId xmlns="http://schemas.microsoft.com/office/infopath/2007/PartnerControls">6a11ab4d-2e79-4bce-a9cf-8105e8055151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</TermName>
          <TermId xmlns="http://schemas.microsoft.com/office/infopath/2007/PartnerControls">7b4c7b96-7bca-4c24-a260-53b010cf8920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8A9F2F-E517-4463-8EC2-6B1A50ABDE37}">
  <ds:schemaRefs>
    <ds:schemaRef ds:uri="http://purl.org/dc/terms/"/>
    <ds:schemaRef ds:uri="http://schemas.microsoft.com/office/infopath/2007/PartnerControls"/>
    <ds:schemaRef ds:uri="39449731-3b20-4a2d-8a0a-090682c6fe5c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9ADB3E-9DD5-4238-AD69-5742E9F38BE9}"/>
</file>

<file path=customXml/itemProps3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2012-01-16T10:30:42Z</cp:lastPrinted>
  <dcterms:created xsi:type="dcterms:W3CDTF">2003-10-29T12:54:35Z</dcterms:created>
  <dcterms:modified xsi:type="dcterms:W3CDTF">2025-06-11T14:15:05Z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9;#Local Government Finance|08abfc28-2228-4794-9c10-5a9df33829ef;#23;##Local Authority|c0523dd8-4c71-4a32-bbf6-625f479095fa;#13;##Budget|6a11ab4d-2e79-4bce-a9cf-8105e8055151</vt:lpwstr>
  </property>
  <property fmtid="{D5CDD505-2E9C-101B-9397-08002B2CF9AE}" pid="4" name="eDocs_Year">
    <vt:lpwstr>10;#2023|7b4c7b96-7bca-4c24-a260-53b010cf8920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eDocs_Series">
    <vt:lpwstr>1;#007|b347b456-9d15-4791-82db-3fd1abfc41d5</vt:lpwstr>
  </property>
  <property fmtid="{D5CDD505-2E9C-101B-9397-08002B2CF9AE}" pid="12" name="ge25f6a3ef6f42d4865685f2a74bf8c7">
    <vt:lpwstr/>
  </property>
  <property fmtid="{D5CDD505-2E9C-101B-9397-08002B2CF9AE}" pid="13" name="eDocs_RetentionPeriodTerm">
    <vt:lpwstr/>
  </property>
</Properties>
</file>