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.cloud.gov.ie/apps/eDocs/S/HLGF007/Files/HLGF007-001-2020/Budget Checks 2021/"/>
    </mc:Choice>
  </mc:AlternateContent>
  <bookViews>
    <workbookView xWindow="0" yWindow="0" windowWidth="19200" windowHeight="7050" tabRatio="887" firstSheet="17" activeTab="5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 s="1"/>
  <c r="L24" i="73" s="1"/>
  <c r="H25" i="73"/>
  <c r="J25" i="73" s="1"/>
  <c r="L25" i="73" s="1"/>
  <c r="H26" i="73"/>
  <c r="J26" i="73" s="1"/>
  <c r="L26" i="73" s="1"/>
  <c r="H27" i="73"/>
  <c r="J27" i="73" s="1"/>
  <c r="L27" i="73" s="1"/>
  <c r="H28" i="73"/>
  <c r="J28" i="73" s="1"/>
  <c r="L28" i="73" s="1"/>
  <c r="H29" i="73"/>
  <c r="J29" i="73" s="1"/>
  <c r="L29" i="73" s="1"/>
  <c r="H30" i="73"/>
  <c r="J30" i="73" s="1"/>
  <c r="L30" i="73" s="1"/>
  <c r="H31" i="73"/>
  <c r="J31" i="73" s="1"/>
  <c r="L31" i="73" s="1"/>
  <c r="H32" i="73"/>
  <c r="J32" i="73" s="1"/>
  <c r="L32" i="73" s="1"/>
  <c r="H33" i="73"/>
  <c r="J33" i="73" s="1"/>
  <c r="L33" i="73" s="1"/>
  <c r="H34" i="73"/>
  <c r="J34" i="73" s="1"/>
  <c r="L34" i="73" s="1"/>
  <c r="H35" i="73"/>
  <c r="J35" i="73" s="1"/>
  <c r="L35" i="73" s="1"/>
  <c r="H36" i="73"/>
  <c r="J36" i="73"/>
  <c r="L36" i="73" s="1"/>
  <c r="H37" i="73"/>
  <c r="J37" i="73" s="1"/>
  <c r="L37" i="73" s="1"/>
  <c r="H38" i="73"/>
  <c r="J38" i="73" s="1"/>
  <c r="L38" i="73" s="1"/>
  <c r="H39" i="73"/>
  <c r="J39" i="73" s="1"/>
  <c r="L39" i="73" s="1"/>
  <c r="H40" i="73"/>
  <c r="J40" i="73" s="1"/>
  <c r="L40" i="73" s="1"/>
  <c r="H41" i="73"/>
  <c r="J41" i="73"/>
  <c r="L41" i="73"/>
  <c r="H42" i="73"/>
  <c r="J42" i="73" s="1"/>
  <c r="L42" i="73" s="1"/>
  <c r="H43" i="73"/>
  <c r="J43" i="73" s="1"/>
  <c r="L43" i="73" s="1"/>
  <c r="H44" i="73"/>
  <c r="J44" i="73" s="1"/>
  <c r="L44" i="73" s="1"/>
  <c r="H45" i="73"/>
  <c r="J45" i="73" s="1"/>
  <c r="L45" i="73" s="1"/>
  <c r="H46" i="73"/>
  <c r="J46" i="73" s="1"/>
  <c r="L46" i="73" s="1"/>
  <c r="H47" i="73"/>
  <c r="J47" i="73" s="1"/>
  <c r="L47" i="73" s="1"/>
  <c r="H48" i="73"/>
  <c r="J48" i="73" s="1"/>
  <c r="L48" i="73" s="1"/>
  <c r="H49" i="73"/>
  <c r="J49" i="73" s="1"/>
  <c r="L49" i="73" s="1"/>
  <c r="H50" i="73"/>
  <c r="J50" i="73" s="1"/>
  <c r="L50" i="73" s="1"/>
  <c r="H51" i="73"/>
  <c r="J51" i="73" s="1"/>
  <c r="L51" i="73" s="1"/>
  <c r="H52" i="73"/>
  <c r="J52" i="73" s="1"/>
  <c r="L52" i="73" s="1"/>
  <c r="H53" i="73"/>
  <c r="J53" i="73" s="1"/>
  <c r="L53" i="73" s="1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J110" i="78"/>
  <c r="F81" i="66"/>
  <c r="C30" i="79" s="1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K152" i="52"/>
  <c r="K160" i="52" s="1"/>
  <c r="K163" i="52" s="1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H62" i="73" l="1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<sst xmlns="http://schemas.openxmlformats.org/spreadsheetml/2006/main" count="4251" uniqueCount="606">
  <si>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</si>
  <si>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</si>
  <si>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</si>
  <si>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</si>
  <si>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</si>
  <si>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</si>
  <si>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</si>
  <si>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</si>
  <si>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</si>
  <si>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</si>
  <si>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</si>
  <si>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</si>
  <si>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</si>
  <si>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</si>
  <si>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</si>
  <si>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</si>
  <si>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</si>
  <si>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</si>
  <si>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</si>
  <si>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</si>
  <si>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</si>
  <si>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</si>
  <si>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</si>
  <si>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</si>
  <si>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</si>
  <si>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</si>
  <si>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</si>
  <si>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</si>
  <si>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</si>
  <si>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</si>
  <si>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</si>
  <si>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</si>
  <si>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</si>
  <si>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</si>
  <si>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</si>
  <si>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</si>
  <si>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</si>
  <si>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</si>
  <si>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</si>
  <si>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</si>
  <si>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</si>
  <si>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</si>
  <si>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</si>
  <si>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</si>
  <si>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</si>
  <si>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</si>
  <si>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</si>
  <si>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</si>
  <si>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</si>
  <si>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</si>
  <si>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</si>
  <si>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</si>
  <si>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</si>
  <si>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</si>
  <si>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</si>
  <si>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</si>
  <si>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</si>
  <si>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</si>
  <si>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</si>
  <si>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</si>
  <si>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</si>
  <si>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</si>
  <si>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</si>
  <si>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</si>
  <si>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</si>
  <si>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</si>
  <si>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</si>
  <si>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</si>
  <si>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</si>
  <si>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</si>
  <si>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</si>
  <si>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</si>
  <si>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</si>
  <si>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</si>
  <si>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</si>
  <si>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</si>
  <si>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</si>
  <si>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</si>
  <si>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</si>
  <si>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</si>
  <si>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</si>
  <si>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</si>
  <si>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</si>
  <si>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</si>
  <si>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</si>
  <si>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</si>
  <si>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</si>
  <si>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</si>
  <si>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</si>
  <si>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</si>
  <si>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</si>
  <si>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</si>
  <si>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</si>
  <si>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</si>
  <si>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</si>
  <si>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</si>
  <si>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</si>
  <si>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</si>
  <si>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</si>
  <si>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</si>
  <si>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</si>
  <si>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</si>
  <si>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</si>
  <si>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</si>
  <si>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</si>
  <si>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</si>
  <si>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</si>
  <si>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</si>
  <si>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</si>
  <si>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</si>
  <si>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</si>
  <si>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</si>
  <si>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</si>
  <si>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</si>
  <si>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</si>
  <si>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</si>
  <si>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</si>
  <si>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</si>
  <si>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</si>
  <si>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</si>
  <si>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</si>
  <si>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</si>
  <si>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</si>
  <si>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</si>
  <si>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</si>
  <si>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</si>
  <si>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</si>
  <si>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</si>
  <si>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</si>
  <si>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</si>
  <si>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</si>
  <si>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</si>
  <si>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</si>
  <si>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</si>
  <si>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</si>
  <si>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</si>
  <si>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</si>
  <si>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</si>
  <si>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</si>
  <si>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</si>
  <si>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</si>
  <si>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</si>
  <si>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</si>
  <si>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</si>
  <si>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</si>
  <si>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</si>
  <si>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</si>
  <si>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</si>
  <si>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</si>
  <si>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</si>
  <si>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</si>
  <si>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</si>
  <si>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</si>
  <si>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</si>
  <si>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</si>
  <si>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</si>
  <si>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</si>
  <si>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</si>
  <si>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</si>
  <si>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</si>
  <si>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</si>
  <si>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</si>
  <si>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</si>
  <si>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</si>
  <si>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</si>
  <si>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</si>
  <si>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</si>
  <si>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</si>
  <si>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</si>
  <si>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</si>
  <si>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</si>
  <si>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</si>
  <si>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</si>
  <si>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</si>
  <si>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</si>
  <si>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</si>
  <si>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</si>
  <si>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</si>
  <si>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</si>
  <si>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</si>
  <si>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</si>
  <si>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</si>
  <si>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</si>
  <si>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</si>
  <si>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</si>
  <si>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</si>
  <si>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</si>
  <si>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</si>
  <si>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</si>
  <si>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</si>
  <si>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</si>
  <si>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</si>
  <si>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</si>
  <si>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</si>
  <si>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</si>
  <si>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</si>
  <si>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</si>
  <si>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</si>
  <si>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</si>
  <si>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</si>
  <si>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</si>
  <si>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</si>
  <si>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</si>
  <si>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</si>
  <si>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</si>
  <si>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</si>
  <si>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</si>
  <si>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</si>
  <si>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</si>
  <si>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</si>
  <si>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</si>
  <si>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</si>
  <si>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</si>
  <si>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</si>
  <si>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</si>
  <si>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</si>
  <si>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</si>
  <si>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</si>
  <si>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</si>
  <si>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</si>
  <si>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</si>
  <si>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</si>
  <si>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</si>
  <si>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</si>
  <si>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</si>
  <si>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</si>
  <si>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</si>
  <si>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</si>
  <si>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</si>
  <si>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</si>
  <si>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</si>
  <si>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</si>
  <si>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</si>
  <si>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</si>
  <si>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</si>
  <si>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</si>
  <si>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</si>
  <si>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</si>
  <si>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</si>
  <si>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</si>
  <si>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</si>
  <si>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</si>
  <si>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</si>
  <si>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</si>
  <si>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</si>
  <si>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</si>
  <si>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</si>
  <si>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</si>
  <si>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</si>
  <si>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</si>
  <si>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</si>
  <si>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</si>
  <si>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</si>
  <si>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</si>
  <si>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</si>
  <si>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</si>
  <si>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</si>
  <si>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</si>
  <si>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</si>
  <si>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</si>
  <si>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</si>
  <si>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</si>
  <si>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</si>
  <si>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</si>
  <si>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</si>
  <si>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</si>
  <si>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</si>
  <si>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</si>
  <si>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</si>
  <si>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</si>
  <si>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</si>
  <si>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</si>
  <si>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</si>
  <si>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</si>
  <si>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</si>
  <si>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</si>
  <si>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</si>
  <si>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</si>
  <si>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</si>
  <si>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</si>
  <si>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</si>
  <si>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</si>
  <si>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</si>
  <si>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</si>
  <si>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</si>
  <si>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</si>
  <si>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</si>
  <si>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</si>
  <si>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</si>
  <si>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</si>
  <si>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</si>
  <si>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</si>
  <si>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</si>
  <si>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</si>
  <si>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</si>
  <si>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</si>
  <si>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</si>
  <si>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</si>
  <si>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</si>
  <si>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</si>
  <si>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</si>
  <si>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</si>
  <si>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</si>
  <si>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</si>
  <si>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</si>
  <si>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</si>
  <si>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</si>
  <si>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</si>
  <si>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</si>
  <si>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</si>
  <si>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</si>
  <si>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</si>
  <si>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</si>
  <si>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</si>
  <si>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</si>
  <si>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</si>
  <si>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</si>
  <si>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</si>
  <si>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</si>
  <si>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</si>
  <si>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</si>
  <si>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</si>
  <si>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</si>
  <si>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</si>
  <si>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</si>
  <si>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</si>
  <si>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</si>
  <si>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</si>
  <si>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</si>
  <si>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</si>
  <si>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</si>
  <si>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</si>
  <si>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</si>
  <si>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</si>
  <si>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</si>
  <si>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</si>
  <si>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</si>
  <si>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</si>
  <si>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</si>
  <si>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</si>
  <si>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</si>
  <si>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</si>
  <si>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</si>
  <si>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</si>
  <si>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</si>
  <si>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</si>
  <si>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</si>
  <si>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</si>
  <si>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</si>
  <si>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</si>
  <si>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</si>
  <si>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</si>
  <si>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</si>
  <si>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</si>
  <si>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</si>
  <si>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</si>
  <si>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</si>
  <si>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</si>
  <si>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</si>
  <si>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</si>
  <si>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</si>
  <si>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</si>
  <si>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</si>
  <si>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</si>
  <si>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</si>
  <si>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</si>
  <si>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</si>
  <si>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</si>
  <si>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</si>
  <si>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</si>
  <si>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</si>
  <si>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</si>
  <si>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</si>
  <si>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</si>
  <si>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</si>
  <si>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</si>
  <si>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</si>
  <si>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</si>
  <si>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</si>
  <si>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</si>
  <si>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</si>
  <si>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</si>
  <si>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</si>
  <si>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</si>
  <si>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</si>
  <si>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</si>
  <si>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</si>
  <si>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</si>
  <si>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</si>
  <si>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</si>
  <si>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</si>
  <si>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</si>
  <si>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</si>
  <si>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</si>
  <si>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</si>
  <si>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</si>
  <si>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</si>
  <si>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</si>
  <si>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</si>
  <si>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</si>
  <si>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</si>
  <si>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</si>
  <si>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</si>
  <si>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</si>
  <si>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</si>
  <si>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</si>
  <si>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</si>
  <si>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</si>
  <si>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</si>
  <si>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</si>
  <si>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</si>
  <si>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</si>
  <si>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</si>
  <si>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</si>
  <si>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</si>
  <si>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</si>
  <si>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</si>
  <si>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</si>
  <si>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</si>
  <si>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</si>
  <si>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</si>
  <si>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</si>
  <si>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</si>
  <si>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</si>
  <si>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</si>
  <si>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</si>
  <si>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</si>
  <si>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</si>
  <si>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</si>
  <si>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</si>
  <si>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</si>
  <si>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</si>
  <si>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</si>
  <si>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</si>
  <si>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</si>
  <si>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</si>
  <si>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</si>
  <si>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</si>
  <si>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</si>
  <si>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</si>
  <si>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</si>
  <si>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</si>
  <si>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</si>
  <si>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</si>
  <si>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</si>
  <si>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</si>
  <si>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</si>
  <si>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</si>
  <si>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</si>
  <si>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</si>
  <si>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</si>
  <si>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</si>
  <si>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</si>
  <si>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</si>
  <si>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</si>
  <si>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</si>
  <si>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</si>
  <si>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G - Agriculture, Education, Health &amp; Welfare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</si>
  <si>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</si>
  <si>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</si>
  <si>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</si>
  <si>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</si>
  <si>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</si>
  <si>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</si>
  <si>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</si>
  <si>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</si>
  <si>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</si>
  <si>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</si>
  <si>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</si>
  <si>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</si>
  <si>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</si>
  <si>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</si>
  <si>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</si>
  <si>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</si>
  <si>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</si>
  <si>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Agriculture, Education, Health &amp; Welfare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</si>
  <si>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</si>
  <si>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</si>
  <si>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</si>
  <si>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</si>
  <si>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</si>
  <si>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</si>
  <si>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</si>
  <si>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</si>
  <si>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</si>
  <si>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</si>
  <si>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</si>
  <si>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</si>
  <si>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AGRICULTURE, EDUCATION, HEALTH &amp; WELFARE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</si>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</sst>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0.38260292826967501</c:v>
                </c:pt>
                <c:pt idx="1">
                  <c:v>0.25615394357296745</c:v>
                </c:pt>
                <c:pt idx="2">
                  <c:v>0.28841541053385711</c:v>
                </c:pt>
                <c:pt idx="3">
                  <c:v>7.2827717623500349E-2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2064700092.8800001</c:v>
                </c:pt>
                <c:pt idx="1">
                  <c:v>1152118968.9099998</c:v>
                </c:pt>
                <c:pt idx="2">
                  <c:v>396666528.19</c:v>
                </c:pt>
                <c:pt idx="3">
                  <c:v>498928674.88999999</c:v>
                </c:pt>
                <c:pt idx="4">
                  <c:v>691146331.67000008</c:v>
                </c:pt>
                <c:pt idx="5">
                  <c:v>505550742.58999997</c:v>
                </c:pt>
                <c:pt idx="6">
                  <c:v>46358797.139999986</c:v>
                </c:pt>
                <c:pt idx="7">
                  <c:v>471481936.62999994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sheetData>
    <row r="1" spans="1:1" x14ac:dyDescent="0.25">
      <c r="A1" t="s">
        <v>259</v>
      </c>
    </row>
    <row r="2" spans="1:1" x14ac:dyDescent="0.25">
      <c r="A2" t="b">
        <v>0</v>
      </c>
    </row>
    <row r="3" spans="1:1" x14ac:dyDescent="0.25">
      <c r="A3" t="b">
        <v>0</v>
      </c>
    </row>
    <row r="5" spans="1:1" x14ac:dyDescent="0.25">
      <c r="A5" t="b">
        <v>0</v>
      </c>
    </row>
    <row r="6" spans="1:1" x14ac:dyDescent="0.25">
      <c r="A6">
        <v>500000</v>
      </c>
    </row>
    <row r="7" spans="1:1" x14ac:dyDescent="0.25">
      <c r="A7">
        <v>60</v>
      </c>
    </row>
    <row r="9" spans="1:1" x14ac:dyDescent="0.25">
      <c r="A9" t="b">
        <v>0</v>
      </c>
    </row>
    <row r="10" spans="1:1" x14ac:dyDescent="0.25">
      <c r="A10">
        <v>1000000</v>
      </c>
    </row>
    <row r="11" spans="1:1" x14ac:dyDescent="0.25">
      <c r="A11" t="b">
        <v>0</v>
      </c>
    </row>
    <row r="12" spans="1:1" x14ac:dyDescent="0.25">
      <c r="A12" t="b">
        <v>0</v>
      </c>
    </row>
    <row r="13" spans="1:1" x14ac:dyDescent="0.25">
      <c r="A13" t="b">
        <v>0</v>
      </c>
    </row>
    <row r="15" spans="1:1" x14ac:dyDescent="0.25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5" x14ac:dyDescent="0.25"/>
  <cols>
    <col min="1" max="1" width="0" hidden="1" customWidth="1"/>
  </cols>
  <sheetData>
    <row r="2" spans="2:17" ht="17.5" x14ac:dyDescent="0.35">
      <c r="B2" s="217" t="str">
        <f>CONCATENATE("Expenditure by Division ",NOTES!$D$4)</f>
        <v>Expenditure by Division 2021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7" workbookViewId="0">
      <selection activeCell="B7" sqref="B7"/>
    </sheetView>
  </sheetViews>
  <sheetFormatPr defaultRowHeight="12.5" x14ac:dyDescent="0.25"/>
  <cols>
    <col min="1" max="1" width="8.7265625" hidden="1" customWidth="1"/>
    <col min="3" max="3" width="39.453125" customWidth="1"/>
    <col min="4" max="4" width="11.26953125" bestFit="1" customWidth="1"/>
    <col min="5" max="5" width="12.81640625" customWidth="1"/>
    <col min="8" max="8" width="39.453125" customWidth="1"/>
    <col min="9" max="9" width="14.26953125" customWidth="1"/>
    <col min="10" max="10" width="12.72656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 t="s">
        <v>354</v>
      </c>
      <c r="J76" s="1" t="s">
        <v>355</v>
      </c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42" t="str">
        <f>CONCATENATE("BUD",NOTES!$D$4)</f>
        <v>BUD2021</v>
      </c>
      <c r="E81" s="42" t="str">
        <f>CONCATENATE("BUD",NOTES!$D$4)</f>
        <v>BUD2021</v>
      </c>
      <c r="F81" s="42"/>
      <c r="G81" s="42"/>
      <c r="H81" s="42"/>
      <c r="I81" s="42" t="str">
        <f>CONCATENATE("BUD",NOTES!$D$4)</f>
        <v>BUD2021</v>
      </c>
      <c r="J81" s="42" t="str">
        <f>CONCATENATE("BUD",NOTES!$D$4)</f>
        <v>BUD2021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t="13" hidden="1" x14ac:dyDescent="0.3">
      <c r="A84" s="1" t="s">
        <v>80</v>
      </c>
      <c r="B84" s="1"/>
      <c r="C84" s="1"/>
      <c r="D84" s="7" t="s">
        <v>528</v>
      </c>
      <c r="E84" s="7" t="s">
        <v>528</v>
      </c>
      <c r="F84" s="1"/>
      <c r="G84" s="1"/>
      <c r="H84" s="1"/>
      <c r="I84" s="7" t="s">
        <v>529</v>
      </c>
      <c r="J84" s="7" t="s">
        <v>529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7" spans="1:10" s="1" customFormat="1" ht="17.5" x14ac:dyDescent="0.35">
      <c r="A87" s="197"/>
      <c r="B87" s="217" t="s">
        <v>483</v>
      </c>
      <c r="C87" s="217"/>
      <c r="D87" s="217"/>
      <c r="E87" s="217"/>
      <c r="F87" s="217"/>
      <c r="G87" s="217"/>
      <c r="H87" s="217"/>
      <c r="I87" s="217"/>
      <c r="J87" s="217"/>
    </row>
    <row r="89" spans="1:10" ht="21.75" customHeight="1" x14ac:dyDescent="0.3">
      <c r="B89" s="105" t="s">
        <v>484</v>
      </c>
      <c r="C89" s="5"/>
      <c r="D89" s="106" t="s">
        <v>251</v>
      </c>
      <c r="E89" s="106" t="s">
        <v>252</v>
      </c>
      <c r="F89" s="5"/>
      <c r="G89" s="105" t="s">
        <v>484</v>
      </c>
      <c r="H89" s="5"/>
      <c r="I89" s="106" t="s">
        <v>251</v>
      </c>
      <c r="J89" s="106" t="s">
        <v>252</v>
      </c>
    </row>
    <row r="90" spans="1:10" ht="13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1:10" ht="13" x14ac:dyDescent="0.3">
      <c r="B91" s="107" t="s">
        <v>530</v>
      </c>
      <c r="C91" s="8" t="s">
        <v>531</v>
      </c>
      <c r="D91" s="9" t="s">
        <v>253</v>
      </c>
      <c r="E91" s="9" t="s">
        <v>253</v>
      </c>
      <c r="F91" s="1"/>
      <c r="G91" s="107" t="s">
        <v>532</v>
      </c>
      <c r="H91" s="8" t="s">
        <v>533</v>
      </c>
      <c r="I91" s="9" t="s">
        <v>253</v>
      </c>
      <c r="J91" s="9" t="s">
        <v>253</v>
      </c>
    </row>
    <row r="93" spans="1:10" ht="24" customHeight="1" x14ac:dyDescent="0.3">
      <c r="A93" s="1" t="s">
        <v>478</v>
      </c>
      <c r="B93" s="108" t="s">
        <v>534</v>
      </c>
      <c r="C93" s="56" t="s">
        <v>280</v>
      </c>
      <c r="D93" s="10">
        <v>280763931.29000002</v>
      </c>
      <c r="E93" s="10">
        <v>296956693.53000003</v>
      </c>
      <c r="F93" s="1"/>
      <c r="G93" s="56" t="s">
        <v>535</v>
      </c>
      <c r="H93" s="56" t="s">
        <v>536</v>
      </c>
      <c r="I93" s="10">
        <v>37126678.899999999</v>
      </c>
      <c r="J93" s="10">
        <v>28224632.140000001</v>
      </c>
    </row>
    <row r="94" spans="1:10" ht="24" customHeight="1" x14ac:dyDescent="0.3">
      <c r="A94" s="1" t="s">
        <v>72</v>
      </c>
      <c r="B94" s="56" t="s">
        <v>537</v>
      </c>
      <c r="C94" s="56" t="s">
        <v>281</v>
      </c>
      <c r="D94" s="10">
        <v>33472084.329999994</v>
      </c>
      <c r="E94" s="10">
        <v>2498423.8099999996</v>
      </c>
      <c r="F94" s="1"/>
      <c r="G94" s="56" t="s">
        <v>538</v>
      </c>
      <c r="H94" s="56" t="s">
        <v>539</v>
      </c>
      <c r="I94" s="10">
        <v>37351575.289999999</v>
      </c>
      <c r="J94" s="10">
        <v>29487363.949999999</v>
      </c>
    </row>
    <row r="95" spans="1:10" ht="24" customHeight="1" x14ac:dyDescent="0.3">
      <c r="A95" s="1" t="s">
        <v>408</v>
      </c>
      <c r="B95" s="56" t="s">
        <v>540</v>
      </c>
      <c r="C95" s="56" t="s">
        <v>282</v>
      </c>
      <c r="D95" s="10">
        <v>37718878.469999999</v>
      </c>
      <c r="E95" s="10">
        <v>159127134.99000001</v>
      </c>
      <c r="F95" s="1"/>
      <c r="G95" s="56" t="s">
        <v>541</v>
      </c>
      <c r="H95" s="56" t="s">
        <v>542</v>
      </c>
      <c r="I95" s="10">
        <v>232070709.71000004</v>
      </c>
      <c r="J95" s="10">
        <v>153561717.87</v>
      </c>
    </row>
    <row r="96" spans="1:10" ht="24" customHeight="1" x14ac:dyDescent="0.3">
      <c r="A96" s="1" t="s">
        <v>409</v>
      </c>
      <c r="B96" s="56" t="s">
        <v>543</v>
      </c>
      <c r="C96" s="56" t="s">
        <v>283</v>
      </c>
      <c r="D96" s="10">
        <v>51400881.850000016</v>
      </c>
      <c r="E96" s="10">
        <v>1410674.39</v>
      </c>
      <c r="F96" s="1"/>
      <c r="G96" s="56" t="s">
        <v>544</v>
      </c>
      <c r="H96" s="56" t="s">
        <v>293</v>
      </c>
      <c r="I96" s="10">
        <v>555120574.04999995</v>
      </c>
      <c r="J96" s="10">
        <v>346752831.37</v>
      </c>
    </row>
    <row r="97" spans="1:10" ht="24" customHeight="1" x14ac:dyDescent="0.3">
      <c r="A97" s="1" t="s">
        <v>410</v>
      </c>
      <c r="B97" s="56" t="s">
        <v>545</v>
      </c>
      <c r="C97" s="56" t="s">
        <v>284</v>
      </c>
      <c r="D97" s="10">
        <v>304732600.82000011</v>
      </c>
      <c r="E97" s="10">
        <v>259742862.01000002</v>
      </c>
      <c r="F97" s="1"/>
      <c r="G97" s="56" t="s">
        <v>546</v>
      </c>
      <c r="H97" s="56" t="s">
        <v>547</v>
      </c>
      <c r="I97" s="10">
        <v>78809811.680000007</v>
      </c>
      <c r="J97" s="10">
        <v>4764408.6300000008</v>
      </c>
    </row>
    <row r="98" spans="1:10" ht="24" customHeight="1" x14ac:dyDescent="0.3">
      <c r="A98" s="1" t="s">
        <v>73</v>
      </c>
      <c r="B98" s="56" t="s">
        <v>548</v>
      </c>
      <c r="C98" s="6" t="s">
        <v>285</v>
      </c>
      <c r="D98" s="10">
        <v>125312001.99000001</v>
      </c>
      <c r="E98" s="10">
        <v>60815828.710000016</v>
      </c>
      <c r="F98" s="1"/>
      <c r="G98" s="56" t="s">
        <v>549</v>
      </c>
      <c r="H98" s="56" t="s">
        <v>295</v>
      </c>
      <c r="I98" s="10">
        <v>60410569.179999992</v>
      </c>
      <c r="J98" s="10">
        <v>13069894.07</v>
      </c>
    </row>
    <row r="99" spans="1:10" ht="24" customHeight="1" x14ac:dyDescent="0.3">
      <c r="A99" s="1" t="s">
        <v>74</v>
      </c>
      <c r="B99" s="56" t="s">
        <v>550</v>
      </c>
      <c r="C99" s="56" t="s">
        <v>286</v>
      </c>
      <c r="D99" s="10">
        <v>419233432.64000005</v>
      </c>
      <c r="E99" s="10">
        <v>419217164.75000006</v>
      </c>
      <c r="F99" s="1"/>
      <c r="G99" s="56" t="s">
        <v>551</v>
      </c>
      <c r="H99" s="56" t="s">
        <v>552</v>
      </c>
      <c r="I99" s="10">
        <v>15286691.730000002</v>
      </c>
      <c r="J99" s="10">
        <v>9188452.5999999996</v>
      </c>
    </row>
    <row r="100" spans="1:10" ht="24" customHeight="1" x14ac:dyDescent="0.3">
      <c r="A100" s="1" t="s">
        <v>75</v>
      </c>
      <c r="B100" s="56" t="s">
        <v>553</v>
      </c>
      <c r="C100" s="56" t="s">
        <v>554</v>
      </c>
      <c r="D100" s="10">
        <v>57070257.060000002</v>
      </c>
      <c r="E100" s="10">
        <v>37657897.340000004</v>
      </c>
      <c r="F100" s="1"/>
      <c r="G100" s="56" t="s">
        <v>555</v>
      </c>
      <c r="H100" s="56" t="s">
        <v>297</v>
      </c>
      <c r="I100" s="10">
        <v>17400163.25</v>
      </c>
      <c r="J100" s="10">
        <v>788175.71</v>
      </c>
    </row>
    <row r="101" spans="1:10" ht="24" customHeight="1" x14ac:dyDescent="0.3">
      <c r="A101" s="1" t="s">
        <v>76</v>
      </c>
      <c r="B101" s="56" t="s">
        <v>556</v>
      </c>
      <c r="C101" s="56" t="s">
        <v>288</v>
      </c>
      <c r="D101" s="10">
        <v>73435710.310000002</v>
      </c>
      <c r="E101" s="10">
        <v>49003387.029999986</v>
      </c>
      <c r="F101" s="1"/>
      <c r="G101" s="56" t="s">
        <v>557</v>
      </c>
      <c r="H101" s="56" t="s">
        <v>298</v>
      </c>
      <c r="I101" s="10">
        <v>52088279.370000005</v>
      </c>
      <c r="J101" s="10">
        <v>92234876.220000014</v>
      </c>
    </row>
    <row r="102" spans="1:10" ht="24" customHeight="1" x14ac:dyDescent="0.3">
      <c r="A102" s="1" t="s">
        <v>77</v>
      </c>
      <c r="B102" s="56" t="s">
        <v>558</v>
      </c>
      <c r="C102" s="56" t="s">
        <v>289</v>
      </c>
      <c r="D102" s="10">
        <v>6805460.3700000001</v>
      </c>
      <c r="E102" s="10">
        <v>6709105.04</v>
      </c>
      <c r="F102" s="1"/>
      <c r="G102" s="56" t="s">
        <v>559</v>
      </c>
      <c r="H102" s="56" t="s">
        <v>560</v>
      </c>
      <c r="I102" s="10">
        <v>41200011.790000007</v>
      </c>
      <c r="J102" s="10">
        <v>4571616.76</v>
      </c>
    </row>
    <row r="103" spans="1:10" ht="24" customHeight="1" x14ac:dyDescent="0.3">
      <c r="A103" s="1" t="s">
        <v>78</v>
      </c>
      <c r="B103" s="108" t="s">
        <v>561</v>
      </c>
      <c r="C103" s="56" t="s">
        <v>515</v>
      </c>
      <c r="D103" s="10">
        <v>688322274.75</v>
      </c>
      <c r="E103" s="10">
        <v>680235051.4000001</v>
      </c>
      <c r="F103" s="1"/>
      <c r="G103" s="56" t="s">
        <v>562</v>
      </c>
      <c r="H103" s="56" t="s">
        <v>289</v>
      </c>
      <c r="I103" s="10">
        <v>26938926.960000005</v>
      </c>
      <c r="J103" s="10">
        <v>21050848.600000001</v>
      </c>
    </row>
    <row r="104" spans="1:10" ht="24" customHeight="1" x14ac:dyDescent="0.3">
      <c r="A104" s="1" t="s">
        <v>81</v>
      </c>
      <c r="B104" s="1" t="s">
        <v>479</v>
      </c>
      <c r="C104" s="1" t="s">
        <v>480</v>
      </c>
      <c r="D104" s="10">
        <v>13567422</v>
      </c>
      <c r="E104" s="10">
        <v>13567422</v>
      </c>
      <c r="F104" s="1"/>
      <c r="G104" s="1" t="s">
        <v>479</v>
      </c>
      <c r="H104" s="1" t="s">
        <v>480</v>
      </c>
      <c r="I104" s="10">
        <v>1684923</v>
      </c>
      <c r="J104" s="10">
        <v>1684923</v>
      </c>
    </row>
    <row r="105" spans="1:10" ht="24" customHeight="1" x14ac:dyDescent="0.3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3">
      <c r="A106" s="1"/>
      <c r="B106" s="105" t="s">
        <v>215</v>
      </c>
      <c r="C106" s="5"/>
      <c r="D106" s="110">
        <f>SUM(D93:D103)-D104</f>
        <v>2064700091.8800001</v>
      </c>
      <c r="E106" s="110">
        <f>SUM(E93:E103)-E104</f>
        <v>1959806801</v>
      </c>
      <c r="F106" s="5"/>
      <c r="G106" s="105" t="s">
        <v>215</v>
      </c>
      <c r="H106" s="5"/>
      <c r="I106" s="110">
        <f>SUM(I93:I103)-I104</f>
        <v>1152119068.9100001</v>
      </c>
      <c r="J106" s="110">
        <f>SUM(J93:J103)-J104</f>
        <v>702009894.9200002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26953125" bestFit="1" customWidth="1"/>
    <col min="4" max="4" width="10.81640625" bestFit="1" customWidth="1"/>
    <col min="5" max="5" width="13.1796875" customWidth="1"/>
    <col min="6" max="6" width="7" customWidth="1"/>
    <col min="8" max="8" width="31.26953125" bestFit="1" customWidth="1"/>
    <col min="9" max="9" width="12.26953125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380</v>
      </c>
      <c r="J61" s="7">
        <v>380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390</v>
      </c>
      <c r="J68" s="7">
        <v>390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400</v>
      </c>
      <c r="J75" s="7">
        <v>400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I80" s="1" t="s">
        <v>226</v>
      </c>
      <c r="J80" s="1" t="s">
        <v>226</v>
      </c>
    </row>
    <row r="81" spans="1:10" s="1" customFormat="1" ht="13" hidden="1" x14ac:dyDescent="0.3">
      <c r="A81" s="1" t="s">
        <v>383</v>
      </c>
      <c r="D81" s="7"/>
      <c r="I81" s="7">
        <v>10</v>
      </c>
      <c r="J81" s="1">
        <v>30</v>
      </c>
    </row>
    <row r="82" spans="1:10" s="1" customFormat="1" ht="13" hidden="1" x14ac:dyDescent="0.3">
      <c r="A82" s="1" t="s">
        <v>384</v>
      </c>
      <c r="D82" s="7"/>
      <c r="I82" s="7">
        <v>410</v>
      </c>
      <c r="J82" s="7">
        <v>410</v>
      </c>
    </row>
    <row r="83" spans="1:10" s="1" customFormat="1" ht="13" hidden="1" x14ac:dyDescent="0.3">
      <c r="A83" s="1" t="s">
        <v>385</v>
      </c>
      <c r="D83" s="7"/>
      <c r="I83" s="7" t="s">
        <v>354</v>
      </c>
      <c r="J83" s="1" t="s">
        <v>355</v>
      </c>
    </row>
    <row r="85" spans="1:10" ht="13" hidden="1" x14ac:dyDescent="0.3">
      <c r="A85" s="1" t="s">
        <v>124</v>
      </c>
    </row>
    <row r="86" spans="1:10" ht="13" hidden="1" x14ac:dyDescent="0.3">
      <c r="A86" s="1" t="s">
        <v>387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t="13" hidden="1" x14ac:dyDescent="0.3">
      <c r="A87" s="1" t="s">
        <v>388</v>
      </c>
      <c r="B87" s="1"/>
      <c r="C87" s="1"/>
      <c r="D87" s="1" t="s">
        <v>226</v>
      </c>
      <c r="E87" s="1" t="s">
        <v>226</v>
      </c>
      <c r="F87" s="1"/>
      <c r="G87" s="1"/>
      <c r="H87" s="1"/>
      <c r="I87" s="1" t="s">
        <v>226</v>
      </c>
      <c r="J87" s="1" t="s">
        <v>226</v>
      </c>
    </row>
    <row r="88" spans="1:10" ht="13" hidden="1" x14ac:dyDescent="0.3">
      <c r="A88" s="1" t="s">
        <v>448</v>
      </c>
      <c r="B88" s="1"/>
      <c r="C88" s="1"/>
      <c r="D88" s="42" t="str">
        <f>CONCATENATE("BUD",NOTES!$D$4)</f>
        <v>BUD2021</v>
      </c>
      <c r="E88" s="42" t="str">
        <f>CONCATENATE("BUD",NOTES!$D$4)</f>
        <v>BUD2021</v>
      </c>
      <c r="F88" s="42"/>
      <c r="G88" s="42"/>
      <c r="H88" s="42"/>
      <c r="I88" s="42" t="str">
        <f>CONCATENATE("BUD",NOTES!$D$4)</f>
        <v>BUD2021</v>
      </c>
      <c r="J88" s="42" t="str">
        <f>CONCATENATE("BUD",NOTES!$D$4)</f>
        <v>BUD2021</v>
      </c>
    </row>
    <row r="89" spans="1:10" ht="13" hidden="1" x14ac:dyDescent="0.3">
      <c r="A89" s="1" t="s">
        <v>389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t="13" hidden="1" x14ac:dyDescent="0.3">
      <c r="A90" s="1" t="s">
        <v>390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t="13" hidden="1" x14ac:dyDescent="0.3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t="13" hidden="1" x14ac:dyDescent="0.3">
      <c r="A92" s="1" t="s">
        <v>391</v>
      </c>
      <c r="B92" s="1"/>
      <c r="C92" s="1"/>
      <c r="D92" s="7" t="s">
        <v>355</v>
      </c>
      <c r="E92" s="1" t="s">
        <v>355</v>
      </c>
      <c r="F92" s="1"/>
      <c r="G92" s="1"/>
      <c r="H92" s="1"/>
      <c r="I92" s="7" t="s">
        <v>355</v>
      </c>
      <c r="J92" s="1" t="s">
        <v>355</v>
      </c>
    </row>
    <row r="94" spans="1:10" s="1" customFormat="1" ht="17.5" x14ac:dyDescent="0.35">
      <c r="B94" s="217" t="s">
        <v>483</v>
      </c>
      <c r="C94" s="217"/>
      <c r="D94" s="217"/>
      <c r="E94" s="217"/>
      <c r="F94" s="217"/>
      <c r="G94" s="217"/>
      <c r="H94" s="217"/>
      <c r="I94" s="217"/>
      <c r="J94" s="217"/>
    </row>
    <row r="95" spans="1:10" s="1" customFormat="1" ht="13" x14ac:dyDescent="0.3"/>
    <row r="96" spans="1:10" s="1" customFormat="1" ht="21.75" customHeight="1" x14ac:dyDescent="0.3">
      <c r="B96" s="105" t="s">
        <v>484</v>
      </c>
      <c r="C96" s="5"/>
      <c r="D96" s="106" t="s">
        <v>251</v>
      </c>
      <c r="E96" s="106" t="s">
        <v>252</v>
      </c>
      <c r="F96" s="5"/>
      <c r="G96" s="105" t="s">
        <v>484</v>
      </c>
      <c r="H96" s="5"/>
      <c r="I96" s="106" t="s">
        <v>251</v>
      </c>
      <c r="J96" s="106" t="s">
        <v>252</v>
      </c>
    </row>
    <row r="97" spans="1:10" s="1" customFormat="1" ht="13" x14ac:dyDescent="0.3"/>
    <row r="98" spans="1:10" s="1" customFormat="1" ht="13" x14ac:dyDescent="0.3">
      <c r="B98" s="107" t="s">
        <v>489</v>
      </c>
      <c r="C98" s="8" t="s">
        <v>485</v>
      </c>
      <c r="D98" s="9" t="s">
        <v>253</v>
      </c>
      <c r="E98" s="9" t="s">
        <v>253</v>
      </c>
      <c r="G98" s="107" t="s">
        <v>490</v>
      </c>
      <c r="H98" s="8" t="s">
        <v>486</v>
      </c>
      <c r="I98" s="9" t="s">
        <v>253</v>
      </c>
      <c r="J98" s="9" t="s">
        <v>253</v>
      </c>
    </row>
    <row r="99" spans="1:10" s="1" customFormat="1" ht="13" x14ac:dyDescent="0.3"/>
    <row r="100" spans="1:10" s="1" customFormat="1" ht="18" customHeight="1" x14ac:dyDescent="0.3">
      <c r="A100" s="1" t="s">
        <v>478</v>
      </c>
      <c r="B100" s="56" t="s">
        <v>4</v>
      </c>
      <c r="C100" s="56" t="s">
        <v>300</v>
      </c>
      <c r="D100" s="10">
        <v>196584778.33999997</v>
      </c>
      <c r="E100" s="10">
        <v>160595595.37</v>
      </c>
      <c r="G100" s="56" t="s">
        <v>85</v>
      </c>
      <c r="H100" s="56" t="s">
        <v>306</v>
      </c>
      <c r="I100" s="10">
        <v>42268089.009999998</v>
      </c>
      <c r="J100" s="10">
        <v>2306109.5</v>
      </c>
    </row>
    <row r="101" spans="1:10" s="1" customFormat="1" ht="18" customHeight="1" x14ac:dyDescent="0.3">
      <c r="A101" s="1" t="s">
        <v>72</v>
      </c>
      <c r="B101" s="56" t="s">
        <v>5</v>
      </c>
      <c r="C101" s="56" t="s">
        <v>301</v>
      </c>
      <c r="D101" s="10">
        <v>91371213.5</v>
      </c>
      <c r="E101" s="10">
        <v>66427687.080000013</v>
      </c>
      <c r="G101" s="56" t="s">
        <v>86</v>
      </c>
      <c r="H101" s="56" t="s">
        <v>307</v>
      </c>
      <c r="I101" s="10">
        <v>94562302.299999982</v>
      </c>
      <c r="J101" s="10">
        <v>23946242.369999997</v>
      </c>
    </row>
    <row r="102" spans="1:10" s="1" customFormat="1" ht="18" customHeight="1" x14ac:dyDescent="0.3">
      <c r="A102" s="1" t="s">
        <v>408</v>
      </c>
      <c r="B102" s="56" t="s">
        <v>6</v>
      </c>
      <c r="C102" s="56" t="s">
        <v>302</v>
      </c>
      <c r="D102" s="10">
        <v>3654567.45</v>
      </c>
      <c r="E102" s="10">
        <v>2202323.3800000004</v>
      </c>
      <c r="G102" s="56" t="s">
        <v>87</v>
      </c>
      <c r="H102" s="56" t="s">
        <v>308</v>
      </c>
      <c r="I102" s="10">
        <v>26135019.150000006</v>
      </c>
      <c r="J102" s="10">
        <v>4273403.49</v>
      </c>
    </row>
    <row r="103" spans="1:10" s="1" customFormat="1" ht="18" customHeight="1" x14ac:dyDescent="0.3">
      <c r="A103" s="1" t="s">
        <v>409</v>
      </c>
      <c r="B103" s="56" t="s">
        <v>7</v>
      </c>
      <c r="C103" s="56" t="s">
        <v>303</v>
      </c>
      <c r="D103" s="10">
        <v>7891799.79</v>
      </c>
      <c r="E103" s="10">
        <v>511256.23</v>
      </c>
      <c r="G103" s="56" t="s">
        <v>88</v>
      </c>
      <c r="H103" s="6" t="s">
        <v>309</v>
      </c>
      <c r="I103" s="10">
        <v>17222435.870000001</v>
      </c>
      <c r="J103" s="10">
        <v>7893592.2299999995</v>
      </c>
    </row>
    <row r="104" spans="1:10" s="1" customFormat="1" ht="18" customHeight="1" x14ac:dyDescent="0.3">
      <c r="A104" s="1" t="s">
        <v>410</v>
      </c>
      <c r="B104" s="56" t="s">
        <v>8</v>
      </c>
      <c r="C104" s="56" t="s">
        <v>304</v>
      </c>
      <c r="D104" s="10">
        <v>37537966.620000005</v>
      </c>
      <c r="E104" s="10">
        <v>34514669.190000005</v>
      </c>
      <c r="G104" s="56" t="s">
        <v>89</v>
      </c>
      <c r="H104" s="56" t="s">
        <v>310</v>
      </c>
      <c r="I104" s="10">
        <v>31623063.300000001</v>
      </c>
      <c r="J104" s="10">
        <v>11761919.1</v>
      </c>
    </row>
    <row r="105" spans="1:10" s="1" customFormat="1" ht="18" customHeight="1" x14ac:dyDescent="0.3">
      <c r="A105" s="1" t="s">
        <v>73</v>
      </c>
      <c r="B105" s="56" t="s">
        <v>9</v>
      </c>
      <c r="C105" s="56" t="s">
        <v>305</v>
      </c>
      <c r="D105" s="10">
        <v>23326090.73</v>
      </c>
      <c r="E105" s="10">
        <v>14638947.269999998</v>
      </c>
      <c r="G105" s="56" t="s">
        <v>90</v>
      </c>
      <c r="H105" s="56" t="s">
        <v>311</v>
      </c>
      <c r="I105" s="10">
        <v>99723766.650000006</v>
      </c>
      <c r="J105" s="10">
        <v>60465165.570000008</v>
      </c>
    </row>
    <row r="106" spans="1:10" s="1" customFormat="1" ht="18" customHeight="1" x14ac:dyDescent="0.3">
      <c r="A106" s="1" t="s">
        <v>74</v>
      </c>
      <c r="B106" s="56" t="s">
        <v>10</v>
      </c>
      <c r="C106" s="56" t="s">
        <v>289</v>
      </c>
      <c r="D106" s="10">
        <v>7215104.2999999989</v>
      </c>
      <c r="E106" s="10">
        <v>58652315.880000003</v>
      </c>
      <c r="G106" s="56" t="s">
        <v>91</v>
      </c>
      <c r="H106" s="56" t="s">
        <v>312</v>
      </c>
      <c r="I106" s="10">
        <v>5771245.2699999996</v>
      </c>
      <c r="J106" s="10">
        <v>616867</v>
      </c>
    </row>
    <row r="107" spans="1:10" s="1" customFormat="1" ht="18" customHeight="1" x14ac:dyDescent="0.3">
      <c r="A107" s="1" t="s">
        <v>75</v>
      </c>
      <c r="B107" s="56" t="s">
        <v>516</v>
      </c>
      <c r="C107" s="56" t="s">
        <v>517</v>
      </c>
      <c r="D107" s="10">
        <v>29305007.460000001</v>
      </c>
      <c r="E107" s="10">
        <v>19190940.609999999</v>
      </c>
      <c r="G107" s="56" t="s">
        <v>92</v>
      </c>
      <c r="H107" s="56" t="s">
        <v>313</v>
      </c>
      <c r="I107" s="10">
        <v>16930274.780000001</v>
      </c>
      <c r="J107" s="10">
        <v>4890945.99</v>
      </c>
    </row>
    <row r="108" spans="1:10" s="1" customFormat="1" ht="18" customHeight="1" x14ac:dyDescent="0.3">
      <c r="A108" s="1" t="s">
        <v>76</v>
      </c>
      <c r="B108" s="56"/>
      <c r="C108" s="56"/>
      <c r="D108" s="10"/>
      <c r="E108" s="10"/>
      <c r="G108" s="56" t="s">
        <v>93</v>
      </c>
      <c r="H108" s="56" t="s">
        <v>314</v>
      </c>
      <c r="I108" s="10">
        <v>133015518.19</v>
      </c>
      <c r="J108" s="10">
        <v>69120522.239999995</v>
      </c>
    </row>
    <row r="109" spans="1:10" s="1" customFormat="1" ht="18" customHeight="1" x14ac:dyDescent="0.3">
      <c r="A109" s="1" t="s">
        <v>77</v>
      </c>
      <c r="B109" s="56"/>
      <c r="C109" s="56"/>
      <c r="D109" s="10"/>
      <c r="E109" s="10"/>
      <c r="G109" s="56" t="s">
        <v>94</v>
      </c>
      <c r="H109" s="56" t="s">
        <v>315</v>
      </c>
      <c r="I109" s="10">
        <v>11762667.4</v>
      </c>
      <c r="J109" s="10">
        <v>6040785.5899999999</v>
      </c>
    </row>
    <row r="110" spans="1:10" s="1" customFormat="1" ht="18" customHeight="1" x14ac:dyDescent="0.3">
      <c r="A110" s="1" t="s">
        <v>78</v>
      </c>
      <c r="B110" s="56"/>
      <c r="C110" s="56"/>
      <c r="D110" s="10"/>
      <c r="E110" s="10"/>
      <c r="G110" s="56" t="s">
        <v>95</v>
      </c>
      <c r="H110" s="56" t="s">
        <v>316</v>
      </c>
      <c r="I110" s="10">
        <v>15888951.700000001</v>
      </c>
      <c r="J110" s="10">
        <v>4813368.87</v>
      </c>
    </row>
    <row r="111" spans="1:10" s="1" customFormat="1" ht="18" customHeight="1" x14ac:dyDescent="0.3">
      <c r="A111" s="1" t="s">
        <v>81</v>
      </c>
      <c r="B111" s="56"/>
      <c r="C111" s="56"/>
      <c r="D111" s="10"/>
      <c r="E111" s="10"/>
      <c r="G111" s="56" t="s">
        <v>96</v>
      </c>
      <c r="H111" s="56" t="s">
        <v>289</v>
      </c>
      <c r="I111" s="10">
        <v>7784183.2700000005</v>
      </c>
      <c r="J111" s="10">
        <v>6933338.3600000003</v>
      </c>
    </row>
    <row r="112" spans="1:10" s="1" customFormat="1" ht="18" customHeight="1" x14ac:dyDescent="0.3">
      <c r="A112" s="1" t="s">
        <v>82</v>
      </c>
      <c r="B112" s="1" t="s">
        <v>479</v>
      </c>
      <c r="C112" s="1" t="s">
        <v>480</v>
      </c>
      <c r="D112" s="10">
        <v>220000</v>
      </c>
      <c r="E112" s="10">
        <v>220000</v>
      </c>
      <c r="G112" s="1" t="s">
        <v>479</v>
      </c>
      <c r="H112" s="1" t="s">
        <v>480</v>
      </c>
      <c r="I112" s="10">
        <v>3758979</v>
      </c>
      <c r="J112" s="10">
        <v>3758979</v>
      </c>
    </row>
    <row r="113" spans="2:10" s="1" customFormat="1" ht="13" x14ac:dyDescent="0.3">
      <c r="D113" s="10"/>
      <c r="E113" s="10"/>
      <c r="I113" s="10"/>
      <c r="J113" s="10"/>
    </row>
    <row r="114" spans="2:10" s="1" customFormat="1" ht="20.25" customHeight="1" x14ac:dyDescent="0.3">
      <c r="B114" s="105" t="s">
        <v>215</v>
      </c>
      <c r="C114" s="5"/>
      <c r="D114" s="110">
        <f>SUM(D100:D111)-D112</f>
        <v>396666528.19</v>
      </c>
      <c r="E114" s="110">
        <f>SUM(E100:E111)-E112</f>
        <v>356513735.00999999</v>
      </c>
      <c r="F114" s="5"/>
      <c r="G114" s="105" t="s">
        <v>215</v>
      </c>
      <c r="H114" s="5"/>
      <c r="I114" s="110">
        <f>SUM(I100:I111)-I112</f>
        <v>498928537.88999987</v>
      </c>
      <c r="J114" s="110">
        <f>SUM(J100:J111)-J112</f>
        <v>199303281.31000003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26953125" bestFit="1" customWidth="1"/>
    <col min="4" max="5" width="10.81640625" bestFit="1" customWidth="1"/>
    <col min="6" max="6" width="6.81640625" customWidth="1"/>
    <col min="8" max="8" width="41.81640625" customWidth="1"/>
    <col min="9" max="9" width="10.81640625" bestFit="1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ht="13" x14ac:dyDescent="0.3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ht="13" x14ac:dyDescent="0.3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ht="13" x14ac:dyDescent="0.3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ht="13" x14ac:dyDescent="0.3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ht="13" x14ac:dyDescent="0.3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ht="13" x14ac:dyDescent="0.3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D45" s="1" t="s">
        <v>226</v>
      </c>
      <c r="E45" s="1" t="s">
        <v>226</v>
      </c>
    </row>
    <row r="46" spans="1:10" s="1" customFormat="1" ht="13" hidden="1" x14ac:dyDescent="0.3">
      <c r="A46" s="1" t="s">
        <v>241</v>
      </c>
      <c r="D46" s="7">
        <v>10</v>
      </c>
      <c r="E46" s="1">
        <v>30</v>
      </c>
      <c r="I46" s="7"/>
    </row>
    <row r="47" spans="1:10" s="1" customFormat="1" ht="13" hidden="1" x14ac:dyDescent="0.3">
      <c r="A47" s="1" t="s">
        <v>223</v>
      </c>
      <c r="D47" s="7">
        <v>480</v>
      </c>
      <c r="E47" s="1">
        <v>480</v>
      </c>
      <c r="I47" s="7"/>
      <c r="J47" s="7"/>
    </row>
    <row r="48" spans="1:10" s="1" customFormat="1" ht="13" hidden="1" x14ac:dyDescent="0.3">
      <c r="A48" s="1" t="s">
        <v>369</v>
      </c>
      <c r="D48" s="7" t="s">
        <v>354</v>
      </c>
      <c r="E48" s="1" t="s">
        <v>355</v>
      </c>
      <c r="I48" s="7"/>
    </row>
    <row r="49" spans="1:10" ht="13" x14ac:dyDescent="0.3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D52" s="1" t="s">
        <v>226</v>
      </c>
      <c r="E52" s="1" t="s">
        <v>226</v>
      </c>
    </row>
    <row r="53" spans="1:10" s="1" customFormat="1" ht="13" hidden="1" x14ac:dyDescent="0.3">
      <c r="A53" s="1" t="s">
        <v>244</v>
      </c>
      <c r="D53" s="7">
        <v>10</v>
      </c>
      <c r="E53" s="1">
        <v>30</v>
      </c>
      <c r="I53" s="7"/>
    </row>
    <row r="54" spans="1:10" s="1" customFormat="1" ht="13" hidden="1" x14ac:dyDescent="0.3">
      <c r="A54" s="1" t="s">
        <v>224</v>
      </c>
      <c r="D54" s="7">
        <v>490</v>
      </c>
      <c r="E54" s="1">
        <v>490</v>
      </c>
      <c r="I54" s="7"/>
      <c r="J54" s="7"/>
    </row>
    <row r="55" spans="1:10" s="1" customFormat="1" ht="13" hidden="1" x14ac:dyDescent="0.3">
      <c r="A55" s="1" t="s">
        <v>370</v>
      </c>
      <c r="D55" s="7" t="s">
        <v>354</v>
      </c>
      <c r="E55" s="1" t="s">
        <v>355</v>
      </c>
      <c r="I55" s="7"/>
    </row>
    <row r="56" spans="1:10" ht="13" x14ac:dyDescent="0.3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D59" s="1" t="s">
        <v>226</v>
      </c>
      <c r="E59" s="1" t="s">
        <v>226</v>
      </c>
    </row>
    <row r="60" spans="1:10" s="1" customFormat="1" ht="13" hidden="1" x14ac:dyDescent="0.3">
      <c r="A60" s="1" t="s">
        <v>364</v>
      </c>
      <c r="D60" s="7">
        <v>10</v>
      </c>
      <c r="E60" s="1">
        <v>30</v>
      </c>
      <c r="I60" s="7"/>
    </row>
    <row r="61" spans="1:10" s="1" customFormat="1" ht="13" hidden="1" x14ac:dyDescent="0.3">
      <c r="A61" s="1" t="s">
        <v>365</v>
      </c>
      <c r="D61" s="7">
        <v>500</v>
      </c>
      <c r="E61" s="1">
        <v>500</v>
      </c>
      <c r="I61" s="7"/>
      <c r="J61" s="7"/>
    </row>
    <row r="62" spans="1:10" s="1" customFormat="1" ht="13" hidden="1" x14ac:dyDescent="0.3">
      <c r="A62" s="1" t="s">
        <v>366</v>
      </c>
      <c r="D62" s="7" t="s">
        <v>354</v>
      </c>
      <c r="E62" s="1" t="s">
        <v>355</v>
      </c>
      <c r="I62" s="7"/>
    </row>
    <row r="63" spans="1:10" ht="13" x14ac:dyDescent="0.3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D66" s="1" t="s">
        <v>226</v>
      </c>
      <c r="E66" s="1" t="s">
        <v>226</v>
      </c>
    </row>
    <row r="67" spans="1:10" s="1" customFormat="1" ht="13" hidden="1" x14ac:dyDescent="0.3">
      <c r="A67" s="1" t="s">
        <v>373</v>
      </c>
      <c r="D67" s="7">
        <v>10</v>
      </c>
      <c r="E67" s="1">
        <v>30</v>
      </c>
      <c r="I67" s="7"/>
    </row>
    <row r="68" spans="1:10" s="1" customFormat="1" ht="13" hidden="1" x14ac:dyDescent="0.3">
      <c r="A68" s="1" t="s">
        <v>374</v>
      </c>
      <c r="D68" s="7">
        <v>510</v>
      </c>
      <c r="E68" s="1">
        <v>510</v>
      </c>
      <c r="I68" s="7"/>
      <c r="J68" s="7"/>
    </row>
    <row r="69" spans="1:10" s="1" customFormat="1" ht="13" hidden="1" x14ac:dyDescent="0.3">
      <c r="A69" s="1" t="s">
        <v>375</v>
      </c>
      <c r="D69" s="7" t="s">
        <v>354</v>
      </c>
      <c r="E69" s="1" t="s">
        <v>355</v>
      </c>
      <c r="I69" s="7"/>
    </row>
    <row r="70" spans="1:10" ht="13" x14ac:dyDescent="0.3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D73" s="1" t="s">
        <v>226</v>
      </c>
      <c r="E73" s="1" t="s">
        <v>226</v>
      </c>
    </row>
    <row r="74" spans="1:10" s="1" customFormat="1" ht="13" hidden="1" x14ac:dyDescent="0.3">
      <c r="A74" s="1" t="s">
        <v>378</v>
      </c>
      <c r="D74" s="7">
        <v>10</v>
      </c>
      <c r="E74" s="1">
        <v>30</v>
      </c>
      <c r="I74" s="7"/>
    </row>
    <row r="75" spans="1:10" s="1" customFormat="1" ht="13" hidden="1" x14ac:dyDescent="0.3">
      <c r="A75" s="1" t="s">
        <v>379</v>
      </c>
      <c r="D75" s="7">
        <v>520</v>
      </c>
      <c r="E75" s="1">
        <v>520</v>
      </c>
      <c r="I75" s="7"/>
      <c r="J75" s="7"/>
    </row>
    <row r="76" spans="1:10" s="1" customFormat="1" ht="13" hidden="1" x14ac:dyDescent="0.3">
      <c r="A76" s="1" t="s">
        <v>380</v>
      </c>
      <c r="D76" s="7" t="s">
        <v>354</v>
      </c>
      <c r="E76" s="1" t="s">
        <v>355</v>
      </c>
      <c r="I76" s="7"/>
    </row>
    <row r="77" spans="1:10" ht="13" x14ac:dyDescent="0.3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381</v>
      </c>
    </row>
    <row r="80" spans="1:10" s="1" customFormat="1" ht="13" hidden="1" x14ac:dyDescent="0.3">
      <c r="A80" s="1" t="s">
        <v>382</v>
      </c>
      <c r="D80" s="1" t="s">
        <v>226</v>
      </c>
      <c r="E80" s="1" t="s">
        <v>226</v>
      </c>
    </row>
    <row r="81" spans="1:10" s="1" customFormat="1" ht="13" hidden="1" x14ac:dyDescent="0.3">
      <c r="A81" s="1" t="s">
        <v>383</v>
      </c>
      <c r="D81" s="7">
        <v>10</v>
      </c>
      <c r="E81" s="1">
        <v>30</v>
      </c>
      <c r="I81" s="7"/>
    </row>
    <row r="82" spans="1:10" s="1" customFormat="1" ht="13" hidden="1" x14ac:dyDescent="0.3">
      <c r="A82" s="1" t="s">
        <v>384</v>
      </c>
      <c r="D82" s="7">
        <v>530</v>
      </c>
      <c r="E82" s="1">
        <v>530</v>
      </c>
      <c r="I82" s="7"/>
      <c r="J82" s="7"/>
    </row>
    <row r="83" spans="1:10" s="1" customFormat="1" ht="13" hidden="1" x14ac:dyDescent="0.3">
      <c r="A83" s="1" t="s">
        <v>385</v>
      </c>
      <c r="D83" s="7" t="s">
        <v>354</v>
      </c>
      <c r="E83" s="1" t="s">
        <v>355</v>
      </c>
      <c r="I83" s="7"/>
    </row>
    <row r="84" spans="1:10" s="1" customFormat="1" ht="13" x14ac:dyDescent="0.3">
      <c r="D84" s="7"/>
      <c r="I84" s="7"/>
    </row>
    <row r="85" spans="1:10" ht="13" hidden="1" x14ac:dyDescent="0.3">
      <c r="A85" s="1" t="s">
        <v>119</v>
      </c>
    </row>
    <row r="86" spans="1:10" s="1" customFormat="1" ht="13" hidden="1" x14ac:dyDescent="0.3">
      <c r="A86" s="1" t="s">
        <v>387</v>
      </c>
    </row>
    <row r="87" spans="1:10" s="1" customFormat="1" ht="13" hidden="1" x14ac:dyDescent="0.3">
      <c r="A87" s="1" t="s">
        <v>388</v>
      </c>
      <c r="D87" s="1" t="s">
        <v>226</v>
      </c>
      <c r="E87" s="1" t="s">
        <v>226</v>
      </c>
    </row>
    <row r="88" spans="1:10" s="1" customFormat="1" ht="13" hidden="1" x14ac:dyDescent="0.3">
      <c r="A88" s="1" t="s">
        <v>389</v>
      </c>
      <c r="D88" s="7">
        <v>10</v>
      </c>
      <c r="E88" s="1">
        <v>30</v>
      </c>
      <c r="I88" s="7"/>
    </row>
    <row r="89" spans="1:10" s="1" customFormat="1" ht="13" hidden="1" x14ac:dyDescent="0.3">
      <c r="A89" s="1" t="s">
        <v>390</v>
      </c>
      <c r="D89" s="7">
        <v>540</v>
      </c>
      <c r="E89" s="1">
        <v>540</v>
      </c>
      <c r="I89" s="7"/>
      <c r="J89" s="7"/>
    </row>
    <row r="90" spans="1:10" s="1" customFormat="1" ht="13" hidden="1" x14ac:dyDescent="0.3">
      <c r="A90" s="1" t="s">
        <v>391</v>
      </c>
      <c r="D90" s="7" t="s">
        <v>354</v>
      </c>
      <c r="E90" s="1" t="s">
        <v>355</v>
      </c>
      <c r="I90" s="7"/>
    </row>
    <row r="91" spans="1:10" s="1" customFormat="1" ht="13" x14ac:dyDescent="0.3">
      <c r="D91" s="7"/>
      <c r="I91" s="7"/>
    </row>
    <row r="92" spans="1:10" ht="13" hidden="1" x14ac:dyDescent="0.3">
      <c r="A92" s="1" t="s">
        <v>120</v>
      </c>
    </row>
    <row r="93" spans="1:10" s="1" customFormat="1" ht="13" hidden="1" x14ac:dyDescent="0.3">
      <c r="A93" s="1" t="s">
        <v>392</v>
      </c>
    </row>
    <row r="94" spans="1:10" s="1" customFormat="1" ht="13" hidden="1" x14ac:dyDescent="0.3">
      <c r="A94" s="1" t="s">
        <v>393</v>
      </c>
      <c r="D94" s="1" t="s">
        <v>226</v>
      </c>
      <c r="E94" s="1" t="s">
        <v>226</v>
      </c>
    </row>
    <row r="95" spans="1:10" s="1" customFormat="1" ht="13" hidden="1" x14ac:dyDescent="0.3">
      <c r="A95" s="1" t="s">
        <v>394</v>
      </c>
      <c r="D95" s="7">
        <v>10</v>
      </c>
      <c r="E95" s="1">
        <v>30</v>
      </c>
      <c r="I95" s="7"/>
    </row>
    <row r="96" spans="1:10" s="1" customFormat="1" ht="13" hidden="1" x14ac:dyDescent="0.3">
      <c r="A96" s="1" t="s">
        <v>395</v>
      </c>
      <c r="D96" s="7">
        <v>550</v>
      </c>
      <c r="E96" s="1">
        <v>550</v>
      </c>
      <c r="I96" s="7"/>
      <c r="J96" s="7"/>
    </row>
    <row r="97" spans="1:10" s="1" customFormat="1" ht="13" hidden="1" x14ac:dyDescent="0.3">
      <c r="A97" s="1" t="s">
        <v>396</v>
      </c>
      <c r="D97" s="7" t="s">
        <v>354</v>
      </c>
      <c r="E97" s="1" t="s">
        <v>355</v>
      </c>
      <c r="I97" s="7"/>
    </row>
    <row r="98" spans="1:10" s="1" customFormat="1" ht="13" x14ac:dyDescent="0.3">
      <c r="D98" s="7"/>
      <c r="I98" s="7"/>
    </row>
    <row r="99" spans="1:10" ht="13" hidden="1" x14ac:dyDescent="0.3">
      <c r="A99" s="1" t="s">
        <v>122</v>
      </c>
    </row>
    <row r="100" spans="1:10" ht="13" hidden="1" x14ac:dyDescent="0.3">
      <c r="A100" s="1" t="s">
        <v>397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 hidden="1" x14ac:dyDescent="0.3">
      <c r="A101" s="1" t="s">
        <v>398</v>
      </c>
      <c r="B101" s="1"/>
      <c r="C101" s="1"/>
      <c r="D101" s="1" t="s">
        <v>226</v>
      </c>
      <c r="E101" s="1" t="s">
        <v>226</v>
      </c>
      <c r="F101" s="1"/>
      <c r="G101" s="1"/>
      <c r="H101" s="1"/>
      <c r="I101" s="1" t="s">
        <v>226</v>
      </c>
      <c r="J101" s="1" t="s">
        <v>226</v>
      </c>
    </row>
    <row r="102" spans="1:10" ht="13" hidden="1" x14ac:dyDescent="0.3">
      <c r="A102" s="1" t="s">
        <v>449</v>
      </c>
      <c r="B102" s="1"/>
      <c r="C102" s="1"/>
      <c r="D102" s="42" t="str">
        <f>CONCATENATE("BUD",NOTES!$D$4)</f>
        <v>BUD2021</v>
      </c>
      <c r="E102" s="42" t="str">
        <f>CONCATENATE("BUD",NOTES!$D$4)</f>
        <v>BUD2021</v>
      </c>
      <c r="F102" s="42"/>
      <c r="G102" s="42"/>
      <c r="H102" s="42"/>
      <c r="I102" s="42" t="str">
        <f>CONCATENATE("BUD",NOTES!$D$4)</f>
        <v>BUD2021</v>
      </c>
      <c r="J102" s="42" t="str">
        <f>CONCATENATE("BUD",NOTES!$D$4)</f>
        <v>BUD2021</v>
      </c>
    </row>
    <row r="103" spans="1:10" ht="13" hidden="1" x14ac:dyDescent="0.3">
      <c r="A103" s="1" t="s">
        <v>399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t="13" hidden="1" x14ac:dyDescent="0.3">
      <c r="A104" s="1" t="s">
        <v>400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t="13" hidden="1" x14ac:dyDescent="0.3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t="13" hidden="1" x14ac:dyDescent="0.3">
      <c r="A106" s="1" t="s">
        <v>401</v>
      </c>
      <c r="B106" s="1"/>
      <c r="C106" s="1"/>
      <c r="D106" s="7" t="s">
        <v>355</v>
      </c>
      <c r="E106" s="1" t="s">
        <v>355</v>
      </c>
      <c r="F106" s="1"/>
      <c r="G106" s="1"/>
      <c r="H106" s="1"/>
      <c r="I106" s="7" t="s">
        <v>355</v>
      </c>
      <c r="J106" s="1" t="s">
        <v>355</v>
      </c>
    </row>
    <row r="108" spans="1:10" ht="13" hidden="1" x14ac:dyDescent="0.3">
      <c r="A108" s="1" t="s">
        <v>527</v>
      </c>
    </row>
    <row r="109" spans="1:10" s="1" customFormat="1" ht="13" hidden="1" x14ac:dyDescent="0.3">
      <c r="A109" s="1" t="s">
        <v>402</v>
      </c>
    </row>
    <row r="110" spans="1:10" s="1" customFormat="1" ht="13" hidden="1" x14ac:dyDescent="0.3">
      <c r="A110" s="1" t="s">
        <v>403</v>
      </c>
      <c r="D110" s="1" t="s">
        <v>226</v>
      </c>
      <c r="E110" s="1" t="s">
        <v>226</v>
      </c>
    </row>
    <row r="111" spans="1:10" s="1" customFormat="1" ht="13" hidden="1" x14ac:dyDescent="0.3">
      <c r="A111" s="1" t="s">
        <v>404</v>
      </c>
      <c r="D111" s="7">
        <v>10</v>
      </c>
      <c r="E111" s="1">
        <v>30</v>
      </c>
      <c r="I111" s="7"/>
    </row>
    <row r="112" spans="1:10" s="1" customFormat="1" ht="13" hidden="1" x14ac:dyDescent="0.3">
      <c r="A112" s="1" t="s">
        <v>405</v>
      </c>
      <c r="D112" s="7">
        <v>810</v>
      </c>
      <c r="E112" s="1">
        <v>810</v>
      </c>
      <c r="I112" s="7"/>
      <c r="J112" s="7"/>
    </row>
    <row r="113" spans="1:10" s="1" customFormat="1" ht="13" hidden="1" x14ac:dyDescent="0.3">
      <c r="A113" s="1" t="s">
        <v>406</v>
      </c>
      <c r="D113" s="7" t="s">
        <v>354</v>
      </c>
      <c r="E113" s="1" t="s">
        <v>355</v>
      </c>
      <c r="I113" s="7"/>
    </row>
    <row r="115" spans="1:10" s="1" customFormat="1" ht="17.5" x14ac:dyDescent="0.35">
      <c r="B115" s="217" t="s">
        <v>483</v>
      </c>
      <c r="C115" s="217"/>
      <c r="D115" s="217"/>
      <c r="E115" s="217"/>
      <c r="F115" s="217"/>
      <c r="G115" s="217"/>
      <c r="H115" s="217"/>
      <c r="I115" s="217"/>
      <c r="J115" s="217"/>
    </row>
    <row r="116" spans="1:10" s="1" customFormat="1" ht="13" x14ac:dyDescent="0.3"/>
    <row r="117" spans="1:10" s="1" customFormat="1" ht="21.75" customHeight="1" x14ac:dyDescent="0.3">
      <c r="B117" s="105" t="s">
        <v>484</v>
      </c>
      <c r="C117" s="5"/>
      <c r="D117" s="106" t="s">
        <v>251</v>
      </c>
      <c r="E117" s="106" t="s">
        <v>252</v>
      </c>
      <c r="F117" s="5"/>
      <c r="G117" s="105" t="s">
        <v>484</v>
      </c>
      <c r="H117" s="5"/>
      <c r="I117" s="106" t="s">
        <v>251</v>
      </c>
      <c r="J117" s="106" t="s">
        <v>252</v>
      </c>
    </row>
    <row r="118" spans="1:10" s="1" customFormat="1" ht="13" x14ac:dyDescent="0.3"/>
    <row r="119" spans="1:10" s="1" customFormat="1" ht="13" x14ac:dyDescent="0.3">
      <c r="B119" s="107" t="s">
        <v>492</v>
      </c>
      <c r="C119" s="8" t="s">
        <v>487</v>
      </c>
      <c r="D119" s="9" t="s">
        <v>253</v>
      </c>
      <c r="E119" s="9" t="s">
        <v>253</v>
      </c>
      <c r="G119" s="107" t="s">
        <v>491</v>
      </c>
      <c r="H119" s="8" t="s">
        <v>481</v>
      </c>
      <c r="I119" s="9" t="s">
        <v>253</v>
      </c>
      <c r="J119" s="9" t="s">
        <v>253</v>
      </c>
    </row>
    <row r="120" spans="1:10" s="1" customFormat="1" ht="13" x14ac:dyDescent="0.3"/>
    <row r="121" spans="1:10" s="1" customFormat="1" ht="18" customHeight="1" x14ac:dyDescent="0.3">
      <c r="A121" s="1" t="s">
        <v>478</v>
      </c>
      <c r="B121" s="56" t="s">
        <v>11</v>
      </c>
      <c r="C121" s="6" t="s">
        <v>317</v>
      </c>
      <c r="D121" s="10">
        <v>35461400.110000007</v>
      </c>
      <c r="E121" s="10">
        <v>9872771.7100000009</v>
      </c>
      <c r="G121" s="56" t="s">
        <v>27</v>
      </c>
      <c r="H121" s="6" t="s">
        <v>330</v>
      </c>
      <c r="I121" s="10">
        <v>39535183.940000013</v>
      </c>
      <c r="J121" s="10">
        <v>11834612.620000001</v>
      </c>
    </row>
    <row r="122" spans="1:10" s="1" customFormat="1" ht="18" customHeight="1" x14ac:dyDescent="0.3">
      <c r="A122" s="1" t="s">
        <v>72</v>
      </c>
      <c r="B122" s="56" t="s">
        <v>12</v>
      </c>
      <c r="C122" s="6" t="s">
        <v>318</v>
      </c>
      <c r="D122" s="10">
        <v>38647723.490000002</v>
      </c>
      <c r="E122" s="10">
        <v>14710218.879999999</v>
      </c>
      <c r="G122" s="56" t="s">
        <v>28</v>
      </c>
      <c r="H122" s="56" t="s">
        <v>331</v>
      </c>
      <c r="I122" s="10">
        <v>178207827.47999999</v>
      </c>
      <c r="J122" s="10">
        <v>7686197.7300000004</v>
      </c>
    </row>
    <row r="123" spans="1:10" s="1" customFormat="1" ht="18" customHeight="1" x14ac:dyDescent="0.3">
      <c r="A123" s="1" t="s">
        <v>408</v>
      </c>
      <c r="B123" s="56" t="s">
        <v>13</v>
      </c>
      <c r="C123" s="6" t="s">
        <v>319</v>
      </c>
      <c r="D123" s="10">
        <v>3485733.87</v>
      </c>
      <c r="E123" s="10">
        <v>3291275.98</v>
      </c>
      <c r="G123" s="56" t="s">
        <v>29</v>
      </c>
      <c r="H123" s="6" t="s">
        <v>332</v>
      </c>
      <c r="I123" s="10">
        <v>142915821.42999998</v>
      </c>
      <c r="J123" s="10">
        <v>6270350.3800000008</v>
      </c>
    </row>
    <row r="124" spans="1:10" s="1" customFormat="1" ht="18" customHeight="1" x14ac:dyDescent="0.3">
      <c r="A124" s="1" t="s">
        <v>409</v>
      </c>
      <c r="B124" s="56" t="s">
        <v>14</v>
      </c>
      <c r="C124" s="56" t="s">
        <v>320</v>
      </c>
      <c r="D124" s="10">
        <v>6271158.4000000004</v>
      </c>
      <c r="E124" s="10">
        <v>3201168.1799999997</v>
      </c>
      <c r="G124" s="56" t="s">
        <v>30</v>
      </c>
      <c r="H124" s="56" t="s">
        <v>333</v>
      </c>
      <c r="I124" s="10">
        <v>68833626.649999991</v>
      </c>
      <c r="J124" s="10">
        <v>17369478.719999999</v>
      </c>
    </row>
    <row r="125" spans="1:10" s="1" customFormat="1" ht="18" customHeight="1" x14ac:dyDescent="0.3">
      <c r="A125" s="1" t="s">
        <v>410</v>
      </c>
      <c r="B125" s="56" t="s">
        <v>15</v>
      </c>
      <c r="C125" s="56" t="s">
        <v>321</v>
      </c>
      <c r="D125" s="10">
        <v>32187117.300000001</v>
      </c>
      <c r="E125" s="10">
        <v>3914535.2799999993</v>
      </c>
      <c r="G125" s="56" t="s">
        <v>31</v>
      </c>
      <c r="H125" s="56" t="s">
        <v>334</v>
      </c>
      <c r="I125" s="10">
        <v>72551695.719999984</v>
      </c>
      <c r="J125" s="10">
        <v>11917037.740000002</v>
      </c>
    </row>
    <row r="126" spans="1:10" s="1" customFormat="1" ht="18" customHeight="1" x14ac:dyDescent="0.3">
      <c r="A126" s="1" t="s">
        <v>73</v>
      </c>
      <c r="B126" s="56" t="s">
        <v>16</v>
      </c>
      <c r="C126" s="56" t="s">
        <v>322</v>
      </c>
      <c r="D126" s="10">
        <v>120731690.68000002</v>
      </c>
      <c r="E126" s="10">
        <v>2377829.37</v>
      </c>
      <c r="G126" s="56" t="s">
        <v>32</v>
      </c>
      <c r="H126" s="56" t="s">
        <v>289</v>
      </c>
      <c r="I126" s="10">
        <v>5517974.3700000001</v>
      </c>
      <c r="J126" s="10">
        <v>7031129.7899999991</v>
      </c>
    </row>
    <row r="127" spans="1:10" s="1" customFormat="1" ht="18" customHeight="1" x14ac:dyDescent="0.3">
      <c r="A127" s="1" t="s">
        <v>74</v>
      </c>
      <c r="B127" s="56" t="s">
        <v>17</v>
      </c>
      <c r="C127" s="56" t="s">
        <v>323</v>
      </c>
      <c r="D127" s="10">
        <v>37794015.530000001</v>
      </c>
      <c r="E127" s="10">
        <v>23887154.690000001</v>
      </c>
      <c r="G127" s="108"/>
      <c r="H127" s="109"/>
      <c r="I127" s="10"/>
      <c r="J127" s="10"/>
    </row>
    <row r="128" spans="1:10" s="1" customFormat="1" ht="18" customHeight="1" x14ac:dyDescent="0.3">
      <c r="A128" s="1" t="s">
        <v>75</v>
      </c>
      <c r="B128" s="56" t="s">
        <v>18</v>
      </c>
      <c r="C128" s="56" t="s">
        <v>324</v>
      </c>
      <c r="D128" s="10">
        <v>7078439.1099999985</v>
      </c>
      <c r="E128" s="10">
        <v>3049257.39</v>
      </c>
      <c r="G128" s="108"/>
      <c r="H128" s="109"/>
      <c r="I128" s="10"/>
      <c r="J128" s="10"/>
    </row>
    <row r="129" spans="1:10" s="1" customFormat="1" ht="18" customHeight="1" x14ac:dyDescent="0.3">
      <c r="A129" s="1" t="s">
        <v>76</v>
      </c>
      <c r="B129" s="56" t="s">
        <v>19</v>
      </c>
      <c r="C129" s="56" t="s">
        <v>20</v>
      </c>
      <c r="D129" s="10">
        <v>23987264.98</v>
      </c>
      <c r="E129" s="10">
        <v>9297937.1099999994</v>
      </c>
      <c r="G129" s="108"/>
      <c r="H129" s="109"/>
      <c r="I129" s="10"/>
      <c r="J129" s="10"/>
    </row>
    <row r="130" spans="1:10" s="1" customFormat="1" ht="18" customHeight="1" x14ac:dyDescent="0.3">
      <c r="A130" s="1" t="s">
        <v>77</v>
      </c>
      <c r="B130" s="56" t="s">
        <v>21</v>
      </c>
      <c r="C130" s="56" t="s">
        <v>326</v>
      </c>
      <c r="D130" s="10">
        <v>25365775.579999998</v>
      </c>
      <c r="E130" s="10">
        <v>7513353.0199999996</v>
      </c>
      <c r="G130" s="108"/>
      <c r="H130" s="109"/>
      <c r="I130" s="10"/>
      <c r="J130" s="10"/>
    </row>
    <row r="131" spans="1:10" s="1" customFormat="1" ht="18" customHeight="1" x14ac:dyDescent="0.3">
      <c r="A131" s="1" t="s">
        <v>78</v>
      </c>
      <c r="B131" s="56" t="s">
        <v>22</v>
      </c>
      <c r="C131" s="56" t="s">
        <v>327</v>
      </c>
      <c r="D131" s="10">
        <v>368268888.42999995</v>
      </c>
      <c r="E131" s="10">
        <v>101424290.10000002</v>
      </c>
      <c r="G131" s="108"/>
      <c r="H131" s="109"/>
      <c r="I131" s="10"/>
      <c r="J131" s="10"/>
    </row>
    <row r="132" spans="1:10" s="1" customFormat="1" ht="18" customHeight="1" x14ac:dyDescent="0.3">
      <c r="A132" s="1" t="s">
        <v>81</v>
      </c>
      <c r="B132" s="56" t="s">
        <v>23</v>
      </c>
      <c r="C132" s="56" t="s">
        <v>328</v>
      </c>
      <c r="D132" s="10">
        <v>16429159.42</v>
      </c>
      <c r="E132" s="10">
        <v>8269893.4100000001</v>
      </c>
      <c r="G132" s="108"/>
      <c r="H132" s="109"/>
      <c r="I132" s="10"/>
      <c r="J132" s="10"/>
    </row>
    <row r="133" spans="1:10" s="1" customFormat="1" ht="18" customHeight="1" x14ac:dyDescent="0.3">
      <c r="A133" s="1" t="s">
        <v>82</v>
      </c>
      <c r="B133" s="56" t="s">
        <v>24</v>
      </c>
      <c r="C133" s="56" t="s">
        <v>329</v>
      </c>
      <c r="D133" s="10">
        <v>23939953.650000002</v>
      </c>
      <c r="E133" s="10">
        <v>4363331.790000001</v>
      </c>
      <c r="G133" s="108"/>
      <c r="H133" s="109"/>
      <c r="I133" s="10"/>
      <c r="J133" s="10"/>
    </row>
    <row r="134" spans="1:10" s="1" customFormat="1" ht="18" customHeight="1" x14ac:dyDescent="0.3">
      <c r="A134" s="1" t="s">
        <v>83</v>
      </c>
      <c r="B134" s="56" t="s">
        <v>25</v>
      </c>
      <c r="C134" s="56" t="s">
        <v>26</v>
      </c>
      <c r="D134" s="10">
        <v>18714887.639999997</v>
      </c>
      <c r="E134" s="10">
        <v>16616267.02</v>
      </c>
      <c r="G134" s="108"/>
      <c r="H134" s="109"/>
      <c r="I134" s="10"/>
      <c r="J134" s="10"/>
    </row>
    <row r="135" spans="1:10" s="1" customFormat="1" ht="18" customHeight="1" x14ac:dyDescent="0.3">
      <c r="A135" s="1" t="s">
        <v>526</v>
      </c>
      <c r="B135" s="56" t="s">
        <v>525</v>
      </c>
      <c r="C135" s="56" t="s">
        <v>524</v>
      </c>
      <c r="D135" s="10">
        <v>10275367.48</v>
      </c>
      <c r="E135" s="10">
        <v>3497532.4000000004</v>
      </c>
      <c r="G135" s="108"/>
      <c r="H135" s="109"/>
      <c r="I135" s="10"/>
      <c r="J135" s="10"/>
    </row>
    <row r="136" spans="1:10" s="1" customFormat="1" ht="19.5" customHeight="1" x14ac:dyDescent="0.3">
      <c r="A136" s="1" t="s">
        <v>84</v>
      </c>
      <c r="B136" s="1" t="s">
        <v>479</v>
      </c>
      <c r="C136" s="1" t="s">
        <v>480</v>
      </c>
      <c r="D136" s="10">
        <v>77492187</v>
      </c>
      <c r="E136" s="10">
        <v>77492187</v>
      </c>
      <c r="G136" s="1" t="s">
        <v>479</v>
      </c>
      <c r="H136" s="1" t="s">
        <v>480</v>
      </c>
      <c r="I136" s="10">
        <v>2011387</v>
      </c>
      <c r="J136" s="10">
        <v>2011387</v>
      </c>
    </row>
    <row r="137" spans="1:10" s="1" customFormat="1" ht="20.25" customHeight="1" x14ac:dyDescent="0.3">
      <c r="B137" s="105" t="s">
        <v>215</v>
      </c>
      <c r="C137" s="5"/>
      <c r="D137" s="110">
        <f>SUM(D121:D135)-D136</f>
        <v>691146388.66999996</v>
      </c>
      <c r="E137" s="110">
        <f>SUM(E121:E135)-E136</f>
        <v>137794629.33000004</v>
      </c>
      <c r="F137" s="5"/>
      <c r="G137" s="105" t="s">
        <v>215</v>
      </c>
      <c r="H137" s="5"/>
      <c r="I137" s="110">
        <f>SUM(I121:I135)-I136</f>
        <v>505550742.58999997</v>
      </c>
      <c r="J137" s="110">
        <f>SUM(J121:J135)-J136</f>
        <v>60097419.980000004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5" x14ac:dyDescent="0.25"/>
  <cols>
    <col min="1" max="1" width="9.1796875" hidden="1" customWidth="1"/>
    <col min="3" max="3" width="40.26953125" bestFit="1" customWidth="1"/>
    <col min="4" max="5" width="10.81640625" bestFit="1" customWidth="1"/>
    <col min="6" max="6" width="6.81640625" customWidth="1"/>
    <col min="8" max="8" width="35.453125" bestFit="1" customWidth="1"/>
    <col min="9" max="9" width="12.26953125" bestFit="1" customWidth="1"/>
    <col min="10" max="10" width="13.269531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238</v>
      </c>
    </row>
    <row r="3" spans="1:10" s="1" customFormat="1" ht="13" hidden="1" x14ac:dyDescent="0.3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t="13" hidden="1" x14ac:dyDescent="0.3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254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t="13" hidden="1" x14ac:dyDescent="0.3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s="1" customFormat="1" ht="13" hidden="1" x14ac:dyDescent="0.3">
      <c r="D7" s="7"/>
      <c r="I7" s="7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233</v>
      </c>
    </row>
    <row r="10" spans="1:10" s="1" customFormat="1" ht="13" hidden="1" x14ac:dyDescent="0.3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t="13" hidden="1" x14ac:dyDescent="0.3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255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t="13" hidden="1" x14ac:dyDescent="0.3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s="1" customFormat="1" ht="13" hidden="1" x14ac:dyDescent="0.3">
      <c r="D14" s="7"/>
      <c r="I14" s="7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234</v>
      </c>
    </row>
    <row r="17" spans="1:10" s="1" customFormat="1" ht="13" hidden="1" x14ac:dyDescent="0.3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t="13" hidden="1" x14ac:dyDescent="0.3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256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t="13" hidden="1" x14ac:dyDescent="0.3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s="1" customFormat="1" ht="13" hidden="1" x14ac:dyDescent="0.3">
      <c r="D21" s="7"/>
      <c r="I21" s="7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235</v>
      </c>
    </row>
    <row r="24" spans="1:10" s="1" customFormat="1" ht="13" hidden="1" x14ac:dyDescent="0.3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t="13" hidden="1" x14ac:dyDescent="0.3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257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t="13" hidden="1" x14ac:dyDescent="0.3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s="1" customFormat="1" ht="13" hidden="1" x14ac:dyDescent="0.3">
      <c r="D28" s="7"/>
      <c r="I28" s="7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236</v>
      </c>
    </row>
    <row r="31" spans="1:10" s="1" customFormat="1" ht="13" hidden="1" x14ac:dyDescent="0.3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t="13" hidden="1" x14ac:dyDescent="0.3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221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t="13" hidden="1" x14ac:dyDescent="0.3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s="1" customFormat="1" ht="13" hidden="1" x14ac:dyDescent="0.3">
      <c r="D35" s="7"/>
      <c r="I35" s="7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237</v>
      </c>
    </row>
    <row r="38" spans="1:10" s="1" customFormat="1" ht="13" hidden="1" x14ac:dyDescent="0.3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t="13" hidden="1" x14ac:dyDescent="0.3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222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t="13" hidden="1" x14ac:dyDescent="0.3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s="1" customFormat="1" ht="13" hidden="1" x14ac:dyDescent="0.3">
      <c r="D42" s="7"/>
      <c r="I42" s="7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239</v>
      </c>
    </row>
    <row r="45" spans="1:10" s="1" customFormat="1" ht="13" hidden="1" x14ac:dyDescent="0.3">
      <c r="A45" s="1" t="s">
        <v>240</v>
      </c>
      <c r="I45" s="1" t="s">
        <v>226</v>
      </c>
      <c r="J45" s="1" t="s">
        <v>226</v>
      </c>
    </row>
    <row r="46" spans="1:10" s="1" customFormat="1" ht="13" hidden="1" x14ac:dyDescent="0.3">
      <c r="A46" s="1" t="s">
        <v>241</v>
      </c>
      <c r="D46" s="7"/>
      <c r="I46" s="7">
        <v>10</v>
      </c>
      <c r="J46" s="1">
        <v>30</v>
      </c>
    </row>
    <row r="47" spans="1:10" s="1" customFormat="1" ht="13" hidden="1" x14ac:dyDescent="0.3">
      <c r="A47" s="1" t="s">
        <v>223</v>
      </c>
      <c r="D47" s="7"/>
      <c r="I47" s="7">
        <v>740</v>
      </c>
      <c r="J47" s="7">
        <v>740</v>
      </c>
    </row>
    <row r="48" spans="1:10" s="1" customFormat="1" ht="13" hidden="1" x14ac:dyDescent="0.3">
      <c r="A48" s="1" t="s">
        <v>369</v>
      </c>
      <c r="D48" s="7"/>
      <c r="I48" s="7" t="s">
        <v>354</v>
      </c>
      <c r="J48" s="1" t="s">
        <v>355</v>
      </c>
    </row>
    <row r="49" spans="1:10" s="1" customFormat="1" ht="13" hidden="1" x14ac:dyDescent="0.3">
      <c r="D49" s="7"/>
      <c r="I49" s="7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242</v>
      </c>
    </row>
    <row r="52" spans="1:10" s="1" customFormat="1" ht="13" hidden="1" x14ac:dyDescent="0.3">
      <c r="A52" s="1" t="s">
        <v>243</v>
      </c>
      <c r="I52" s="1" t="s">
        <v>226</v>
      </c>
      <c r="J52" s="1" t="s">
        <v>226</v>
      </c>
    </row>
    <row r="53" spans="1:10" s="1" customFormat="1" ht="13" hidden="1" x14ac:dyDescent="0.3">
      <c r="A53" s="1" t="s">
        <v>244</v>
      </c>
      <c r="D53" s="7"/>
      <c r="I53" s="7">
        <v>10</v>
      </c>
      <c r="J53" s="1">
        <v>30</v>
      </c>
    </row>
    <row r="54" spans="1:10" s="1" customFormat="1" ht="13" hidden="1" x14ac:dyDescent="0.3">
      <c r="A54" s="1" t="s">
        <v>224</v>
      </c>
      <c r="D54" s="7"/>
      <c r="I54" s="7">
        <v>750</v>
      </c>
      <c r="J54" s="7">
        <v>750</v>
      </c>
    </row>
    <row r="55" spans="1:10" s="1" customFormat="1" ht="13" hidden="1" x14ac:dyDescent="0.3">
      <c r="A55" s="1" t="s">
        <v>370</v>
      </c>
      <c r="D55" s="7"/>
      <c r="I55" s="7" t="s">
        <v>354</v>
      </c>
      <c r="J55" s="1" t="s">
        <v>355</v>
      </c>
    </row>
    <row r="56" spans="1:10" s="1" customFormat="1" ht="13" hidden="1" x14ac:dyDescent="0.3">
      <c r="D56" s="7"/>
      <c r="I56" s="7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362</v>
      </c>
    </row>
    <row r="59" spans="1:10" s="1" customFormat="1" ht="13" hidden="1" x14ac:dyDescent="0.3">
      <c r="A59" s="1" t="s">
        <v>363</v>
      </c>
      <c r="I59" s="1" t="s">
        <v>226</v>
      </c>
      <c r="J59" s="1" t="s">
        <v>226</v>
      </c>
    </row>
    <row r="60" spans="1:10" s="1" customFormat="1" ht="13" hidden="1" x14ac:dyDescent="0.3">
      <c r="A60" s="1" t="s">
        <v>364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365</v>
      </c>
      <c r="D61" s="7"/>
      <c r="I61" s="7">
        <v>760</v>
      </c>
      <c r="J61" s="7">
        <v>760</v>
      </c>
    </row>
    <row r="62" spans="1:10" s="1" customFormat="1" ht="13" hidden="1" x14ac:dyDescent="0.3">
      <c r="A62" s="1" t="s">
        <v>366</v>
      </c>
      <c r="D62" s="7"/>
      <c r="I62" s="7" t="s">
        <v>354</v>
      </c>
      <c r="J62" s="1" t="s">
        <v>355</v>
      </c>
    </row>
    <row r="63" spans="1:10" s="1" customFormat="1" ht="13" hidden="1" x14ac:dyDescent="0.3">
      <c r="D63" s="7"/>
      <c r="I63" s="7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371</v>
      </c>
    </row>
    <row r="66" spans="1:10" s="1" customFormat="1" ht="13" hidden="1" x14ac:dyDescent="0.3">
      <c r="A66" s="1" t="s">
        <v>372</v>
      </c>
      <c r="I66" s="1" t="s">
        <v>226</v>
      </c>
      <c r="J66" s="1" t="s">
        <v>226</v>
      </c>
    </row>
    <row r="67" spans="1:10" s="1" customFormat="1" ht="13" hidden="1" x14ac:dyDescent="0.3">
      <c r="A67" s="1" t="s">
        <v>373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374</v>
      </c>
      <c r="D68" s="7"/>
      <c r="I68" s="7">
        <v>770</v>
      </c>
      <c r="J68" s="7">
        <v>770</v>
      </c>
    </row>
    <row r="69" spans="1:10" s="1" customFormat="1" ht="13" hidden="1" x14ac:dyDescent="0.3">
      <c r="A69" s="1" t="s">
        <v>375</v>
      </c>
      <c r="D69" s="7"/>
      <c r="I69" s="7" t="s">
        <v>354</v>
      </c>
      <c r="J69" s="1" t="s">
        <v>355</v>
      </c>
    </row>
    <row r="70" spans="1:10" s="1" customFormat="1" ht="13" hidden="1" x14ac:dyDescent="0.3">
      <c r="D70" s="7"/>
      <c r="I70" s="7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376</v>
      </c>
    </row>
    <row r="73" spans="1:10" s="1" customFormat="1" ht="13" hidden="1" x14ac:dyDescent="0.3">
      <c r="A73" s="1" t="s">
        <v>377</v>
      </c>
      <c r="I73" s="1" t="s">
        <v>226</v>
      </c>
      <c r="J73" s="1" t="s">
        <v>226</v>
      </c>
    </row>
    <row r="74" spans="1:10" s="1" customFormat="1" ht="13" hidden="1" x14ac:dyDescent="0.3">
      <c r="A74" s="1" t="s">
        <v>378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379</v>
      </c>
      <c r="D75" s="7"/>
      <c r="I75" s="7">
        <v>780</v>
      </c>
      <c r="J75" s="7">
        <v>780</v>
      </c>
    </row>
    <row r="76" spans="1:10" s="1" customFormat="1" ht="13" hidden="1" x14ac:dyDescent="0.3">
      <c r="A76" s="1" t="s">
        <v>380</v>
      </c>
      <c r="D76" s="7"/>
      <c r="I76" s="7" t="s">
        <v>354</v>
      </c>
      <c r="J76" s="1" t="s">
        <v>355</v>
      </c>
    </row>
    <row r="77" spans="1:10" s="1" customFormat="1" ht="13" hidden="1" x14ac:dyDescent="0.3">
      <c r="D77" s="7"/>
      <c r="I77" s="7"/>
    </row>
    <row r="78" spans="1:10" ht="13" hidden="1" x14ac:dyDescent="0.3">
      <c r="A78" s="1" t="s">
        <v>79</v>
      </c>
    </row>
    <row r="79" spans="1:10" ht="13" hidden="1" x14ac:dyDescent="0.3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t="13" hidden="1" x14ac:dyDescent="0.3">
      <c r="A81" s="1" t="s">
        <v>447</v>
      </c>
      <c r="B81" s="1"/>
      <c r="C81" s="1"/>
      <c r="D81" s="42" t="str">
        <f>CONCATENATE("BUD",NOTES!$D$4)</f>
        <v>BUD2021</v>
      </c>
      <c r="E81" s="42" t="str">
        <f>CONCATENATE("BUD",NOTES!$D$4)</f>
        <v>BUD2021</v>
      </c>
      <c r="F81" s="42"/>
      <c r="G81" s="42"/>
      <c r="H81" s="42"/>
      <c r="I81" s="42" t="str">
        <f>CONCATENATE("BUD",NOTES!$D$4)</f>
        <v>BUD2021</v>
      </c>
      <c r="J81" s="42" t="str">
        <f>CONCATENATE("BUD",NOTES!$D$4)</f>
        <v>BUD2021</v>
      </c>
    </row>
    <row r="82" spans="1:10" ht="13" hidden="1" x14ac:dyDescent="0.3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384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t="13" hidden="1" x14ac:dyDescent="0.3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t="13" hidden="1" x14ac:dyDescent="0.3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6" spans="1:10" ht="13" hidden="1" x14ac:dyDescent="0.3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7.5" x14ac:dyDescent="0.35">
      <c r="B87" s="217" t="s">
        <v>483</v>
      </c>
      <c r="C87" s="217"/>
      <c r="D87" s="217"/>
      <c r="E87" s="217"/>
      <c r="F87" s="217"/>
      <c r="G87" s="217"/>
      <c r="H87" s="217"/>
      <c r="I87" s="217"/>
      <c r="J87" s="217"/>
    </row>
    <row r="88" spans="1:10" s="1" customFormat="1" ht="13" x14ac:dyDescent="0.3"/>
    <row r="89" spans="1:10" s="1" customFormat="1" ht="21.75" customHeight="1" x14ac:dyDescent="0.3">
      <c r="B89" s="105" t="s">
        <v>484</v>
      </c>
      <c r="C89" s="5"/>
      <c r="D89" s="106" t="s">
        <v>251</v>
      </c>
      <c r="E89" s="106" t="s">
        <v>252</v>
      </c>
      <c r="F89" s="5"/>
      <c r="G89" s="105" t="s">
        <v>484</v>
      </c>
      <c r="H89" s="5"/>
      <c r="I89" s="106" t="s">
        <v>251</v>
      </c>
      <c r="J89" s="106" t="s">
        <v>252</v>
      </c>
    </row>
    <row r="90" spans="1:10" s="1" customFormat="1" ht="13" x14ac:dyDescent="0.3"/>
    <row r="91" spans="1:10" s="1" customFormat="1" ht="26" x14ac:dyDescent="0.3">
      <c r="B91" s="107" t="s">
        <v>493</v>
      </c>
      <c r="C91" s="111" t="s">
        <v>488</v>
      </c>
      <c r="D91" s="9" t="s">
        <v>253</v>
      </c>
      <c r="E91" s="9" t="s">
        <v>253</v>
      </c>
      <c r="G91" s="107" t="s">
        <v>494</v>
      </c>
      <c r="H91" s="8" t="s">
        <v>482</v>
      </c>
      <c r="I91" s="9" t="s">
        <v>253</v>
      </c>
      <c r="J91" s="9" t="s">
        <v>253</v>
      </c>
    </row>
    <row r="92" spans="1:10" s="1" customFormat="1" ht="13" x14ac:dyDescent="0.3"/>
    <row r="93" spans="1:10" s="1" customFormat="1" ht="18" customHeight="1" x14ac:dyDescent="0.3">
      <c r="A93" s="1" t="s">
        <v>478</v>
      </c>
      <c r="B93" s="56" t="s">
        <v>33</v>
      </c>
      <c r="C93" s="56" t="s">
        <v>335</v>
      </c>
      <c r="D93" s="10">
        <v>3158318.6</v>
      </c>
      <c r="E93" s="10">
        <v>495944.63</v>
      </c>
      <c r="G93" s="56" t="s">
        <v>39</v>
      </c>
      <c r="H93" s="56" t="s">
        <v>340</v>
      </c>
      <c r="I93" s="10">
        <v>38144367.230000004</v>
      </c>
      <c r="J93" s="10">
        <v>33170525.510000005</v>
      </c>
    </row>
    <row r="94" spans="1:10" s="1" customFormat="1" ht="18" customHeight="1" x14ac:dyDescent="0.3">
      <c r="A94" s="1" t="s">
        <v>72</v>
      </c>
      <c r="B94" s="56" t="s">
        <v>34</v>
      </c>
      <c r="C94" s="56" t="s">
        <v>336</v>
      </c>
      <c r="D94" s="10">
        <v>15129250.93</v>
      </c>
      <c r="E94" s="10">
        <v>6357637.5499999998</v>
      </c>
      <c r="G94" s="56" t="s">
        <v>40</v>
      </c>
      <c r="H94" s="56" t="s">
        <v>341</v>
      </c>
      <c r="I94" s="10">
        <v>2489137.9700000002</v>
      </c>
      <c r="J94" s="10">
        <v>1181142.7000000002</v>
      </c>
    </row>
    <row r="95" spans="1:10" s="1" customFormat="1" ht="18" customHeight="1" x14ac:dyDescent="0.3">
      <c r="A95" s="1" t="s">
        <v>408</v>
      </c>
      <c r="B95" s="56" t="s">
        <v>35</v>
      </c>
      <c r="C95" s="56" t="s">
        <v>337</v>
      </c>
      <c r="D95" s="10">
        <v>1754412.07</v>
      </c>
      <c r="E95" s="10">
        <v>243818.88999999998</v>
      </c>
      <c r="G95" s="56" t="s">
        <v>41</v>
      </c>
      <c r="H95" s="56" t="s">
        <v>42</v>
      </c>
      <c r="I95" s="10">
        <v>252763149.39999998</v>
      </c>
      <c r="J95" s="10">
        <v>15208277.77</v>
      </c>
    </row>
    <row r="96" spans="1:10" s="1" customFormat="1" ht="18" customHeight="1" x14ac:dyDescent="0.3">
      <c r="A96" s="1" t="s">
        <v>409</v>
      </c>
      <c r="B96" s="56" t="s">
        <v>36</v>
      </c>
      <c r="C96" s="56" t="s">
        <v>338</v>
      </c>
      <c r="D96" s="10">
        <v>22232989.100000001</v>
      </c>
      <c r="E96" s="10">
        <v>12255223.75</v>
      </c>
      <c r="G96" s="56" t="s">
        <v>43</v>
      </c>
      <c r="H96" s="56" t="s">
        <v>343</v>
      </c>
      <c r="I96" s="10">
        <v>9099442.870000001</v>
      </c>
      <c r="J96" s="10">
        <v>350337.93999999994</v>
      </c>
    </row>
    <row r="97" spans="1:10" s="1" customFormat="1" ht="18" customHeight="1" x14ac:dyDescent="0.3">
      <c r="A97" s="1" t="s">
        <v>410</v>
      </c>
      <c r="B97" s="56" t="s">
        <v>37</v>
      </c>
      <c r="C97" s="56" t="s">
        <v>339</v>
      </c>
      <c r="D97" s="10">
        <v>3065663.4799999995</v>
      </c>
      <c r="E97" s="10">
        <v>890630.87</v>
      </c>
      <c r="G97" s="56" t="s">
        <v>44</v>
      </c>
      <c r="H97" s="56" t="s">
        <v>45</v>
      </c>
      <c r="I97" s="10">
        <v>7513467.1900000004</v>
      </c>
      <c r="J97" s="10">
        <v>240062.03000000003</v>
      </c>
    </row>
    <row r="98" spans="1:10" s="1" customFormat="1" ht="18" customHeight="1" x14ac:dyDescent="0.3">
      <c r="A98" s="1" t="s">
        <v>73</v>
      </c>
      <c r="B98" s="56" t="s">
        <v>38</v>
      </c>
      <c r="C98" s="56" t="s">
        <v>289</v>
      </c>
      <c r="D98" s="10">
        <v>1018238.96</v>
      </c>
      <c r="E98" s="10">
        <v>825401.63</v>
      </c>
      <c r="G98" s="56" t="s">
        <v>46</v>
      </c>
      <c r="H98" s="56" t="s">
        <v>345</v>
      </c>
      <c r="I98" s="10">
        <v>269985.52</v>
      </c>
      <c r="J98" s="10">
        <v>70663.01999999999</v>
      </c>
    </row>
    <row r="99" spans="1:10" s="1" customFormat="1" ht="18" customHeight="1" x14ac:dyDescent="0.3">
      <c r="A99" s="1" t="s">
        <v>74</v>
      </c>
      <c r="G99" s="56" t="s">
        <v>47</v>
      </c>
      <c r="H99" s="56" t="s">
        <v>48</v>
      </c>
      <c r="I99" s="10">
        <v>2630947.19</v>
      </c>
      <c r="J99" s="10">
        <v>1531668.6199999999</v>
      </c>
    </row>
    <row r="100" spans="1:10" s="1" customFormat="1" ht="18" customHeight="1" x14ac:dyDescent="0.3">
      <c r="A100" s="1" t="s">
        <v>75</v>
      </c>
      <c r="D100" s="10"/>
      <c r="E100" s="10"/>
      <c r="G100" s="56" t="s">
        <v>49</v>
      </c>
      <c r="H100" s="56" t="s">
        <v>347</v>
      </c>
      <c r="I100" s="10">
        <v>295246.69</v>
      </c>
      <c r="J100" s="10">
        <v>199487</v>
      </c>
    </row>
    <row r="101" spans="1:10" s="1" customFormat="1" ht="18" customHeight="1" x14ac:dyDescent="0.3">
      <c r="A101" s="1" t="s">
        <v>76</v>
      </c>
      <c r="G101" s="56" t="s">
        <v>50</v>
      </c>
      <c r="H101" s="56" t="s">
        <v>348</v>
      </c>
      <c r="I101" s="10">
        <v>67080812.170000002</v>
      </c>
      <c r="J101" s="10">
        <v>656927.18999999994</v>
      </c>
    </row>
    <row r="102" spans="1:10" s="1" customFormat="1" ht="18" customHeight="1" x14ac:dyDescent="0.3">
      <c r="A102" s="1" t="s">
        <v>77</v>
      </c>
      <c r="B102" s="108"/>
      <c r="C102" s="109"/>
      <c r="D102" s="10"/>
      <c r="E102" s="10"/>
      <c r="G102" s="56" t="s">
        <v>51</v>
      </c>
      <c r="H102" s="56" t="s">
        <v>52</v>
      </c>
      <c r="I102" s="10">
        <v>30889338.93</v>
      </c>
      <c r="J102" s="10">
        <v>1290523.6200000001</v>
      </c>
    </row>
    <row r="103" spans="1:10" s="1" customFormat="1" ht="18" customHeight="1" x14ac:dyDescent="0.3">
      <c r="A103" s="1" t="s">
        <v>78</v>
      </c>
      <c r="B103" s="108"/>
      <c r="C103" s="109"/>
      <c r="G103" s="56" t="s">
        <v>53</v>
      </c>
      <c r="H103" s="56" t="s">
        <v>289</v>
      </c>
      <c r="I103" s="10">
        <v>75826542.620000005</v>
      </c>
      <c r="J103" s="10">
        <v>227941674.47999999</v>
      </c>
    </row>
    <row r="104" spans="1:10" s="1" customFormat="1" ht="19.5" customHeight="1" x14ac:dyDescent="0.3">
      <c r="A104" s="1" t="s">
        <v>81</v>
      </c>
      <c r="B104" s="1" t="s">
        <v>479</v>
      </c>
      <c r="C104" s="1" t="s">
        <v>480</v>
      </c>
      <c r="D104" s="10">
        <v>0</v>
      </c>
      <c r="E104" s="10">
        <v>0</v>
      </c>
      <c r="G104" s="1" t="s">
        <v>479</v>
      </c>
      <c r="H104" s="1" t="s">
        <v>480</v>
      </c>
      <c r="I104" s="10">
        <v>15520581.15</v>
      </c>
      <c r="J104" s="10">
        <v>15520581.15</v>
      </c>
    </row>
    <row r="105" spans="1:10" s="1" customFormat="1" ht="13" x14ac:dyDescent="0.3">
      <c r="D105" s="10"/>
      <c r="E105" s="10"/>
      <c r="I105" s="10"/>
      <c r="J105" s="10"/>
    </row>
    <row r="106" spans="1:10" s="1" customFormat="1" ht="20.25" customHeight="1" x14ac:dyDescent="0.3">
      <c r="B106" s="105" t="s">
        <v>215</v>
      </c>
      <c r="C106" s="5"/>
      <c r="D106" s="110">
        <f>SUM(D93:D103)-D104</f>
        <v>46358873.140000001</v>
      </c>
      <c r="E106" s="110">
        <f>SUM(E93:E103)-E104</f>
        <v>21068657.32</v>
      </c>
      <c r="F106" s="5"/>
      <c r="G106" s="105" t="s">
        <v>215</v>
      </c>
      <c r="H106" s="5"/>
      <c r="I106" s="110">
        <f>SUM(I93:I103)-I104</f>
        <v>471481856.63</v>
      </c>
      <c r="J106" s="110">
        <f>SUM(J93:J103)-J104</f>
        <v>266320708.72999999</v>
      </c>
    </row>
    <row r="107" spans="1:10" s="1" customFormat="1" ht="15" x14ac:dyDescent="0.3">
      <c r="B107" s="112"/>
      <c r="C107" s="112"/>
      <c r="D107" s="5"/>
      <c r="E107" s="5"/>
      <c r="F107" s="5"/>
      <c r="G107" s="105" t="s">
        <v>126</v>
      </c>
      <c r="H107" s="5"/>
      <c r="I107" s="110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5826952087.9000006</v>
      </c>
      <c r="J107" s="110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3702915127.6000004</v>
      </c>
    </row>
    <row r="108" spans="1:10" s="1" customFormat="1" ht="13" x14ac:dyDescent="0.3"/>
    <row r="109" spans="1:10" s="1" customFormat="1" ht="13" x14ac:dyDescent="0.3">
      <c r="F109" s="6"/>
      <c r="G109" s="6" t="s">
        <v>412</v>
      </c>
      <c r="H109" s="6"/>
      <c r="I109" s="113"/>
      <c r="J109" s="113">
        <f>'Exp &amp; Inc by AUTHTYPE'!$F$85</f>
        <v>1671112923.3099997</v>
      </c>
    </row>
    <row r="110" spans="1:10" s="1" customFormat="1" ht="13" x14ac:dyDescent="0.3">
      <c r="F110" s="6"/>
      <c r="G110" s="6" t="s">
        <v>442</v>
      </c>
      <c r="H110" s="6"/>
      <c r="I110" s="113"/>
      <c r="J110" s="113">
        <f>'Exp &amp; Inc by AUTHTYPE'!$F$82</f>
        <v>421972390</v>
      </c>
    </row>
    <row r="111" spans="1:10" s="1" customFormat="1" ht="13" x14ac:dyDescent="0.3">
      <c r="F111" s="6"/>
      <c r="G111" s="56" t="s">
        <v>198</v>
      </c>
      <c r="H111" s="6"/>
      <c r="I111" s="113"/>
      <c r="J111" s="113">
        <f>'Exp &amp; Inc by AUTHTYPE'!F83</f>
        <v>0</v>
      </c>
    </row>
    <row r="112" spans="1:10" s="1" customFormat="1" ht="13" x14ac:dyDescent="0.3">
      <c r="F112" s="6"/>
      <c r="G112" s="6" t="s">
        <v>220</v>
      </c>
      <c r="H112" s="6"/>
      <c r="I112" s="113"/>
      <c r="J112" s="113">
        <f>'Exp &amp; Inc by AUTHTYPE'!$F$87</f>
        <v>-30951723.989999998</v>
      </c>
    </row>
    <row r="113" spans="6:10" s="1" customFormat="1" ht="13" x14ac:dyDescent="0.3">
      <c r="F113" s="6"/>
      <c r="G113" s="6"/>
      <c r="I113" s="4"/>
      <c r="J113" s="6"/>
    </row>
    <row r="114" spans="6:10" s="1" customFormat="1" ht="13" x14ac:dyDescent="0.3">
      <c r="F114" s="6"/>
      <c r="G114" s="105" t="s">
        <v>127</v>
      </c>
      <c r="H114" s="5"/>
      <c r="I114" s="110">
        <f>SUM(I107:I113)</f>
        <v>5826952087.9000006</v>
      </c>
      <c r="J114" s="110">
        <f>J107+J109+J111-J112+J110</f>
        <v>5826952164.8999996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8" zoomScaleNormal="100" workbookViewId="0">
      <selection activeCell="B8" sqref="B8"/>
    </sheetView>
  </sheetViews>
  <sheetFormatPr defaultRowHeight="12.5" x14ac:dyDescent="0.25"/>
  <cols>
    <col min="1" max="1" width="11.81640625" hidden="1" customWidth="1"/>
    <col min="2" max="2" width="21.7265625" customWidth="1"/>
    <col min="3" max="3" width="12.81640625" customWidth="1"/>
    <col min="4" max="4" width="11.7265625" customWidth="1"/>
    <col min="5" max="6" width="12.453125" customWidth="1"/>
    <col min="7" max="7" width="11.1796875" customWidth="1"/>
    <col min="8" max="8" width="14.7265625" customWidth="1"/>
    <col min="9" max="9" width="13.26953125" customWidth="1"/>
    <col min="10" max="10" width="13.54296875" customWidth="1"/>
    <col min="11" max="11" width="12.1796875" customWidth="1"/>
    <col min="12" max="12" width="11.81640625" customWidth="1"/>
    <col min="14" max="14" width="15.81640625" customWidth="1"/>
    <col min="15" max="15" width="16" customWidth="1"/>
    <col min="16" max="16" width="13.7265625" customWidth="1"/>
    <col min="17" max="17" width="12.26953125" customWidth="1"/>
    <col min="18" max="18" width="15.54296875" customWidth="1"/>
    <col min="19" max="19" width="12" bestFit="1" customWidth="1"/>
  </cols>
  <sheetData>
    <row r="1" spans="1:23" s="1" customFormat="1" ht="13" hidden="1" x14ac:dyDescent="0.3">
      <c r="A1" s="1" t="s">
        <v>518</v>
      </c>
      <c r="N1"/>
      <c r="O1"/>
      <c r="P1"/>
      <c r="Q1"/>
      <c r="R1"/>
      <c r="S1"/>
      <c r="T1"/>
      <c r="U1"/>
      <c r="V1"/>
      <c r="W1"/>
    </row>
    <row r="2" spans="1:23" s="1" customFormat="1" ht="13" hidden="1" x14ac:dyDescent="0.3">
      <c r="A2" s="1" t="s">
        <v>238</v>
      </c>
      <c r="N2"/>
      <c r="O2"/>
      <c r="P2"/>
      <c r="Q2"/>
      <c r="R2"/>
      <c r="S2"/>
      <c r="T2"/>
      <c r="U2"/>
      <c r="V2"/>
      <c r="W2"/>
    </row>
    <row r="3" spans="1:23" s="1" customFormat="1" ht="13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I3" s="1" t="s">
        <v>226</v>
      </c>
      <c r="K3" s="1" t="s">
        <v>226</v>
      </c>
      <c r="N3"/>
      <c r="O3"/>
      <c r="P3"/>
      <c r="Q3"/>
      <c r="R3"/>
      <c r="S3"/>
      <c r="T3"/>
      <c r="U3"/>
      <c r="V3"/>
      <c r="W3"/>
    </row>
    <row r="4" spans="1:23" s="1" customFormat="1" ht="13" hidden="1" x14ac:dyDescent="0.3">
      <c r="A4" s="1" t="s">
        <v>227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t="13" hidden="1" x14ac:dyDescent="0.3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180</v>
      </c>
      <c r="J5" s="7"/>
      <c r="K5" s="1" t="s">
        <v>181</v>
      </c>
      <c r="N5"/>
      <c r="O5"/>
      <c r="P5"/>
      <c r="Q5"/>
      <c r="R5"/>
      <c r="S5"/>
      <c r="T5"/>
      <c r="U5"/>
      <c r="V5"/>
      <c r="W5"/>
    </row>
    <row r="6" spans="1:23" s="1" customFormat="1" ht="13" hidden="1" x14ac:dyDescent="0.3">
      <c r="A6" s="1" t="s">
        <v>254</v>
      </c>
      <c r="C6" s="1" t="s">
        <v>134</v>
      </c>
      <c r="D6" s="1" t="s">
        <v>569</v>
      </c>
      <c r="E6" s="1" t="s">
        <v>508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35">
      <c r="A7" s="1" t="s">
        <v>353</v>
      </c>
      <c r="C7" s="1" t="s">
        <v>354</v>
      </c>
      <c r="D7" s="1" t="s">
        <v>355</v>
      </c>
      <c r="E7" s="1" t="s">
        <v>355</v>
      </c>
      <c r="F7" s="1" t="s">
        <v>355</v>
      </c>
      <c r="G7" s="1" t="s">
        <v>355</v>
      </c>
      <c r="H7" s="1"/>
      <c r="I7" s="1" t="s">
        <v>354</v>
      </c>
      <c r="J7" s="1"/>
      <c r="K7" s="1" t="s">
        <v>354</v>
      </c>
      <c r="N7"/>
      <c r="O7"/>
      <c r="P7"/>
      <c r="Q7"/>
      <c r="R7"/>
      <c r="S7"/>
      <c r="T7"/>
      <c r="U7"/>
      <c r="V7"/>
      <c r="W7"/>
    </row>
    <row r="11" spans="1:23" s="1" customFormat="1" ht="13" hidden="1" x14ac:dyDescent="0.3">
      <c r="A11" s="1" t="s">
        <v>519</v>
      </c>
      <c r="N11"/>
      <c r="O11"/>
      <c r="P11"/>
      <c r="Q11"/>
      <c r="R11"/>
      <c r="S11"/>
      <c r="T11"/>
      <c r="U11"/>
      <c r="V11"/>
      <c r="W11"/>
    </row>
    <row r="12" spans="1:23" s="1" customFormat="1" ht="13" hidden="1" x14ac:dyDescent="0.3">
      <c r="A12" s="1" t="s">
        <v>233</v>
      </c>
      <c r="N12"/>
      <c r="O12"/>
      <c r="P12"/>
      <c r="Q12"/>
      <c r="R12"/>
      <c r="S12"/>
      <c r="T12"/>
      <c r="U12"/>
      <c r="V12"/>
      <c r="W12"/>
    </row>
    <row r="13" spans="1:23" s="1" customFormat="1" ht="13" hidden="1" x14ac:dyDescent="0.3">
      <c r="A13" s="1" t="s">
        <v>246</v>
      </c>
      <c r="B13" s="8"/>
      <c r="C13" s="1" t="s">
        <v>226</v>
      </c>
      <c r="D13" s="1" t="s">
        <v>226</v>
      </c>
      <c r="E13" s="1" t="s">
        <v>226</v>
      </c>
      <c r="F13" s="1" t="s">
        <v>226</v>
      </c>
      <c r="G13" s="1" t="s">
        <v>226</v>
      </c>
      <c r="I13" s="1" t="s">
        <v>226</v>
      </c>
      <c r="K13" s="1" t="s">
        <v>226</v>
      </c>
      <c r="N13"/>
      <c r="O13"/>
      <c r="P13"/>
      <c r="Q13"/>
      <c r="R13"/>
      <c r="S13"/>
      <c r="T13"/>
      <c r="U13"/>
      <c r="V13"/>
      <c r="W13"/>
    </row>
    <row r="14" spans="1:23" s="1" customFormat="1" ht="13" hidden="1" x14ac:dyDescent="0.3">
      <c r="A14" s="1" t="s">
        <v>228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t="13" hidden="1" x14ac:dyDescent="0.3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180</v>
      </c>
      <c r="J15" s="7"/>
      <c r="K15" s="1" t="s">
        <v>181</v>
      </c>
      <c r="N15"/>
      <c r="O15"/>
      <c r="P15"/>
      <c r="Q15"/>
      <c r="R15"/>
      <c r="S15"/>
      <c r="T15"/>
      <c r="U15"/>
      <c r="V15"/>
      <c r="W15"/>
    </row>
    <row r="16" spans="1:23" s="1" customFormat="1" ht="13" hidden="1" x14ac:dyDescent="0.3">
      <c r="A16" s="1" t="s">
        <v>255</v>
      </c>
      <c r="C16" s="1" t="s">
        <v>134</v>
      </c>
      <c r="D16" s="1" t="s">
        <v>569</v>
      </c>
      <c r="E16" s="1" t="s">
        <v>508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35">
      <c r="A17" s="1" t="s">
        <v>356</v>
      </c>
      <c r="C17" s="1" t="s">
        <v>354</v>
      </c>
      <c r="D17" s="1" t="s">
        <v>355</v>
      </c>
      <c r="E17" s="1" t="s">
        <v>355</v>
      </c>
      <c r="F17" s="1" t="s">
        <v>355</v>
      </c>
      <c r="G17" s="1" t="s">
        <v>355</v>
      </c>
      <c r="H17" s="1"/>
      <c r="I17" s="1" t="s">
        <v>354</v>
      </c>
      <c r="J17" s="1"/>
      <c r="K17" s="1" t="s">
        <v>354</v>
      </c>
      <c r="N17"/>
      <c r="O17"/>
      <c r="P17"/>
      <c r="Q17"/>
      <c r="R17"/>
      <c r="S17"/>
      <c r="T17"/>
      <c r="U17"/>
      <c r="V17"/>
      <c r="W17"/>
    </row>
    <row r="19" spans="1:23" ht="15" x14ac:dyDescent="0.3">
      <c r="B19" s="220" t="str">
        <f>"REVENUE EXPENDITURE AND INCOME AND ANNUAL RATE ON VALUATION FOR GENERAL CHARGES FOR "&amp;NOTES!$D$4</f>
        <v>REVENUE EXPENDITURE AND INCOME AND ANNUAL RATE ON VALUATION FOR GENERAL CHARGES FOR 2021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</row>
    <row r="20" spans="1:23" ht="13" thickBot="1" x14ac:dyDescent="0.3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23" ht="13" x14ac:dyDescent="0.3">
      <c r="B21" s="63" t="s">
        <v>156</v>
      </c>
      <c r="C21" s="218" t="s">
        <v>2</v>
      </c>
      <c r="D21" s="221" t="s">
        <v>252</v>
      </c>
      <c r="E21" s="222"/>
      <c r="F21" s="222"/>
      <c r="G21" s="222"/>
      <c r="H21" s="222"/>
      <c r="I21" s="222"/>
      <c r="J21" s="222"/>
      <c r="K21" s="222"/>
      <c r="L21" s="222"/>
    </row>
    <row r="22" spans="1:23" ht="51" customHeight="1" thickBot="1" x14ac:dyDescent="0.35">
      <c r="B22" s="115" t="s">
        <v>509</v>
      </c>
      <c r="C22" s="219"/>
      <c r="D22" s="116" t="s">
        <v>133</v>
      </c>
      <c r="E22" s="116" t="s">
        <v>128</v>
      </c>
      <c r="F22" s="116" t="s">
        <v>129</v>
      </c>
      <c r="G22" s="116" t="s">
        <v>514</v>
      </c>
      <c r="H22" s="117" t="s">
        <v>225</v>
      </c>
      <c r="I22" s="116" t="s">
        <v>130</v>
      </c>
      <c r="J22" s="116" t="s">
        <v>131</v>
      </c>
      <c r="K22" s="116" t="s">
        <v>55</v>
      </c>
      <c r="L22" s="116" t="s">
        <v>132</v>
      </c>
    </row>
    <row r="23" spans="1:23" x14ac:dyDescent="0.25">
      <c r="C23" s="143" t="s">
        <v>253</v>
      </c>
      <c r="D23" s="143" t="s">
        <v>253</v>
      </c>
      <c r="E23" s="143" t="s">
        <v>253</v>
      </c>
      <c r="F23" s="143" t="s">
        <v>253</v>
      </c>
      <c r="G23" s="143" t="s">
        <v>253</v>
      </c>
      <c r="H23" s="143" t="s">
        <v>253</v>
      </c>
      <c r="I23" s="143" t="s">
        <v>253</v>
      </c>
      <c r="J23" s="143" t="s">
        <v>253</v>
      </c>
      <c r="K23" s="143" t="s">
        <v>253</v>
      </c>
      <c r="L23" s="143" t="s">
        <v>253</v>
      </c>
    </row>
    <row r="24" spans="1:23" ht="13" x14ac:dyDescent="0.3">
      <c r="A24" s="1" t="s">
        <v>574</v>
      </c>
      <c r="B24" s="26" t="s">
        <v>575</v>
      </c>
      <c r="C24" s="10">
        <v>62864900</v>
      </c>
      <c r="D24" s="10">
        <v>26077150</v>
      </c>
      <c r="E24" s="10">
        <v>15145100</v>
      </c>
      <c r="F24" s="10">
        <v>180000</v>
      </c>
      <c r="G24" s="10">
        <v>6340650</v>
      </c>
      <c r="H24" s="120">
        <f t="shared" ref="H24:H52" si="0">SUM(D24:G24)</f>
        <v>47742900</v>
      </c>
      <c r="I24" s="4">
        <v>0.01</v>
      </c>
      <c r="J24" s="10">
        <f t="shared" ref="J24:J52" si="1">C24-H24+I24</f>
        <v>15122000.01</v>
      </c>
      <c r="K24" s="4">
        <v>58817581</v>
      </c>
      <c r="L24" s="155">
        <f t="shared" ref="L24:L52" si="2">IF(K24=0,"0",(J24/K24))</f>
        <v>0.25709999889318808</v>
      </c>
    </row>
    <row r="25" spans="1:23" ht="13" x14ac:dyDescent="0.3">
      <c r="A25" s="1" t="s">
        <v>574</v>
      </c>
      <c r="B25" s="26" t="s">
        <v>576</v>
      </c>
      <c r="C25" s="10">
        <v>78752329</v>
      </c>
      <c r="D25" s="10">
        <v>35107789</v>
      </c>
      <c r="E25" s="10">
        <v>16641762</v>
      </c>
      <c r="F25" s="10">
        <v>227554</v>
      </c>
      <c r="G25" s="10">
        <v>10161497</v>
      </c>
      <c r="H25" s="120">
        <f t="shared" si="0"/>
        <v>62138602</v>
      </c>
      <c r="I25" s="4">
        <v>0</v>
      </c>
      <c r="J25" s="10">
        <f t="shared" si="1"/>
        <v>16613727</v>
      </c>
      <c r="K25" s="4">
        <v>82784772</v>
      </c>
      <c r="L25" s="155">
        <f t="shared" si="2"/>
        <v>0.20068578554519664</v>
      </c>
    </row>
    <row r="26" spans="1:23" ht="13" x14ac:dyDescent="0.3">
      <c r="A26" s="1" t="s">
        <v>574</v>
      </c>
      <c r="B26" s="26" t="s">
        <v>577</v>
      </c>
      <c r="C26" s="10">
        <v>131400097.89999999</v>
      </c>
      <c r="D26" s="10">
        <v>43927089</v>
      </c>
      <c r="E26" s="10">
        <v>37342190.280000001</v>
      </c>
      <c r="F26" s="10">
        <v>84000</v>
      </c>
      <c r="G26" s="10">
        <v>7984029</v>
      </c>
      <c r="H26" s="120">
        <f t="shared" si="0"/>
        <v>89337308.280000001</v>
      </c>
      <c r="I26" s="4">
        <v>0</v>
      </c>
      <c r="J26" s="10">
        <f t="shared" si="1"/>
        <v>42062789.61999999</v>
      </c>
      <c r="K26" s="4">
        <v>576282</v>
      </c>
      <c r="L26" s="155">
        <f t="shared" si="2"/>
        <v>72.989941764622159</v>
      </c>
    </row>
    <row r="27" spans="1:23" ht="13" x14ac:dyDescent="0.3">
      <c r="A27" s="1" t="s">
        <v>574</v>
      </c>
      <c r="B27" s="26" t="s">
        <v>578</v>
      </c>
      <c r="C27" s="10">
        <v>226210900</v>
      </c>
      <c r="D27" s="10">
        <v>44870800</v>
      </c>
      <c r="E27" s="10">
        <v>69847200</v>
      </c>
      <c r="F27" s="10">
        <v>507100</v>
      </c>
      <c r="G27" s="10">
        <v>15490700</v>
      </c>
      <c r="H27" s="120">
        <f t="shared" si="0"/>
        <v>130715800</v>
      </c>
      <c r="I27" s="4">
        <v>0</v>
      </c>
      <c r="J27" s="10">
        <f t="shared" si="1"/>
        <v>95495100</v>
      </c>
      <c r="K27" s="4">
        <v>1277538</v>
      </c>
      <c r="L27" s="155">
        <f t="shared" si="2"/>
        <v>74.749322525044263</v>
      </c>
    </row>
    <row r="28" spans="1:23" ht="13" x14ac:dyDescent="0.3">
      <c r="A28" s="1" t="s">
        <v>574</v>
      </c>
      <c r="B28" s="26" t="s">
        <v>579</v>
      </c>
      <c r="C28" s="10">
        <v>348148391</v>
      </c>
      <c r="D28" s="10">
        <v>105873102</v>
      </c>
      <c r="E28" s="10">
        <v>107423460</v>
      </c>
      <c r="F28" s="10">
        <v>1057432</v>
      </c>
      <c r="G28" s="10">
        <v>17156001</v>
      </c>
      <c r="H28" s="120">
        <f t="shared" si="0"/>
        <v>231509995</v>
      </c>
      <c r="I28" s="4">
        <v>-4136428</v>
      </c>
      <c r="J28" s="10">
        <f t="shared" si="1"/>
        <v>112501968</v>
      </c>
      <c r="K28" s="4">
        <v>1505043</v>
      </c>
      <c r="L28" s="155">
        <f t="shared" si="2"/>
        <v>74.750002491623164</v>
      </c>
    </row>
    <row r="29" spans="1:23" ht="13" x14ac:dyDescent="0.3">
      <c r="A29" s="1" t="s">
        <v>574</v>
      </c>
      <c r="B29" s="26" t="s">
        <v>580</v>
      </c>
      <c r="C29" s="10">
        <v>155285723</v>
      </c>
      <c r="D29" s="10">
        <v>40847914</v>
      </c>
      <c r="E29" s="10">
        <v>51350174</v>
      </c>
      <c r="F29" s="10">
        <v>104296</v>
      </c>
      <c r="G29" s="10">
        <v>26797753</v>
      </c>
      <c r="H29" s="120">
        <f t="shared" si="0"/>
        <v>119100137</v>
      </c>
      <c r="I29" s="4">
        <v>0</v>
      </c>
      <c r="J29" s="10">
        <f t="shared" si="1"/>
        <v>36185586</v>
      </c>
      <c r="K29" s="4">
        <v>508064</v>
      </c>
      <c r="L29" s="155">
        <f t="shared" si="2"/>
        <v>71.222495591106636</v>
      </c>
    </row>
    <row r="30" spans="1:23" ht="13" x14ac:dyDescent="0.3">
      <c r="A30" s="1" t="s">
        <v>574</v>
      </c>
      <c r="B30" s="26" t="s">
        <v>581</v>
      </c>
      <c r="C30" s="10">
        <v>1079572415</v>
      </c>
      <c r="D30" s="10">
        <v>338043749</v>
      </c>
      <c r="E30" s="10">
        <v>255740015</v>
      </c>
      <c r="F30" s="10">
        <v>74377394</v>
      </c>
      <c r="G30" s="10">
        <v>23178319</v>
      </c>
      <c r="H30" s="120">
        <f t="shared" si="0"/>
        <v>691339477</v>
      </c>
      <c r="I30" s="4">
        <v>-26248467</v>
      </c>
      <c r="J30" s="10">
        <f t="shared" si="1"/>
        <v>361984471</v>
      </c>
      <c r="K30" s="4">
        <v>1350688325</v>
      </c>
      <c r="L30" s="155">
        <f t="shared" si="2"/>
        <v>0.26799999992596368</v>
      </c>
    </row>
    <row r="31" spans="1:23" ht="13" x14ac:dyDescent="0.3">
      <c r="A31" s="1" t="s">
        <v>574</v>
      </c>
      <c r="B31" s="26" t="s">
        <v>582</v>
      </c>
      <c r="C31" s="10">
        <v>211349200</v>
      </c>
      <c r="D31" s="10">
        <v>49007200</v>
      </c>
      <c r="E31" s="10">
        <v>51141200</v>
      </c>
      <c r="F31" s="10">
        <v>984100</v>
      </c>
      <c r="G31" s="10">
        <v>18633700</v>
      </c>
      <c r="H31" s="120">
        <f t="shared" si="0"/>
        <v>119766200</v>
      </c>
      <c r="I31" s="4">
        <v>0</v>
      </c>
      <c r="J31" s="10">
        <f t="shared" si="1"/>
        <v>91583000</v>
      </c>
      <c r="K31" s="4">
        <v>528770000</v>
      </c>
      <c r="L31" s="155">
        <f t="shared" si="2"/>
        <v>0.17320006808253116</v>
      </c>
    </row>
    <row r="32" spans="1:23" ht="13" x14ac:dyDescent="0.3">
      <c r="A32" s="1" t="s">
        <v>574</v>
      </c>
      <c r="B32" s="26" t="s">
        <v>583</v>
      </c>
      <c r="C32" s="10">
        <v>286374689</v>
      </c>
      <c r="D32" s="10">
        <v>64013300</v>
      </c>
      <c r="E32" s="10">
        <v>63554099</v>
      </c>
      <c r="F32" s="10">
        <v>1669100</v>
      </c>
      <c r="G32" s="10">
        <v>7504000</v>
      </c>
      <c r="H32" s="120">
        <f t="shared" si="0"/>
        <v>136740499</v>
      </c>
      <c r="I32" s="4">
        <v>0</v>
      </c>
      <c r="J32" s="10">
        <f t="shared" si="1"/>
        <v>149634190</v>
      </c>
      <c r="K32" s="4">
        <v>833154300</v>
      </c>
      <c r="L32" s="155">
        <f t="shared" si="2"/>
        <v>0.17959961318089579</v>
      </c>
    </row>
    <row r="33" spans="1:12" ht="13" x14ac:dyDescent="0.3">
      <c r="A33" s="1" t="s">
        <v>574</v>
      </c>
      <c r="B33" s="26" t="s">
        <v>584</v>
      </c>
      <c r="C33" s="10">
        <v>102540413</v>
      </c>
      <c r="D33" s="10">
        <v>36708530</v>
      </c>
      <c r="E33" s="10">
        <v>23356467</v>
      </c>
      <c r="F33" s="10">
        <v>479788</v>
      </c>
      <c r="G33" s="10">
        <v>4262543</v>
      </c>
      <c r="H33" s="120">
        <f t="shared" si="0"/>
        <v>64807328</v>
      </c>
      <c r="I33" s="4">
        <v>0</v>
      </c>
      <c r="J33" s="10">
        <f t="shared" si="1"/>
        <v>37733085</v>
      </c>
      <c r="K33" s="4">
        <v>559838</v>
      </c>
      <c r="L33" s="155">
        <f t="shared" si="2"/>
        <v>67.400006787677867</v>
      </c>
    </row>
    <row r="34" spans="1:12" ht="13" x14ac:dyDescent="0.3">
      <c r="A34" s="1" t="s">
        <v>574</v>
      </c>
      <c r="B34" s="26" t="s">
        <v>585</v>
      </c>
      <c r="C34" s="10">
        <v>136555757.83000001</v>
      </c>
      <c r="D34" s="10">
        <v>55646649</v>
      </c>
      <c r="E34" s="10">
        <v>28421688.829999998</v>
      </c>
      <c r="F34" s="10">
        <v>8004030</v>
      </c>
      <c r="G34" s="10">
        <v>14517890</v>
      </c>
      <c r="H34" s="120">
        <f t="shared" si="0"/>
        <v>106590257.83</v>
      </c>
      <c r="I34" s="4">
        <v>0</v>
      </c>
      <c r="J34" s="10">
        <f t="shared" si="1"/>
        <v>29965500.000000015</v>
      </c>
      <c r="K34" s="4">
        <v>450000</v>
      </c>
      <c r="L34" s="155">
        <f t="shared" si="2"/>
        <v>66.590000000000032</v>
      </c>
    </row>
    <row r="35" spans="1:12" ht="13" x14ac:dyDescent="0.3">
      <c r="A35" s="1" t="s">
        <v>574</v>
      </c>
      <c r="B35" s="26" t="s">
        <v>586</v>
      </c>
      <c r="C35" s="10">
        <v>168393355.43999997</v>
      </c>
      <c r="D35" s="10">
        <v>57757317</v>
      </c>
      <c r="E35" s="10">
        <v>46308499.509999998</v>
      </c>
      <c r="F35" s="10">
        <v>5470348</v>
      </c>
      <c r="G35" s="10">
        <v>14847949</v>
      </c>
      <c r="H35" s="120">
        <f t="shared" si="0"/>
        <v>124384113.50999999</v>
      </c>
      <c r="I35" s="4">
        <v>0</v>
      </c>
      <c r="J35" s="10">
        <f t="shared" si="1"/>
        <v>44009241.929999977</v>
      </c>
      <c r="K35" s="4">
        <v>556364</v>
      </c>
      <c r="L35" s="155">
        <f t="shared" si="2"/>
        <v>79.101526932008497</v>
      </c>
    </row>
    <row r="36" spans="1:12" ht="13" x14ac:dyDescent="0.3">
      <c r="A36" s="1" t="s">
        <v>574</v>
      </c>
      <c r="B36" s="26" t="s">
        <v>587</v>
      </c>
      <c r="C36" s="10">
        <v>164173558.33999997</v>
      </c>
      <c r="D36" s="10">
        <v>49846947</v>
      </c>
      <c r="E36" s="10">
        <v>34838749.340000004</v>
      </c>
      <c r="F36" s="10">
        <v>0</v>
      </c>
      <c r="G36" s="10">
        <v>17726657</v>
      </c>
      <c r="H36" s="120">
        <f t="shared" si="0"/>
        <v>102412353.34</v>
      </c>
      <c r="I36" s="4">
        <v>0</v>
      </c>
      <c r="J36" s="10">
        <f t="shared" si="1"/>
        <v>61761204.99999997</v>
      </c>
      <c r="K36" s="4">
        <v>274983104</v>
      </c>
      <c r="L36" s="155">
        <f t="shared" si="2"/>
        <v>0.2245999994239645</v>
      </c>
    </row>
    <row r="37" spans="1:12" ht="13" x14ac:dyDescent="0.3">
      <c r="A37" s="1" t="s">
        <v>574</v>
      </c>
      <c r="B37" s="26" t="s">
        <v>588</v>
      </c>
      <c r="C37" s="10">
        <v>89962000.890000001</v>
      </c>
      <c r="D37" s="10">
        <v>32451300</v>
      </c>
      <c r="E37" s="10">
        <v>24604300.890000001</v>
      </c>
      <c r="F37" s="10">
        <v>50000</v>
      </c>
      <c r="G37" s="10">
        <v>11806400</v>
      </c>
      <c r="H37" s="120">
        <f t="shared" si="0"/>
        <v>68912000.890000001</v>
      </c>
      <c r="I37" s="4">
        <v>0</v>
      </c>
      <c r="J37" s="10">
        <f t="shared" si="1"/>
        <v>21050000</v>
      </c>
      <c r="K37" s="4">
        <v>105250000</v>
      </c>
      <c r="L37" s="155">
        <f t="shared" si="2"/>
        <v>0.2</v>
      </c>
    </row>
    <row r="38" spans="1:12" ht="13" x14ac:dyDescent="0.3">
      <c r="A38" s="1" t="s">
        <v>574</v>
      </c>
      <c r="B38" s="26" t="s">
        <v>589</v>
      </c>
      <c r="C38" s="10">
        <v>78883000.49000001</v>
      </c>
      <c r="D38" s="10">
        <v>32672700</v>
      </c>
      <c r="E38" s="10">
        <v>17907900.490000002</v>
      </c>
      <c r="F38" s="10">
        <v>3977400</v>
      </c>
      <c r="G38" s="10">
        <v>9063079</v>
      </c>
      <c r="H38" s="120">
        <f t="shared" si="0"/>
        <v>63621079.490000002</v>
      </c>
      <c r="I38" s="4">
        <v>-766829</v>
      </c>
      <c r="J38" s="10">
        <f t="shared" si="1"/>
        <v>14495092.000000007</v>
      </c>
      <c r="K38" s="4">
        <v>65381561</v>
      </c>
      <c r="L38" s="155">
        <f t="shared" si="2"/>
        <v>0.22169999887277098</v>
      </c>
    </row>
    <row r="39" spans="1:12" ht="13" x14ac:dyDescent="0.3">
      <c r="A39" s="1" t="s">
        <v>574</v>
      </c>
      <c r="B39" s="26" t="s">
        <v>590</v>
      </c>
      <c r="C39" s="10">
        <v>42762545.619999997</v>
      </c>
      <c r="D39" s="10">
        <v>17537041</v>
      </c>
      <c r="E39" s="10">
        <v>9483185.620000001</v>
      </c>
      <c r="F39" s="10">
        <v>45500</v>
      </c>
      <c r="G39" s="10">
        <v>9282747</v>
      </c>
      <c r="H39" s="120">
        <f t="shared" si="0"/>
        <v>36348473.620000005</v>
      </c>
      <c r="I39" s="4">
        <v>0</v>
      </c>
      <c r="J39" s="10">
        <f t="shared" si="1"/>
        <v>6414071.9999999925</v>
      </c>
      <c r="K39" s="4">
        <v>29049241</v>
      </c>
      <c r="L39" s="155">
        <f t="shared" si="2"/>
        <v>0.22079998578964569</v>
      </c>
    </row>
    <row r="40" spans="1:12" ht="13" x14ac:dyDescent="0.3">
      <c r="A40" s="1" t="s">
        <v>574</v>
      </c>
      <c r="B40" s="26" t="s">
        <v>591</v>
      </c>
      <c r="C40" s="10">
        <v>857233584.54999983</v>
      </c>
      <c r="D40" s="10">
        <v>567512348.56999993</v>
      </c>
      <c r="E40" s="10">
        <v>207085006.98000002</v>
      </c>
      <c r="F40" s="10">
        <v>3412445</v>
      </c>
      <c r="G40" s="10">
        <v>19944377</v>
      </c>
      <c r="H40" s="120">
        <f t="shared" si="0"/>
        <v>797954177.54999995</v>
      </c>
      <c r="I40" s="4">
        <v>0</v>
      </c>
      <c r="J40" s="10">
        <f t="shared" si="1"/>
        <v>59279406.999999881</v>
      </c>
      <c r="K40" s="4">
        <v>221439711</v>
      </c>
      <c r="L40" s="155">
        <f t="shared" si="2"/>
        <v>0.26769998358605102</v>
      </c>
    </row>
    <row r="41" spans="1:12" ht="13" x14ac:dyDescent="0.3">
      <c r="A41" s="1" t="s">
        <v>574</v>
      </c>
      <c r="B41" s="26" t="s">
        <v>592</v>
      </c>
      <c r="C41" s="10">
        <v>57229975.480000004</v>
      </c>
      <c r="D41" s="10">
        <v>24682248</v>
      </c>
      <c r="E41" s="10">
        <v>14138363.48</v>
      </c>
      <c r="F41" s="10">
        <v>389649</v>
      </c>
      <c r="G41" s="10">
        <v>9242297</v>
      </c>
      <c r="H41" s="120">
        <f t="shared" si="0"/>
        <v>48452557.480000004</v>
      </c>
      <c r="I41" s="4">
        <v>0</v>
      </c>
      <c r="J41" s="10">
        <f t="shared" si="1"/>
        <v>8777418</v>
      </c>
      <c r="K41" s="4">
        <v>36557433</v>
      </c>
      <c r="L41" s="155">
        <f t="shared" si="2"/>
        <v>0.24009940741736435</v>
      </c>
    </row>
    <row r="42" spans="1:12" ht="13" x14ac:dyDescent="0.3">
      <c r="A42" s="1" t="s">
        <v>574</v>
      </c>
      <c r="B42" s="26" t="s">
        <v>593</v>
      </c>
      <c r="C42" s="10">
        <v>130536619</v>
      </c>
      <c r="D42" s="10">
        <v>50007695</v>
      </c>
      <c r="E42" s="10">
        <v>35087125</v>
      </c>
      <c r="F42" s="10">
        <v>138352</v>
      </c>
      <c r="G42" s="10">
        <v>9866198</v>
      </c>
      <c r="H42" s="120">
        <f t="shared" si="0"/>
        <v>95099370</v>
      </c>
      <c r="I42" s="4">
        <v>0</v>
      </c>
      <c r="J42" s="10">
        <f t="shared" si="1"/>
        <v>35437249</v>
      </c>
      <c r="K42" s="4">
        <v>161631264</v>
      </c>
      <c r="L42" s="155">
        <f t="shared" si="2"/>
        <v>0.21924749038651334</v>
      </c>
    </row>
    <row r="43" spans="1:12" ht="13" x14ac:dyDescent="0.3">
      <c r="A43" s="1" t="s">
        <v>574</v>
      </c>
      <c r="B43" s="26" t="s">
        <v>594</v>
      </c>
      <c r="C43" s="10">
        <v>159168621</v>
      </c>
      <c r="D43" s="10">
        <v>64520000</v>
      </c>
      <c r="E43" s="10">
        <v>38432386</v>
      </c>
      <c r="F43" s="10">
        <v>574400</v>
      </c>
      <c r="G43" s="10">
        <v>20856905</v>
      </c>
      <c r="H43" s="120">
        <f t="shared" si="0"/>
        <v>124383691</v>
      </c>
      <c r="I43" s="4">
        <v>0</v>
      </c>
      <c r="J43" s="10">
        <f t="shared" si="1"/>
        <v>34784930</v>
      </c>
      <c r="K43" s="4">
        <v>443595</v>
      </c>
      <c r="L43" s="155">
        <f t="shared" si="2"/>
        <v>78.415965013131341</v>
      </c>
    </row>
    <row r="44" spans="1:12" ht="13" x14ac:dyDescent="0.3">
      <c r="A44" s="1" t="s">
        <v>574</v>
      </c>
      <c r="B44" s="26" t="s">
        <v>595</v>
      </c>
      <c r="C44" s="10">
        <v>154685721.31000003</v>
      </c>
      <c r="D44" s="10">
        <v>55354416</v>
      </c>
      <c r="E44" s="10">
        <v>38227697.310000002</v>
      </c>
      <c r="F44" s="10">
        <v>2841900</v>
      </c>
      <c r="G44" s="10">
        <v>14022808</v>
      </c>
      <c r="H44" s="120">
        <f t="shared" si="0"/>
        <v>110446821.31</v>
      </c>
      <c r="I44" s="4">
        <v>0</v>
      </c>
      <c r="J44" s="10">
        <f t="shared" si="1"/>
        <v>44238900.00000003</v>
      </c>
      <c r="K44" s="4">
        <v>228270897</v>
      </c>
      <c r="L44" s="155">
        <f t="shared" si="2"/>
        <v>0.19380000070705478</v>
      </c>
    </row>
    <row r="45" spans="1:12" ht="13" x14ac:dyDescent="0.3">
      <c r="A45" s="1" t="s">
        <v>574</v>
      </c>
      <c r="B45" s="26" t="s">
        <v>596</v>
      </c>
      <c r="C45" s="10">
        <v>71154286.480000004</v>
      </c>
      <c r="D45" s="10">
        <v>31990326</v>
      </c>
      <c r="E45" s="10">
        <v>12823961.23</v>
      </c>
      <c r="F45" s="10">
        <v>250964</v>
      </c>
      <c r="G45" s="10">
        <v>11817331</v>
      </c>
      <c r="H45" s="120">
        <f t="shared" si="0"/>
        <v>56882582.230000004</v>
      </c>
      <c r="I45" s="4">
        <v>0</v>
      </c>
      <c r="J45" s="10">
        <f t="shared" si="1"/>
        <v>14271704.25</v>
      </c>
      <c r="K45" s="4">
        <v>63149118</v>
      </c>
      <c r="L45" s="155">
        <f t="shared" si="2"/>
        <v>0.22600005672288251</v>
      </c>
    </row>
    <row r="46" spans="1:12" ht="13" x14ac:dyDescent="0.3">
      <c r="A46" s="1" t="s">
        <v>574</v>
      </c>
      <c r="B46" s="26" t="s">
        <v>597</v>
      </c>
      <c r="C46" s="10">
        <v>72617674</v>
      </c>
      <c r="D46" s="10">
        <v>29854816</v>
      </c>
      <c r="E46" s="10">
        <v>15518686</v>
      </c>
      <c r="F46" s="10">
        <v>620440</v>
      </c>
      <c r="G46" s="10">
        <v>8399174</v>
      </c>
      <c r="H46" s="120">
        <f t="shared" si="0"/>
        <v>54393116</v>
      </c>
      <c r="I46" s="4">
        <v>50000</v>
      </c>
      <c r="J46" s="10">
        <f t="shared" si="1"/>
        <v>18274558</v>
      </c>
      <c r="K46" s="4">
        <v>83154175</v>
      </c>
      <c r="L46" s="155">
        <f t="shared" si="2"/>
        <v>0.21976717344619195</v>
      </c>
    </row>
    <row r="47" spans="1:12" ht="13" x14ac:dyDescent="0.3">
      <c r="A47" s="1" t="s">
        <v>574</v>
      </c>
      <c r="B47" s="26" t="s">
        <v>598</v>
      </c>
      <c r="C47" s="10">
        <v>63090652.730000004</v>
      </c>
      <c r="D47" s="10">
        <v>23008100</v>
      </c>
      <c r="E47" s="10">
        <v>16564700.73</v>
      </c>
      <c r="F47" s="10">
        <v>15000</v>
      </c>
      <c r="G47" s="10">
        <v>10825200</v>
      </c>
      <c r="H47" s="120">
        <f t="shared" si="0"/>
        <v>50413000.730000004</v>
      </c>
      <c r="I47" s="4">
        <v>0</v>
      </c>
      <c r="J47" s="10">
        <f t="shared" si="1"/>
        <v>12677652</v>
      </c>
      <c r="K47" s="4">
        <v>56345120</v>
      </c>
      <c r="L47" s="155">
        <f t="shared" si="2"/>
        <v>0.22500000000000001</v>
      </c>
    </row>
    <row r="48" spans="1:12" ht="13" x14ac:dyDescent="0.3">
      <c r="A48" s="1" t="s">
        <v>574</v>
      </c>
      <c r="B48" s="26" t="s">
        <v>599</v>
      </c>
      <c r="C48" s="10">
        <v>68928062.38000001</v>
      </c>
      <c r="D48" s="10">
        <v>24766750.940000001</v>
      </c>
      <c r="E48" s="10">
        <v>19054070.870000001</v>
      </c>
      <c r="F48" s="10">
        <v>0</v>
      </c>
      <c r="G48" s="10">
        <v>11004973</v>
      </c>
      <c r="H48" s="120">
        <f t="shared" si="0"/>
        <v>54825794.810000002</v>
      </c>
      <c r="I48" s="4">
        <v>0</v>
      </c>
      <c r="J48" s="10">
        <f t="shared" si="1"/>
        <v>14102267.570000008</v>
      </c>
      <c r="K48" s="4">
        <v>61314195</v>
      </c>
      <c r="L48" s="155">
        <f t="shared" si="2"/>
        <v>0.23000004436166874</v>
      </c>
    </row>
    <row r="49" spans="1:13" ht="13" x14ac:dyDescent="0.3">
      <c r="A49" s="1" t="s">
        <v>574</v>
      </c>
      <c r="B49" s="26" t="s">
        <v>600</v>
      </c>
      <c r="C49" s="10">
        <v>268019900</v>
      </c>
      <c r="D49" s="10">
        <v>72427800</v>
      </c>
      <c r="E49" s="10">
        <v>56759100</v>
      </c>
      <c r="F49" s="10">
        <v>1609300</v>
      </c>
      <c r="G49" s="10">
        <v>5449700</v>
      </c>
      <c r="H49" s="120">
        <f t="shared" si="0"/>
        <v>136245900</v>
      </c>
      <c r="I49" s="4">
        <v>0</v>
      </c>
      <c r="J49" s="10">
        <f t="shared" si="1"/>
        <v>131774000</v>
      </c>
      <c r="K49" s="4">
        <v>477442201</v>
      </c>
      <c r="L49" s="155">
        <f t="shared" si="2"/>
        <v>0.27599990056178547</v>
      </c>
    </row>
    <row r="50" spans="1:13" ht="13" x14ac:dyDescent="0.3">
      <c r="A50" s="1" t="s">
        <v>574</v>
      </c>
      <c r="B50" s="26" t="s">
        <v>601</v>
      </c>
      <c r="C50" s="10">
        <v>184902839.19</v>
      </c>
      <c r="D50" s="10">
        <v>73633446.599999994</v>
      </c>
      <c r="E50" s="10">
        <v>46664583.480000004</v>
      </c>
      <c r="F50" s="10">
        <v>1646800</v>
      </c>
      <c r="G50" s="10">
        <v>27156665</v>
      </c>
      <c r="H50" s="120">
        <f t="shared" si="0"/>
        <v>149101495.07999998</v>
      </c>
      <c r="I50" s="4">
        <v>0</v>
      </c>
      <c r="J50" s="10">
        <f t="shared" si="1"/>
        <v>35801344.110000014</v>
      </c>
      <c r="K50" s="4">
        <v>186562501.30000001</v>
      </c>
      <c r="L50" s="155">
        <f t="shared" si="2"/>
        <v>0.19190000059245568</v>
      </c>
    </row>
    <row r="51" spans="1:13" ht="13" x14ac:dyDescent="0.3">
      <c r="A51" s="1" t="s">
        <v>574</v>
      </c>
      <c r="B51" s="26" t="s">
        <v>602</v>
      </c>
      <c r="C51" s="10">
        <v>148397605.30999997</v>
      </c>
      <c r="D51" s="10">
        <v>58766634</v>
      </c>
      <c r="E51" s="10">
        <v>35880970.310000002</v>
      </c>
      <c r="F51" s="10">
        <v>663112</v>
      </c>
      <c r="G51" s="10">
        <v>19665016</v>
      </c>
      <c r="H51" s="120">
        <f t="shared" si="0"/>
        <v>114975732.31</v>
      </c>
      <c r="I51" s="4">
        <v>0</v>
      </c>
      <c r="J51" s="10">
        <f t="shared" si="1"/>
        <v>33421872.99999997</v>
      </c>
      <c r="K51" s="4">
        <v>12621534</v>
      </c>
      <c r="L51" s="155">
        <f t="shared" si="2"/>
        <v>2.6480040381779242</v>
      </c>
    </row>
    <row r="52" spans="1:13" ht="13" x14ac:dyDescent="0.3">
      <c r="A52" s="1" t="s">
        <v>574</v>
      </c>
      <c r="B52" s="26" t="s">
        <v>603</v>
      </c>
      <c r="C52" s="10">
        <v>86180179.350000009</v>
      </c>
      <c r="D52" s="10">
        <v>34315682.630000003</v>
      </c>
      <c r="E52" s="10">
        <v>21654624.899999999</v>
      </c>
      <c r="F52" s="10">
        <v>198854</v>
      </c>
      <c r="G52" s="10">
        <v>12178135</v>
      </c>
      <c r="H52" s="120">
        <f t="shared" si="0"/>
        <v>68347296.530000001</v>
      </c>
      <c r="I52" s="4">
        <v>0</v>
      </c>
      <c r="J52" s="10">
        <f t="shared" si="1"/>
        <v>17832882.820000008</v>
      </c>
      <c r="K52" s="4">
        <v>91922077</v>
      </c>
      <c r="L52" s="155">
        <f t="shared" si="2"/>
        <v>0.19399999871630411</v>
      </c>
    </row>
    <row r="53" spans="1:13" ht="13" x14ac:dyDescent="0.3">
      <c r="A53" s="1" t="s">
        <v>574</v>
      </c>
      <c r="B53" s="26" t="s">
        <v>604</v>
      </c>
      <c r="C53" s="10">
        <v>131005175</v>
      </c>
      <c r="D53" s="10">
        <v>37675137</v>
      </c>
      <c r="E53" s="10">
        <v>36797517</v>
      </c>
      <c r="F53" s="10">
        <v>0</v>
      </c>
      <c r="G53" s="10">
        <v>14782799</v>
      </c>
      <c r="H53" s="120">
        <f>SUM(D53:G53)</f>
        <v>89255453</v>
      </c>
      <c r="I53" s="4">
        <v>0</v>
      </c>
      <c r="J53" s="10">
        <f>C53-H53+I53</f>
        <v>41749722</v>
      </c>
      <c r="K53" s="4">
        <v>169990455</v>
      </c>
      <c r="L53" s="155">
        <f>IF(K53=0,"0",(J53/K53))</f>
        <v>0.2456003897395298</v>
      </c>
    </row>
    <row r="54" spans="1:13" ht="13" x14ac:dyDescent="0.3">
      <c r="A54" s="1" t="s">
        <v>261</v>
      </c>
      <c r="B54" s="26" t="s">
        <v>605</v>
      </c>
      <c r="C54" s="10">
        <v>118630561.45</v>
      </c>
      <c r="D54" s="10">
        <v>37942538</v>
      </c>
      <c r="E54" s="10">
        <v>36391391.450000003</v>
      </c>
      <c r="F54" s="10">
        <v>361713</v>
      </c>
      <c r="G54" s="10">
        <v>12006898</v>
      </c>
      <c r="H54" s="120">
        <f>SUM(D54:G54)</f>
        <v>86702540.450000003</v>
      </c>
      <c r="I54" s="4">
        <v>150000</v>
      </c>
      <c r="J54" s="10">
        <f>C54-H54+I54</f>
        <v>32078021</v>
      </c>
      <c r="K54" s="4">
        <v>147824983</v>
      </c>
      <c r="L54" s="155">
        <f>IF(K54=0,"0",(J54/K54))</f>
        <v>0.21699999789616076</v>
      </c>
    </row>
    <row r="55" spans="1:13" ht="13" x14ac:dyDescent="0.3">
      <c r="A55" s="1"/>
      <c r="B55" s="26"/>
      <c r="C55" s="29"/>
      <c r="D55" s="29"/>
      <c r="E55" s="29"/>
      <c r="F55" s="29"/>
      <c r="G55" s="29"/>
      <c r="H55" s="118"/>
    </row>
    <row r="56" spans="1:13" ht="13" x14ac:dyDescent="0.3">
      <c r="A56" s="1"/>
      <c r="B56" s="26" t="s">
        <v>225</v>
      </c>
      <c r="C56" s="11">
        <f t="shared" ref="C56:K56" si="3">SUBTOTAL(9,C23:C55)</f>
        <v>5935010733.7399998</v>
      </c>
      <c r="D56" s="11">
        <f t="shared" si="3"/>
        <v>2216846515.7399998</v>
      </c>
      <c r="E56" s="11">
        <f t="shared" si="3"/>
        <v>1484186176.7</v>
      </c>
      <c r="F56" s="11">
        <f t="shared" si="3"/>
        <v>109940971</v>
      </c>
      <c r="G56" s="11">
        <f t="shared" si="3"/>
        <v>421972390</v>
      </c>
      <c r="H56" s="119">
        <f t="shared" si="3"/>
        <v>4232946053.4399991</v>
      </c>
      <c r="I56" s="11">
        <f t="shared" si="3"/>
        <v>-30951723.990000002</v>
      </c>
      <c r="J56" s="11">
        <f t="shared" si="3"/>
        <v>1671112956.3099997</v>
      </c>
      <c r="K56" s="11">
        <f t="shared" si="3"/>
        <v>5332981272.3000002</v>
      </c>
      <c r="L56" s="4" t="s">
        <v>156</v>
      </c>
      <c r="M56" s="4" t="s">
        <v>156</v>
      </c>
    </row>
    <row r="57" spans="1:13" x14ac:dyDescent="0.25">
      <c r="H57" s="176"/>
    </row>
    <row r="59" spans="1:13" ht="13" x14ac:dyDescent="0.3">
      <c r="A59" s="1" t="s">
        <v>72</v>
      </c>
      <c r="B59" s="194" t="s">
        <v>521</v>
      </c>
      <c r="C59" s="10">
        <v>6196818.3099999996</v>
      </c>
      <c r="D59" s="10">
        <v>0</v>
      </c>
      <c r="E59" s="10">
        <v>1882310.16</v>
      </c>
      <c r="F59" s="10">
        <v>4314508.1500000004</v>
      </c>
      <c r="G59" s="10">
        <v>0</v>
      </c>
      <c r="H59" s="120">
        <f>SUM(D59:G59)</f>
        <v>6196818.3100000005</v>
      </c>
      <c r="I59" s="10">
        <v>0</v>
      </c>
      <c r="J59" s="10">
        <f>C59-H59+I59</f>
        <v>-9.3132257461547852E-10</v>
      </c>
      <c r="K59" s="10">
        <v>0</v>
      </c>
      <c r="L59" s="155" t="s">
        <v>156</v>
      </c>
    </row>
    <row r="60" spans="1:13" ht="13" x14ac:dyDescent="0.3">
      <c r="B60" s="194"/>
      <c r="C60" s="10"/>
      <c r="D60" s="10"/>
      <c r="E60" s="10"/>
      <c r="F60" s="10"/>
      <c r="G60" s="10"/>
      <c r="H60" s="120"/>
      <c r="I60" s="10"/>
      <c r="J60" s="10"/>
      <c r="K60" s="10"/>
      <c r="L60" s="155"/>
    </row>
    <row r="61" spans="1:13" ht="13" x14ac:dyDescent="0.3">
      <c r="B61" s="26"/>
      <c r="C61" s="29"/>
      <c r="D61" s="29"/>
      <c r="E61" s="29"/>
      <c r="F61" s="29"/>
      <c r="G61" s="29"/>
      <c r="H61" s="118"/>
      <c r="I61" s="29"/>
      <c r="J61" s="29"/>
      <c r="K61" s="29"/>
    </row>
    <row r="62" spans="1:13" ht="13" x14ac:dyDescent="0.3">
      <c r="B62" s="195" t="s">
        <v>497</v>
      </c>
      <c r="C62" s="196">
        <f t="shared" ref="C62:J62" si="4">C56+C59</f>
        <v>5941207552.0500002</v>
      </c>
      <c r="D62" s="196">
        <f t="shared" si="4"/>
        <v>2216846515.7399998</v>
      </c>
      <c r="E62" s="196">
        <f t="shared" si="4"/>
        <v>1486068486.8600001</v>
      </c>
      <c r="F62" s="196">
        <f t="shared" si="4"/>
        <v>114255479.15000001</v>
      </c>
      <c r="G62" s="196">
        <f t="shared" si="4"/>
        <v>421972390</v>
      </c>
      <c r="H62" s="193">
        <f t="shared" si="4"/>
        <v>4239142871.749999</v>
      </c>
      <c r="I62" s="196">
        <f t="shared" si="4"/>
        <v>-30951723.990000002</v>
      </c>
      <c r="J62" s="196">
        <f t="shared" si="4"/>
        <v>1671112956.3099997</v>
      </c>
    </row>
    <row r="65" spans="3:3" ht="13" x14ac:dyDescent="0.3">
      <c r="C65" s="173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3" width="13" style="1" customWidth="1"/>
    <col min="14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3">
      <c r="A5" s="1" t="s">
        <v>254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3">
      <c r="A12" s="1" t="s">
        <v>221</v>
      </c>
      <c r="K12" s="31" t="s">
        <v>158</v>
      </c>
      <c r="L12" s="31" t="s">
        <v>158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K13" s="129" t="s">
        <v>354</v>
      </c>
      <c r="L13" s="129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3">
      <c r="A19" s="1" t="s">
        <v>222</v>
      </c>
      <c r="C19" s="1">
        <v>50</v>
      </c>
      <c r="D19" s="1">
        <v>50</v>
      </c>
      <c r="E19" s="1" t="s">
        <v>367</v>
      </c>
      <c r="F19" s="1" t="s">
        <v>367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3">
      <c r="A26" s="1" t="s">
        <v>379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</row>
    <row r="29" spans="1:12" ht="15.5" hidden="1" x14ac:dyDescent="0.35">
      <c r="A29" s="1" t="s">
        <v>162</v>
      </c>
      <c r="B29" s="22"/>
      <c r="K29" s="2"/>
    </row>
    <row r="30" spans="1:12" hidden="1" x14ac:dyDescent="0.3">
      <c r="A30" s="1" t="s">
        <v>397</v>
      </c>
      <c r="K30" s="2"/>
    </row>
    <row r="31" spans="1:12" hidden="1" x14ac:dyDescent="0.3">
      <c r="A31" s="1" t="s">
        <v>398</v>
      </c>
      <c r="K31" s="1" t="s">
        <v>226</v>
      </c>
      <c r="L31" s="1" t="s">
        <v>226</v>
      </c>
    </row>
    <row r="32" spans="1:12" hidden="1" x14ac:dyDescent="0.3">
      <c r="A32" s="1" t="s">
        <v>399</v>
      </c>
      <c r="K32" s="7">
        <v>10</v>
      </c>
      <c r="L32" s="7">
        <v>10</v>
      </c>
    </row>
    <row r="33" spans="1:12" hidden="1" x14ac:dyDescent="0.3">
      <c r="A33" s="1" t="s">
        <v>400</v>
      </c>
      <c r="K33" s="7">
        <v>70</v>
      </c>
      <c r="L33" s="7">
        <v>70</v>
      </c>
    </row>
    <row r="34" spans="1:12" hidden="1" x14ac:dyDescent="0.3">
      <c r="A34" s="1" t="s">
        <v>401</v>
      </c>
      <c r="K34" s="7" t="s">
        <v>355</v>
      </c>
      <c r="L34" s="7" t="s">
        <v>355</v>
      </c>
    </row>
    <row r="35" spans="1:12" x14ac:dyDescent="0.3">
      <c r="K35" s="7"/>
    </row>
    <row r="36" spans="1:12" x14ac:dyDescent="0.3">
      <c r="K36" s="2"/>
    </row>
    <row r="37" spans="1:12" ht="17.5" x14ac:dyDescent="0.35">
      <c r="B37" s="217" t="s">
        <v>258</v>
      </c>
      <c r="C37" s="217"/>
      <c r="D37" s="217"/>
      <c r="E37" s="217"/>
      <c r="F37" s="217"/>
      <c r="G37" s="217"/>
      <c r="H37" s="217"/>
      <c r="I37" s="217"/>
      <c r="J37" s="217"/>
      <c r="K37" s="217"/>
    </row>
    <row r="38" spans="1:12" ht="25.5" customHeight="1" x14ac:dyDescent="0.3">
      <c r="B38" s="24" t="s">
        <v>509</v>
      </c>
      <c r="C38" s="224" t="s">
        <v>280</v>
      </c>
      <c r="D38" s="225"/>
      <c r="E38" s="226" t="s">
        <v>281</v>
      </c>
      <c r="F38" s="225"/>
      <c r="G38" s="224" t="s">
        <v>282</v>
      </c>
      <c r="H38" s="225"/>
      <c r="I38" s="224" t="s">
        <v>283</v>
      </c>
      <c r="J38" s="225"/>
      <c r="K38" s="28"/>
      <c r="L38" s="6"/>
    </row>
    <row r="39" spans="1:12" x14ac:dyDescent="0.3">
      <c r="B39" s="26"/>
      <c r="C39" s="166" t="s">
        <v>251</v>
      </c>
      <c r="D39" s="166" t="s">
        <v>252</v>
      </c>
      <c r="E39" s="166" t="s">
        <v>251</v>
      </c>
      <c r="F39" s="166" t="s">
        <v>252</v>
      </c>
      <c r="G39" s="166" t="s">
        <v>251</v>
      </c>
      <c r="H39" s="166" t="s">
        <v>252</v>
      </c>
      <c r="I39" s="166" t="s">
        <v>251</v>
      </c>
      <c r="J39" s="166" t="s">
        <v>252</v>
      </c>
      <c r="K39" s="28"/>
    </row>
    <row r="40" spans="1:12" x14ac:dyDescent="0.3">
      <c r="B40" s="26"/>
      <c r="C40" s="28" t="s">
        <v>253</v>
      </c>
      <c r="D40" s="28" t="s">
        <v>253</v>
      </c>
      <c r="E40" s="28" t="s">
        <v>253</v>
      </c>
      <c r="F40" s="28" t="s">
        <v>253</v>
      </c>
      <c r="G40" s="28" t="s">
        <v>253</v>
      </c>
      <c r="H40" s="28" t="s">
        <v>253</v>
      </c>
      <c r="I40" s="28" t="s">
        <v>253</v>
      </c>
      <c r="J40" s="28" t="s">
        <v>253</v>
      </c>
      <c r="K40" s="28"/>
    </row>
    <row r="41" spans="1:12" x14ac:dyDescent="0.3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1" t="s">
        <v>574</v>
      </c>
      <c r="B42" s="26" t="s">
        <v>575</v>
      </c>
      <c r="C42" s="4">
        <v>2400500</v>
      </c>
      <c r="D42" s="4">
        <v>5866278</v>
      </c>
      <c r="E42" s="4">
        <v>250310</v>
      </c>
      <c r="F42" s="4">
        <v>4123</v>
      </c>
      <c r="G42" s="4">
        <v>282027</v>
      </c>
      <c r="H42" s="4">
        <v>4494</v>
      </c>
      <c r="I42" s="4">
        <v>236183</v>
      </c>
      <c r="J42" s="4">
        <v>69148</v>
      </c>
      <c r="K42" s="4"/>
    </row>
    <row r="43" spans="1:12" x14ac:dyDescent="0.3">
      <c r="A43" s="1" t="s">
        <v>574</v>
      </c>
      <c r="B43" s="26" t="s">
        <v>576</v>
      </c>
      <c r="C43" s="4">
        <v>2935833</v>
      </c>
      <c r="D43" s="4">
        <v>165439</v>
      </c>
      <c r="E43" s="4">
        <v>415316</v>
      </c>
      <c r="F43" s="4">
        <v>5786</v>
      </c>
      <c r="G43" s="4">
        <v>615387</v>
      </c>
      <c r="H43" s="4">
        <v>5711021</v>
      </c>
      <c r="I43" s="4">
        <v>160119</v>
      </c>
      <c r="J43" s="4">
        <v>3766</v>
      </c>
      <c r="K43" s="4"/>
    </row>
    <row r="44" spans="1:12" x14ac:dyDescent="0.3">
      <c r="A44" s="1" t="s">
        <v>574</v>
      </c>
      <c r="B44" s="26" t="s">
        <v>577</v>
      </c>
      <c r="C44" s="4">
        <v>3776978.64</v>
      </c>
      <c r="D44" s="4">
        <v>6984954.8200000003</v>
      </c>
      <c r="E44" s="4">
        <v>739097.4</v>
      </c>
      <c r="F44" s="4">
        <v>13999.91</v>
      </c>
      <c r="G44" s="4">
        <v>845958.83</v>
      </c>
      <c r="H44" s="4">
        <v>13797.66</v>
      </c>
      <c r="I44" s="4">
        <v>987696.19</v>
      </c>
      <c r="J44" s="4">
        <v>13113.69</v>
      </c>
      <c r="K44" s="4"/>
    </row>
    <row r="45" spans="1:12" x14ac:dyDescent="0.3">
      <c r="A45" s="1" t="s">
        <v>574</v>
      </c>
      <c r="B45" s="26" t="s">
        <v>578</v>
      </c>
      <c r="C45" s="4">
        <v>17069100</v>
      </c>
      <c r="D45" s="4">
        <v>29736200</v>
      </c>
      <c r="E45" s="4">
        <v>922500</v>
      </c>
      <c r="F45" s="4">
        <v>0</v>
      </c>
      <c r="G45" s="4">
        <v>1011100</v>
      </c>
      <c r="H45" s="4">
        <v>9500</v>
      </c>
      <c r="I45" s="4">
        <v>6503300</v>
      </c>
      <c r="J45" s="4">
        <v>147100</v>
      </c>
      <c r="K45" s="4"/>
    </row>
    <row r="46" spans="1:12" x14ac:dyDescent="0.3">
      <c r="A46" s="1" t="s">
        <v>574</v>
      </c>
      <c r="B46" s="26" t="s">
        <v>579</v>
      </c>
      <c r="C46" s="4">
        <v>15261651</v>
      </c>
      <c r="D46" s="4">
        <v>22975175</v>
      </c>
      <c r="E46" s="4">
        <v>2516271</v>
      </c>
      <c r="F46" s="4">
        <v>46946</v>
      </c>
      <c r="G46" s="4">
        <v>2139312</v>
      </c>
      <c r="H46" s="4">
        <v>37243</v>
      </c>
      <c r="I46" s="4">
        <v>483284</v>
      </c>
      <c r="J46" s="4">
        <v>30827</v>
      </c>
      <c r="K46" s="4"/>
    </row>
    <row r="47" spans="1:12" x14ac:dyDescent="0.3">
      <c r="A47" s="1" t="s">
        <v>574</v>
      </c>
      <c r="B47" s="26" t="s">
        <v>580</v>
      </c>
      <c r="C47" s="4">
        <v>7003124</v>
      </c>
      <c r="D47" s="4">
        <v>798143</v>
      </c>
      <c r="E47" s="4">
        <v>1826344</v>
      </c>
      <c r="F47" s="4">
        <v>174056</v>
      </c>
      <c r="G47" s="4">
        <v>1280716</v>
      </c>
      <c r="H47" s="4">
        <v>12569542</v>
      </c>
      <c r="I47" s="4">
        <v>302968</v>
      </c>
      <c r="J47" s="4">
        <v>6065</v>
      </c>
      <c r="K47" s="4"/>
    </row>
    <row r="48" spans="1:12" x14ac:dyDescent="0.3">
      <c r="A48" s="1" t="s">
        <v>574</v>
      </c>
      <c r="B48" s="26" t="s">
        <v>581</v>
      </c>
      <c r="C48" s="4">
        <v>72485733</v>
      </c>
      <c r="D48" s="4">
        <v>1542000</v>
      </c>
      <c r="E48" s="4">
        <v>7947593</v>
      </c>
      <c r="F48" s="4">
        <v>750000</v>
      </c>
      <c r="G48" s="4">
        <v>9156640</v>
      </c>
      <c r="H48" s="4">
        <v>92000000</v>
      </c>
      <c r="I48" s="4">
        <v>23191426</v>
      </c>
      <c r="J48" s="4">
        <v>150000</v>
      </c>
      <c r="K48" s="4"/>
    </row>
    <row r="49" spans="1:11" x14ac:dyDescent="0.3">
      <c r="A49" s="1" t="s">
        <v>574</v>
      </c>
      <c r="B49" s="26" t="s">
        <v>582</v>
      </c>
      <c r="C49" s="4">
        <v>11250600</v>
      </c>
      <c r="D49" s="4">
        <v>18392600</v>
      </c>
      <c r="E49" s="4">
        <v>1681400</v>
      </c>
      <c r="F49" s="4">
        <v>56500</v>
      </c>
      <c r="G49" s="4">
        <v>1614800</v>
      </c>
      <c r="H49" s="4">
        <v>54300</v>
      </c>
      <c r="I49" s="4">
        <v>633700</v>
      </c>
      <c r="J49" s="4">
        <v>12000</v>
      </c>
      <c r="K49" s="4"/>
    </row>
    <row r="50" spans="1:11" x14ac:dyDescent="0.3">
      <c r="A50" s="1" t="s">
        <v>574</v>
      </c>
      <c r="B50" s="26" t="s">
        <v>583</v>
      </c>
      <c r="C50" s="4">
        <v>11731923</v>
      </c>
      <c r="D50" s="4">
        <v>19419282</v>
      </c>
      <c r="E50" s="4">
        <v>1616314</v>
      </c>
      <c r="F50" s="4">
        <v>42100</v>
      </c>
      <c r="G50" s="4">
        <v>1797835</v>
      </c>
      <c r="H50" s="4">
        <v>42502</v>
      </c>
      <c r="I50" s="4">
        <v>2487838</v>
      </c>
      <c r="J50" s="4">
        <v>62523</v>
      </c>
      <c r="K50" s="4"/>
    </row>
    <row r="51" spans="1:11" x14ac:dyDescent="0.3">
      <c r="A51" s="1" t="s">
        <v>574</v>
      </c>
      <c r="B51" s="26" t="s">
        <v>584</v>
      </c>
      <c r="C51" s="4">
        <v>10234208</v>
      </c>
      <c r="D51" s="4">
        <v>12015710</v>
      </c>
      <c r="E51" s="4">
        <v>360504</v>
      </c>
      <c r="F51" s="4">
        <v>5253</v>
      </c>
      <c r="G51" s="4">
        <v>889825</v>
      </c>
      <c r="H51" s="4">
        <v>14678</v>
      </c>
      <c r="I51" s="4">
        <v>833814</v>
      </c>
      <c r="J51" s="4">
        <v>7507</v>
      </c>
      <c r="K51" s="4"/>
    </row>
    <row r="52" spans="1:11" x14ac:dyDescent="0.3">
      <c r="A52" s="1" t="s">
        <v>574</v>
      </c>
      <c r="B52" s="26" t="s">
        <v>585</v>
      </c>
      <c r="C52" s="4">
        <v>5219729.09</v>
      </c>
      <c r="D52" s="4">
        <v>8572194.4800000004</v>
      </c>
      <c r="E52" s="4">
        <v>700136.75</v>
      </c>
      <c r="F52" s="4">
        <v>13042.86</v>
      </c>
      <c r="G52" s="4">
        <v>841611.83</v>
      </c>
      <c r="H52" s="4">
        <v>13634.69</v>
      </c>
      <c r="I52" s="4">
        <v>380931.1</v>
      </c>
      <c r="J52" s="4">
        <v>8740.68</v>
      </c>
      <c r="K52" s="4"/>
    </row>
    <row r="53" spans="1:11" x14ac:dyDescent="0.3">
      <c r="A53" s="1" t="s">
        <v>574</v>
      </c>
      <c r="B53" s="26" t="s">
        <v>586</v>
      </c>
      <c r="C53" s="4">
        <v>5889657.6399999997</v>
      </c>
      <c r="D53" s="4">
        <v>12402665.84</v>
      </c>
      <c r="E53" s="4">
        <v>1265662.51</v>
      </c>
      <c r="F53" s="4">
        <v>281987.98</v>
      </c>
      <c r="G53" s="4">
        <v>1520349.14</v>
      </c>
      <c r="H53" s="4">
        <v>81551.009999999995</v>
      </c>
      <c r="I53" s="4">
        <v>475802.34</v>
      </c>
      <c r="J53" s="4">
        <v>55805.43</v>
      </c>
      <c r="K53" s="4"/>
    </row>
    <row r="54" spans="1:11" x14ac:dyDescent="0.3">
      <c r="A54" s="1" t="s">
        <v>574</v>
      </c>
      <c r="B54" s="26" t="s">
        <v>587</v>
      </c>
      <c r="C54" s="4">
        <v>9572143.0600000005</v>
      </c>
      <c r="D54" s="4">
        <v>12504714.380000001</v>
      </c>
      <c r="E54" s="4">
        <v>1747570.82</v>
      </c>
      <c r="F54" s="4">
        <v>67462.89</v>
      </c>
      <c r="G54" s="4">
        <v>743915.71</v>
      </c>
      <c r="H54" s="4">
        <v>14936.46</v>
      </c>
      <c r="I54" s="4">
        <v>1138159.0900000001</v>
      </c>
      <c r="J54" s="4">
        <v>22214.87</v>
      </c>
      <c r="K54" s="4"/>
    </row>
    <row r="55" spans="1:11" x14ac:dyDescent="0.3">
      <c r="A55" s="1" t="s">
        <v>574</v>
      </c>
      <c r="B55" s="26" t="s">
        <v>588</v>
      </c>
      <c r="C55" s="4">
        <v>3652808.39</v>
      </c>
      <c r="D55" s="4">
        <v>8471586.6400000006</v>
      </c>
      <c r="E55" s="4">
        <v>461264.66</v>
      </c>
      <c r="F55" s="4">
        <v>10955.94</v>
      </c>
      <c r="G55" s="4">
        <v>631856.74</v>
      </c>
      <c r="H55" s="4">
        <v>7864.58</v>
      </c>
      <c r="I55" s="4">
        <v>371477.3</v>
      </c>
      <c r="J55" s="4">
        <v>2900.34</v>
      </c>
      <c r="K55" s="4"/>
    </row>
    <row r="56" spans="1:11" x14ac:dyDescent="0.3">
      <c r="A56" s="1" t="s">
        <v>574</v>
      </c>
      <c r="B56" s="26" t="s">
        <v>589</v>
      </c>
      <c r="C56" s="4">
        <v>3726705.65</v>
      </c>
      <c r="D56" s="4">
        <v>6900759.4699999997</v>
      </c>
      <c r="E56" s="4">
        <v>449106.9</v>
      </c>
      <c r="F56" s="4">
        <v>9905.66</v>
      </c>
      <c r="G56" s="4">
        <v>406619.02</v>
      </c>
      <c r="H56" s="4">
        <v>8426.93</v>
      </c>
      <c r="I56" s="4">
        <v>195424.88</v>
      </c>
      <c r="J56" s="4">
        <v>3507.77</v>
      </c>
      <c r="K56" s="4"/>
    </row>
    <row r="57" spans="1:11" x14ac:dyDescent="0.3">
      <c r="A57" s="1" t="s">
        <v>574</v>
      </c>
      <c r="B57" s="26" t="s">
        <v>590</v>
      </c>
      <c r="C57" s="4">
        <v>2201888.25</v>
      </c>
      <c r="D57" s="4">
        <v>2987163.96</v>
      </c>
      <c r="E57" s="4">
        <v>157299.03</v>
      </c>
      <c r="F57" s="4">
        <v>43300.77</v>
      </c>
      <c r="G57" s="4">
        <v>112867.65</v>
      </c>
      <c r="H57" s="4">
        <v>6676.1</v>
      </c>
      <c r="I57" s="4">
        <v>116921.53</v>
      </c>
      <c r="J57" s="4">
        <v>1814.86</v>
      </c>
      <c r="K57" s="4"/>
    </row>
    <row r="58" spans="1:11" x14ac:dyDescent="0.3">
      <c r="A58" s="1" t="s">
        <v>574</v>
      </c>
      <c r="B58" s="26" t="s">
        <v>591</v>
      </c>
      <c r="C58" s="4">
        <v>11967098.27</v>
      </c>
      <c r="D58" s="4">
        <v>1577426.21</v>
      </c>
      <c r="E58" s="4">
        <v>969558.79</v>
      </c>
      <c r="F58" s="4">
        <v>19637.5</v>
      </c>
      <c r="G58" s="4">
        <v>1459610.53</v>
      </c>
      <c r="H58" s="4">
        <v>16018840.189999999</v>
      </c>
      <c r="I58" s="4">
        <v>996112.52</v>
      </c>
      <c r="J58" s="4">
        <v>32374.53</v>
      </c>
      <c r="K58" s="4"/>
    </row>
    <row r="59" spans="1:11" x14ac:dyDescent="0.3">
      <c r="A59" s="1" t="s">
        <v>574</v>
      </c>
      <c r="B59" s="26" t="s">
        <v>592</v>
      </c>
      <c r="C59" s="4">
        <v>2727748.45</v>
      </c>
      <c r="D59" s="4">
        <v>6929344.6299999999</v>
      </c>
      <c r="E59" s="4">
        <v>793654.05</v>
      </c>
      <c r="F59" s="4">
        <v>60523.63</v>
      </c>
      <c r="G59" s="4">
        <v>684336.21</v>
      </c>
      <c r="H59" s="4">
        <v>17624.95</v>
      </c>
      <c r="I59" s="4">
        <v>238443.92</v>
      </c>
      <c r="J59" s="4">
        <v>5958.46</v>
      </c>
      <c r="K59" s="4"/>
    </row>
    <row r="60" spans="1:11" x14ac:dyDescent="0.3">
      <c r="A60" s="1" t="s">
        <v>574</v>
      </c>
      <c r="B60" s="26" t="s">
        <v>593</v>
      </c>
      <c r="C60" s="4">
        <v>6719520</v>
      </c>
      <c r="D60" s="4">
        <v>1426870</v>
      </c>
      <c r="E60" s="4">
        <v>847563</v>
      </c>
      <c r="F60" s="4">
        <v>18052</v>
      </c>
      <c r="G60" s="4">
        <v>1015216</v>
      </c>
      <c r="H60" s="4">
        <v>11230537</v>
      </c>
      <c r="I60" s="4">
        <v>879504</v>
      </c>
      <c r="J60" s="4">
        <v>40173</v>
      </c>
      <c r="K60" s="4"/>
    </row>
    <row r="61" spans="1:11" x14ac:dyDescent="0.3">
      <c r="A61" s="1" t="s">
        <v>574</v>
      </c>
      <c r="B61" s="26" t="s">
        <v>594</v>
      </c>
      <c r="C61" s="4">
        <v>3132469</v>
      </c>
      <c r="D61" s="4">
        <v>6099173</v>
      </c>
      <c r="E61" s="4">
        <v>962750</v>
      </c>
      <c r="F61" s="4">
        <v>15027</v>
      </c>
      <c r="G61" s="4">
        <v>683009</v>
      </c>
      <c r="H61" s="4">
        <v>14382</v>
      </c>
      <c r="I61" s="4">
        <v>541793</v>
      </c>
      <c r="J61" s="4">
        <v>7626</v>
      </c>
      <c r="K61" s="4"/>
    </row>
    <row r="62" spans="1:11" x14ac:dyDescent="0.3">
      <c r="A62" s="1" t="s">
        <v>574</v>
      </c>
      <c r="B62" s="26" t="s">
        <v>595</v>
      </c>
      <c r="C62" s="4">
        <v>6500669.5800000001</v>
      </c>
      <c r="D62" s="4">
        <v>2223948.94</v>
      </c>
      <c r="E62" s="4">
        <v>28127.54</v>
      </c>
      <c r="F62" s="4">
        <v>0</v>
      </c>
      <c r="G62" s="4">
        <v>1219930.73</v>
      </c>
      <c r="H62" s="4">
        <v>11352938.949999999</v>
      </c>
      <c r="I62" s="4">
        <v>448490.47</v>
      </c>
      <c r="J62" s="4">
        <v>197234.55</v>
      </c>
      <c r="K62" s="4"/>
    </row>
    <row r="63" spans="1:11" x14ac:dyDescent="0.3">
      <c r="A63" s="1" t="s">
        <v>574</v>
      </c>
      <c r="B63" s="26" t="s">
        <v>596</v>
      </c>
      <c r="C63" s="4">
        <v>1501021.5</v>
      </c>
      <c r="D63" s="4">
        <v>117190.86</v>
      </c>
      <c r="E63" s="4">
        <v>746791.16</v>
      </c>
      <c r="F63" s="4">
        <v>86259.5</v>
      </c>
      <c r="G63" s="4">
        <v>237800.52</v>
      </c>
      <c r="H63" s="4">
        <v>4535241.58</v>
      </c>
      <c r="I63" s="4">
        <v>217828.21</v>
      </c>
      <c r="J63" s="4">
        <v>48854.61</v>
      </c>
      <c r="K63" s="4"/>
    </row>
    <row r="64" spans="1:11" x14ac:dyDescent="0.3">
      <c r="A64" s="1" t="s">
        <v>574</v>
      </c>
      <c r="B64" s="26" t="s">
        <v>597</v>
      </c>
      <c r="C64" s="4">
        <v>2292496</v>
      </c>
      <c r="D64" s="4">
        <v>5313828</v>
      </c>
      <c r="E64" s="4">
        <v>366708</v>
      </c>
      <c r="F64" s="4">
        <v>9372</v>
      </c>
      <c r="G64" s="4">
        <v>971747</v>
      </c>
      <c r="H64" s="4">
        <v>13819</v>
      </c>
      <c r="I64" s="4">
        <v>340680</v>
      </c>
      <c r="J64" s="4">
        <v>3115</v>
      </c>
      <c r="K64" s="4"/>
    </row>
    <row r="65" spans="1:12" x14ac:dyDescent="0.3">
      <c r="A65" s="1" t="s">
        <v>574</v>
      </c>
      <c r="B65" s="26" t="s">
        <v>598</v>
      </c>
      <c r="C65" s="4">
        <v>1892676.12</v>
      </c>
      <c r="D65" s="4">
        <v>4217578.49</v>
      </c>
      <c r="E65" s="4">
        <v>831860.43</v>
      </c>
      <c r="F65" s="4">
        <v>433326.04</v>
      </c>
      <c r="G65" s="4">
        <v>237035.73</v>
      </c>
      <c r="H65" s="4">
        <v>5352.45</v>
      </c>
      <c r="I65" s="4">
        <v>79036.41</v>
      </c>
      <c r="J65" s="4">
        <v>1784.15</v>
      </c>
      <c r="K65" s="4"/>
    </row>
    <row r="66" spans="1:12" x14ac:dyDescent="0.3">
      <c r="A66" s="1" t="s">
        <v>574</v>
      </c>
      <c r="B66" s="26" t="s">
        <v>599</v>
      </c>
      <c r="C66" s="4">
        <v>3148579.52</v>
      </c>
      <c r="D66" s="4">
        <v>204462.33</v>
      </c>
      <c r="E66" s="4">
        <v>411595.22</v>
      </c>
      <c r="F66" s="4">
        <v>10894.83</v>
      </c>
      <c r="G66" s="4">
        <v>571053.41</v>
      </c>
      <c r="H66" s="4">
        <v>5194446.8</v>
      </c>
      <c r="I66" s="4">
        <v>478925.87</v>
      </c>
      <c r="J66" s="4">
        <v>12838.04</v>
      </c>
      <c r="K66" s="4"/>
    </row>
    <row r="67" spans="1:12" x14ac:dyDescent="0.3">
      <c r="A67" s="1" t="s">
        <v>574</v>
      </c>
      <c r="B67" s="26" t="s">
        <v>600</v>
      </c>
      <c r="C67" s="4">
        <v>19796500</v>
      </c>
      <c r="D67" s="4">
        <v>28831800</v>
      </c>
      <c r="E67" s="4">
        <v>0</v>
      </c>
      <c r="F67" s="4">
        <v>0</v>
      </c>
      <c r="G67" s="4">
        <v>1904400</v>
      </c>
      <c r="H67" s="4">
        <v>60200</v>
      </c>
      <c r="I67" s="4">
        <v>5413100</v>
      </c>
      <c r="J67" s="4">
        <v>119000</v>
      </c>
      <c r="K67" s="4"/>
    </row>
    <row r="68" spans="1:12" x14ac:dyDescent="0.3">
      <c r="A68" s="1" t="s">
        <v>574</v>
      </c>
      <c r="B68" s="26" t="s">
        <v>601</v>
      </c>
      <c r="C68" s="4">
        <v>10739501.32</v>
      </c>
      <c r="D68" s="4">
        <v>15378501.029999999</v>
      </c>
      <c r="E68" s="4">
        <v>1144020.52</v>
      </c>
      <c r="F68" s="4">
        <v>80494.31</v>
      </c>
      <c r="G68" s="4">
        <v>1362900.63</v>
      </c>
      <c r="H68" s="4">
        <v>36484.15</v>
      </c>
      <c r="I68" s="4">
        <v>919508.74</v>
      </c>
      <c r="J68" s="4">
        <v>314132.81</v>
      </c>
      <c r="K68" s="4"/>
    </row>
    <row r="69" spans="1:12" x14ac:dyDescent="0.3">
      <c r="A69" s="1" t="s">
        <v>574</v>
      </c>
      <c r="B69" s="26" t="s">
        <v>602</v>
      </c>
      <c r="C69" s="4">
        <v>7058851.4400000004</v>
      </c>
      <c r="D69" s="4">
        <v>14656061.91</v>
      </c>
      <c r="E69" s="4">
        <v>1230133.8600000001</v>
      </c>
      <c r="F69" s="4">
        <v>201570.49</v>
      </c>
      <c r="G69" s="4">
        <v>955254.69</v>
      </c>
      <c r="H69" s="4">
        <v>10605.42</v>
      </c>
      <c r="I69" s="4">
        <v>1026750.36</v>
      </c>
      <c r="J69" s="4">
        <v>15309.72</v>
      </c>
      <c r="K69" s="4"/>
    </row>
    <row r="70" spans="1:12" x14ac:dyDescent="0.3">
      <c r="A70" s="1" t="s">
        <v>574</v>
      </c>
      <c r="B70" s="26" t="s">
        <v>603</v>
      </c>
      <c r="C70" s="4">
        <v>2729601.4</v>
      </c>
      <c r="D70" s="4">
        <v>6284132.1699999999</v>
      </c>
      <c r="E70" s="4">
        <v>363864.15</v>
      </c>
      <c r="F70" s="4">
        <v>11244.87</v>
      </c>
      <c r="G70" s="4">
        <v>388400.21</v>
      </c>
      <c r="H70" s="4">
        <v>9019.09</v>
      </c>
      <c r="I70" s="4">
        <v>257555.82</v>
      </c>
      <c r="J70" s="4">
        <v>4504.24</v>
      </c>
      <c r="K70" s="4"/>
    </row>
    <row r="71" spans="1:12" x14ac:dyDescent="0.3">
      <c r="A71" s="1" t="s">
        <v>574</v>
      </c>
      <c r="B71" s="26" t="s">
        <v>604</v>
      </c>
      <c r="C71" s="4">
        <v>6953645</v>
      </c>
      <c r="D71" s="4">
        <v>17574942</v>
      </c>
      <c r="E71" s="4">
        <v>1097506</v>
      </c>
      <c r="F71" s="4">
        <v>15442</v>
      </c>
      <c r="G71" s="4">
        <v>818956</v>
      </c>
      <c r="H71" s="4">
        <v>10445</v>
      </c>
      <c r="I71" s="4">
        <v>689219</v>
      </c>
      <c r="J71" s="4">
        <v>6718</v>
      </c>
      <c r="K71" s="4"/>
    </row>
    <row r="72" spans="1:12" x14ac:dyDescent="0.3">
      <c r="A72" s="1" t="s">
        <v>261</v>
      </c>
      <c r="B72" s="26" t="s">
        <v>605</v>
      </c>
      <c r="C72" s="4">
        <v>9190970.9700000007</v>
      </c>
      <c r="D72" s="4">
        <v>16386567.369999999</v>
      </c>
      <c r="E72" s="4">
        <v>621261.54</v>
      </c>
      <c r="F72" s="4">
        <v>11159.63</v>
      </c>
      <c r="G72" s="4">
        <v>1318406.8899999999</v>
      </c>
      <c r="H72" s="4">
        <v>27030.98</v>
      </c>
      <c r="I72" s="4">
        <v>374889.1</v>
      </c>
      <c r="J72" s="4">
        <v>4017.64</v>
      </c>
      <c r="K72" s="4"/>
    </row>
    <row r="73" spans="1:12" x14ac:dyDescent="0.3">
      <c r="B73" s="26"/>
      <c r="C73" s="167"/>
      <c r="D73" s="30"/>
      <c r="E73" s="167"/>
      <c r="F73" s="167"/>
      <c r="G73" s="167"/>
      <c r="H73" s="167"/>
      <c r="I73" s="167"/>
      <c r="J73" s="167"/>
      <c r="K73" s="4"/>
    </row>
    <row r="74" spans="1:12" x14ac:dyDescent="0.3">
      <c r="B74" s="26" t="s">
        <v>225</v>
      </c>
      <c r="C74" s="11">
        <f t="shared" ref="C74:J74" si="0">SUBTOTAL(9,C41:C73)</f>
        <v>280763931.29000002</v>
      </c>
      <c r="D74" s="11">
        <f t="shared" si="0"/>
        <v>296956693.52999997</v>
      </c>
      <c r="E74" s="11">
        <f t="shared" si="0"/>
        <v>33472084.329999994</v>
      </c>
      <c r="F74" s="11">
        <f t="shared" si="0"/>
        <v>2498423.8099999996</v>
      </c>
      <c r="G74" s="11">
        <f t="shared" si="0"/>
        <v>37718878.469999999</v>
      </c>
      <c r="H74" s="11">
        <f t="shared" si="0"/>
        <v>159127134.98999998</v>
      </c>
      <c r="I74" s="11">
        <f t="shared" si="0"/>
        <v>51400881.850000009</v>
      </c>
      <c r="J74" s="11">
        <f t="shared" si="0"/>
        <v>1410674.39</v>
      </c>
      <c r="K74" s="4"/>
    </row>
    <row r="75" spans="1:12" x14ac:dyDescent="0.3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7.5" x14ac:dyDescent="0.35">
      <c r="B76" s="223" t="s">
        <v>258</v>
      </c>
      <c r="C76" s="223"/>
      <c r="D76" s="223"/>
      <c r="E76" s="223"/>
      <c r="F76" s="223"/>
      <c r="G76" s="223"/>
      <c r="H76" s="223"/>
      <c r="I76" s="223"/>
      <c r="J76" s="223"/>
      <c r="K76" s="223"/>
    </row>
    <row r="77" spans="1:12" ht="25.5" customHeight="1" x14ac:dyDescent="0.3">
      <c r="B77" s="24" t="s">
        <v>509</v>
      </c>
      <c r="C77" s="224" t="s">
        <v>284</v>
      </c>
      <c r="D77" s="225"/>
      <c r="E77" s="226" t="s">
        <v>285</v>
      </c>
      <c r="F77" s="225"/>
      <c r="G77" s="224" t="s">
        <v>286</v>
      </c>
      <c r="H77" s="225"/>
      <c r="I77" s="224" t="s">
        <v>287</v>
      </c>
      <c r="J77" s="225"/>
      <c r="K77" s="168"/>
      <c r="L77" s="6"/>
    </row>
    <row r="78" spans="1:12" x14ac:dyDescent="0.3">
      <c r="B78" s="26"/>
      <c r="C78" s="166" t="s">
        <v>251</v>
      </c>
      <c r="D78" s="28" t="s">
        <v>252</v>
      </c>
      <c r="E78" s="166" t="s">
        <v>251</v>
      </c>
      <c r="F78" s="166" t="s">
        <v>252</v>
      </c>
      <c r="G78" s="166" t="s">
        <v>251</v>
      </c>
      <c r="H78" s="166" t="s">
        <v>252</v>
      </c>
      <c r="I78" s="166" t="s">
        <v>251</v>
      </c>
      <c r="J78" s="166" t="s">
        <v>252</v>
      </c>
      <c r="K78" s="28"/>
    </row>
    <row r="79" spans="1:12" x14ac:dyDescent="0.3">
      <c r="B79" s="26"/>
      <c r="C79" s="28" t="s">
        <v>253</v>
      </c>
      <c r="D79" s="28" t="s">
        <v>253</v>
      </c>
      <c r="E79" s="28" t="s">
        <v>253</v>
      </c>
      <c r="F79" s="28" t="s">
        <v>253</v>
      </c>
      <c r="G79" s="28" t="s">
        <v>253</v>
      </c>
      <c r="H79" s="28" t="s">
        <v>253</v>
      </c>
      <c r="I79" s="28" t="s">
        <v>253</v>
      </c>
      <c r="J79" s="28" t="s">
        <v>253</v>
      </c>
      <c r="K79" s="28"/>
    </row>
    <row r="80" spans="1:12" x14ac:dyDescent="0.3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1" t="s">
        <v>574</v>
      </c>
      <c r="B81" s="26" t="s">
        <v>575</v>
      </c>
      <c r="C81" s="4">
        <v>683519</v>
      </c>
      <c r="D81" s="4">
        <v>584624</v>
      </c>
      <c r="E81" s="4">
        <v>1612925</v>
      </c>
      <c r="F81" s="4">
        <v>1287378</v>
      </c>
      <c r="G81" s="4">
        <v>9822233</v>
      </c>
      <c r="H81" s="4">
        <v>9810554</v>
      </c>
      <c r="I81" s="4">
        <v>549899</v>
      </c>
      <c r="J81" s="4">
        <v>518127</v>
      </c>
      <c r="K81" s="4"/>
    </row>
    <row r="82" spans="1:11" x14ac:dyDescent="0.3">
      <c r="A82" s="1" t="s">
        <v>574</v>
      </c>
      <c r="B82" s="26" t="s">
        <v>576</v>
      </c>
      <c r="C82" s="4">
        <v>338950</v>
      </c>
      <c r="D82" s="4">
        <v>189576</v>
      </c>
      <c r="E82" s="4">
        <v>439875</v>
      </c>
      <c r="F82" s="4">
        <v>208736</v>
      </c>
      <c r="G82" s="4">
        <v>5202829</v>
      </c>
      <c r="H82" s="4">
        <v>5251959</v>
      </c>
      <c r="I82" s="4">
        <v>440045</v>
      </c>
      <c r="J82" s="4">
        <v>151860</v>
      </c>
      <c r="K82" s="4"/>
    </row>
    <row r="83" spans="1:11" x14ac:dyDescent="0.3">
      <c r="A83" s="1" t="s">
        <v>574</v>
      </c>
      <c r="B83" s="26" t="s">
        <v>577</v>
      </c>
      <c r="C83" s="4">
        <v>3112784.61</v>
      </c>
      <c r="D83" s="4">
        <v>2533721.7599999998</v>
      </c>
      <c r="E83" s="4">
        <v>2430756.7000000002</v>
      </c>
      <c r="F83" s="4">
        <v>697667.42</v>
      </c>
      <c r="G83" s="4">
        <v>7290184.29</v>
      </c>
      <c r="H83" s="4">
        <v>7500559.4400000004</v>
      </c>
      <c r="I83" s="4">
        <v>926986.32</v>
      </c>
      <c r="J83" s="4">
        <v>508360.61</v>
      </c>
      <c r="K83" s="4"/>
    </row>
    <row r="84" spans="1:11" x14ac:dyDescent="0.3">
      <c r="A84" s="1" t="s">
        <v>574</v>
      </c>
      <c r="B84" s="26" t="s">
        <v>578</v>
      </c>
      <c r="C84" s="4">
        <v>15376100</v>
      </c>
      <c r="D84" s="4">
        <v>14046600</v>
      </c>
      <c r="E84" s="4">
        <v>2932200</v>
      </c>
      <c r="F84" s="4">
        <v>674300</v>
      </c>
      <c r="G84" s="4">
        <v>18263500</v>
      </c>
      <c r="H84" s="4">
        <v>17958900</v>
      </c>
      <c r="I84" s="4">
        <v>1113700</v>
      </c>
      <c r="J84" s="4">
        <v>1067400</v>
      </c>
      <c r="K84" s="4"/>
    </row>
    <row r="85" spans="1:11" x14ac:dyDescent="0.3">
      <c r="A85" s="1" t="s">
        <v>574</v>
      </c>
      <c r="B85" s="26" t="s">
        <v>579</v>
      </c>
      <c r="C85" s="4">
        <v>3531085</v>
      </c>
      <c r="D85" s="4">
        <v>2509992</v>
      </c>
      <c r="E85" s="4">
        <v>9072477</v>
      </c>
      <c r="F85" s="4">
        <v>5180516</v>
      </c>
      <c r="G85" s="4">
        <v>12106776</v>
      </c>
      <c r="H85" s="4">
        <v>11848474</v>
      </c>
      <c r="I85" s="4">
        <v>3021806</v>
      </c>
      <c r="J85" s="4">
        <v>2360910</v>
      </c>
      <c r="K85" s="4"/>
    </row>
    <row r="86" spans="1:11" x14ac:dyDescent="0.3">
      <c r="A86" s="1" t="s">
        <v>574</v>
      </c>
      <c r="B86" s="26" t="s">
        <v>580</v>
      </c>
      <c r="C86" s="4">
        <v>508087</v>
      </c>
      <c r="D86" s="4">
        <v>291776</v>
      </c>
      <c r="E86" s="4">
        <v>1567130</v>
      </c>
      <c r="F86" s="4">
        <v>697003</v>
      </c>
      <c r="G86" s="4">
        <v>4836656</v>
      </c>
      <c r="H86" s="4">
        <v>4714230</v>
      </c>
      <c r="I86" s="4">
        <v>1202410</v>
      </c>
      <c r="J86" s="4">
        <v>497481</v>
      </c>
      <c r="K86" s="4"/>
    </row>
    <row r="87" spans="1:11" x14ac:dyDescent="0.3">
      <c r="A87" s="1" t="s">
        <v>574</v>
      </c>
      <c r="B87" s="26" t="s">
        <v>581</v>
      </c>
      <c r="C87" s="4">
        <v>212986990</v>
      </c>
      <c r="D87" s="4">
        <v>189896647</v>
      </c>
      <c r="E87" s="4">
        <v>38616000</v>
      </c>
      <c r="F87" s="4">
        <v>14524974</v>
      </c>
      <c r="G87" s="4">
        <v>65516638</v>
      </c>
      <c r="H87" s="4">
        <v>63322066</v>
      </c>
      <c r="I87" s="4">
        <v>11195613</v>
      </c>
      <c r="J87" s="4">
        <v>7885100</v>
      </c>
      <c r="K87" s="4"/>
    </row>
    <row r="88" spans="1:11" x14ac:dyDescent="0.3">
      <c r="A88" s="1" t="s">
        <v>574</v>
      </c>
      <c r="B88" s="26" t="s">
        <v>582</v>
      </c>
      <c r="C88" s="4">
        <v>4217200</v>
      </c>
      <c r="D88" s="4">
        <v>1383900</v>
      </c>
      <c r="E88" s="4">
        <v>7676100</v>
      </c>
      <c r="F88" s="4">
        <v>4143300</v>
      </c>
      <c r="G88" s="4">
        <v>19604100</v>
      </c>
      <c r="H88" s="4">
        <v>19544100</v>
      </c>
      <c r="I88" s="4">
        <v>2256600</v>
      </c>
      <c r="J88" s="4">
        <v>318000</v>
      </c>
      <c r="K88" s="4"/>
    </row>
    <row r="89" spans="1:11" x14ac:dyDescent="0.3">
      <c r="A89" s="1" t="s">
        <v>574</v>
      </c>
      <c r="B89" s="26" t="s">
        <v>583</v>
      </c>
      <c r="C89" s="4">
        <v>3333801</v>
      </c>
      <c r="D89" s="4">
        <v>387047</v>
      </c>
      <c r="E89" s="4">
        <v>8971706</v>
      </c>
      <c r="F89" s="4">
        <v>6124835</v>
      </c>
      <c r="G89" s="4">
        <v>38427178</v>
      </c>
      <c r="H89" s="4">
        <v>40448588</v>
      </c>
      <c r="I89" s="4">
        <v>5480165</v>
      </c>
      <c r="J89" s="4">
        <v>4672910</v>
      </c>
      <c r="K89" s="4"/>
    </row>
    <row r="90" spans="1:11" x14ac:dyDescent="0.3">
      <c r="A90" s="1" t="s">
        <v>574</v>
      </c>
      <c r="B90" s="26" t="s">
        <v>584</v>
      </c>
      <c r="C90" s="4">
        <v>12539987</v>
      </c>
      <c r="D90" s="4">
        <v>11218350</v>
      </c>
      <c r="E90" s="4">
        <v>6930466</v>
      </c>
      <c r="F90" s="4">
        <v>5940102</v>
      </c>
      <c r="G90" s="4">
        <v>4960973</v>
      </c>
      <c r="H90" s="4">
        <v>4960973</v>
      </c>
      <c r="I90" s="4">
        <v>1570718</v>
      </c>
      <c r="J90" s="4">
        <v>490297</v>
      </c>
      <c r="K90" s="4"/>
    </row>
    <row r="91" spans="1:11" x14ac:dyDescent="0.3">
      <c r="A91" s="1" t="s">
        <v>574</v>
      </c>
      <c r="B91" s="26" t="s">
        <v>585</v>
      </c>
      <c r="C91" s="4">
        <v>1502191.02</v>
      </c>
      <c r="D91" s="4">
        <v>1147236.96</v>
      </c>
      <c r="E91" s="4">
        <v>1238261.2</v>
      </c>
      <c r="F91" s="4">
        <v>201510.89</v>
      </c>
      <c r="G91" s="4">
        <v>5008639.96</v>
      </c>
      <c r="H91" s="4">
        <v>4768636.22</v>
      </c>
      <c r="I91" s="4">
        <v>914594.75</v>
      </c>
      <c r="J91" s="4">
        <v>699080.3</v>
      </c>
      <c r="K91" s="4"/>
    </row>
    <row r="92" spans="1:11" x14ac:dyDescent="0.3">
      <c r="A92" s="1" t="s">
        <v>574</v>
      </c>
      <c r="B92" s="26" t="s">
        <v>586</v>
      </c>
      <c r="C92" s="4">
        <v>3496074.13</v>
      </c>
      <c r="D92" s="4">
        <v>3118930.97</v>
      </c>
      <c r="E92" s="4">
        <v>1991521.93</v>
      </c>
      <c r="F92" s="4">
        <v>800438.03</v>
      </c>
      <c r="G92" s="4">
        <v>16214979.99</v>
      </c>
      <c r="H92" s="4">
        <v>16174939.619999999</v>
      </c>
      <c r="I92" s="4">
        <v>2161865.92</v>
      </c>
      <c r="J92" s="4">
        <v>552091.59</v>
      </c>
      <c r="K92" s="4"/>
    </row>
    <row r="93" spans="1:11" x14ac:dyDescent="0.3">
      <c r="A93" s="1" t="s">
        <v>574</v>
      </c>
      <c r="B93" s="26" t="s">
        <v>587</v>
      </c>
      <c r="C93" s="4">
        <v>4401713.84</v>
      </c>
      <c r="D93" s="4">
        <v>2803784.01</v>
      </c>
      <c r="E93" s="4">
        <v>4752671.12</v>
      </c>
      <c r="F93" s="4">
        <v>2781551.26</v>
      </c>
      <c r="G93" s="4">
        <v>19450168.920000002</v>
      </c>
      <c r="H93" s="4">
        <v>19246274.100000001</v>
      </c>
      <c r="I93" s="4">
        <v>2628932.44</v>
      </c>
      <c r="J93" s="4">
        <v>754416.33</v>
      </c>
      <c r="K93" s="4"/>
    </row>
    <row r="94" spans="1:11" x14ac:dyDescent="0.3">
      <c r="A94" s="1" t="s">
        <v>574</v>
      </c>
      <c r="B94" s="26" t="s">
        <v>588</v>
      </c>
      <c r="C94" s="4">
        <v>1007903.77</v>
      </c>
      <c r="D94" s="4">
        <v>660564.41</v>
      </c>
      <c r="E94" s="4">
        <v>1312477.27</v>
      </c>
      <c r="F94" s="4">
        <v>684577.99</v>
      </c>
      <c r="G94" s="4">
        <v>8948899.7200000007</v>
      </c>
      <c r="H94" s="4">
        <v>8931551.0500000007</v>
      </c>
      <c r="I94" s="4">
        <v>1276627.6200000001</v>
      </c>
      <c r="J94" s="4">
        <v>1141267.3700000001</v>
      </c>
      <c r="K94" s="4"/>
    </row>
    <row r="95" spans="1:11" x14ac:dyDescent="0.3">
      <c r="A95" s="1" t="s">
        <v>574</v>
      </c>
      <c r="B95" s="26" t="s">
        <v>589</v>
      </c>
      <c r="C95" s="4">
        <v>965072.08</v>
      </c>
      <c r="D95" s="4">
        <v>831553.22</v>
      </c>
      <c r="E95" s="4">
        <v>1129999.71</v>
      </c>
      <c r="F95" s="4">
        <v>673212.79</v>
      </c>
      <c r="G95" s="4">
        <v>6188881.0300000003</v>
      </c>
      <c r="H95" s="4">
        <v>6002615.0800000001</v>
      </c>
      <c r="I95" s="4">
        <v>1932044.25</v>
      </c>
      <c r="J95" s="4">
        <v>1761153.89</v>
      </c>
      <c r="K95" s="4"/>
    </row>
    <row r="96" spans="1:11" x14ac:dyDescent="0.3">
      <c r="A96" s="1" t="s">
        <v>574</v>
      </c>
      <c r="B96" s="26" t="s">
        <v>590</v>
      </c>
      <c r="C96" s="4">
        <v>129017.2</v>
      </c>
      <c r="D96" s="4">
        <v>65796.3</v>
      </c>
      <c r="E96" s="4">
        <v>1209000.8</v>
      </c>
      <c r="F96" s="4">
        <v>792674.69</v>
      </c>
      <c r="G96" s="4">
        <v>751664.85</v>
      </c>
      <c r="H96" s="4">
        <v>822085.05</v>
      </c>
      <c r="I96" s="4">
        <v>70349.8</v>
      </c>
      <c r="J96" s="4">
        <v>65521.46</v>
      </c>
      <c r="K96" s="4"/>
    </row>
    <row r="97" spans="1:11" x14ac:dyDescent="0.3">
      <c r="A97" s="1" t="s">
        <v>574</v>
      </c>
      <c r="B97" s="26" t="s">
        <v>591</v>
      </c>
      <c r="C97" s="4">
        <v>8378631.1799999997</v>
      </c>
      <c r="D97" s="4">
        <v>7424425.8200000003</v>
      </c>
      <c r="E97" s="4">
        <v>4084859.84</v>
      </c>
      <c r="F97" s="4">
        <v>1491298.14</v>
      </c>
      <c r="G97" s="4">
        <v>12540461.310000001</v>
      </c>
      <c r="H97" s="4">
        <v>12562555.66</v>
      </c>
      <c r="I97" s="4">
        <v>993536.79</v>
      </c>
      <c r="J97" s="4">
        <v>530262.77</v>
      </c>
      <c r="K97" s="4"/>
    </row>
    <row r="98" spans="1:11" x14ac:dyDescent="0.3">
      <c r="A98" s="1" t="s">
        <v>574</v>
      </c>
      <c r="B98" s="26" t="s">
        <v>592</v>
      </c>
      <c r="C98" s="4">
        <v>378299.9</v>
      </c>
      <c r="D98" s="4">
        <v>281977.77</v>
      </c>
      <c r="E98" s="4">
        <v>885936.13</v>
      </c>
      <c r="F98" s="4">
        <v>305739.63</v>
      </c>
      <c r="G98" s="4">
        <v>2472346.8199999998</v>
      </c>
      <c r="H98" s="4">
        <v>2555583.08</v>
      </c>
      <c r="I98" s="4">
        <v>483981.95</v>
      </c>
      <c r="J98" s="4">
        <v>282885.86</v>
      </c>
      <c r="K98" s="4"/>
    </row>
    <row r="99" spans="1:11" x14ac:dyDescent="0.3">
      <c r="A99" s="1" t="s">
        <v>574</v>
      </c>
      <c r="B99" s="26" t="s">
        <v>593</v>
      </c>
      <c r="C99" s="4">
        <v>4697859</v>
      </c>
      <c r="D99" s="4">
        <v>4123131</v>
      </c>
      <c r="E99" s="4">
        <v>2395854</v>
      </c>
      <c r="F99" s="4">
        <v>1080355</v>
      </c>
      <c r="G99" s="4">
        <v>17574586</v>
      </c>
      <c r="H99" s="4">
        <v>18312304</v>
      </c>
      <c r="I99" s="4">
        <v>2830454</v>
      </c>
      <c r="J99" s="4">
        <v>2626126</v>
      </c>
      <c r="K99" s="4"/>
    </row>
    <row r="100" spans="1:11" x14ac:dyDescent="0.3">
      <c r="A100" s="1" t="s">
        <v>574</v>
      </c>
      <c r="B100" s="26" t="s">
        <v>594</v>
      </c>
      <c r="C100" s="4">
        <v>757691</v>
      </c>
      <c r="D100" s="4">
        <v>453057</v>
      </c>
      <c r="E100" s="4">
        <v>2198855</v>
      </c>
      <c r="F100" s="4">
        <v>858402</v>
      </c>
      <c r="G100" s="4">
        <v>9535167</v>
      </c>
      <c r="H100" s="4">
        <v>9620418</v>
      </c>
      <c r="I100" s="4">
        <v>1313741</v>
      </c>
      <c r="J100" s="4">
        <v>926260</v>
      </c>
      <c r="K100" s="4"/>
    </row>
    <row r="101" spans="1:11" x14ac:dyDescent="0.3">
      <c r="A101" s="1" t="s">
        <v>574</v>
      </c>
      <c r="B101" s="26" t="s">
        <v>595</v>
      </c>
      <c r="C101" s="4">
        <v>3192009.85</v>
      </c>
      <c r="D101" s="4">
        <v>2460159.04</v>
      </c>
      <c r="E101" s="4">
        <v>2927871.2</v>
      </c>
      <c r="F101" s="4">
        <v>677129.45</v>
      </c>
      <c r="G101" s="4">
        <v>23514960.079999998</v>
      </c>
      <c r="H101" s="4">
        <v>23530439</v>
      </c>
      <c r="I101" s="4">
        <v>2886319.02</v>
      </c>
      <c r="J101" s="4">
        <v>1233812.57</v>
      </c>
      <c r="K101" s="4"/>
    </row>
    <row r="102" spans="1:11" x14ac:dyDescent="0.3">
      <c r="A102" s="1" t="s">
        <v>574</v>
      </c>
      <c r="B102" s="26" t="s">
        <v>596</v>
      </c>
      <c r="C102" s="4">
        <v>75595.55</v>
      </c>
      <c r="D102" s="4">
        <v>50440.74</v>
      </c>
      <c r="E102" s="4">
        <v>895991.01</v>
      </c>
      <c r="F102" s="4">
        <v>166934.34</v>
      </c>
      <c r="G102" s="4">
        <v>2052988.9</v>
      </c>
      <c r="H102" s="4">
        <v>2053702.35</v>
      </c>
      <c r="I102" s="4">
        <v>531499.86</v>
      </c>
      <c r="J102" s="4">
        <v>424406.7</v>
      </c>
      <c r="K102" s="4"/>
    </row>
    <row r="103" spans="1:11" x14ac:dyDescent="0.3">
      <c r="A103" s="1" t="s">
        <v>574</v>
      </c>
      <c r="B103" s="26" t="s">
        <v>597</v>
      </c>
      <c r="C103" s="4">
        <v>673233</v>
      </c>
      <c r="D103" s="4">
        <v>506135</v>
      </c>
      <c r="E103" s="4">
        <v>1558129</v>
      </c>
      <c r="F103" s="4">
        <v>651794</v>
      </c>
      <c r="G103" s="4">
        <v>3213340</v>
      </c>
      <c r="H103" s="4">
        <v>2884619</v>
      </c>
      <c r="I103" s="4">
        <v>590523</v>
      </c>
      <c r="J103" s="4">
        <v>472412</v>
      </c>
      <c r="K103" s="4"/>
    </row>
    <row r="104" spans="1:11" x14ac:dyDescent="0.3">
      <c r="A104" s="1" t="s">
        <v>574</v>
      </c>
      <c r="B104" s="26" t="s">
        <v>598</v>
      </c>
      <c r="C104" s="4">
        <v>40617.440000000002</v>
      </c>
      <c r="D104" s="4">
        <v>22100</v>
      </c>
      <c r="E104" s="4">
        <v>411648.91</v>
      </c>
      <c r="F104" s="4">
        <v>71731.320000000007</v>
      </c>
      <c r="G104" s="4">
        <v>3005965.7</v>
      </c>
      <c r="H104" s="4">
        <v>3394368.3</v>
      </c>
      <c r="I104" s="4">
        <v>99179.95</v>
      </c>
      <c r="J104" s="4">
        <v>43284.15</v>
      </c>
      <c r="K104" s="4"/>
    </row>
    <row r="105" spans="1:11" x14ac:dyDescent="0.3">
      <c r="A105" s="1" t="s">
        <v>574</v>
      </c>
      <c r="B105" s="26" t="s">
        <v>599</v>
      </c>
      <c r="C105" s="4">
        <v>637003.71</v>
      </c>
      <c r="D105" s="4">
        <v>519691.22</v>
      </c>
      <c r="E105" s="4">
        <v>1150447.69</v>
      </c>
      <c r="F105" s="4">
        <v>727961.32</v>
      </c>
      <c r="G105" s="4">
        <v>3999124.43</v>
      </c>
      <c r="H105" s="4">
        <v>3324148.14</v>
      </c>
      <c r="I105" s="4">
        <v>1268386.8400000001</v>
      </c>
      <c r="J105" s="4">
        <v>701260.12</v>
      </c>
      <c r="K105" s="4"/>
    </row>
    <row r="106" spans="1:11" x14ac:dyDescent="0.3">
      <c r="A106" s="1" t="s">
        <v>574</v>
      </c>
      <c r="B106" s="26" t="s">
        <v>600</v>
      </c>
      <c r="C106" s="4">
        <v>3876000</v>
      </c>
      <c r="D106" s="4">
        <v>396700</v>
      </c>
      <c r="E106" s="4">
        <v>9381500</v>
      </c>
      <c r="F106" s="4">
        <v>6661200</v>
      </c>
      <c r="G106" s="4">
        <v>47273800</v>
      </c>
      <c r="H106" s="4">
        <v>47273800</v>
      </c>
      <c r="I106" s="4">
        <v>2815000</v>
      </c>
      <c r="J106" s="4">
        <v>1970100</v>
      </c>
      <c r="K106" s="4"/>
    </row>
    <row r="107" spans="1:11" x14ac:dyDescent="0.3">
      <c r="A107" s="1" t="s">
        <v>574</v>
      </c>
      <c r="B107" s="26" t="s">
        <v>601</v>
      </c>
      <c r="C107" s="4">
        <v>1017455.8</v>
      </c>
      <c r="D107" s="4">
        <v>765537.28000000003</v>
      </c>
      <c r="E107" s="4">
        <v>1830681.59</v>
      </c>
      <c r="F107" s="4">
        <v>1132117.7</v>
      </c>
      <c r="G107" s="4">
        <v>12938442.720000001</v>
      </c>
      <c r="H107" s="4">
        <v>14307438.48</v>
      </c>
      <c r="I107" s="4">
        <v>787659.74</v>
      </c>
      <c r="J107" s="4">
        <v>603634.22</v>
      </c>
      <c r="K107" s="4"/>
    </row>
    <row r="108" spans="1:11" x14ac:dyDescent="0.3">
      <c r="A108" s="1" t="s">
        <v>574</v>
      </c>
      <c r="B108" s="26" t="s">
        <v>602</v>
      </c>
      <c r="C108" s="4">
        <v>6276205.5599999996</v>
      </c>
      <c r="D108" s="4">
        <v>5538016.2999999998</v>
      </c>
      <c r="E108" s="4">
        <v>941083.05</v>
      </c>
      <c r="F108" s="4">
        <v>597738.85</v>
      </c>
      <c r="G108" s="4">
        <v>7873101.5999999996</v>
      </c>
      <c r="H108" s="4">
        <v>8253567.1799999997</v>
      </c>
      <c r="I108" s="4">
        <v>1735591.62</v>
      </c>
      <c r="J108" s="4">
        <v>1285079.81</v>
      </c>
      <c r="K108" s="4"/>
    </row>
    <row r="109" spans="1:11" x14ac:dyDescent="0.3">
      <c r="A109" s="1" t="s">
        <v>574</v>
      </c>
      <c r="B109" s="26" t="s">
        <v>603</v>
      </c>
      <c r="C109" s="4">
        <v>3434238.73</v>
      </c>
      <c r="D109" s="4">
        <v>3166397.35</v>
      </c>
      <c r="E109" s="4">
        <v>537196.59</v>
      </c>
      <c r="F109" s="4">
        <v>8313.85</v>
      </c>
      <c r="G109" s="4">
        <v>9415173.8200000003</v>
      </c>
      <c r="H109" s="4">
        <v>9720486.9800000004</v>
      </c>
      <c r="I109" s="4">
        <v>891379.61</v>
      </c>
      <c r="J109" s="4">
        <v>673915.2</v>
      </c>
      <c r="K109" s="4"/>
    </row>
    <row r="110" spans="1:11" x14ac:dyDescent="0.3">
      <c r="A110" s="1" t="s">
        <v>574</v>
      </c>
      <c r="B110" s="26" t="s">
        <v>604</v>
      </c>
      <c r="C110" s="4">
        <v>995982</v>
      </c>
      <c r="D110" s="4">
        <v>735857</v>
      </c>
      <c r="E110" s="4">
        <v>2145621</v>
      </c>
      <c r="F110" s="4">
        <v>455003</v>
      </c>
      <c r="G110" s="4">
        <v>9355210</v>
      </c>
      <c r="H110" s="4">
        <v>7883588</v>
      </c>
      <c r="I110" s="4">
        <v>1756233</v>
      </c>
      <c r="J110" s="4">
        <v>1572410</v>
      </c>
      <c r="K110" s="4"/>
    </row>
    <row r="111" spans="1:11" x14ac:dyDescent="0.3">
      <c r="A111" s="1" t="s">
        <v>359</v>
      </c>
      <c r="B111" s="26" t="s">
        <v>605</v>
      </c>
      <c r="C111" s="4">
        <v>2171302.4500000002</v>
      </c>
      <c r="D111" s="4">
        <v>1629136.86</v>
      </c>
      <c r="E111" s="4">
        <v>2082759.25</v>
      </c>
      <c r="F111" s="4">
        <v>517333.04</v>
      </c>
      <c r="G111" s="4">
        <v>11874462.5</v>
      </c>
      <c r="H111" s="4">
        <v>12233642.02</v>
      </c>
      <c r="I111" s="4">
        <v>1344413.58</v>
      </c>
      <c r="J111" s="4">
        <v>868071.39</v>
      </c>
      <c r="K111" s="4"/>
    </row>
    <row r="112" spans="1:11" x14ac:dyDescent="0.3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3">
      <c r="B113" s="26" t="s">
        <v>225</v>
      </c>
      <c r="C113" s="11">
        <f t="shared" ref="C113:J113" si="1">SUBTOTAL(9,C80:C112)</f>
        <v>304732600.82000005</v>
      </c>
      <c r="D113" s="11">
        <f t="shared" si="1"/>
        <v>259742862.01000002</v>
      </c>
      <c r="E113" s="11">
        <f t="shared" si="1"/>
        <v>125312001.99000001</v>
      </c>
      <c r="F113" s="11">
        <f t="shared" si="1"/>
        <v>60815828.710000016</v>
      </c>
      <c r="G113" s="11">
        <f t="shared" si="1"/>
        <v>419233432.63999999</v>
      </c>
      <c r="H113" s="11">
        <f t="shared" si="1"/>
        <v>419217164.75000012</v>
      </c>
      <c r="I113" s="11">
        <f t="shared" si="1"/>
        <v>57070257.06000001</v>
      </c>
      <c r="J113" s="11">
        <f t="shared" si="1"/>
        <v>37657897.340000004</v>
      </c>
      <c r="K113" s="4"/>
    </row>
    <row r="114" spans="1:12" x14ac:dyDescent="0.3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7.5" x14ac:dyDescent="0.35">
      <c r="B115" s="223" t="s">
        <v>258</v>
      </c>
      <c r="C115" s="223"/>
      <c r="D115" s="223"/>
      <c r="E115" s="223"/>
      <c r="F115" s="223"/>
      <c r="G115" s="223"/>
      <c r="H115" s="223"/>
      <c r="I115" s="223"/>
      <c r="J115" s="223"/>
      <c r="K115" s="223"/>
    </row>
    <row r="116" spans="1:12" ht="25.5" customHeight="1" x14ac:dyDescent="0.3">
      <c r="B116" s="24" t="s">
        <v>509</v>
      </c>
      <c r="C116" s="224" t="s">
        <v>288</v>
      </c>
      <c r="D116" s="225"/>
      <c r="E116" s="224" t="s">
        <v>289</v>
      </c>
      <c r="F116" s="225"/>
      <c r="G116" s="224" t="s">
        <v>515</v>
      </c>
      <c r="H116" s="225"/>
      <c r="I116" s="6"/>
      <c r="J116" s="89"/>
      <c r="K116" s="227" t="s">
        <v>146</v>
      </c>
      <c r="L116" s="228"/>
    </row>
    <row r="117" spans="1:12" x14ac:dyDescent="0.3">
      <c r="B117" s="26"/>
      <c r="C117" s="166" t="s">
        <v>251</v>
      </c>
      <c r="D117" s="166" t="s">
        <v>252</v>
      </c>
      <c r="E117" s="166" t="s">
        <v>251</v>
      </c>
      <c r="F117" s="166" t="s">
        <v>252</v>
      </c>
      <c r="G117" s="166" t="s">
        <v>251</v>
      </c>
      <c r="H117" s="166" t="s">
        <v>252</v>
      </c>
      <c r="K117" s="28" t="s">
        <v>251</v>
      </c>
      <c r="L117" s="28" t="s">
        <v>252</v>
      </c>
    </row>
    <row r="118" spans="1:12" x14ac:dyDescent="0.3">
      <c r="B118" s="26"/>
      <c r="C118" s="28" t="s">
        <v>253</v>
      </c>
      <c r="D118" s="28" t="s">
        <v>253</v>
      </c>
      <c r="E118" s="28" t="s">
        <v>253</v>
      </c>
      <c r="F118" s="28" t="s">
        <v>253</v>
      </c>
      <c r="G118" s="28" t="s">
        <v>253</v>
      </c>
      <c r="H118" s="28" t="s">
        <v>253</v>
      </c>
      <c r="K118" s="28" t="s">
        <v>253</v>
      </c>
      <c r="L118" s="28" t="s">
        <v>253</v>
      </c>
    </row>
    <row r="119" spans="1:12" x14ac:dyDescent="0.3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3">
      <c r="A120" s="1" t="s">
        <v>574</v>
      </c>
      <c r="B120" s="26" t="s">
        <v>575</v>
      </c>
      <c r="C120" s="4">
        <v>480888</v>
      </c>
      <c r="D120" s="4">
        <v>2113</v>
      </c>
      <c r="E120" s="4">
        <v>0</v>
      </c>
      <c r="F120" s="4">
        <v>0</v>
      </c>
      <c r="G120" s="4">
        <v>388714</v>
      </c>
      <c r="H120" s="4">
        <v>285174</v>
      </c>
      <c r="K120" s="4">
        <f t="shared" ref="K120:L120" si="2">C42+E42+G42+I42+C81+E81+G81+I81+C120+E120+G120</f>
        <v>16707198</v>
      </c>
      <c r="L120" s="4">
        <f t="shared" si="2"/>
        <v>18432013</v>
      </c>
    </row>
    <row r="121" spans="1:12" x14ac:dyDescent="0.3">
      <c r="A121" s="1" t="s">
        <v>574</v>
      </c>
      <c r="B121" s="26" t="s">
        <v>576</v>
      </c>
      <c r="C121" s="4">
        <v>221265</v>
      </c>
      <c r="D121" s="4">
        <v>4669</v>
      </c>
      <c r="E121" s="4">
        <v>1405</v>
      </c>
      <c r="F121" s="4">
        <v>1000</v>
      </c>
      <c r="G121" s="4">
        <v>97086</v>
      </c>
      <c r="H121" s="4">
        <v>53395</v>
      </c>
      <c r="K121" s="4">
        <f t="shared" ref="K121:L121" si="3">C43+E43+G43+I43+C82+E82+G82+I82+C121+E121+G121</f>
        <v>10868110</v>
      </c>
      <c r="L121" s="4">
        <f t="shared" si="3"/>
        <v>11747207</v>
      </c>
    </row>
    <row r="122" spans="1:12" x14ac:dyDescent="0.3">
      <c r="A122" s="1" t="s">
        <v>574</v>
      </c>
      <c r="B122" s="26" t="s">
        <v>577</v>
      </c>
      <c r="C122" s="4">
        <v>2608542.1</v>
      </c>
      <c r="D122" s="4">
        <v>2124709.29</v>
      </c>
      <c r="E122" s="4">
        <v>0</v>
      </c>
      <c r="F122" s="4">
        <v>0</v>
      </c>
      <c r="G122" s="4">
        <v>285698.95</v>
      </c>
      <c r="H122" s="4">
        <v>195412.33</v>
      </c>
      <c r="K122" s="4">
        <f t="shared" ref="K122:L122" si="4">C44+E44+G44+I44+C83+E83+G83+I83+C122+E122+G122</f>
        <v>23004684.030000001</v>
      </c>
      <c r="L122" s="4">
        <f t="shared" si="4"/>
        <v>20586296.929999996</v>
      </c>
    </row>
    <row r="123" spans="1:12" x14ac:dyDescent="0.3">
      <c r="A123" s="1" t="s">
        <v>574</v>
      </c>
      <c r="B123" s="26" t="s">
        <v>578</v>
      </c>
      <c r="C123" s="4">
        <v>3226500</v>
      </c>
      <c r="D123" s="4">
        <v>2367000</v>
      </c>
      <c r="E123" s="4">
        <v>583400</v>
      </c>
      <c r="F123" s="4">
        <v>182100</v>
      </c>
      <c r="G123" s="4">
        <v>304200</v>
      </c>
      <c r="H123" s="4">
        <v>209200</v>
      </c>
      <c r="K123" s="4">
        <f t="shared" ref="K123:L123" si="5">C45+E45+G45+I45+C84+E84+G84+I84+C123+E123+G123</f>
        <v>67305600</v>
      </c>
      <c r="L123" s="4">
        <f t="shared" si="5"/>
        <v>66398300</v>
      </c>
    </row>
    <row r="124" spans="1:12" x14ac:dyDescent="0.3">
      <c r="A124" s="1" t="s">
        <v>574</v>
      </c>
      <c r="B124" s="26" t="s">
        <v>579</v>
      </c>
      <c r="C124" s="4">
        <v>6676001</v>
      </c>
      <c r="D124" s="4">
        <v>4713969</v>
      </c>
      <c r="E124" s="4">
        <v>0</v>
      </c>
      <c r="F124" s="4">
        <v>0</v>
      </c>
      <c r="G124" s="4">
        <v>287884</v>
      </c>
      <c r="H124" s="4">
        <v>138163</v>
      </c>
      <c r="K124" s="4">
        <f t="shared" ref="K124:L124" si="6">C46+E46+G46+I46+C85+E85+G85+I85+C124+E124+G124</f>
        <v>55096547</v>
      </c>
      <c r="L124" s="4">
        <f t="shared" si="6"/>
        <v>49842215</v>
      </c>
    </row>
    <row r="125" spans="1:12" x14ac:dyDescent="0.3">
      <c r="A125" s="1" t="s">
        <v>574</v>
      </c>
      <c r="B125" s="26" t="s">
        <v>580</v>
      </c>
      <c r="C125" s="4">
        <v>1507562</v>
      </c>
      <c r="D125" s="4">
        <v>516528</v>
      </c>
      <c r="E125" s="4">
        <v>12222</v>
      </c>
      <c r="F125" s="4">
        <v>14103</v>
      </c>
      <c r="G125" s="4">
        <v>295983</v>
      </c>
      <c r="H125" s="4">
        <v>55000</v>
      </c>
      <c r="K125" s="4">
        <f t="shared" ref="K125:L125" si="7">C47+E47+G47+I47+C86+E86+G86+I86+C125+E125+G125</f>
        <v>20343202</v>
      </c>
      <c r="L125" s="4">
        <f t="shared" si="7"/>
        <v>20333927</v>
      </c>
    </row>
    <row r="126" spans="1:12" x14ac:dyDescent="0.3">
      <c r="A126" s="1" t="s">
        <v>574</v>
      </c>
      <c r="B126" s="26" t="s">
        <v>581</v>
      </c>
      <c r="C126" s="4">
        <v>9499610</v>
      </c>
      <c r="D126" s="4">
        <v>6817442</v>
      </c>
      <c r="E126" s="4">
        <v>0</v>
      </c>
      <c r="F126" s="4">
        <v>1965600</v>
      </c>
      <c r="G126" s="4">
        <v>17520145</v>
      </c>
      <c r="H126" s="4">
        <v>15829481</v>
      </c>
      <c r="K126" s="4">
        <f t="shared" ref="K126:L126" si="8">C48+E48+G48+I48+C87+E87+G87+I87+C126+E126+G126</f>
        <v>468116388</v>
      </c>
      <c r="L126" s="4">
        <f t="shared" si="8"/>
        <v>394683310</v>
      </c>
    </row>
    <row r="127" spans="1:12" x14ac:dyDescent="0.3">
      <c r="A127" s="1" t="s">
        <v>574</v>
      </c>
      <c r="B127" s="26" t="s">
        <v>582</v>
      </c>
      <c r="C127" s="4">
        <v>2106900</v>
      </c>
      <c r="D127" s="4">
        <v>1260900</v>
      </c>
      <c r="E127" s="4">
        <v>642200</v>
      </c>
      <c r="F127" s="4">
        <v>544900</v>
      </c>
      <c r="G127" s="4">
        <v>583200</v>
      </c>
      <c r="H127" s="4">
        <v>62300</v>
      </c>
      <c r="K127" s="4">
        <f t="shared" ref="K127:L127" si="9">C49+E49+G49+I49+C88+E88+G88+I88+C127+E127+G127</f>
        <v>52266800</v>
      </c>
      <c r="L127" s="4">
        <f t="shared" si="9"/>
        <v>45772800</v>
      </c>
    </row>
    <row r="128" spans="1:12" x14ac:dyDescent="0.3">
      <c r="A128" s="1" t="s">
        <v>574</v>
      </c>
      <c r="B128" s="26" t="s">
        <v>583</v>
      </c>
      <c r="C128" s="4">
        <v>3994582</v>
      </c>
      <c r="D128" s="4">
        <v>2738896</v>
      </c>
      <c r="E128" s="4">
        <v>1730805</v>
      </c>
      <c r="F128" s="4">
        <v>673687</v>
      </c>
      <c r="G128" s="4">
        <v>648281</v>
      </c>
      <c r="H128" s="4">
        <v>115689</v>
      </c>
      <c r="K128" s="4">
        <f t="shared" ref="K128:L128" si="10">C50+E50+G50+I50+C89+E89+G89+I89+C128+E128+G128</f>
        <v>80220428</v>
      </c>
      <c r="L128" s="4">
        <f t="shared" si="10"/>
        <v>74728059</v>
      </c>
    </row>
    <row r="129" spans="1:12" x14ac:dyDescent="0.3">
      <c r="A129" s="1" t="s">
        <v>574</v>
      </c>
      <c r="B129" s="26" t="s">
        <v>584</v>
      </c>
      <c r="C129" s="4">
        <v>473271</v>
      </c>
      <c r="D129" s="4">
        <v>2326</v>
      </c>
      <c r="E129" s="4">
        <v>0</v>
      </c>
      <c r="F129" s="4">
        <v>0</v>
      </c>
      <c r="G129" s="4">
        <v>353056</v>
      </c>
      <c r="H129" s="4">
        <v>232452</v>
      </c>
      <c r="K129" s="4">
        <f t="shared" ref="K129:L129" si="11">C51+E51+G51+I51+C90+E90+G90+I90+C129+E129+G129</f>
        <v>39146822</v>
      </c>
      <c r="L129" s="4">
        <f t="shared" si="11"/>
        <v>34887648</v>
      </c>
    </row>
    <row r="130" spans="1:12" x14ac:dyDescent="0.3">
      <c r="A130" s="1" t="s">
        <v>574</v>
      </c>
      <c r="B130" s="26" t="s">
        <v>585</v>
      </c>
      <c r="C130" s="4">
        <v>514779.45</v>
      </c>
      <c r="D130" s="4">
        <v>2328.3000000000002</v>
      </c>
      <c r="E130" s="4">
        <v>-0.01</v>
      </c>
      <c r="F130" s="4">
        <v>0</v>
      </c>
      <c r="G130" s="4">
        <v>517875.54</v>
      </c>
      <c r="H130" s="4">
        <v>252886.94</v>
      </c>
      <c r="K130" s="4">
        <f t="shared" ref="K130:L130" si="12">C52+E52+G52+I52+C91+E91+G91+I91+C130+E130+G130</f>
        <v>16838750.68</v>
      </c>
      <c r="L130" s="4">
        <f t="shared" si="12"/>
        <v>15679292.319999998</v>
      </c>
    </row>
    <row r="131" spans="1:12" x14ac:dyDescent="0.3">
      <c r="A131" s="1" t="s">
        <v>574</v>
      </c>
      <c r="B131" s="26" t="s">
        <v>586</v>
      </c>
      <c r="C131" s="4">
        <v>3077865.17</v>
      </c>
      <c r="D131" s="4">
        <v>2347494.85</v>
      </c>
      <c r="E131" s="4">
        <v>0</v>
      </c>
      <c r="F131" s="4">
        <v>25000</v>
      </c>
      <c r="G131" s="4">
        <v>431100.15999999997</v>
      </c>
      <c r="H131" s="4">
        <v>227642.51</v>
      </c>
      <c r="K131" s="4">
        <f t="shared" ref="K131:L131" si="13">C53+E53+G53+I53+C92+E92+G92+I92+C131+E131+G131</f>
        <v>36524878.93</v>
      </c>
      <c r="L131" s="4">
        <f t="shared" si="13"/>
        <v>36068547.829999998</v>
      </c>
    </row>
    <row r="132" spans="1:12" x14ac:dyDescent="0.3">
      <c r="A132" s="1" t="s">
        <v>574</v>
      </c>
      <c r="B132" s="26" t="s">
        <v>587</v>
      </c>
      <c r="C132" s="4">
        <v>3934005.12</v>
      </c>
      <c r="D132" s="4">
        <v>2730359.51</v>
      </c>
      <c r="E132" s="4">
        <v>0</v>
      </c>
      <c r="F132" s="4">
        <v>0</v>
      </c>
      <c r="G132" s="4">
        <v>1002164</v>
      </c>
      <c r="H132" s="4">
        <v>148383.01</v>
      </c>
      <c r="K132" s="4">
        <f t="shared" ref="K132:L132" si="14">C54+E54+G54+I54+C93+E93+G93+I93+C132+E132+G132</f>
        <v>49371444.119999997</v>
      </c>
      <c r="L132" s="4">
        <f t="shared" si="14"/>
        <v>41074096.819999993</v>
      </c>
    </row>
    <row r="133" spans="1:12" x14ac:dyDescent="0.3">
      <c r="A133" s="1" t="s">
        <v>574</v>
      </c>
      <c r="B133" s="26" t="s">
        <v>588</v>
      </c>
      <c r="C133" s="4">
        <v>2252372.9500000002</v>
      </c>
      <c r="D133" s="4">
        <v>1603798.58</v>
      </c>
      <c r="E133" s="4">
        <v>68408.78</v>
      </c>
      <c r="F133" s="4">
        <v>84.76</v>
      </c>
      <c r="G133" s="4">
        <v>101000</v>
      </c>
      <c r="H133" s="4">
        <v>80000</v>
      </c>
      <c r="K133" s="4">
        <f t="shared" ref="K133:L133" si="15">C55+E55+G55+I55+C94+E94+G94+I94+C133+E133+G133</f>
        <v>20085097.199999999</v>
      </c>
      <c r="L133" s="4">
        <f t="shared" si="15"/>
        <v>21595151.660000008</v>
      </c>
    </row>
    <row r="134" spans="1:12" x14ac:dyDescent="0.3">
      <c r="A134" s="1" t="s">
        <v>574</v>
      </c>
      <c r="B134" s="26" t="s">
        <v>589</v>
      </c>
      <c r="C134" s="4">
        <v>1659204.17</v>
      </c>
      <c r="D134" s="4">
        <v>1207054.97</v>
      </c>
      <c r="E134" s="4">
        <v>50000</v>
      </c>
      <c r="F134" s="4">
        <v>50000</v>
      </c>
      <c r="G134" s="4">
        <v>388168.48</v>
      </c>
      <c r="H134" s="4">
        <v>233652.3</v>
      </c>
      <c r="K134" s="4">
        <f t="shared" ref="K134:L134" si="16">C56+E56+G56+I56+C95+E95+G95+I95+C134+E134+G134</f>
        <v>17091226.169999998</v>
      </c>
      <c r="L134" s="4">
        <f t="shared" si="16"/>
        <v>17681842.080000002</v>
      </c>
    </row>
    <row r="135" spans="1:12" x14ac:dyDescent="0.3">
      <c r="A135" s="1" t="s">
        <v>574</v>
      </c>
      <c r="B135" s="26" t="s">
        <v>590</v>
      </c>
      <c r="C135" s="4">
        <v>612347.34</v>
      </c>
      <c r="D135" s="4">
        <v>550469.56000000006</v>
      </c>
      <c r="E135" s="4">
        <v>2224.9299999999998</v>
      </c>
      <c r="F135" s="4">
        <v>0</v>
      </c>
      <c r="G135" s="4">
        <v>136512.79</v>
      </c>
      <c r="H135" s="4">
        <v>23915.119999999999</v>
      </c>
      <c r="K135" s="4">
        <f t="shared" ref="K135:L135" si="17">C57+E57+G57+I57+C96+E96+G96+I96+C135+E135+G135</f>
        <v>5500094.169999999</v>
      </c>
      <c r="L135" s="4">
        <f t="shared" si="17"/>
        <v>5359417.87</v>
      </c>
    </row>
    <row r="136" spans="1:12" x14ac:dyDescent="0.3">
      <c r="A136" s="1" t="s">
        <v>574</v>
      </c>
      <c r="B136" s="26" t="s">
        <v>591</v>
      </c>
      <c r="C136" s="4">
        <v>1148168.32</v>
      </c>
      <c r="D136" s="4">
        <v>9677.06</v>
      </c>
      <c r="E136" s="4">
        <v>2232298.23</v>
      </c>
      <c r="F136" s="4">
        <v>2072923</v>
      </c>
      <c r="G136" s="4">
        <v>659239948.12</v>
      </c>
      <c r="H136" s="4">
        <v>659152873.02999997</v>
      </c>
      <c r="K136" s="4">
        <f t="shared" ref="K136:L136" si="18">C58+E58+G58+I58+C97+E97+G97+I97+C136+E136+G136</f>
        <v>704010283.89999998</v>
      </c>
      <c r="L136" s="4">
        <f t="shared" si="18"/>
        <v>700892293.90999997</v>
      </c>
    </row>
    <row r="137" spans="1:12" x14ac:dyDescent="0.3">
      <c r="A137" s="1" t="s">
        <v>574</v>
      </c>
      <c r="B137" s="26" t="s">
        <v>592</v>
      </c>
      <c r="C137" s="4">
        <v>405224.76</v>
      </c>
      <c r="D137" s="4">
        <v>6215.6</v>
      </c>
      <c r="E137" s="4">
        <v>0</v>
      </c>
      <c r="F137" s="4">
        <v>0</v>
      </c>
      <c r="G137" s="4">
        <v>222046.81</v>
      </c>
      <c r="H137" s="4">
        <v>76968</v>
      </c>
      <c r="K137" s="4">
        <f t="shared" ref="K137:L137" si="19">C59+E59+G59+I59+C98+E98+G98+I98+C137+E137+G137</f>
        <v>9292019</v>
      </c>
      <c r="L137" s="4">
        <f t="shared" si="19"/>
        <v>10522821.609999998</v>
      </c>
    </row>
    <row r="138" spans="1:12" x14ac:dyDescent="0.3">
      <c r="A138" s="1" t="s">
        <v>574</v>
      </c>
      <c r="B138" s="26" t="s">
        <v>593</v>
      </c>
      <c r="C138" s="4">
        <v>1987337</v>
      </c>
      <c r="D138" s="4">
        <v>1386292</v>
      </c>
      <c r="E138" s="4">
        <v>70861</v>
      </c>
      <c r="F138" s="4">
        <v>193351</v>
      </c>
      <c r="G138" s="4">
        <v>687602</v>
      </c>
      <c r="H138" s="4">
        <v>153658</v>
      </c>
      <c r="K138" s="4">
        <f t="shared" ref="K138:L138" si="20">C60+E60+G60+I60+C99+E99+G99+I99+C138+E138+G138</f>
        <v>39706356</v>
      </c>
      <c r="L138" s="4">
        <f t="shared" si="20"/>
        <v>40590849</v>
      </c>
    </row>
    <row r="139" spans="1:12" x14ac:dyDescent="0.3">
      <c r="A139" s="1" t="s">
        <v>574</v>
      </c>
      <c r="B139" s="26" t="s">
        <v>594</v>
      </c>
      <c r="C139" s="4">
        <v>2747154</v>
      </c>
      <c r="D139" s="4">
        <v>1769619</v>
      </c>
      <c r="E139" s="4">
        <v>0</v>
      </c>
      <c r="F139" s="4">
        <v>0</v>
      </c>
      <c r="G139" s="4">
        <v>326945</v>
      </c>
      <c r="H139" s="4">
        <v>225945</v>
      </c>
      <c r="K139" s="4">
        <f t="shared" ref="K139:L139" si="21">C61+E61+G61+I61+C100+E100+G100+I100+C139+E139+G139</f>
        <v>22199574</v>
      </c>
      <c r="L139" s="4">
        <f t="shared" si="21"/>
        <v>19989909</v>
      </c>
    </row>
    <row r="140" spans="1:12" x14ac:dyDescent="0.3">
      <c r="A140" s="1" t="s">
        <v>574</v>
      </c>
      <c r="B140" s="26" t="s">
        <v>595</v>
      </c>
      <c r="C140" s="4">
        <v>2524537.69</v>
      </c>
      <c r="D140" s="4">
        <v>2016094.75</v>
      </c>
      <c r="E140" s="4">
        <v>850.6</v>
      </c>
      <c r="F140" s="4">
        <v>0</v>
      </c>
      <c r="G140" s="4">
        <v>212930.16</v>
      </c>
      <c r="H140" s="4">
        <v>95263.99</v>
      </c>
      <c r="K140" s="4">
        <f t="shared" ref="K140:L140" si="22">C62+E62+G62+I62+C101+E101+G101+I101+C140+E140+G140</f>
        <v>43456696.920000002</v>
      </c>
      <c r="L140" s="4">
        <f t="shared" si="22"/>
        <v>43787021.240000002</v>
      </c>
    </row>
    <row r="141" spans="1:12" x14ac:dyDescent="0.3">
      <c r="A141" s="1" t="s">
        <v>574</v>
      </c>
      <c r="B141" s="26" t="s">
        <v>596</v>
      </c>
      <c r="C141" s="4">
        <v>1687357.84</v>
      </c>
      <c r="D141" s="4">
        <v>1206718.08</v>
      </c>
      <c r="E141" s="4">
        <v>0</v>
      </c>
      <c r="F141" s="4">
        <v>0</v>
      </c>
      <c r="G141" s="4">
        <v>157870.03</v>
      </c>
      <c r="H141" s="4">
        <v>36511.300000000003</v>
      </c>
      <c r="K141" s="4">
        <f t="shared" ref="K141:L141" si="23">C63+E63+G63+I63+C102+E102+G102+I102+C141+E141+G141</f>
        <v>8104744.5800000001</v>
      </c>
      <c r="L141" s="4">
        <f t="shared" si="23"/>
        <v>8726260.0600000024</v>
      </c>
    </row>
    <row r="142" spans="1:12" x14ac:dyDescent="0.3">
      <c r="A142" s="1" t="s">
        <v>574</v>
      </c>
      <c r="B142" s="26" t="s">
        <v>597</v>
      </c>
      <c r="C142" s="4">
        <v>1682698</v>
      </c>
      <c r="D142" s="4">
        <v>1283532</v>
      </c>
      <c r="E142" s="4">
        <v>135367</v>
      </c>
      <c r="F142" s="4">
        <v>120092</v>
      </c>
      <c r="G142" s="4">
        <v>275050</v>
      </c>
      <c r="H142" s="4">
        <v>187350</v>
      </c>
      <c r="K142" s="4">
        <f t="shared" ref="K142:L142" si="24">C64+E64+G64+I64+C103+E103+G103+I103+C142+E142+G142</f>
        <v>12099971</v>
      </c>
      <c r="L142" s="4">
        <f t="shared" si="24"/>
        <v>11446068</v>
      </c>
    </row>
    <row r="143" spans="1:12" x14ac:dyDescent="0.3">
      <c r="A143" s="1" t="s">
        <v>574</v>
      </c>
      <c r="B143" s="26" t="s">
        <v>598</v>
      </c>
      <c r="C143" s="4">
        <v>622106.93999999994</v>
      </c>
      <c r="D143" s="4">
        <v>9515.4699999999993</v>
      </c>
      <c r="E143" s="4">
        <v>375.15</v>
      </c>
      <c r="F143" s="4">
        <v>1000</v>
      </c>
      <c r="G143" s="4">
        <v>256501.61</v>
      </c>
      <c r="H143" s="4">
        <v>42136.6</v>
      </c>
      <c r="K143" s="4">
        <f t="shared" ref="K143:L143" si="25">C65+E65+G65+I65+C104+E104+G104+I104+C143+E143+G143</f>
        <v>7477004.3900000015</v>
      </c>
      <c r="L143" s="4">
        <f t="shared" si="25"/>
        <v>8242176.9700000007</v>
      </c>
    </row>
    <row r="144" spans="1:12" x14ac:dyDescent="0.3">
      <c r="A144" s="1" t="s">
        <v>574</v>
      </c>
      <c r="B144" s="26" t="s">
        <v>599</v>
      </c>
      <c r="C144" s="4">
        <v>2352751.27</v>
      </c>
      <c r="D144" s="4">
        <v>1880000</v>
      </c>
      <c r="E144" s="4">
        <v>56395.03</v>
      </c>
      <c r="F144" s="4">
        <v>30000</v>
      </c>
      <c r="G144" s="4">
        <v>151874.84</v>
      </c>
      <c r="H144" s="4">
        <v>40000</v>
      </c>
      <c r="K144" s="4">
        <f t="shared" ref="K144:L144" si="26">C66+E66+G66+I66+C105+E105+G105+I105+C144+E144+G144</f>
        <v>14226137.829999998</v>
      </c>
      <c r="L144" s="4">
        <f t="shared" si="26"/>
        <v>12645702.799999999</v>
      </c>
    </row>
    <row r="145" spans="1:12" x14ac:dyDescent="0.3">
      <c r="A145" s="1" t="s">
        <v>574</v>
      </c>
      <c r="B145" s="26" t="s">
        <v>600</v>
      </c>
      <c r="C145" s="4">
        <v>3284500</v>
      </c>
      <c r="D145" s="4">
        <v>2278200</v>
      </c>
      <c r="E145" s="4">
        <v>797800</v>
      </c>
      <c r="F145" s="4">
        <v>491000</v>
      </c>
      <c r="G145" s="4">
        <v>601300</v>
      </c>
      <c r="H145" s="4">
        <v>601300</v>
      </c>
      <c r="K145" s="4">
        <f t="shared" ref="K145:L145" si="27">C67+E67+G67+I67+C106+E106+G106+I106+C145+E145+G145</f>
        <v>95143900</v>
      </c>
      <c r="L145" s="4">
        <f t="shared" si="27"/>
        <v>88683300</v>
      </c>
    </row>
    <row r="146" spans="1:12" x14ac:dyDescent="0.3">
      <c r="A146" s="1" t="s">
        <v>574</v>
      </c>
      <c r="B146" s="26" t="s">
        <v>601</v>
      </c>
      <c r="C146" s="4">
        <v>2924548.3</v>
      </c>
      <c r="D146" s="4">
        <v>1761595.56</v>
      </c>
      <c r="E146" s="4">
        <v>0</v>
      </c>
      <c r="F146" s="4">
        <v>4000</v>
      </c>
      <c r="G146" s="4">
        <v>894688.42</v>
      </c>
      <c r="H146" s="4">
        <v>325812.07</v>
      </c>
      <c r="K146" s="4">
        <f t="shared" ref="K146:L146" si="28">C68+E68+G68+I68+C107+E107+G107+I107+C146+E146+G146</f>
        <v>34559407.780000001</v>
      </c>
      <c r="L146" s="4">
        <f t="shared" si="28"/>
        <v>34709747.609999999</v>
      </c>
    </row>
    <row r="147" spans="1:12" x14ac:dyDescent="0.3">
      <c r="A147" s="1" t="s">
        <v>574</v>
      </c>
      <c r="B147" s="26" t="s">
        <v>602</v>
      </c>
      <c r="C147" s="4">
        <v>2311011.42</v>
      </c>
      <c r="D147" s="4">
        <v>1463228.47</v>
      </c>
      <c r="E147" s="4">
        <v>61476</v>
      </c>
      <c r="F147" s="4">
        <v>61746</v>
      </c>
      <c r="G147" s="4">
        <v>436290.67</v>
      </c>
      <c r="H147" s="4">
        <v>148444.85999999999</v>
      </c>
      <c r="K147" s="4">
        <f t="shared" ref="K147:L147" si="29">C69+E69+G69+I69+C108+E108+G108+I108+C147+E147+G147</f>
        <v>29905750.270000003</v>
      </c>
      <c r="L147" s="4">
        <f t="shared" si="29"/>
        <v>32231369.009999998</v>
      </c>
    </row>
    <row r="148" spans="1:12" x14ac:dyDescent="0.3">
      <c r="A148" s="1" t="s">
        <v>574</v>
      </c>
      <c r="B148" s="26" t="s">
        <v>603</v>
      </c>
      <c r="C148" s="4">
        <v>1760215.36</v>
      </c>
      <c r="D148" s="4">
        <v>1206501.58</v>
      </c>
      <c r="E148" s="4">
        <v>359371.66</v>
      </c>
      <c r="F148" s="4">
        <v>278518.28000000003</v>
      </c>
      <c r="G148" s="4">
        <v>193154.6</v>
      </c>
      <c r="H148" s="4">
        <v>42917.22</v>
      </c>
      <c r="K148" s="4">
        <f t="shared" ref="K148:L148" si="30">C70+E70+G70+I70+C109+E109+G109+I109+C148+E148+G148</f>
        <v>20330151.949999999</v>
      </c>
      <c r="L148" s="4">
        <f t="shared" si="30"/>
        <v>21405950.829999998</v>
      </c>
    </row>
    <row r="149" spans="1:12" x14ac:dyDescent="0.3">
      <c r="A149" s="1" t="s">
        <v>574</v>
      </c>
      <c r="B149" s="26" t="s">
        <v>604</v>
      </c>
      <c r="C149" s="4">
        <v>3128111</v>
      </c>
      <c r="D149" s="4">
        <v>2318099</v>
      </c>
      <c r="E149" s="4">
        <v>0</v>
      </c>
      <c r="F149" s="4">
        <v>0</v>
      </c>
      <c r="G149" s="4">
        <v>310693</v>
      </c>
      <c r="H149" s="4">
        <v>307994</v>
      </c>
      <c r="K149" s="4">
        <f>C71+E71+G71+I71+C110+E110+G110+I110+C149+E149+G149</f>
        <v>27251176</v>
      </c>
      <c r="L149" s="4">
        <f>D71+F71+H71+J71+D110+F110+H110+J110+D149+F149+H149</f>
        <v>30880498</v>
      </c>
    </row>
    <row r="150" spans="1:12" x14ac:dyDescent="0.3">
      <c r="A150" s="1" t="s">
        <v>360</v>
      </c>
      <c r="B150" s="26" t="s">
        <v>605</v>
      </c>
      <c r="C150" s="4">
        <v>2024293.11</v>
      </c>
      <c r="D150" s="4">
        <v>1418040.4</v>
      </c>
      <c r="E150" s="4">
        <v>0</v>
      </c>
      <c r="F150" s="4">
        <v>0</v>
      </c>
      <c r="G150" s="4">
        <v>1014310.57</v>
      </c>
      <c r="H150" s="4">
        <v>655131.12</v>
      </c>
      <c r="K150" s="4">
        <f>C72+E72+G72+I72+C111+E111+G111+I111+C150+E150+G150</f>
        <v>32017069.960000001</v>
      </c>
      <c r="L150" s="4">
        <f>D72+F72+H72+J72+D111+F111+H111+J111+D150+F150+H150</f>
        <v>33750130.449999996</v>
      </c>
    </row>
    <row r="151" spans="1:12" x14ac:dyDescent="0.3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3">
      <c r="B152" s="26" t="s">
        <v>225</v>
      </c>
      <c r="C152" s="11">
        <f t="shared" ref="C152:H152" si="31">SUBTOTAL(9,C119:C151)</f>
        <v>73435710.310000002</v>
      </c>
      <c r="D152" s="11">
        <f t="shared" si="31"/>
        <v>49003387.029999994</v>
      </c>
      <c r="E152" s="11">
        <f t="shared" si="31"/>
        <v>6805460.3700000001</v>
      </c>
      <c r="F152" s="11">
        <f t="shared" si="31"/>
        <v>6709105.04</v>
      </c>
      <c r="G152" s="11">
        <f t="shared" si="31"/>
        <v>688322274.74999988</v>
      </c>
      <c r="H152" s="11">
        <f t="shared" si="31"/>
        <v>680235051.4000001</v>
      </c>
      <c r="I152" s="6"/>
      <c r="J152" s="6"/>
      <c r="K152" s="11">
        <f>SUBTOTAL(9,K119:K151)</f>
        <v>2078267513.8799999</v>
      </c>
      <c r="L152" s="11">
        <f>SUBTOTAL(9,L119:L151)</f>
        <v>1973374222.9999998</v>
      </c>
    </row>
    <row r="153" spans="1:12" x14ac:dyDescent="0.3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35">
      <c r="B155" s="26"/>
      <c r="C155" s="229"/>
      <c r="D155" s="229"/>
      <c r="E155" s="229"/>
      <c r="F155" s="229"/>
      <c r="H155" s="180"/>
      <c r="I155" s="180"/>
      <c r="K155" s="182" t="s">
        <v>146</v>
      </c>
      <c r="L155" s="183"/>
    </row>
    <row r="156" spans="1:12" ht="13.5" thickTop="1" x14ac:dyDescent="0.3">
      <c r="B156" s="15"/>
      <c r="C156" s="28"/>
      <c r="D156" s="28"/>
      <c r="E156" s="28"/>
      <c r="F156" s="28"/>
      <c r="H156" s="26"/>
      <c r="I156" s="28"/>
      <c r="J156" s="27"/>
      <c r="K156" s="28" t="s">
        <v>251</v>
      </c>
      <c r="L156" s="28" t="s">
        <v>252</v>
      </c>
    </row>
    <row r="157" spans="1:12" x14ac:dyDescent="0.3">
      <c r="B157" s="15"/>
      <c r="C157" s="28"/>
      <c r="D157" s="28"/>
      <c r="E157" s="28"/>
      <c r="F157" s="28"/>
      <c r="H157" s="28"/>
      <c r="I157" s="28"/>
      <c r="J157" s="27"/>
      <c r="K157" s="28" t="s">
        <v>253</v>
      </c>
      <c r="L157" s="28" t="s">
        <v>253</v>
      </c>
    </row>
    <row r="158" spans="1:12" x14ac:dyDescent="0.3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3">
      <c r="A159" s="1" t="s">
        <v>159</v>
      </c>
      <c r="B159" s="26"/>
      <c r="C159" s="4"/>
      <c r="D159" s="4"/>
      <c r="E159" s="4"/>
      <c r="F159" s="4"/>
      <c r="H159" s="192" t="s">
        <v>510</v>
      </c>
      <c r="I159" s="178"/>
      <c r="J159" s="178"/>
      <c r="K159" s="162">
        <v>0</v>
      </c>
      <c r="L159" s="162">
        <v>0</v>
      </c>
    </row>
    <row r="160" spans="1:12" x14ac:dyDescent="0.3">
      <c r="B160" s="26"/>
      <c r="C160" s="4"/>
      <c r="D160" s="4"/>
      <c r="E160" s="4"/>
      <c r="F160" s="4"/>
      <c r="H160" s="4"/>
      <c r="I160" s="4"/>
      <c r="J160" s="4"/>
      <c r="K160" s="15">
        <f>K152+K159</f>
        <v>2078267513.8799999</v>
      </c>
      <c r="L160" s="15">
        <f>L152+L159</f>
        <v>1973374222.9999998</v>
      </c>
    </row>
    <row r="161" spans="1:13" x14ac:dyDescent="0.3">
      <c r="A161" s="1" t="s">
        <v>163</v>
      </c>
      <c r="B161" s="26"/>
      <c r="C161" s="4"/>
      <c r="D161" s="4"/>
      <c r="E161" s="4"/>
      <c r="F161" s="4"/>
      <c r="H161" s="179" t="s">
        <v>496</v>
      </c>
      <c r="I161" s="178"/>
      <c r="J161" s="178"/>
      <c r="K161" s="4">
        <v>13567422</v>
      </c>
      <c r="L161" s="4">
        <v>13567422</v>
      </c>
    </row>
    <row r="162" spans="1:13" ht="13.5" thickBot="1" x14ac:dyDescent="0.35">
      <c r="B162" s="10"/>
      <c r="C162" s="10"/>
      <c r="D162" s="10"/>
      <c r="E162" s="10"/>
      <c r="F162" s="10"/>
      <c r="H162" s="10"/>
      <c r="I162" s="149"/>
      <c r="J162" s="149"/>
      <c r="K162" s="4"/>
      <c r="L162" s="149"/>
    </row>
    <row r="163" spans="1:13" ht="14" thickTop="1" thickBot="1" x14ac:dyDescent="0.35">
      <c r="B163" s="10"/>
      <c r="C163" s="10"/>
      <c r="D163" s="10"/>
      <c r="E163" s="10"/>
      <c r="F163" s="10"/>
      <c r="H163" s="174" t="s">
        <v>160</v>
      </c>
      <c r="I163" s="175"/>
      <c r="J163" s="174"/>
      <c r="K163" s="181">
        <f>K160-K161</f>
        <v>2064700091.8799999</v>
      </c>
      <c r="L163" s="151">
        <f>L160-L161</f>
        <v>1959806800.9999998</v>
      </c>
      <c r="M163" s="6"/>
    </row>
    <row r="164" spans="1:13" ht="13.5" thickTop="1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3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115:K115"/>
    <mergeCell ref="G116:H116"/>
    <mergeCell ref="K116:L116"/>
    <mergeCell ref="C155:D155"/>
    <mergeCell ref="E155:F155"/>
    <mergeCell ref="C116:D116"/>
    <mergeCell ref="E116:F116"/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0" width="13" style="1" customWidth="1"/>
    <col min="11" max="12" width="18" style="1" customWidth="1"/>
    <col min="13" max="21" width="13" style="1" customWidth="1"/>
    <col min="22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7"/>
      <c r="E11" s="7"/>
      <c r="G11" s="7"/>
      <c r="I11" s="7"/>
      <c r="K11" s="64">
        <v>10</v>
      </c>
      <c r="L11" s="31">
        <v>30</v>
      </c>
    </row>
    <row r="12" spans="1:12" hidden="1" x14ac:dyDescent="0.3">
      <c r="A12" s="1" t="s">
        <v>221</v>
      </c>
      <c r="K12" s="31" t="s">
        <v>164</v>
      </c>
      <c r="L12" s="31" t="s">
        <v>164</v>
      </c>
    </row>
    <row r="13" spans="1:12" s="22" customFormat="1" ht="12.75" hidden="1" customHeight="1" x14ac:dyDescent="0.3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165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t="17.5" x14ac:dyDescent="0.35">
      <c r="B36" s="217" t="s">
        <v>258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</row>
    <row r="37" spans="1:13" ht="25.5" customHeight="1" x14ac:dyDescent="0.3">
      <c r="B37" s="13" t="s">
        <v>509</v>
      </c>
      <c r="C37" s="233" t="s">
        <v>291</v>
      </c>
      <c r="D37" s="234"/>
      <c r="E37" s="233" t="s">
        <v>292</v>
      </c>
      <c r="F37" s="234"/>
      <c r="G37" s="233" t="s">
        <v>144</v>
      </c>
      <c r="H37" s="234"/>
      <c r="I37" s="233" t="s">
        <v>293</v>
      </c>
      <c r="J37" s="234"/>
      <c r="K37" s="14"/>
      <c r="L37" s="6"/>
      <c r="M37" s="6"/>
    </row>
    <row r="38" spans="1:13" x14ac:dyDescent="0.3">
      <c r="B38" s="8"/>
      <c r="C38" s="9" t="s">
        <v>251</v>
      </c>
      <c r="D38" s="9" t="s">
        <v>252</v>
      </c>
      <c r="E38" s="9" t="s">
        <v>251</v>
      </c>
      <c r="F38" s="9" t="s">
        <v>252</v>
      </c>
      <c r="G38" s="9" t="s">
        <v>251</v>
      </c>
      <c r="H38" s="9" t="s">
        <v>252</v>
      </c>
      <c r="I38" s="9" t="s">
        <v>251</v>
      </c>
      <c r="J38" s="9" t="s">
        <v>252</v>
      </c>
      <c r="K38" s="12"/>
      <c r="L38" s="12"/>
    </row>
    <row r="39" spans="1:13" x14ac:dyDescent="0.3">
      <c r="B39" s="8"/>
      <c r="C39" s="9" t="s">
        <v>253</v>
      </c>
      <c r="D39" s="9" t="s">
        <v>253</v>
      </c>
      <c r="E39" s="9" t="s">
        <v>253</v>
      </c>
      <c r="F39" s="9" t="s">
        <v>253</v>
      </c>
      <c r="G39" s="9" t="s">
        <v>253</v>
      </c>
      <c r="H39" s="9" t="s">
        <v>253</v>
      </c>
      <c r="I39" s="9" t="s">
        <v>253</v>
      </c>
      <c r="J39" s="9" t="s">
        <v>253</v>
      </c>
      <c r="K39" s="12"/>
      <c r="L39" s="12"/>
    </row>
    <row r="40" spans="1:13" x14ac:dyDescent="0.3">
      <c r="B40" s="8"/>
      <c r="K40" s="6"/>
      <c r="L40" s="6"/>
    </row>
    <row r="41" spans="1:13" x14ac:dyDescent="0.3">
      <c r="A41" s="1" t="s">
        <v>574</v>
      </c>
      <c r="B41" s="26" t="s">
        <v>575</v>
      </c>
      <c r="C41" s="10">
        <v>0</v>
      </c>
      <c r="D41" s="10">
        <v>0</v>
      </c>
      <c r="E41" s="10">
        <v>921250</v>
      </c>
      <c r="F41" s="10">
        <v>691988</v>
      </c>
      <c r="G41" s="10">
        <v>3004810</v>
      </c>
      <c r="H41" s="10">
        <v>2394000</v>
      </c>
      <c r="I41" s="10">
        <v>7369623</v>
      </c>
      <c r="J41" s="10">
        <v>4447468</v>
      </c>
      <c r="K41" s="4"/>
      <c r="L41" s="4"/>
    </row>
    <row r="42" spans="1:13" x14ac:dyDescent="0.3">
      <c r="A42" s="1" t="s">
        <v>574</v>
      </c>
      <c r="B42" s="26" t="s">
        <v>576</v>
      </c>
      <c r="C42" s="10">
        <v>1381367</v>
      </c>
      <c r="D42" s="10">
        <v>833724</v>
      </c>
      <c r="E42" s="10">
        <v>372607</v>
      </c>
      <c r="F42" s="10">
        <v>191911</v>
      </c>
      <c r="G42" s="10">
        <v>5342065</v>
      </c>
      <c r="H42" s="10">
        <v>4263595</v>
      </c>
      <c r="I42" s="10">
        <v>14430573</v>
      </c>
      <c r="J42" s="10">
        <v>9870402</v>
      </c>
      <c r="K42" s="4"/>
      <c r="L42" s="4"/>
    </row>
    <row r="43" spans="1:13" x14ac:dyDescent="0.3">
      <c r="A43" s="1" t="s">
        <v>574</v>
      </c>
      <c r="B43" s="26" t="s">
        <v>577</v>
      </c>
      <c r="C43" s="10">
        <v>102465.68</v>
      </c>
      <c r="D43" s="10">
        <v>1799.96</v>
      </c>
      <c r="E43" s="10">
        <v>2108574.7999999998</v>
      </c>
      <c r="F43" s="10">
        <v>1908165.76</v>
      </c>
      <c r="G43" s="10">
        <v>7455615.9400000004</v>
      </c>
      <c r="H43" s="10">
        <v>5942328.6500000004</v>
      </c>
      <c r="I43" s="10">
        <v>19754996.989999998</v>
      </c>
      <c r="J43" s="10">
        <v>14586178.970000001</v>
      </c>
      <c r="K43" s="4"/>
      <c r="L43" s="4"/>
    </row>
    <row r="44" spans="1:13" x14ac:dyDescent="0.3">
      <c r="A44" s="1" t="s">
        <v>574</v>
      </c>
      <c r="B44" s="26" t="s">
        <v>578</v>
      </c>
      <c r="C44" s="10">
        <v>1604800</v>
      </c>
      <c r="D44" s="10">
        <v>1093600</v>
      </c>
      <c r="E44" s="10">
        <v>13800</v>
      </c>
      <c r="F44" s="10">
        <v>31600</v>
      </c>
      <c r="G44" s="10">
        <v>1222600</v>
      </c>
      <c r="H44" s="10">
        <v>12000</v>
      </c>
      <c r="I44" s="10">
        <v>20161500</v>
      </c>
      <c r="J44" s="10">
        <v>8464400</v>
      </c>
      <c r="K44" s="4"/>
      <c r="L44" s="4"/>
    </row>
    <row r="45" spans="1:13" x14ac:dyDescent="0.3">
      <c r="A45" s="1" t="s">
        <v>574</v>
      </c>
      <c r="B45" s="26" t="s">
        <v>579</v>
      </c>
      <c r="C45" s="10">
        <v>993253</v>
      </c>
      <c r="D45" s="10">
        <v>508642</v>
      </c>
      <c r="E45" s="10">
        <v>1293706</v>
      </c>
      <c r="F45" s="10">
        <v>627880</v>
      </c>
      <c r="G45" s="10">
        <v>23960423</v>
      </c>
      <c r="H45" s="10">
        <v>18549541</v>
      </c>
      <c r="I45" s="10">
        <v>51030439</v>
      </c>
      <c r="J45" s="10">
        <v>36391674</v>
      </c>
      <c r="K45" s="4"/>
      <c r="L45" s="4"/>
    </row>
    <row r="46" spans="1:13" x14ac:dyDescent="0.3">
      <c r="A46" s="1" t="s">
        <v>574</v>
      </c>
      <c r="B46" s="26" t="s">
        <v>580</v>
      </c>
      <c r="C46" s="10">
        <v>1174927</v>
      </c>
      <c r="D46" s="10">
        <v>768173</v>
      </c>
      <c r="E46" s="10">
        <v>1240234</v>
      </c>
      <c r="F46" s="10">
        <v>596095</v>
      </c>
      <c r="G46" s="10">
        <v>14803296</v>
      </c>
      <c r="H46" s="10">
        <v>8643849</v>
      </c>
      <c r="I46" s="10">
        <v>26057790</v>
      </c>
      <c r="J46" s="10">
        <v>18958381</v>
      </c>
      <c r="K46" s="4"/>
      <c r="L46" s="4"/>
    </row>
    <row r="47" spans="1:13" x14ac:dyDescent="0.3">
      <c r="A47" s="1" t="s">
        <v>574</v>
      </c>
      <c r="B47" s="26" t="s">
        <v>581</v>
      </c>
      <c r="C47" s="10">
        <v>0</v>
      </c>
      <c r="D47" s="10">
        <v>0</v>
      </c>
      <c r="E47" s="10">
        <v>0</v>
      </c>
      <c r="F47" s="10">
        <v>0</v>
      </c>
      <c r="G47" s="10">
        <v>10055552</v>
      </c>
      <c r="H47" s="10">
        <v>100000</v>
      </c>
      <c r="I47" s="10">
        <v>42209599</v>
      </c>
      <c r="J47" s="10">
        <v>6610050</v>
      </c>
      <c r="K47" s="4"/>
      <c r="L47" s="4"/>
    </row>
    <row r="48" spans="1:13" x14ac:dyDescent="0.3">
      <c r="A48" s="1" t="s">
        <v>574</v>
      </c>
      <c r="B48" s="26" t="s">
        <v>582</v>
      </c>
      <c r="C48" s="10">
        <v>4106400</v>
      </c>
      <c r="D48" s="10">
        <v>3604000</v>
      </c>
      <c r="E48" s="10">
        <v>0</v>
      </c>
      <c r="F48" s="10">
        <v>0</v>
      </c>
      <c r="G48" s="10">
        <v>2083100</v>
      </c>
      <c r="H48" s="10">
        <v>48800</v>
      </c>
      <c r="I48" s="10">
        <v>12538500</v>
      </c>
      <c r="J48" s="10">
        <v>4265100</v>
      </c>
      <c r="K48" s="4"/>
      <c r="L48" s="4"/>
    </row>
    <row r="49" spans="1:12" x14ac:dyDescent="0.3">
      <c r="A49" s="1" t="s">
        <v>574</v>
      </c>
      <c r="B49" s="26" t="s">
        <v>583</v>
      </c>
      <c r="C49" s="10">
        <v>0</v>
      </c>
      <c r="D49" s="10">
        <v>0</v>
      </c>
      <c r="E49" s="10">
        <v>0</v>
      </c>
      <c r="F49" s="10">
        <v>0</v>
      </c>
      <c r="G49" s="10">
        <v>8406679</v>
      </c>
      <c r="H49" s="10">
        <v>2583758</v>
      </c>
      <c r="I49" s="10">
        <v>8391535</v>
      </c>
      <c r="J49" s="10">
        <v>2058146</v>
      </c>
      <c r="K49" s="4"/>
      <c r="L49" s="4"/>
    </row>
    <row r="50" spans="1:12" x14ac:dyDescent="0.3">
      <c r="A50" s="1" t="s">
        <v>574</v>
      </c>
      <c r="B50" s="26" t="s">
        <v>584</v>
      </c>
      <c r="C50" s="10">
        <v>310991</v>
      </c>
      <c r="D50" s="10">
        <v>428145</v>
      </c>
      <c r="E50" s="10">
        <v>610941</v>
      </c>
      <c r="F50" s="10">
        <v>458845</v>
      </c>
      <c r="G50" s="10">
        <v>4181609</v>
      </c>
      <c r="H50" s="10">
        <v>2088234</v>
      </c>
      <c r="I50" s="10">
        <v>3785023</v>
      </c>
      <c r="J50" s="10">
        <v>1557292</v>
      </c>
      <c r="K50" s="4"/>
      <c r="L50" s="4"/>
    </row>
    <row r="51" spans="1:12" x14ac:dyDescent="0.3">
      <c r="A51" s="1" t="s">
        <v>574</v>
      </c>
      <c r="B51" s="26" t="s">
        <v>585</v>
      </c>
      <c r="C51" s="10">
        <v>1311850.6200000001</v>
      </c>
      <c r="D51" s="10">
        <v>350634.29</v>
      </c>
      <c r="E51" s="10">
        <v>1267515.5900000001</v>
      </c>
      <c r="F51" s="10">
        <v>711148.91</v>
      </c>
      <c r="G51" s="10">
        <v>10302692.970000001</v>
      </c>
      <c r="H51" s="10">
        <v>8876338.6999999993</v>
      </c>
      <c r="I51" s="10">
        <v>30581363.489999998</v>
      </c>
      <c r="J51" s="10">
        <v>24319855.109999999</v>
      </c>
      <c r="K51" s="4"/>
      <c r="L51" s="4"/>
    </row>
    <row r="52" spans="1:12" x14ac:dyDescent="0.3">
      <c r="A52" s="1" t="s">
        <v>574</v>
      </c>
      <c r="B52" s="26" t="s">
        <v>586</v>
      </c>
      <c r="C52" s="10">
        <v>993633.53</v>
      </c>
      <c r="D52" s="10">
        <v>488702.55</v>
      </c>
      <c r="E52" s="10">
        <v>2064770.6</v>
      </c>
      <c r="F52" s="10">
        <v>1129740.03</v>
      </c>
      <c r="G52" s="10">
        <v>9835252.3300000001</v>
      </c>
      <c r="H52" s="10">
        <v>8097770.6399999997</v>
      </c>
      <c r="I52" s="10">
        <v>23689047.73</v>
      </c>
      <c r="J52" s="10">
        <v>17421153.57</v>
      </c>
      <c r="K52" s="4"/>
      <c r="L52" s="4"/>
    </row>
    <row r="53" spans="1:12" x14ac:dyDescent="0.3">
      <c r="A53" s="1" t="s">
        <v>574</v>
      </c>
      <c r="B53" s="26" t="s">
        <v>587</v>
      </c>
      <c r="C53" s="10">
        <v>0</v>
      </c>
      <c r="D53" s="10">
        <v>0</v>
      </c>
      <c r="E53" s="10">
        <v>61886</v>
      </c>
      <c r="F53" s="10">
        <v>61886</v>
      </c>
      <c r="G53" s="10">
        <v>7828279.7000000002</v>
      </c>
      <c r="H53" s="10">
        <v>2539003.08</v>
      </c>
      <c r="I53" s="10">
        <v>13921825.52</v>
      </c>
      <c r="J53" s="10">
        <v>9079854.1199999992</v>
      </c>
      <c r="K53" s="4"/>
      <c r="L53" s="4"/>
    </row>
    <row r="54" spans="1:12" x14ac:dyDescent="0.3">
      <c r="A54" s="1" t="s">
        <v>574</v>
      </c>
      <c r="B54" s="26" t="s">
        <v>588</v>
      </c>
      <c r="C54" s="10">
        <v>479211.43</v>
      </c>
      <c r="D54" s="10">
        <v>9539.7800000000007</v>
      </c>
      <c r="E54" s="10">
        <v>149584.82</v>
      </c>
      <c r="F54" s="10">
        <v>3105.36</v>
      </c>
      <c r="G54" s="10">
        <v>2582370.4700000002</v>
      </c>
      <c r="H54" s="10">
        <v>443892.36</v>
      </c>
      <c r="I54" s="10">
        <v>17711151.539999999</v>
      </c>
      <c r="J54" s="10">
        <v>14291016.4</v>
      </c>
      <c r="K54" s="4"/>
      <c r="L54" s="4"/>
    </row>
    <row r="55" spans="1:12" x14ac:dyDescent="0.3">
      <c r="A55" s="1" t="s">
        <v>574</v>
      </c>
      <c r="B55" s="26" t="s">
        <v>589</v>
      </c>
      <c r="C55" s="10">
        <v>289430.98</v>
      </c>
      <c r="D55" s="10">
        <v>6016.96</v>
      </c>
      <c r="E55" s="10">
        <v>3916202.9</v>
      </c>
      <c r="F55" s="10">
        <v>3635565.94</v>
      </c>
      <c r="G55" s="10">
        <v>6457180.0099999998</v>
      </c>
      <c r="H55" s="10">
        <v>5740816.6100000003</v>
      </c>
      <c r="I55" s="10">
        <v>8884487.3000000007</v>
      </c>
      <c r="J55" s="10">
        <v>6060130.9000000004</v>
      </c>
      <c r="K55" s="4"/>
      <c r="L55" s="4"/>
    </row>
    <row r="56" spans="1:12" x14ac:dyDescent="0.3">
      <c r="A56" s="1" t="s">
        <v>574</v>
      </c>
      <c r="B56" s="26" t="s">
        <v>590</v>
      </c>
      <c r="C56" s="10">
        <v>853220.46</v>
      </c>
      <c r="D56" s="10">
        <v>483311.44</v>
      </c>
      <c r="E56" s="10">
        <v>0</v>
      </c>
      <c r="F56" s="10">
        <v>0</v>
      </c>
      <c r="G56" s="10">
        <v>5540058.75</v>
      </c>
      <c r="H56" s="10">
        <v>5006481.22</v>
      </c>
      <c r="I56" s="10">
        <v>6575070.8099999996</v>
      </c>
      <c r="J56" s="10">
        <v>5235359.43</v>
      </c>
      <c r="K56" s="4"/>
      <c r="L56" s="4"/>
    </row>
    <row r="57" spans="1:12" x14ac:dyDescent="0.3">
      <c r="A57" s="1" t="s">
        <v>574</v>
      </c>
      <c r="B57" s="26" t="s">
        <v>591</v>
      </c>
      <c r="C57" s="10">
        <v>2676359.17</v>
      </c>
      <c r="D57" s="10">
        <v>2175358.5499999998</v>
      </c>
      <c r="E57" s="10">
        <v>769709.33</v>
      </c>
      <c r="F57" s="10">
        <v>556493.86</v>
      </c>
      <c r="G57" s="10">
        <v>13808139.619999999</v>
      </c>
      <c r="H57" s="10">
        <v>8814104.0999999996</v>
      </c>
      <c r="I57" s="10">
        <v>21609797.82</v>
      </c>
      <c r="J57" s="10">
        <v>14054320.970000001</v>
      </c>
      <c r="K57" s="4"/>
      <c r="L57" s="4"/>
    </row>
    <row r="58" spans="1:12" x14ac:dyDescent="0.3">
      <c r="A58" s="1" t="s">
        <v>574</v>
      </c>
      <c r="B58" s="26" t="s">
        <v>592</v>
      </c>
      <c r="C58" s="10">
        <v>1392743.04</v>
      </c>
      <c r="D58" s="10">
        <v>931675.93</v>
      </c>
      <c r="E58" s="10">
        <v>4552674.84</v>
      </c>
      <c r="F58" s="10">
        <v>4131349.04</v>
      </c>
      <c r="G58" s="10">
        <v>2441882.64</v>
      </c>
      <c r="H58" s="10">
        <v>1776944.96</v>
      </c>
      <c r="I58" s="10">
        <v>9092236.0500000007</v>
      </c>
      <c r="J58" s="10">
        <v>7156179.3700000001</v>
      </c>
      <c r="K58" s="4"/>
      <c r="L58" s="4"/>
    </row>
    <row r="59" spans="1:12" x14ac:dyDescent="0.3">
      <c r="A59" s="1" t="s">
        <v>574</v>
      </c>
      <c r="B59" s="26" t="s">
        <v>593</v>
      </c>
      <c r="C59" s="10">
        <v>668130</v>
      </c>
      <c r="D59" s="10">
        <v>451400</v>
      </c>
      <c r="E59" s="10">
        <v>449542</v>
      </c>
      <c r="F59" s="10">
        <v>104087</v>
      </c>
      <c r="G59" s="10">
        <v>4601917</v>
      </c>
      <c r="H59" s="10">
        <v>2672072</v>
      </c>
      <c r="I59" s="10">
        <v>15207184</v>
      </c>
      <c r="J59" s="10">
        <v>9914791</v>
      </c>
      <c r="K59" s="4"/>
      <c r="L59" s="4"/>
    </row>
    <row r="60" spans="1:12" x14ac:dyDescent="0.3">
      <c r="A60" s="1" t="s">
        <v>574</v>
      </c>
      <c r="B60" s="26" t="s">
        <v>594</v>
      </c>
      <c r="C60" s="10">
        <v>926036</v>
      </c>
      <c r="D60" s="10">
        <v>535231</v>
      </c>
      <c r="E60" s="10">
        <v>1449831</v>
      </c>
      <c r="F60" s="10">
        <v>766612</v>
      </c>
      <c r="G60" s="10">
        <v>8426390</v>
      </c>
      <c r="H60" s="10">
        <v>7415369</v>
      </c>
      <c r="I60" s="10">
        <v>32979083</v>
      </c>
      <c r="J60" s="10">
        <v>26414553</v>
      </c>
      <c r="K60" s="4"/>
      <c r="L60" s="4"/>
    </row>
    <row r="61" spans="1:12" x14ac:dyDescent="0.3">
      <c r="A61" s="1" t="s">
        <v>574</v>
      </c>
      <c r="B61" s="26" t="s">
        <v>595</v>
      </c>
      <c r="C61" s="10">
        <v>821691.75</v>
      </c>
      <c r="D61" s="10">
        <v>284121.11</v>
      </c>
      <c r="E61" s="10">
        <v>375412.2</v>
      </c>
      <c r="F61" s="10">
        <v>303548.81</v>
      </c>
      <c r="G61" s="10">
        <v>13112547.720000001</v>
      </c>
      <c r="H61" s="10">
        <v>9829794.4000000004</v>
      </c>
      <c r="I61" s="10">
        <v>19719102.09</v>
      </c>
      <c r="J61" s="10">
        <v>11096363.960000001</v>
      </c>
      <c r="K61" s="4"/>
      <c r="L61" s="4"/>
    </row>
    <row r="62" spans="1:12" x14ac:dyDescent="0.3">
      <c r="A62" s="1" t="s">
        <v>574</v>
      </c>
      <c r="B62" s="26" t="s">
        <v>596</v>
      </c>
      <c r="C62" s="10">
        <v>631540.64</v>
      </c>
      <c r="D62" s="10">
        <v>512676</v>
      </c>
      <c r="E62" s="10">
        <v>209965.31</v>
      </c>
      <c r="F62" s="10">
        <v>150615</v>
      </c>
      <c r="G62" s="10">
        <v>8300457.3499999996</v>
      </c>
      <c r="H62" s="10">
        <v>6509936.5599999996</v>
      </c>
      <c r="I62" s="10">
        <v>11518053.050000001</v>
      </c>
      <c r="J62" s="10">
        <v>9028396</v>
      </c>
      <c r="K62" s="4"/>
      <c r="L62" s="4"/>
    </row>
    <row r="63" spans="1:12" x14ac:dyDescent="0.3">
      <c r="A63" s="1" t="s">
        <v>574</v>
      </c>
      <c r="B63" s="26" t="s">
        <v>597</v>
      </c>
      <c r="C63" s="10">
        <v>0</v>
      </c>
      <c r="D63" s="10">
        <v>0</v>
      </c>
      <c r="E63" s="10">
        <v>4273375</v>
      </c>
      <c r="F63" s="10">
        <v>3641651</v>
      </c>
      <c r="G63" s="10">
        <v>5378948</v>
      </c>
      <c r="H63" s="10">
        <v>4838523</v>
      </c>
      <c r="I63" s="10">
        <v>7105755</v>
      </c>
      <c r="J63" s="10">
        <v>4804166</v>
      </c>
      <c r="K63" s="4"/>
      <c r="L63" s="4"/>
    </row>
    <row r="64" spans="1:12" x14ac:dyDescent="0.3">
      <c r="A64" s="1" t="s">
        <v>574</v>
      </c>
      <c r="B64" s="26" t="s">
        <v>598</v>
      </c>
      <c r="C64" s="10">
        <v>695282.64</v>
      </c>
      <c r="D64" s="10">
        <v>344936.47</v>
      </c>
      <c r="E64" s="10">
        <v>607833.03</v>
      </c>
      <c r="F64" s="10">
        <v>298397.05</v>
      </c>
      <c r="G64" s="10">
        <v>5652490.2599999998</v>
      </c>
      <c r="H64" s="10">
        <v>4701367.04</v>
      </c>
      <c r="I64" s="10">
        <v>14139070.119999999</v>
      </c>
      <c r="J64" s="10">
        <v>10702088.77</v>
      </c>
      <c r="K64" s="4"/>
      <c r="L64" s="4"/>
    </row>
    <row r="65" spans="1:13" x14ac:dyDescent="0.3">
      <c r="A65" s="1" t="s">
        <v>574</v>
      </c>
      <c r="B65" s="26" t="s">
        <v>599</v>
      </c>
      <c r="C65" s="10">
        <v>4785325.87</v>
      </c>
      <c r="D65" s="10">
        <v>4514568.83</v>
      </c>
      <c r="E65" s="10">
        <v>887952.01</v>
      </c>
      <c r="F65" s="10">
        <v>648889.72</v>
      </c>
      <c r="G65" s="10">
        <v>4123644.25</v>
      </c>
      <c r="H65" s="10">
        <v>3244275.05</v>
      </c>
      <c r="I65" s="10">
        <v>8945449.5299999993</v>
      </c>
      <c r="J65" s="10">
        <v>6339228.71</v>
      </c>
      <c r="K65" s="4"/>
      <c r="L65" s="4"/>
    </row>
    <row r="66" spans="1:13" x14ac:dyDescent="0.3">
      <c r="A66" s="1" t="s">
        <v>574</v>
      </c>
      <c r="B66" s="26" t="s">
        <v>600</v>
      </c>
      <c r="C66" s="10">
        <v>0</v>
      </c>
      <c r="D66" s="10">
        <v>0</v>
      </c>
      <c r="E66" s="10">
        <v>338200</v>
      </c>
      <c r="F66" s="10">
        <v>197100</v>
      </c>
      <c r="G66" s="10">
        <v>3042800</v>
      </c>
      <c r="H66" s="10">
        <v>59900</v>
      </c>
      <c r="I66" s="10">
        <v>16134900</v>
      </c>
      <c r="J66" s="10">
        <v>3074200</v>
      </c>
      <c r="K66" s="4"/>
      <c r="L66" s="4"/>
    </row>
    <row r="67" spans="1:13" x14ac:dyDescent="0.3">
      <c r="A67" s="1" t="s">
        <v>574</v>
      </c>
      <c r="B67" s="26" t="s">
        <v>601</v>
      </c>
      <c r="C67" s="10">
        <v>1027609.27</v>
      </c>
      <c r="D67" s="10">
        <v>742134.97</v>
      </c>
      <c r="E67" s="10">
        <v>1613503.71</v>
      </c>
      <c r="F67" s="10">
        <v>1163206.3600000001</v>
      </c>
      <c r="G67" s="10">
        <v>17839958.190000001</v>
      </c>
      <c r="H67" s="10">
        <v>14129516.9</v>
      </c>
      <c r="I67" s="10">
        <v>29535245.510000002</v>
      </c>
      <c r="J67" s="10">
        <v>21317504.32</v>
      </c>
      <c r="K67" s="4"/>
      <c r="L67" s="4"/>
    </row>
    <row r="68" spans="1:13" x14ac:dyDescent="0.3">
      <c r="A68" s="1" t="s">
        <v>574</v>
      </c>
      <c r="B68" s="26" t="s">
        <v>602</v>
      </c>
      <c r="C68" s="10">
        <v>8261803.3799999999</v>
      </c>
      <c r="D68" s="10">
        <v>7987823.1799999997</v>
      </c>
      <c r="E68" s="10">
        <v>4529588.9400000004</v>
      </c>
      <c r="F68" s="10">
        <v>4507460.18</v>
      </c>
      <c r="G68" s="10">
        <v>7776711.3300000001</v>
      </c>
      <c r="H68" s="10">
        <v>6449741.9400000004</v>
      </c>
      <c r="I68" s="10">
        <v>16840511.09</v>
      </c>
      <c r="J68" s="10">
        <v>9609533.6199999992</v>
      </c>
      <c r="K68" s="4"/>
      <c r="L68" s="4"/>
    </row>
    <row r="69" spans="1:13" x14ac:dyDescent="0.3">
      <c r="A69" s="1" t="s">
        <v>574</v>
      </c>
      <c r="B69" s="26" t="s">
        <v>603</v>
      </c>
      <c r="C69" s="10">
        <v>662457.43999999994</v>
      </c>
      <c r="D69" s="10">
        <v>617934.12</v>
      </c>
      <c r="E69" s="10">
        <v>2745699.97</v>
      </c>
      <c r="F69" s="10">
        <v>2642611.16</v>
      </c>
      <c r="G69" s="10">
        <v>3972935.71</v>
      </c>
      <c r="H69" s="10">
        <v>3611471.46</v>
      </c>
      <c r="I69" s="10">
        <v>8657098.5299999993</v>
      </c>
      <c r="J69" s="10">
        <v>5863025.7000000002</v>
      </c>
      <c r="K69" s="4"/>
      <c r="L69" s="4"/>
    </row>
    <row r="70" spans="1:13" x14ac:dyDescent="0.3">
      <c r="A70" s="1" t="s">
        <v>574</v>
      </c>
      <c r="B70" s="26" t="s">
        <v>604</v>
      </c>
      <c r="C70" s="10">
        <v>976149</v>
      </c>
      <c r="D70" s="10">
        <v>550483</v>
      </c>
      <c r="E70" s="10">
        <v>142096</v>
      </c>
      <c r="F70" s="10">
        <v>35087</v>
      </c>
      <c r="G70" s="10">
        <v>2911442</v>
      </c>
      <c r="H70" s="10">
        <v>414135</v>
      </c>
      <c r="I70" s="10">
        <v>24235995</v>
      </c>
      <c r="J70" s="10">
        <v>15522189</v>
      </c>
      <c r="K70" s="4"/>
      <c r="L70" s="4"/>
    </row>
    <row r="71" spans="1:13" x14ac:dyDescent="0.3">
      <c r="A71" s="1" t="s">
        <v>261</v>
      </c>
      <c r="B71" s="26" t="s">
        <v>605</v>
      </c>
      <c r="C71" s="10">
        <v>0</v>
      </c>
      <c r="D71" s="10">
        <v>0</v>
      </c>
      <c r="E71" s="10">
        <v>385119.24</v>
      </c>
      <c r="F71" s="10">
        <v>292324.77</v>
      </c>
      <c r="G71" s="10">
        <v>7618861.4699999997</v>
      </c>
      <c r="H71" s="10">
        <v>3764158.2</v>
      </c>
      <c r="I71" s="10">
        <v>12308567.880000001</v>
      </c>
      <c r="J71" s="10">
        <v>8239829.4500000002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37126678.899999999</v>
      </c>
      <c r="D73" s="11">
        <f t="shared" si="0"/>
        <v>28224632.140000001</v>
      </c>
      <c r="E73" s="11">
        <f t="shared" si="0"/>
        <v>37351575.290000007</v>
      </c>
      <c r="F73" s="11">
        <f t="shared" si="0"/>
        <v>29487363.949999999</v>
      </c>
      <c r="G73" s="11">
        <f t="shared" si="0"/>
        <v>232070709.70999998</v>
      </c>
      <c r="H73" s="11">
        <f t="shared" si="0"/>
        <v>153561717.86999997</v>
      </c>
      <c r="I73" s="11">
        <f t="shared" si="0"/>
        <v>555120574.04999995</v>
      </c>
      <c r="J73" s="11">
        <f t="shared" si="0"/>
        <v>346752831.37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3" t="s">
        <v>258</v>
      </c>
      <c r="C75" s="223"/>
      <c r="D75" s="223"/>
      <c r="E75" s="223"/>
      <c r="F75" s="223"/>
      <c r="G75" s="223"/>
      <c r="H75" s="223"/>
      <c r="I75" s="223"/>
      <c r="J75" s="223"/>
      <c r="K75" s="223"/>
      <c r="L75" s="223"/>
    </row>
    <row r="76" spans="1:13" ht="25.5" customHeight="1" x14ac:dyDescent="0.3">
      <c r="B76" s="13" t="s">
        <v>509</v>
      </c>
      <c r="C76" s="224" t="s">
        <v>294</v>
      </c>
      <c r="D76" s="225"/>
      <c r="E76" s="224" t="s">
        <v>295</v>
      </c>
      <c r="F76" s="225"/>
      <c r="G76" s="224" t="s">
        <v>296</v>
      </c>
      <c r="H76" s="225"/>
      <c r="I76" s="224" t="s">
        <v>297</v>
      </c>
      <c r="J76" s="225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574</v>
      </c>
      <c r="B80" s="26" t="s">
        <v>575</v>
      </c>
      <c r="C80" s="10">
        <v>892663</v>
      </c>
      <c r="D80" s="10">
        <v>64973</v>
      </c>
      <c r="E80" s="10">
        <v>110407</v>
      </c>
      <c r="F80" s="10">
        <v>14421</v>
      </c>
      <c r="G80" s="10">
        <v>202922</v>
      </c>
      <c r="H80" s="10">
        <v>176379</v>
      </c>
      <c r="I80" s="10">
        <v>232629</v>
      </c>
      <c r="J80" s="10">
        <v>6125</v>
      </c>
      <c r="K80" s="4"/>
      <c r="L80" s="4"/>
    </row>
    <row r="81" spans="1:12" x14ac:dyDescent="0.3">
      <c r="A81" s="1" t="s">
        <v>574</v>
      </c>
      <c r="B81" s="26" t="s">
        <v>576</v>
      </c>
      <c r="C81" s="10">
        <v>629906</v>
      </c>
      <c r="D81" s="10">
        <v>1154</v>
      </c>
      <c r="E81" s="10">
        <v>143716</v>
      </c>
      <c r="F81" s="10">
        <v>0</v>
      </c>
      <c r="G81" s="10">
        <v>163700</v>
      </c>
      <c r="H81" s="10">
        <v>24573</v>
      </c>
      <c r="I81" s="10">
        <v>1150</v>
      </c>
      <c r="J81" s="10">
        <v>0</v>
      </c>
      <c r="K81" s="4"/>
      <c r="L81" s="4"/>
    </row>
    <row r="82" spans="1:12" x14ac:dyDescent="0.3">
      <c r="A82" s="1" t="s">
        <v>574</v>
      </c>
      <c r="B82" s="26" t="s">
        <v>577</v>
      </c>
      <c r="C82" s="10">
        <v>1755770.01</v>
      </c>
      <c r="D82" s="10">
        <v>181818.5</v>
      </c>
      <c r="E82" s="10">
        <v>158501.46</v>
      </c>
      <c r="F82" s="10">
        <v>272.74</v>
      </c>
      <c r="G82" s="10">
        <v>495758.04</v>
      </c>
      <c r="H82" s="10">
        <v>407500</v>
      </c>
      <c r="I82" s="10">
        <v>410901.71</v>
      </c>
      <c r="J82" s="10">
        <v>8475.61</v>
      </c>
      <c r="K82" s="4"/>
      <c r="L82" s="4"/>
    </row>
    <row r="83" spans="1:12" x14ac:dyDescent="0.3">
      <c r="A83" s="1" t="s">
        <v>574</v>
      </c>
      <c r="B83" s="26" t="s">
        <v>578</v>
      </c>
      <c r="C83" s="10">
        <v>5727100</v>
      </c>
      <c r="D83" s="10">
        <v>130000</v>
      </c>
      <c r="E83" s="10">
        <v>6291000</v>
      </c>
      <c r="F83" s="10">
        <v>167100</v>
      </c>
      <c r="G83" s="10">
        <v>36700</v>
      </c>
      <c r="H83" s="10">
        <v>36400</v>
      </c>
      <c r="I83" s="10">
        <v>1182900</v>
      </c>
      <c r="J83" s="10">
        <v>20200</v>
      </c>
      <c r="K83" s="4"/>
      <c r="L83" s="4"/>
    </row>
    <row r="84" spans="1:12" x14ac:dyDescent="0.3">
      <c r="A84" s="1" t="s">
        <v>574</v>
      </c>
      <c r="B84" s="26" t="s">
        <v>579</v>
      </c>
      <c r="C84" s="10">
        <v>4503929</v>
      </c>
      <c r="D84" s="10">
        <v>208823</v>
      </c>
      <c r="E84" s="10">
        <v>854948</v>
      </c>
      <c r="F84" s="10">
        <v>262914</v>
      </c>
      <c r="G84" s="10">
        <v>470180</v>
      </c>
      <c r="H84" s="10">
        <v>386110</v>
      </c>
      <c r="I84" s="10">
        <v>718368</v>
      </c>
      <c r="J84" s="10">
        <v>15919</v>
      </c>
      <c r="K84" s="4"/>
      <c r="L84" s="4"/>
    </row>
    <row r="85" spans="1:12" x14ac:dyDescent="0.3">
      <c r="A85" s="1" t="s">
        <v>574</v>
      </c>
      <c r="B85" s="26" t="s">
        <v>580</v>
      </c>
      <c r="C85" s="10">
        <v>2245520</v>
      </c>
      <c r="D85" s="10">
        <v>85618</v>
      </c>
      <c r="E85" s="10">
        <v>173982</v>
      </c>
      <c r="F85" s="10">
        <v>1537</v>
      </c>
      <c r="G85" s="10">
        <v>352289</v>
      </c>
      <c r="H85" s="10">
        <v>217280</v>
      </c>
      <c r="I85" s="10">
        <v>235619</v>
      </c>
      <c r="J85" s="10">
        <v>3839</v>
      </c>
      <c r="K85" s="4"/>
      <c r="L85" s="4"/>
    </row>
    <row r="86" spans="1:12" x14ac:dyDescent="0.3">
      <c r="A86" s="1" t="s">
        <v>574</v>
      </c>
      <c r="B86" s="26" t="s">
        <v>581</v>
      </c>
      <c r="C86" s="10">
        <v>11364950</v>
      </c>
      <c r="D86" s="10">
        <v>0</v>
      </c>
      <c r="E86" s="10">
        <v>34376386</v>
      </c>
      <c r="F86" s="10">
        <v>10829400</v>
      </c>
      <c r="G86" s="10">
        <v>0</v>
      </c>
      <c r="H86" s="10">
        <v>0</v>
      </c>
      <c r="I86" s="10">
        <v>4359333</v>
      </c>
      <c r="J86" s="10">
        <v>0</v>
      </c>
      <c r="K86" s="4"/>
      <c r="L86" s="4"/>
    </row>
    <row r="87" spans="1:12" x14ac:dyDescent="0.3">
      <c r="A87" s="1" t="s">
        <v>574</v>
      </c>
      <c r="B87" s="26" t="s">
        <v>582</v>
      </c>
      <c r="C87" s="10">
        <v>4756200</v>
      </c>
      <c r="D87" s="10">
        <v>397400</v>
      </c>
      <c r="E87" s="10">
        <v>4401500</v>
      </c>
      <c r="F87" s="10">
        <v>569800</v>
      </c>
      <c r="G87" s="10">
        <v>38300</v>
      </c>
      <c r="H87" s="10">
        <v>0</v>
      </c>
      <c r="I87" s="10">
        <v>1009700</v>
      </c>
      <c r="J87" s="10">
        <v>57700</v>
      </c>
      <c r="K87" s="4"/>
      <c r="L87" s="4"/>
    </row>
    <row r="88" spans="1:12" x14ac:dyDescent="0.3">
      <c r="A88" s="1" t="s">
        <v>574</v>
      </c>
      <c r="B88" s="26" t="s">
        <v>583</v>
      </c>
      <c r="C88" s="10">
        <v>5065098</v>
      </c>
      <c r="D88" s="10">
        <v>514346</v>
      </c>
      <c r="E88" s="10">
        <v>2926645</v>
      </c>
      <c r="F88" s="10">
        <v>62899</v>
      </c>
      <c r="G88" s="10">
        <v>0</v>
      </c>
      <c r="H88" s="10">
        <v>0</v>
      </c>
      <c r="I88" s="10">
        <v>2003111</v>
      </c>
      <c r="J88" s="10">
        <v>173129</v>
      </c>
      <c r="K88" s="4"/>
      <c r="L88" s="4"/>
    </row>
    <row r="89" spans="1:12" x14ac:dyDescent="0.3">
      <c r="A89" s="1" t="s">
        <v>574</v>
      </c>
      <c r="B89" s="26" t="s">
        <v>584</v>
      </c>
      <c r="C89" s="10">
        <v>1479919</v>
      </c>
      <c r="D89" s="10">
        <v>2864</v>
      </c>
      <c r="E89" s="10">
        <v>2334235</v>
      </c>
      <c r="F89" s="10">
        <v>651719</v>
      </c>
      <c r="G89" s="10">
        <v>306577</v>
      </c>
      <c r="H89" s="10">
        <v>323950</v>
      </c>
      <c r="I89" s="10">
        <v>431052</v>
      </c>
      <c r="J89" s="10">
        <v>6874</v>
      </c>
      <c r="K89" s="4"/>
      <c r="L89" s="4"/>
    </row>
    <row r="90" spans="1:12" x14ac:dyDescent="0.3">
      <c r="A90" s="1" t="s">
        <v>574</v>
      </c>
      <c r="B90" s="26" t="s">
        <v>585</v>
      </c>
      <c r="C90" s="10">
        <v>1573423.61</v>
      </c>
      <c r="D90" s="10">
        <v>130590</v>
      </c>
      <c r="E90" s="10">
        <v>336002.32</v>
      </c>
      <c r="F90" s="10">
        <v>14806.65</v>
      </c>
      <c r="G90" s="10">
        <v>665172.37</v>
      </c>
      <c r="H90" s="10">
        <v>512940.68</v>
      </c>
      <c r="I90" s="10">
        <v>120826.03</v>
      </c>
      <c r="J90" s="10">
        <v>4730.29</v>
      </c>
      <c r="K90" s="4"/>
      <c r="L90" s="4"/>
    </row>
    <row r="91" spans="1:12" x14ac:dyDescent="0.3">
      <c r="A91" s="1" t="s">
        <v>574</v>
      </c>
      <c r="B91" s="26" t="s">
        <v>586</v>
      </c>
      <c r="C91" s="10">
        <v>2206459.23</v>
      </c>
      <c r="D91" s="10">
        <v>226693.07</v>
      </c>
      <c r="E91" s="10">
        <v>77435.58</v>
      </c>
      <c r="F91" s="10">
        <v>1642.66</v>
      </c>
      <c r="G91" s="10">
        <v>655033.44999999995</v>
      </c>
      <c r="H91" s="10">
        <v>484877.15</v>
      </c>
      <c r="I91" s="10">
        <v>324398.28000000003</v>
      </c>
      <c r="J91" s="10">
        <v>11270.61</v>
      </c>
      <c r="K91" s="4"/>
      <c r="L91" s="4"/>
    </row>
    <row r="92" spans="1:12" x14ac:dyDescent="0.3">
      <c r="A92" s="1" t="s">
        <v>574</v>
      </c>
      <c r="B92" s="26" t="s">
        <v>587</v>
      </c>
      <c r="C92" s="10">
        <v>3874607.24</v>
      </c>
      <c r="D92" s="10">
        <v>421203.14</v>
      </c>
      <c r="E92" s="10">
        <v>1205633.72</v>
      </c>
      <c r="F92" s="10">
        <v>10339.86</v>
      </c>
      <c r="G92" s="10">
        <v>266356.13</v>
      </c>
      <c r="H92" s="10">
        <v>192000</v>
      </c>
      <c r="I92" s="10">
        <v>891721.83</v>
      </c>
      <c r="J92" s="10">
        <v>170607.15</v>
      </c>
      <c r="K92" s="4"/>
      <c r="L92" s="4"/>
    </row>
    <row r="93" spans="1:12" x14ac:dyDescent="0.3">
      <c r="A93" s="1" t="s">
        <v>574</v>
      </c>
      <c r="B93" s="26" t="s">
        <v>588</v>
      </c>
      <c r="C93" s="10">
        <v>1098059.44</v>
      </c>
      <c r="D93" s="10">
        <v>170536.77</v>
      </c>
      <c r="E93" s="10">
        <v>0</v>
      </c>
      <c r="F93" s="10">
        <v>0</v>
      </c>
      <c r="G93" s="10">
        <v>455651.87</v>
      </c>
      <c r="H93" s="10">
        <v>370972.66</v>
      </c>
      <c r="I93" s="10">
        <v>35678.69</v>
      </c>
      <c r="J93" s="10">
        <v>633.77</v>
      </c>
      <c r="K93" s="4"/>
      <c r="L93" s="4"/>
    </row>
    <row r="94" spans="1:12" x14ac:dyDescent="0.3">
      <c r="A94" s="1" t="s">
        <v>574</v>
      </c>
      <c r="B94" s="26" t="s">
        <v>589</v>
      </c>
      <c r="C94" s="10">
        <v>1189760.92</v>
      </c>
      <c r="D94" s="10">
        <v>150607.79</v>
      </c>
      <c r="E94" s="10">
        <v>62713.91</v>
      </c>
      <c r="F94" s="10">
        <v>974.6</v>
      </c>
      <c r="G94" s="10">
        <v>368697.42</v>
      </c>
      <c r="H94" s="10">
        <v>216310.92</v>
      </c>
      <c r="I94" s="10">
        <v>130523.42</v>
      </c>
      <c r="J94" s="10">
        <v>8267.43</v>
      </c>
      <c r="K94" s="4"/>
      <c r="L94" s="4"/>
    </row>
    <row r="95" spans="1:12" x14ac:dyDescent="0.3">
      <c r="A95" s="1" t="s">
        <v>574</v>
      </c>
      <c r="B95" s="26" t="s">
        <v>590</v>
      </c>
      <c r="C95" s="10">
        <v>478560.53</v>
      </c>
      <c r="D95" s="10">
        <v>44423</v>
      </c>
      <c r="E95" s="10">
        <v>145871.89000000001</v>
      </c>
      <c r="F95" s="10">
        <v>2511.85</v>
      </c>
      <c r="G95" s="10">
        <v>448117.57</v>
      </c>
      <c r="H95" s="10">
        <v>391714.2</v>
      </c>
      <c r="I95" s="10">
        <v>16624.71</v>
      </c>
      <c r="J95" s="10">
        <v>176.39</v>
      </c>
      <c r="K95" s="4"/>
      <c r="L95" s="4"/>
    </row>
    <row r="96" spans="1:12" x14ac:dyDescent="0.3">
      <c r="A96" s="1" t="s">
        <v>574</v>
      </c>
      <c r="B96" s="26" t="s">
        <v>591</v>
      </c>
      <c r="C96" s="10">
        <v>3376103.78</v>
      </c>
      <c r="D96" s="10">
        <v>8765.33</v>
      </c>
      <c r="E96" s="10">
        <v>1662127.43</v>
      </c>
      <c r="F96" s="10">
        <v>284345.46999999997</v>
      </c>
      <c r="G96" s="10">
        <v>740777.51</v>
      </c>
      <c r="H96" s="10">
        <v>402546.51</v>
      </c>
      <c r="I96" s="10">
        <v>759014.29</v>
      </c>
      <c r="J96" s="10">
        <v>15650.64</v>
      </c>
      <c r="K96" s="4"/>
      <c r="L96" s="4"/>
    </row>
    <row r="97" spans="1:12" x14ac:dyDescent="0.3">
      <c r="A97" s="1" t="s">
        <v>574</v>
      </c>
      <c r="B97" s="26" t="s">
        <v>592</v>
      </c>
      <c r="C97" s="10">
        <v>653361.4</v>
      </c>
      <c r="D97" s="10">
        <v>60615.56</v>
      </c>
      <c r="E97" s="10">
        <v>170724.75</v>
      </c>
      <c r="F97" s="10">
        <v>3431.31</v>
      </c>
      <c r="G97" s="10">
        <v>563261.18000000005</v>
      </c>
      <c r="H97" s="10">
        <v>292071.58</v>
      </c>
      <c r="I97" s="10">
        <v>40808.01</v>
      </c>
      <c r="J97" s="10">
        <v>531.74</v>
      </c>
      <c r="K97" s="4"/>
      <c r="L97" s="4"/>
    </row>
    <row r="98" spans="1:12" x14ac:dyDescent="0.3">
      <c r="A98" s="1" t="s">
        <v>574</v>
      </c>
      <c r="B98" s="26" t="s">
        <v>593</v>
      </c>
      <c r="C98" s="10">
        <v>1783767</v>
      </c>
      <c r="D98" s="10">
        <v>82530</v>
      </c>
      <c r="E98" s="10">
        <v>176160</v>
      </c>
      <c r="F98" s="10">
        <v>0</v>
      </c>
      <c r="G98" s="10">
        <v>708887</v>
      </c>
      <c r="H98" s="10">
        <v>376558</v>
      </c>
      <c r="I98" s="10">
        <v>457438</v>
      </c>
      <c r="J98" s="10">
        <v>40432</v>
      </c>
      <c r="K98" s="4"/>
      <c r="L98" s="4"/>
    </row>
    <row r="99" spans="1:12" x14ac:dyDescent="0.3">
      <c r="A99" s="1" t="s">
        <v>574</v>
      </c>
      <c r="B99" s="26" t="s">
        <v>594</v>
      </c>
      <c r="C99" s="10">
        <v>1663250</v>
      </c>
      <c r="D99" s="10">
        <v>201026</v>
      </c>
      <c r="E99" s="10">
        <v>184603</v>
      </c>
      <c r="F99" s="10">
        <v>3698</v>
      </c>
      <c r="G99" s="10">
        <v>766938</v>
      </c>
      <c r="H99" s="10">
        <v>656506</v>
      </c>
      <c r="I99" s="10">
        <v>141635</v>
      </c>
      <c r="J99" s="10">
        <v>91970</v>
      </c>
      <c r="K99" s="4"/>
      <c r="L99" s="4"/>
    </row>
    <row r="100" spans="1:12" x14ac:dyDescent="0.3">
      <c r="A100" s="1" t="s">
        <v>574</v>
      </c>
      <c r="B100" s="26" t="s">
        <v>595</v>
      </c>
      <c r="C100" s="10">
        <v>2865371.15</v>
      </c>
      <c r="D100" s="10">
        <v>15.46</v>
      </c>
      <c r="E100" s="10">
        <v>103167.67999999999</v>
      </c>
      <c r="F100" s="10">
        <v>2361.62</v>
      </c>
      <c r="G100" s="10">
        <v>333679.11</v>
      </c>
      <c r="H100" s="10">
        <v>280297.58</v>
      </c>
      <c r="I100" s="10">
        <v>374892.33</v>
      </c>
      <c r="J100" s="10">
        <v>8510.77</v>
      </c>
      <c r="K100" s="4"/>
      <c r="L100" s="4"/>
    </row>
    <row r="101" spans="1:12" x14ac:dyDescent="0.3">
      <c r="A101" s="1" t="s">
        <v>574</v>
      </c>
      <c r="B101" s="26" t="s">
        <v>596</v>
      </c>
      <c r="C101" s="10">
        <v>839103.99</v>
      </c>
      <c r="D101" s="10">
        <v>135849</v>
      </c>
      <c r="E101" s="10">
        <v>3571</v>
      </c>
      <c r="F101" s="10">
        <v>0</v>
      </c>
      <c r="G101" s="10">
        <v>326000</v>
      </c>
      <c r="H101" s="10">
        <v>266000</v>
      </c>
      <c r="I101" s="10">
        <v>87009</v>
      </c>
      <c r="J101" s="10">
        <v>0</v>
      </c>
      <c r="K101" s="4"/>
      <c r="L101" s="4"/>
    </row>
    <row r="102" spans="1:12" x14ac:dyDescent="0.3">
      <c r="A102" s="1" t="s">
        <v>574</v>
      </c>
      <c r="B102" s="26" t="s">
        <v>597</v>
      </c>
      <c r="C102" s="10">
        <v>1023616</v>
      </c>
      <c r="D102" s="10">
        <v>5948</v>
      </c>
      <c r="E102" s="10">
        <v>156308</v>
      </c>
      <c r="F102" s="10">
        <v>3091</v>
      </c>
      <c r="G102" s="10">
        <v>810084</v>
      </c>
      <c r="H102" s="10">
        <v>549553</v>
      </c>
      <c r="I102" s="10">
        <v>78960</v>
      </c>
      <c r="J102" s="10">
        <v>2125</v>
      </c>
      <c r="K102" s="4"/>
      <c r="L102" s="4"/>
    </row>
    <row r="103" spans="1:12" x14ac:dyDescent="0.3">
      <c r="A103" s="1" t="s">
        <v>574</v>
      </c>
      <c r="B103" s="26" t="s">
        <v>598</v>
      </c>
      <c r="C103" s="10">
        <v>900852.81</v>
      </c>
      <c r="D103" s="10">
        <v>111839.41</v>
      </c>
      <c r="E103" s="10">
        <v>21583.27</v>
      </c>
      <c r="F103" s="10">
        <v>0</v>
      </c>
      <c r="G103" s="10">
        <v>356354.09</v>
      </c>
      <c r="H103" s="10">
        <v>288878.82</v>
      </c>
      <c r="I103" s="10">
        <v>63705.18</v>
      </c>
      <c r="J103" s="10">
        <v>5000</v>
      </c>
      <c r="K103" s="4"/>
      <c r="L103" s="4"/>
    </row>
    <row r="104" spans="1:12" x14ac:dyDescent="0.3">
      <c r="A104" s="1" t="s">
        <v>574</v>
      </c>
      <c r="B104" s="26" t="s">
        <v>599</v>
      </c>
      <c r="C104" s="10">
        <v>941070.42</v>
      </c>
      <c r="D104" s="10">
        <v>0</v>
      </c>
      <c r="E104" s="10">
        <v>410007.99</v>
      </c>
      <c r="F104" s="10">
        <v>9430.5499999999993</v>
      </c>
      <c r="G104" s="10">
        <v>294795.23</v>
      </c>
      <c r="H104" s="10">
        <v>4166.74</v>
      </c>
      <c r="I104" s="10">
        <v>160414.29</v>
      </c>
      <c r="J104" s="10">
        <v>43335.7</v>
      </c>
      <c r="K104" s="4"/>
      <c r="L104" s="4"/>
    </row>
    <row r="105" spans="1:12" x14ac:dyDescent="0.3">
      <c r="A105" s="1" t="s">
        <v>574</v>
      </c>
      <c r="B105" s="26" t="s">
        <v>600</v>
      </c>
      <c r="C105" s="10">
        <v>5590700</v>
      </c>
      <c r="D105" s="10">
        <v>608800</v>
      </c>
      <c r="E105" s="10">
        <v>2745100</v>
      </c>
      <c r="F105" s="10">
        <v>88900</v>
      </c>
      <c r="G105" s="10">
        <v>2278700</v>
      </c>
      <c r="H105" s="10">
        <v>91800</v>
      </c>
      <c r="I105" s="10">
        <v>1911600</v>
      </c>
      <c r="J105" s="10">
        <v>64700</v>
      </c>
      <c r="K105" s="4"/>
      <c r="L105" s="4"/>
    </row>
    <row r="106" spans="1:12" x14ac:dyDescent="0.3">
      <c r="A106" s="1" t="s">
        <v>574</v>
      </c>
      <c r="B106" s="26" t="s">
        <v>601</v>
      </c>
      <c r="C106" s="10">
        <v>2619444.42</v>
      </c>
      <c r="D106" s="10">
        <v>411240.2</v>
      </c>
      <c r="E106" s="10">
        <v>170116.25</v>
      </c>
      <c r="F106" s="10">
        <v>67830.460000000006</v>
      </c>
      <c r="G106" s="10">
        <v>580772.06000000006</v>
      </c>
      <c r="H106" s="10">
        <v>547554.67000000004</v>
      </c>
      <c r="I106" s="10">
        <v>117712.11</v>
      </c>
      <c r="J106" s="10">
        <v>3302.82</v>
      </c>
      <c r="K106" s="4"/>
      <c r="L106" s="4"/>
    </row>
    <row r="107" spans="1:12" x14ac:dyDescent="0.3">
      <c r="A107" s="1" t="s">
        <v>574</v>
      </c>
      <c r="B107" s="26" t="s">
        <v>602</v>
      </c>
      <c r="C107" s="10">
        <v>1990473.99</v>
      </c>
      <c r="D107" s="10">
        <v>50623.58</v>
      </c>
      <c r="E107" s="10">
        <v>639822.31999999995</v>
      </c>
      <c r="F107" s="10">
        <v>6182.51</v>
      </c>
      <c r="G107" s="10">
        <v>965437.09</v>
      </c>
      <c r="H107" s="10">
        <v>534605.97</v>
      </c>
      <c r="I107" s="10">
        <v>263711.46999999997</v>
      </c>
      <c r="J107" s="10">
        <v>5226.66</v>
      </c>
      <c r="K107" s="4"/>
      <c r="L107" s="4"/>
    </row>
    <row r="108" spans="1:12" x14ac:dyDescent="0.3">
      <c r="A108" s="1" t="s">
        <v>574</v>
      </c>
      <c r="B108" s="26" t="s">
        <v>603</v>
      </c>
      <c r="C108" s="10">
        <v>1540888.15</v>
      </c>
      <c r="D108" s="10">
        <v>176059.96</v>
      </c>
      <c r="E108" s="10">
        <v>110001.03</v>
      </c>
      <c r="F108" s="10">
        <v>1851.14</v>
      </c>
      <c r="G108" s="10">
        <v>355409.06</v>
      </c>
      <c r="H108" s="10">
        <v>300874.82</v>
      </c>
      <c r="I108" s="10">
        <v>282964.11</v>
      </c>
      <c r="J108" s="10">
        <v>9216.82</v>
      </c>
      <c r="K108" s="4"/>
      <c r="L108" s="4"/>
    </row>
    <row r="109" spans="1:12" x14ac:dyDescent="0.3">
      <c r="A109" s="1" t="s">
        <v>574</v>
      </c>
      <c r="B109" s="26" t="s">
        <v>604</v>
      </c>
      <c r="C109" s="10">
        <v>1965359</v>
      </c>
      <c r="D109" s="10">
        <v>20216</v>
      </c>
      <c r="E109" s="10">
        <v>72833</v>
      </c>
      <c r="F109" s="10">
        <v>382</v>
      </c>
      <c r="G109" s="10">
        <v>686618</v>
      </c>
      <c r="H109" s="10">
        <v>421405</v>
      </c>
      <c r="I109" s="10">
        <v>218945</v>
      </c>
      <c r="J109" s="10">
        <v>3225</v>
      </c>
      <c r="K109" s="4"/>
      <c r="L109" s="4"/>
    </row>
    <row r="110" spans="1:12" x14ac:dyDescent="0.3">
      <c r="A110" s="1" t="s">
        <v>359</v>
      </c>
      <c r="B110" s="26" t="s">
        <v>605</v>
      </c>
      <c r="C110" s="10">
        <v>2214523.59</v>
      </c>
      <c r="D110" s="10">
        <v>159829.85999999999</v>
      </c>
      <c r="E110" s="10">
        <v>185465.58</v>
      </c>
      <c r="F110" s="10">
        <v>8051.65</v>
      </c>
      <c r="G110" s="10">
        <v>593524.55000000005</v>
      </c>
      <c r="H110" s="10">
        <v>434626.3</v>
      </c>
      <c r="I110" s="10">
        <v>336817.79</v>
      </c>
      <c r="J110" s="10">
        <v>7001.31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78809811.680000007</v>
      </c>
      <c r="D112" s="11">
        <f t="shared" si="1"/>
        <v>4764408.6300000008</v>
      </c>
      <c r="E112" s="11">
        <f t="shared" si="1"/>
        <v>60410569.18</v>
      </c>
      <c r="F112" s="11">
        <f t="shared" si="1"/>
        <v>13069894.070000002</v>
      </c>
      <c r="G112" s="11">
        <f t="shared" si="1"/>
        <v>15286691.730000002</v>
      </c>
      <c r="H112" s="11">
        <f t="shared" si="1"/>
        <v>9188452.6000000015</v>
      </c>
      <c r="I112" s="11">
        <f t="shared" si="1"/>
        <v>17400163.25</v>
      </c>
      <c r="J112" s="11">
        <f t="shared" si="1"/>
        <v>788175.70999999985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3" t="s">
        <v>258</v>
      </c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</row>
    <row r="115" spans="1:13" ht="25.5" customHeight="1" x14ac:dyDescent="0.3">
      <c r="B115" s="13" t="s">
        <v>509</v>
      </c>
      <c r="C115" s="224" t="s">
        <v>298</v>
      </c>
      <c r="D115" s="225"/>
      <c r="E115" s="224" t="s">
        <v>299</v>
      </c>
      <c r="F115" s="225"/>
      <c r="G115" s="224" t="s">
        <v>289</v>
      </c>
      <c r="H115" s="225"/>
      <c r="I115" s="231"/>
      <c r="J115" s="232"/>
      <c r="K115" s="230" t="s">
        <v>146</v>
      </c>
      <c r="L115" s="228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8"/>
      <c r="J116" s="28"/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8"/>
      <c r="J117" s="28"/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574</v>
      </c>
      <c r="B119" s="26" t="s">
        <v>575</v>
      </c>
      <c r="C119" s="10">
        <v>242968</v>
      </c>
      <c r="D119" s="10">
        <v>467859</v>
      </c>
      <c r="E119" s="10">
        <v>123718</v>
      </c>
      <c r="F119" s="10">
        <v>1348</v>
      </c>
      <c r="G119" s="10">
        <v>0</v>
      </c>
      <c r="H119" s="10">
        <v>77000</v>
      </c>
      <c r="I119" s="30"/>
      <c r="J119" s="30"/>
      <c r="K119" s="10">
        <f t="shared" ref="K119:L119" si="2">C41+E41+G41+I41+C80+E80+G80+I80+C119+E119+G119</f>
        <v>13100990</v>
      </c>
      <c r="L119" s="10">
        <f t="shared" si="2"/>
        <v>8341561</v>
      </c>
    </row>
    <row r="120" spans="1:13" x14ac:dyDescent="0.3">
      <c r="A120" s="1" t="s">
        <v>574</v>
      </c>
      <c r="B120" s="26" t="s">
        <v>576</v>
      </c>
      <c r="C120" s="10">
        <v>671267</v>
      </c>
      <c r="D120" s="10">
        <v>626559</v>
      </c>
      <c r="E120" s="10">
        <v>160846</v>
      </c>
      <c r="F120" s="10">
        <v>8777</v>
      </c>
      <c r="G120" s="10">
        <v>610728</v>
      </c>
      <c r="H120" s="10">
        <v>448209</v>
      </c>
      <c r="I120" s="30"/>
      <c r="J120" s="30"/>
      <c r="K120" s="10">
        <f t="shared" ref="K120:L120" si="3">C42+E42+G42+I42+C81+E81+G81+I81+C120+E120+G120</f>
        <v>23907925</v>
      </c>
      <c r="L120" s="10">
        <f t="shared" si="3"/>
        <v>16268904</v>
      </c>
    </row>
    <row r="121" spans="1:13" x14ac:dyDescent="0.3">
      <c r="A121" s="1" t="s">
        <v>574</v>
      </c>
      <c r="B121" s="26" t="s">
        <v>577</v>
      </c>
      <c r="C121" s="10">
        <v>870175.72</v>
      </c>
      <c r="D121" s="10">
        <v>1351567.78</v>
      </c>
      <c r="E121" s="10">
        <v>812705.5</v>
      </c>
      <c r="F121" s="10">
        <v>26857.83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33925465.849999994</v>
      </c>
      <c r="L121" s="10">
        <f t="shared" si="4"/>
        <v>24414965.799999997</v>
      </c>
    </row>
    <row r="122" spans="1:13" x14ac:dyDescent="0.3">
      <c r="A122" s="1" t="s">
        <v>574</v>
      </c>
      <c r="B122" s="26" t="s">
        <v>578</v>
      </c>
      <c r="C122" s="10">
        <v>5582500</v>
      </c>
      <c r="D122" s="10">
        <v>7280000</v>
      </c>
      <c r="E122" s="10">
        <v>2710000</v>
      </c>
      <c r="F122" s="10">
        <v>11800</v>
      </c>
      <c r="G122" s="10">
        <v>20000</v>
      </c>
      <c r="H122" s="10">
        <v>536600</v>
      </c>
      <c r="I122" s="30"/>
      <c r="J122" s="30"/>
      <c r="K122" s="10">
        <f t="shared" ref="K122:L122" si="5">C44+E44+G44+I44+C83+E83+G83+I83+C122+E122+G122</f>
        <v>44552900</v>
      </c>
      <c r="L122" s="10">
        <f t="shared" si="5"/>
        <v>17783700</v>
      </c>
    </row>
    <row r="123" spans="1:13" x14ac:dyDescent="0.3">
      <c r="A123" s="1" t="s">
        <v>574</v>
      </c>
      <c r="B123" s="26" t="s">
        <v>579</v>
      </c>
      <c r="C123" s="10">
        <v>2126991</v>
      </c>
      <c r="D123" s="10">
        <v>1102162</v>
      </c>
      <c r="E123" s="10">
        <v>2416082</v>
      </c>
      <c r="F123" s="10">
        <v>87844</v>
      </c>
      <c r="G123" s="10">
        <v>3246044</v>
      </c>
      <c r="H123" s="10">
        <v>2420552</v>
      </c>
      <c r="I123" s="30"/>
      <c r="J123" s="30"/>
      <c r="K123" s="10">
        <f t="shared" ref="K123:L123" si="6">C45+E45+G45+I45+C84+E84+G84+I84+C123+E123+G123</f>
        <v>91614363</v>
      </c>
      <c r="L123" s="10">
        <f t="shared" si="6"/>
        <v>60562061</v>
      </c>
    </row>
    <row r="124" spans="1:13" x14ac:dyDescent="0.3">
      <c r="A124" s="1" t="s">
        <v>574</v>
      </c>
      <c r="B124" s="26" t="s">
        <v>580</v>
      </c>
      <c r="C124" s="10">
        <v>1264696</v>
      </c>
      <c r="D124" s="10">
        <v>1136096</v>
      </c>
      <c r="E124" s="10">
        <v>744643</v>
      </c>
      <c r="F124" s="10">
        <v>90301</v>
      </c>
      <c r="G124" s="10">
        <v>131643</v>
      </c>
      <c r="H124" s="10">
        <v>137224</v>
      </c>
      <c r="I124" s="30"/>
      <c r="J124" s="30"/>
      <c r="K124" s="10">
        <f t="shared" ref="K124:L124" si="7">C46+E46+G46+I46+C85+E85+G85+I85+C124+E124+G124</f>
        <v>48424639</v>
      </c>
      <c r="L124" s="10">
        <f t="shared" si="7"/>
        <v>30638393</v>
      </c>
    </row>
    <row r="125" spans="1:13" x14ac:dyDescent="0.3">
      <c r="A125" s="1" t="s">
        <v>574</v>
      </c>
      <c r="B125" s="26" t="s">
        <v>581</v>
      </c>
      <c r="C125" s="10">
        <v>14649739</v>
      </c>
      <c r="D125" s="10">
        <v>36600000</v>
      </c>
      <c r="E125" s="10">
        <v>4974612</v>
      </c>
      <c r="F125" s="10">
        <v>84272</v>
      </c>
      <c r="G125" s="10">
        <v>1093455</v>
      </c>
      <c r="H125" s="10">
        <v>1275800</v>
      </c>
      <c r="I125" s="30"/>
      <c r="J125" s="30"/>
      <c r="K125" s="10">
        <f t="shared" ref="K125:L125" si="8">C47+E47+G47+I47+C86+E86+G86+I86+C125+E125+G125</f>
        <v>123083626</v>
      </c>
      <c r="L125" s="10">
        <f t="shared" si="8"/>
        <v>55499522</v>
      </c>
    </row>
    <row r="126" spans="1:13" x14ac:dyDescent="0.3">
      <c r="A126" s="1" t="s">
        <v>574</v>
      </c>
      <c r="B126" s="26" t="s">
        <v>582</v>
      </c>
      <c r="C126" s="10">
        <v>2101800</v>
      </c>
      <c r="D126" s="10">
        <v>4818700</v>
      </c>
      <c r="E126" s="10">
        <v>1970200</v>
      </c>
      <c r="F126" s="10">
        <v>433700</v>
      </c>
      <c r="G126" s="10">
        <v>528900</v>
      </c>
      <c r="H126" s="10">
        <v>523800</v>
      </c>
      <c r="I126" s="30"/>
      <c r="J126" s="30"/>
      <c r="K126" s="10">
        <f t="shared" ref="K126:L126" si="9">C48+E48+G48+I48+C87+E87+G87+I87+C126+E126+G126</f>
        <v>33534600</v>
      </c>
      <c r="L126" s="10">
        <f t="shared" si="9"/>
        <v>14719000</v>
      </c>
    </row>
    <row r="127" spans="1:13" x14ac:dyDescent="0.3">
      <c r="A127" s="1" t="s">
        <v>574</v>
      </c>
      <c r="B127" s="26" t="s">
        <v>583</v>
      </c>
      <c r="C127" s="10">
        <v>812670</v>
      </c>
      <c r="D127" s="10">
        <v>1531429</v>
      </c>
      <c r="E127" s="10">
        <v>2154147</v>
      </c>
      <c r="F127" s="10">
        <v>54872</v>
      </c>
      <c r="G127" s="10">
        <v>524515</v>
      </c>
      <c r="H127" s="10">
        <v>928067</v>
      </c>
      <c r="I127" s="30"/>
      <c r="J127" s="30"/>
      <c r="K127" s="10">
        <f t="shared" ref="K127:L127" si="10">C49+E49+G49+I49+C88+E88+G88+I88+C127+E127+G127</f>
        <v>30284400</v>
      </c>
      <c r="L127" s="10">
        <f t="shared" si="10"/>
        <v>7906646</v>
      </c>
    </row>
    <row r="128" spans="1:13" x14ac:dyDescent="0.3">
      <c r="A128" s="1" t="s">
        <v>574</v>
      </c>
      <c r="B128" s="26" t="s">
        <v>584</v>
      </c>
      <c r="C128" s="10">
        <v>1360378</v>
      </c>
      <c r="D128" s="10">
        <v>3510117</v>
      </c>
      <c r="E128" s="10">
        <v>25385</v>
      </c>
      <c r="F128" s="10">
        <v>503</v>
      </c>
      <c r="G128" s="10">
        <v>92498</v>
      </c>
      <c r="H128" s="10">
        <v>15000</v>
      </c>
      <c r="I128" s="30"/>
      <c r="J128" s="30"/>
      <c r="K128" s="10">
        <f t="shared" ref="K128:L128" si="11">C50+E50+G50+I50+C89+E89+G89+I89+C128+E128+G128</f>
        <v>14918608</v>
      </c>
      <c r="L128" s="10">
        <f t="shared" si="11"/>
        <v>9043543</v>
      </c>
    </row>
    <row r="129" spans="1:12" x14ac:dyDescent="0.3">
      <c r="A129" s="1" t="s">
        <v>574</v>
      </c>
      <c r="B129" s="26" t="s">
        <v>585</v>
      </c>
      <c r="C129" s="10">
        <v>911207.09</v>
      </c>
      <c r="D129" s="10">
        <v>746355.05</v>
      </c>
      <c r="E129" s="10">
        <v>891754.94</v>
      </c>
      <c r="F129" s="10">
        <v>11941.64</v>
      </c>
      <c r="G129" s="10">
        <v>364396.19</v>
      </c>
      <c r="H129" s="10">
        <v>431054.37</v>
      </c>
      <c r="I129" s="30"/>
      <c r="J129" s="30"/>
      <c r="K129" s="10">
        <f t="shared" ref="K129:L129" si="12">C51+E51+G51+I51+C90+E90+G90+I90+C129+E129+G129</f>
        <v>48326205.219999999</v>
      </c>
      <c r="L129" s="10">
        <f t="shared" si="12"/>
        <v>36110395.68999999</v>
      </c>
    </row>
    <row r="130" spans="1:12" x14ac:dyDescent="0.3">
      <c r="A130" s="1" t="s">
        <v>574</v>
      </c>
      <c r="B130" s="26" t="s">
        <v>586</v>
      </c>
      <c r="C130" s="10">
        <v>2036541.58</v>
      </c>
      <c r="D130" s="10">
        <v>3305240.44</v>
      </c>
      <c r="E130" s="10">
        <v>3528929.33</v>
      </c>
      <c r="F130" s="10">
        <v>257513.68</v>
      </c>
      <c r="G130" s="10">
        <v>297810.34999999998</v>
      </c>
      <c r="H130" s="10">
        <v>338730.81</v>
      </c>
      <c r="I130" s="30"/>
      <c r="J130" s="30"/>
      <c r="K130" s="10">
        <f t="shared" ref="K130:L130" si="13">C52+E52+G52+I52+C91+E91+G91+I91+C130+E130+G130</f>
        <v>45709311.989999995</v>
      </c>
      <c r="L130" s="10">
        <f t="shared" si="13"/>
        <v>31763335.209999997</v>
      </c>
    </row>
    <row r="131" spans="1:12" x14ac:dyDescent="0.3">
      <c r="A131" s="1" t="s">
        <v>574</v>
      </c>
      <c r="B131" s="26" t="s">
        <v>587</v>
      </c>
      <c r="C131" s="10">
        <v>2100714.3199999998</v>
      </c>
      <c r="D131" s="10">
        <v>1856625.06</v>
      </c>
      <c r="E131" s="10">
        <v>4108147.81</v>
      </c>
      <c r="F131" s="10">
        <v>989207.36</v>
      </c>
      <c r="G131" s="10">
        <v>0</v>
      </c>
      <c r="H131" s="10">
        <v>0</v>
      </c>
      <c r="I131" s="30"/>
      <c r="J131" s="30"/>
      <c r="K131" s="10">
        <f t="shared" ref="K131:L131" si="14">C53+E53+G53+I53+C92+E92+G92+I92+C131+E131+G131</f>
        <v>34259172.269999996</v>
      </c>
      <c r="L131" s="10">
        <f t="shared" si="14"/>
        <v>15320725.77</v>
      </c>
    </row>
    <row r="132" spans="1:12" x14ac:dyDescent="0.3">
      <c r="A132" s="1" t="s">
        <v>574</v>
      </c>
      <c r="B132" s="26" t="s">
        <v>588</v>
      </c>
      <c r="C132" s="10">
        <v>1407297.79</v>
      </c>
      <c r="D132" s="10">
        <v>2346160.79</v>
      </c>
      <c r="E132" s="10">
        <v>316031.42</v>
      </c>
      <c r="F132" s="10">
        <v>23790.13</v>
      </c>
      <c r="G132" s="10">
        <v>1265230.95</v>
      </c>
      <c r="H132" s="10">
        <v>733095.93</v>
      </c>
      <c r="I132" s="30"/>
      <c r="J132" s="30"/>
      <c r="K132" s="10">
        <f t="shared" ref="K132:L132" si="15">C54+E54+G54+I54+C93+E93+G93+I93+C132+E132+G132</f>
        <v>25500268.420000002</v>
      </c>
      <c r="L132" s="10">
        <f t="shared" si="15"/>
        <v>18392743.949999999</v>
      </c>
    </row>
    <row r="133" spans="1:12" x14ac:dyDescent="0.3">
      <c r="A133" s="1" t="s">
        <v>574</v>
      </c>
      <c r="B133" s="26" t="s">
        <v>589</v>
      </c>
      <c r="C133" s="10">
        <v>390069.51</v>
      </c>
      <c r="D133" s="10">
        <v>361053.68</v>
      </c>
      <c r="E133" s="10">
        <v>630120.48</v>
      </c>
      <c r="F133" s="10">
        <v>13874.54</v>
      </c>
      <c r="G133" s="10">
        <v>631998.92000000004</v>
      </c>
      <c r="H133" s="10">
        <v>700000</v>
      </c>
      <c r="I133" s="30"/>
      <c r="J133" s="30"/>
      <c r="K133" s="10">
        <f t="shared" ref="K133:L133" si="16">C55+E55+G55+I55+C94+E94+G94+I94+C133+E133+G133</f>
        <v>22951185.770000007</v>
      </c>
      <c r="L133" s="10">
        <f t="shared" si="16"/>
        <v>16893619.369999997</v>
      </c>
    </row>
    <row r="134" spans="1:12" x14ac:dyDescent="0.3">
      <c r="A134" s="1" t="s">
        <v>574</v>
      </c>
      <c r="B134" s="26" t="s">
        <v>590</v>
      </c>
      <c r="C134" s="10">
        <v>104844.46</v>
      </c>
      <c r="D134" s="10">
        <v>158097.32999999999</v>
      </c>
      <c r="E134" s="10">
        <v>560962.63</v>
      </c>
      <c r="F134" s="10">
        <v>50669.4</v>
      </c>
      <c r="G134" s="10">
        <v>1143275.23</v>
      </c>
      <c r="H134" s="10">
        <v>740658.26</v>
      </c>
      <c r="I134" s="30"/>
      <c r="J134" s="30"/>
      <c r="K134" s="10">
        <f t="shared" ref="K134:L134" si="17">C56+E56+G56+I56+C95+E95+G95+I95+C134+E134+G134</f>
        <v>15866607.040000003</v>
      </c>
      <c r="L134" s="10">
        <f t="shared" si="17"/>
        <v>12113402.52</v>
      </c>
    </row>
    <row r="135" spans="1:12" x14ac:dyDescent="0.3">
      <c r="A135" s="1" t="s">
        <v>574</v>
      </c>
      <c r="B135" s="26" t="s">
        <v>591</v>
      </c>
      <c r="C135" s="10">
        <v>1471697.67</v>
      </c>
      <c r="D135" s="10">
        <v>1969504.69</v>
      </c>
      <c r="E135" s="10">
        <v>1376587.86</v>
      </c>
      <c r="F135" s="10">
        <v>28156.86</v>
      </c>
      <c r="G135" s="10">
        <v>886324.21</v>
      </c>
      <c r="H135" s="10">
        <v>697329.91</v>
      </c>
      <c r="I135" s="30"/>
      <c r="J135" s="30"/>
      <c r="K135" s="10">
        <f t="shared" ref="K135:L135" si="18">C57+E57+G57+I57+C96+E96+G96+I96+C135+E135+G135</f>
        <v>49136638.689999998</v>
      </c>
      <c r="L135" s="10">
        <f t="shared" si="18"/>
        <v>29006576.890000001</v>
      </c>
    </row>
    <row r="136" spans="1:12" x14ac:dyDescent="0.3">
      <c r="A136" s="1" t="s">
        <v>574</v>
      </c>
      <c r="B136" s="26" t="s">
        <v>592</v>
      </c>
      <c r="C136" s="10">
        <v>783540.94</v>
      </c>
      <c r="D136" s="10">
        <v>659717.02</v>
      </c>
      <c r="E136" s="10">
        <v>191636.72</v>
      </c>
      <c r="F136" s="10">
        <v>4305.3999999999996</v>
      </c>
      <c r="G136" s="10">
        <v>108539.05</v>
      </c>
      <c r="H136" s="10">
        <v>61783.51</v>
      </c>
      <c r="I136" s="30"/>
      <c r="J136" s="30"/>
      <c r="K136" s="10">
        <f t="shared" ref="K136:L136" si="19">C58+E58+G58+I58+C97+E97+G97+I97+C136+E136+G136</f>
        <v>19991408.620000001</v>
      </c>
      <c r="L136" s="10">
        <f t="shared" si="19"/>
        <v>15078605.420000002</v>
      </c>
    </row>
    <row r="137" spans="1:12" x14ac:dyDescent="0.3">
      <c r="A137" s="1" t="s">
        <v>574</v>
      </c>
      <c r="B137" s="26" t="s">
        <v>593</v>
      </c>
      <c r="C137" s="10">
        <v>1235276</v>
      </c>
      <c r="D137" s="10">
        <v>2441506</v>
      </c>
      <c r="E137" s="10">
        <v>533247</v>
      </c>
      <c r="F137" s="10">
        <v>11600</v>
      </c>
      <c r="G137" s="10">
        <v>410628</v>
      </c>
      <c r="H137" s="10">
        <v>707198</v>
      </c>
      <c r="I137" s="30"/>
      <c r="J137" s="30"/>
      <c r="K137" s="10">
        <f t="shared" ref="K137:L137" si="20">C59+E59+G59+I59+C98+E98+G98+I98+C137+E137+G137</f>
        <v>26232176</v>
      </c>
      <c r="L137" s="10">
        <f t="shared" si="20"/>
        <v>16802174</v>
      </c>
    </row>
    <row r="138" spans="1:12" x14ac:dyDescent="0.3">
      <c r="A138" s="1" t="s">
        <v>574</v>
      </c>
      <c r="B138" s="26" t="s">
        <v>594</v>
      </c>
      <c r="C138" s="10">
        <v>1530334</v>
      </c>
      <c r="D138" s="10">
        <v>2533644</v>
      </c>
      <c r="E138" s="10">
        <v>3037346</v>
      </c>
      <c r="F138" s="10">
        <v>1693133</v>
      </c>
      <c r="G138" s="10">
        <v>1318687</v>
      </c>
      <c r="H138" s="10">
        <v>893110</v>
      </c>
      <c r="I138" s="30"/>
      <c r="J138" s="30"/>
      <c r="K138" s="10">
        <f t="shared" ref="K138:L138" si="21">C60+E60+G60+I60+C99+E99+G99+I99+C138+E138+G138</f>
        <v>52424133</v>
      </c>
      <c r="L138" s="10">
        <f t="shared" si="21"/>
        <v>41204852</v>
      </c>
    </row>
    <row r="139" spans="1:12" x14ac:dyDescent="0.3">
      <c r="A139" s="1" t="s">
        <v>574</v>
      </c>
      <c r="B139" s="26" t="s">
        <v>595</v>
      </c>
      <c r="C139" s="10">
        <v>1030439</v>
      </c>
      <c r="D139" s="10">
        <v>1316000</v>
      </c>
      <c r="E139" s="10">
        <v>1893038.53</v>
      </c>
      <c r="F139" s="10">
        <v>150894.87</v>
      </c>
      <c r="G139" s="10">
        <v>3817443.25</v>
      </c>
      <c r="H139" s="10">
        <v>2511171.98</v>
      </c>
      <c r="I139" s="30"/>
      <c r="J139" s="30"/>
      <c r="K139" s="10">
        <f t="shared" ref="K139:L139" si="22">C61+E61+G61+I61+C100+E100+G100+I100+C139+E139+G139</f>
        <v>44446784.809999995</v>
      </c>
      <c r="L139" s="10">
        <f t="shared" si="22"/>
        <v>25783080.560000002</v>
      </c>
    </row>
    <row r="140" spans="1:12" x14ac:dyDescent="0.3">
      <c r="A140" s="1" t="s">
        <v>574</v>
      </c>
      <c r="B140" s="26" t="s">
        <v>596</v>
      </c>
      <c r="C140" s="10">
        <v>583509.88</v>
      </c>
      <c r="D140" s="10">
        <v>499434.07</v>
      </c>
      <c r="E140" s="10">
        <v>73388.13</v>
      </c>
      <c r="F140" s="10">
        <v>37561.4</v>
      </c>
      <c r="G140" s="10">
        <v>999359.29</v>
      </c>
      <c r="H140" s="10">
        <v>88689.56</v>
      </c>
      <c r="I140" s="30"/>
      <c r="J140" s="30"/>
      <c r="K140" s="10">
        <f t="shared" ref="K140:L140" si="23">C62+E62+G62+I62+C101+E101+G101+I101+C140+E140+G140</f>
        <v>23571957.639999997</v>
      </c>
      <c r="L140" s="10">
        <f t="shared" si="23"/>
        <v>17229157.589999996</v>
      </c>
    </row>
    <row r="141" spans="1:12" x14ac:dyDescent="0.3">
      <c r="A141" s="1" t="s">
        <v>574</v>
      </c>
      <c r="B141" s="26" t="s">
        <v>597</v>
      </c>
      <c r="C141" s="10">
        <v>291904</v>
      </c>
      <c r="D141" s="10">
        <v>769096</v>
      </c>
      <c r="E141" s="10">
        <v>549904</v>
      </c>
      <c r="F141" s="10">
        <v>227934</v>
      </c>
      <c r="G141" s="10">
        <v>571583</v>
      </c>
      <c r="H141" s="10">
        <v>83553</v>
      </c>
      <c r="I141" s="30"/>
      <c r="J141" s="30"/>
      <c r="K141" s="10">
        <f t="shared" ref="K141:L141" si="24">C63+E63+G63+I63+C102+E102+G102+I102+C141+E141+G141</f>
        <v>20240437</v>
      </c>
      <c r="L141" s="10">
        <f t="shared" si="24"/>
        <v>14925640</v>
      </c>
    </row>
    <row r="142" spans="1:12" x14ac:dyDescent="0.3">
      <c r="A142" s="1" t="s">
        <v>574</v>
      </c>
      <c r="B142" s="26" t="s">
        <v>598</v>
      </c>
      <c r="C142" s="10">
        <v>0</v>
      </c>
      <c r="D142" s="10">
        <v>0</v>
      </c>
      <c r="E142" s="10">
        <v>71201.119999999995</v>
      </c>
      <c r="F142" s="10">
        <v>1939.41</v>
      </c>
      <c r="G142" s="10">
        <v>1986269.74</v>
      </c>
      <c r="H142" s="10">
        <v>991933.52</v>
      </c>
      <c r="I142" s="30"/>
      <c r="J142" s="30"/>
      <c r="K142" s="10">
        <f t="shared" ref="K142:L142" si="25">C64+E64+G64+I64+C103+E103+G103+I103+C142+E142+G142</f>
        <v>24494642.259999994</v>
      </c>
      <c r="L142" s="10">
        <f t="shared" si="25"/>
        <v>17446380.490000002</v>
      </c>
    </row>
    <row r="143" spans="1:12" x14ac:dyDescent="0.3">
      <c r="A143" s="1" t="s">
        <v>574</v>
      </c>
      <c r="B143" s="26" t="s">
        <v>599</v>
      </c>
      <c r="C143" s="10">
        <v>541072.9</v>
      </c>
      <c r="D143" s="10">
        <v>2013392.83</v>
      </c>
      <c r="E143" s="10">
        <v>527331.85</v>
      </c>
      <c r="F143" s="10">
        <v>10426.209999999999</v>
      </c>
      <c r="G143" s="10">
        <v>1628268.61</v>
      </c>
      <c r="H143" s="10">
        <v>1029443.32</v>
      </c>
      <c r="I143" s="30"/>
      <c r="J143" s="30"/>
      <c r="K143" s="10">
        <f t="shared" ref="K143:L143" si="26">C65+E65+G65+I65+C104+E104+G104+I104+C143+E143+G143</f>
        <v>23245332.949999996</v>
      </c>
      <c r="L143" s="10">
        <f t="shared" si="26"/>
        <v>17857157.66</v>
      </c>
    </row>
    <row r="144" spans="1:12" x14ac:dyDescent="0.3">
      <c r="A144" s="1" t="s">
        <v>574</v>
      </c>
      <c r="B144" s="26" t="s">
        <v>600</v>
      </c>
      <c r="C144" s="10">
        <v>463000</v>
      </c>
      <c r="D144" s="10">
        <v>512000</v>
      </c>
      <c r="E144" s="10">
        <v>1020700</v>
      </c>
      <c r="F144" s="10">
        <v>32100</v>
      </c>
      <c r="G144" s="10">
        <v>115300</v>
      </c>
      <c r="H144" s="10">
        <v>417000</v>
      </c>
      <c r="I144" s="30"/>
      <c r="J144" s="30"/>
      <c r="K144" s="10">
        <f t="shared" ref="K144:L144" si="27">C66+E66+G66+I66+C105+E105+G105+I105+C144+E144+G144</f>
        <v>33641000</v>
      </c>
      <c r="L144" s="10">
        <f t="shared" si="27"/>
        <v>5146500</v>
      </c>
    </row>
    <row r="145" spans="1:13" x14ac:dyDescent="0.3">
      <c r="A145" s="1" t="s">
        <v>574</v>
      </c>
      <c r="B145" s="26" t="s">
        <v>601</v>
      </c>
      <c r="C145" s="10">
        <v>2132448.17</v>
      </c>
      <c r="D145" s="10">
        <v>3074090.69</v>
      </c>
      <c r="E145" s="10">
        <v>2772847.69</v>
      </c>
      <c r="F145" s="10">
        <v>31583.73</v>
      </c>
      <c r="G145" s="10">
        <v>638886</v>
      </c>
      <c r="H145" s="10">
        <v>299000</v>
      </c>
      <c r="I145" s="30"/>
      <c r="J145" s="30"/>
      <c r="K145" s="10">
        <f t="shared" ref="K145:L145" si="28">C67+E67+G67+I67+C106+E106+G106+I106+C145+E145+G145</f>
        <v>59048543.38000001</v>
      </c>
      <c r="L145" s="10">
        <f t="shared" si="28"/>
        <v>41786965.119999997</v>
      </c>
    </row>
    <row r="146" spans="1:13" x14ac:dyDescent="0.3">
      <c r="A146" s="1" t="s">
        <v>574</v>
      </c>
      <c r="B146" s="26" t="s">
        <v>602</v>
      </c>
      <c r="C146" s="10">
        <v>1479987.02</v>
      </c>
      <c r="D146" s="10">
        <v>2507031.46</v>
      </c>
      <c r="E146" s="10">
        <v>495304.13</v>
      </c>
      <c r="F146" s="10">
        <v>20143.05</v>
      </c>
      <c r="G146" s="10">
        <v>3258027.07</v>
      </c>
      <c r="H146" s="10">
        <v>2663732.4300000002</v>
      </c>
      <c r="I146" s="30"/>
      <c r="J146" s="30"/>
      <c r="K146" s="10">
        <f t="shared" ref="K146:L146" si="29">C68+E68+G68+I68+C107+E107+G107+I107+C146+E146+G146</f>
        <v>46501377.830000006</v>
      </c>
      <c r="L146" s="10">
        <f t="shared" si="29"/>
        <v>34342104.580000006</v>
      </c>
    </row>
    <row r="147" spans="1:13" x14ac:dyDescent="0.3">
      <c r="A147" s="1" t="s">
        <v>574</v>
      </c>
      <c r="B147" s="26" t="s">
        <v>603</v>
      </c>
      <c r="C147" s="10">
        <v>809309.27</v>
      </c>
      <c r="D147" s="10">
        <v>1375433.67</v>
      </c>
      <c r="E147" s="10">
        <v>1543783.25</v>
      </c>
      <c r="F147" s="10">
        <v>140718.5</v>
      </c>
      <c r="G147" s="10">
        <v>113999.71</v>
      </c>
      <c r="H147" s="10">
        <v>0</v>
      </c>
      <c r="I147" s="30"/>
      <c r="J147" s="30"/>
      <c r="K147" s="10">
        <f t="shared" ref="K147:L147" si="30">C69+E69+G69+I69+C108+E108+G108+I108+C147+E147+G147</f>
        <v>20794546.229999997</v>
      </c>
      <c r="L147" s="10">
        <f t="shared" si="30"/>
        <v>14739197.350000003</v>
      </c>
    </row>
    <row r="148" spans="1:13" x14ac:dyDescent="0.3">
      <c r="A148" s="1" t="s">
        <v>574</v>
      </c>
      <c r="B148" s="26" t="s">
        <v>604</v>
      </c>
      <c r="C148" s="10">
        <v>1397418</v>
      </c>
      <c r="D148" s="10">
        <v>2913291</v>
      </c>
      <c r="E148" s="10">
        <v>312120</v>
      </c>
      <c r="F148" s="10">
        <v>997</v>
      </c>
      <c r="G148" s="10">
        <v>1064426</v>
      </c>
      <c r="H148" s="10">
        <v>1001112</v>
      </c>
      <c r="I148" s="30"/>
      <c r="J148" s="30"/>
      <c r="K148" s="10">
        <f>C70+E70+G70+I70+C109+E109+G109+I109+C148+E148+G148</f>
        <v>33983401</v>
      </c>
      <c r="L148" s="10">
        <f>D70+F70+H70+J70+D109+F109+H109+J109+D148+F148+H148</f>
        <v>20882522</v>
      </c>
    </row>
    <row r="149" spans="1:13" x14ac:dyDescent="0.3">
      <c r="A149" s="1" t="s">
        <v>360</v>
      </c>
      <c r="B149" s="26" t="s">
        <v>605</v>
      </c>
      <c r="C149" s="10">
        <v>1704483.05</v>
      </c>
      <c r="D149" s="10">
        <v>2452712.66</v>
      </c>
      <c r="E149" s="10">
        <v>673290.4</v>
      </c>
      <c r="F149" s="10">
        <v>32851.75</v>
      </c>
      <c r="G149" s="10">
        <v>70691.39</v>
      </c>
      <c r="H149" s="10">
        <v>300000</v>
      </c>
      <c r="I149" s="30"/>
      <c r="J149" s="30"/>
      <c r="K149" s="10">
        <f>C71+E71+G71+I71+C110+E110+G110+I110+C149+E149+G149</f>
        <v>26091344.939999998</v>
      </c>
      <c r="L149" s="10">
        <f>D71+F71+H71+J71+D110+F110+H110+J110+D149+F149+H149</f>
        <v>15691385.950000001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H151" si="31">SUBTOTAL(9,C118:C150)</f>
        <v>52088279.370000005</v>
      </c>
      <c r="D151" s="11">
        <f t="shared" si="31"/>
        <v>92234876.219999969</v>
      </c>
      <c r="E151" s="11">
        <f t="shared" si="31"/>
        <v>41200011.789999999</v>
      </c>
      <c r="F151" s="11">
        <f t="shared" si="31"/>
        <v>4571616.76</v>
      </c>
      <c r="G151" s="11">
        <f t="shared" si="31"/>
        <v>26938926.960000001</v>
      </c>
      <c r="H151" s="11">
        <f t="shared" si="31"/>
        <v>21050848.600000001</v>
      </c>
      <c r="I151" s="4"/>
      <c r="J151" s="4"/>
      <c r="K151" s="11">
        <f>SUBTOTAL(9,K118:K150)</f>
        <v>1153803991.9100001</v>
      </c>
      <c r="L151" s="11">
        <f>SUBTOTAL(9,L118:L150)</f>
        <v>703694817.91999996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29"/>
      <c r="D154" s="229"/>
      <c r="E154" s="229"/>
      <c r="F154" s="229"/>
      <c r="G154" s="229"/>
      <c r="H154" s="229"/>
      <c r="I154" s="229"/>
      <c r="J154" s="232"/>
      <c r="K154" s="230" t="s">
        <v>146</v>
      </c>
      <c r="L154" s="228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2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2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3">
      <c r="A158" s="31" t="s">
        <v>159</v>
      </c>
      <c r="B158" s="26"/>
      <c r="C158" s="4"/>
      <c r="D158" s="4"/>
      <c r="E158" s="4"/>
      <c r="F158" s="4"/>
      <c r="G158" s="4"/>
      <c r="H158" s="237" t="s">
        <v>510</v>
      </c>
      <c r="I158" s="237"/>
      <c r="J158" s="237"/>
      <c r="K158" s="162">
        <v>0</v>
      </c>
      <c r="L158" s="162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1153803991.9100001</v>
      </c>
      <c r="L159" s="15">
        <f>L151+L158</f>
        <v>703694817.91999996</v>
      </c>
    </row>
    <row r="160" spans="1:13" x14ac:dyDescent="0.3">
      <c r="A160" s="31" t="s">
        <v>163</v>
      </c>
      <c r="B160" s="26"/>
      <c r="C160" s="4"/>
      <c r="D160" s="4"/>
      <c r="E160" s="4"/>
      <c r="F160" s="4"/>
      <c r="G160" s="4"/>
      <c r="H160" s="235" t="s">
        <v>496</v>
      </c>
      <c r="I160" s="235"/>
      <c r="J160" s="235"/>
      <c r="K160" s="4">
        <v>1684923</v>
      </c>
      <c r="L160" s="4">
        <v>1684923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4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36" t="s">
        <v>160</v>
      </c>
      <c r="I162" s="236"/>
      <c r="J162" s="236"/>
      <c r="K162" s="151">
        <f>K159-K160</f>
        <v>1152119068.9100001</v>
      </c>
      <c r="L162" s="181">
        <f>L159-L160</f>
        <v>702009894.91999996</v>
      </c>
    </row>
    <row r="163" spans="2:12" ht="13.5" thickTop="1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3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5" x14ac:dyDescent="0.35">
      <c r="K168" s="177" t="s">
        <v>156</v>
      </c>
      <c r="L168" s="177" t="s">
        <v>156</v>
      </c>
    </row>
  </sheetData>
  <mergeCells count="24">
    <mergeCell ref="K154:L154"/>
    <mergeCell ref="E154:F154"/>
    <mergeCell ref="H160:J160"/>
    <mergeCell ref="H162:J162"/>
    <mergeCell ref="H158:J158"/>
    <mergeCell ref="C154:D154"/>
    <mergeCell ref="G154:H154"/>
    <mergeCell ref="I154:J154"/>
    <mergeCell ref="G115:H115"/>
    <mergeCell ref="I76:J76"/>
    <mergeCell ref="C115:D115"/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0" width="13" style="1" customWidth="1"/>
    <col min="11" max="11" width="17.453125" style="1" customWidth="1"/>
    <col min="12" max="12" width="15.453125" style="1" customWidth="1"/>
    <col min="13" max="13" width="13" style="1" customWidth="1"/>
    <col min="14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166</v>
      </c>
      <c r="L12" s="31" t="s">
        <v>166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3">
      <c r="A19" s="1" t="s">
        <v>222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3" customFormat="1" ht="12.5" x14ac:dyDescent="0.25"/>
    <row r="22" spans="1:13" hidden="1" x14ac:dyDescent="0.3">
      <c r="A22" s="1" t="s">
        <v>167</v>
      </c>
    </row>
    <row r="23" spans="1:13" hidden="1" x14ac:dyDescent="0.3">
      <c r="A23" s="1" t="s">
        <v>371</v>
      </c>
    </row>
    <row r="24" spans="1:13" hidden="1" x14ac:dyDescent="0.3">
      <c r="A24" s="1" t="s">
        <v>372</v>
      </c>
      <c r="B24" s="8"/>
      <c r="C24" s="31"/>
      <c r="D24" s="31"/>
      <c r="E24" s="31"/>
      <c r="F24" s="31"/>
      <c r="G24" s="31"/>
      <c r="H24" s="31"/>
      <c r="K24" s="31" t="s">
        <v>226</v>
      </c>
      <c r="L24" s="1" t="s">
        <v>226</v>
      </c>
    </row>
    <row r="25" spans="1:13" hidden="1" x14ac:dyDescent="0.3">
      <c r="A25" s="1" t="s">
        <v>373</v>
      </c>
      <c r="C25" s="64"/>
      <c r="D25" s="31"/>
      <c r="E25" s="64"/>
      <c r="F25" s="31"/>
      <c r="G25" s="64"/>
      <c r="H25" s="31"/>
      <c r="I25" s="7"/>
      <c r="K25" s="64">
        <v>10</v>
      </c>
      <c r="L25" s="1">
        <v>10</v>
      </c>
    </row>
    <row r="26" spans="1:13" hidden="1" x14ac:dyDescent="0.3">
      <c r="A26" s="1" t="s">
        <v>374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35">
      <c r="A27" s="1" t="s">
        <v>375</v>
      </c>
      <c r="C27" s="31"/>
      <c r="D27" s="31"/>
      <c r="E27" s="31"/>
      <c r="F27" s="31"/>
      <c r="G27" s="31"/>
      <c r="H27" s="31"/>
      <c r="I27" s="23"/>
      <c r="J27" s="1"/>
      <c r="K27" s="64" t="s">
        <v>355</v>
      </c>
      <c r="L27" s="7" t="s">
        <v>355</v>
      </c>
    </row>
    <row r="28" spans="1:13" x14ac:dyDescent="0.3">
      <c r="C28" s="31"/>
      <c r="D28" s="31"/>
      <c r="E28" s="31"/>
      <c r="F28" s="31"/>
      <c r="G28" s="31"/>
      <c r="H28" s="31"/>
      <c r="K28" s="2"/>
      <c r="L28" s="3"/>
    </row>
    <row r="29" spans="1:13" ht="17.5" x14ac:dyDescent="0.35">
      <c r="B29" s="217" t="s">
        <v>258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3" ht="25.5" customHeight="1" x14ac:dyDescent="0.3">
      <c r="B30" s="13" t="s">
        <v>509</v>
      </c>
      <c r="C30" s="233" t="s">
        <v>300</v>
      </c>
      <c r="D30" s="234"/>
      <c r="E30" s="233" t="s">
        <v>301</v>
      </c>
      <c r="F30" s="234"/>
      <c r="G30" s="233" t="s">
        <v>302</v>
      </c>
      <c r="H30" s="234"/>
      <c r="I30" s="233" t="s">
        <v>303</v>
      </c>
      <c r="J30" s="234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574</v>
      </c>
      <c r="B34" s="8" t="s">
        <v>575</v>
      </c>
      <c r="C34" s="10">
        <v>2487856</v>
      </c>
      <c r="D34" s="10">
        <v>67710</v>
      </c>
      <c r="E34" s="10">
        <v>1983943</v>
      </c>
      <c r="F34" s="10">
        <v>39666</v>
      </c>
      <c r="G34" s="10">
        <v>88778</v>
      </c>
      <c r="H34" s="10">
        <v>1671</v>
      </c>
      <c r="I34" s="10">
        <v>90239</v>
      </c>
      <c r="J34" s="10">
        <v>383</v>
      </c>
      <c r="K34" s="4"/>
      <c r="L34" s="4"/>
    </row>
    <row r="35" spans="1:12" x14ac:dyDescent="0.3">
      <c r="A35" s="1" t="s">
        <v>574</v>
      </c>
      <c r="B35" s="8" t="s">
        <v>576</v>
      </c>
      <c r="C35" s="10">
        <v>2497697</v>
      </c>
      <c r="D35" s="10">
        <v>2496851</v>
      </c>
      <c r="E35" s="10">
        <v>1616402</v>
      </c>
      <c r="F35" s="10">
        <v>1615858</v>
      </c>
      <c r="G35" s="10">
        <v>0</v>
      </c>
      <c r="H35" s="10">
        <v>0</v>
      </c>
      <c r="I35" s="10">
        <v>42870</v>
      </c>
      <c r="J35" s="10">
        <v>423</v>
      </c>
      <c r="K35" s="4"/>
      <c r="L35" s="4"/>
    </row>
    <row r="36" spans="1:12" x14ac:dyDescent="0.3">
      <c r="A36" s="1" t="s">
        <v>574</v>
      </c>
      <c r="B36" s="8" t="s">
        <v>577</v>
      </c>
      <c r="C36" s="10">
        <v>6485272.2000000002</v>
      </c>
      <c r="D36" s="10">
        <v>10815080.109999999</v>
      </c>
      <c r="E36" s="10">
        <v>3388246.8</v>
      </c>
      <c r="F36" s="10">
        <v>73998.460000000006</v>
      </c>
      <c r="G36" s="10">
        <v>403719.03</v>
      </c>
      <c r="H36" s="10">
        <v>4901.58</v>
      </c>
      <c r="I36" s="10">
        <v>200595.41</v>
      </c>
      <c r="J36" s="10">
        <v>4717.8599999999997</v>
      </c>
      <c r="K36" s="4"/>
      <c r="L36" s="4"/>
    </row>
    <row r="37" spans="1:12" x14ac:dyDescent="0.3">
      <c r="A37" s="1" t="s">
        <v>574</v>
      </c>
      <c r="B37" s="8" t="s">
        <v>578</v>
      </c>
      <c r="C37" s="10">
        <v>6610300</v>
      </c>
      <c r="D37" s="10">
        <v>6235000</v>
      </c>
      <c r="E37" s="10">
        <v>3073600</v>
      </c>
      <c r="F37" s="10">
        <v>2845200</v>
      </c>
      <c r="G37" s="10">
        <v>0</v>
      </c>
      <c r="H37" s="10">
        <v>6400</v>
      </c>
      <c r="I37" s="10">
        <v>86500</v>
      </c>
      <c r="J37" s="10">
        <v>5000</v>
      </c>
      <c r="K37" s="4"/>
      <c r="L37" s="4"/>
    </row>
    <row r="38" spans="1:12" x14ac:dyDescent="0.3">
      <c r="A38" s="1" t="s">
        <v>574</v>
      </c>
      <c r="B38" s="8" t="s">
        <v>579</v>
      </c>
      <c r="C38" s="10">
        <v>22571532</v>
      </c>
      <c r="D38" s="10">
        <v>22571532</v>
      </c>
      <c r="E38" s="10">
        <v>7640371</v>
      </c>
      <c r="F38" s="10">
        <v>7640371</v>
      </c>
      <c r="G38" s="10">
        <v>0</v>
      </c>
      <c r="H38" s="10">
        <v>0</v>
      </c>
      <c r="I38" s="10">
        <v>1352397</v>
      </c>
      <c r="J38" s="10">
        <v>34754</v>
      </c>
      <c r="K38" s="4"/>
      <c r="L38" s="4"/>
    </row>
    <row r="39" spans="1:12" x14ac:dyDescent="0.3">
      <c r="A39" s="1" t="s">
        <v>574</v>
      </c>
      <c r="B39" s="8" t="s">
        <v>580</v>
      </c>
      <c r="C39" s="10">
        <v>10253844</v>
      </c>
      <c r="D39" s="10">
        <v>326333</v>
      </c>
      <c r="E39" s="10">
        <v>2677851</v>
      </c>
      <c r="F39" s="10">
        <v>79284</v>
      </c>
      <c r="G39" s="10">
        <v>555643</v>
      </c>
      <c r="H39" s="10">
        <v>21254</v>
      </c>
      <c r="I39" s="10">
        <v>366998</v>
      </c>
      <c r="J39" s="10">
        <v>9644</v>
      </c>
      <c r="K39" s="4"/>
      <c r="L39" s="4"/>
    </row>
    <row r="40" spans="1:12" x14ac:dyDescent="0.3">
      <c r="A40" s="1" t="s">
        <v>574</v>
      </c>
      <c r="B40" s="8" t="s">
        <v>581</v>
      </c>
      <c r="C40" s="10">
        <v>32738234</v>
      </c>
      <c r="D40" s="10">
        <v>32738234</v>
      </c>
      <c r="E40" s="10">
        <v>10678608</v>
      </c>
      <c r="F40" s="10">
        <v>10678608</v>
      </c>
      <c r="G40" s="10">
        <v>0</v>
      </c>
      <c r="H40" s="10">
        <v>0</v>
      </c>
      <c r="I40" s="10">
        <v>1034274</v>
      </c>
      <c r="J40" s="10">
        <v>220000</v>
      </c>
      <c r="K40" s="4"/>
      <c r="L40" s="4"/>
    </row>
    <row r="41" spans="1:12" x14ac:dyDescent="0.3">
      <c r="A41" s="1" t="s">
        <v>574</v>
      </c>
      <c r="B41" s="8" t="s">
        <v>582</v>
      </c>
      <c r="C41" s="10">
        <v>5400900</v>
      </c>
      <c r="D41" s="10">
        <v>3968000</v>
      </c>
      <c r="E41" s="10">
        <v>2719900</v>
      </c>
      <c r="F41" s="10">
        <v>2046700</v>
      </c>
      <c r="G41" s="10">
        <v>1400</v>
      </c>
      <c r="H41" s="10">
        <v>0</v>
      </c>
      <c r="I41" s="10">
        <v>257000</v>
      </c>
      <c r="J41" s="10">
        <v>2500</v>
      </c>
      <c r="K41" s="4"/>
      <c r="L41" s="4"/>
    </row>
    <row r="42" spans="1:12" x14ac:dyDescent="0.3">
      <c r="A42" s="1" t="s">
        <v>574</v>
      </c>
      <c r="B42" s="8" t="s">
        <v>583</v>
      </c>
      <c r="C42" s="10">
        <v>10775572</v>
      </c>
      <c r="D42" s="10">
        <v>10849059</v>
      </c>
      <c r="E42" s="10">
        <v>5998190</v>
      </c>
      <c r="F42" s="10">
        <v>6055356</v>
      </c>
      <c r="G42" s="10">
        <v>0</v>
      </c>
      <c r="H42" s="10">
        <v>0</v>
      </c>
      <c r="I42" s="10">
        <v>307601</v>
      </c>
      <c r="J42" s="10">
        <v>8953</v>
      </c>
      <c r="K42" s="4"/>
      <c r="L42" s="4"/>
    </row>
    <row r="43" spans="1:12" x14ac:dyDescent="0.3">
      <c r="A43" s="1" t="s">
        <v>574</v>
      </c>
      <c r="B43" s="8" t="s">
        <v>584</v>
      </c>
      <c r="C43" s="10">
        <v>2211527</v>
      </c>
      <c r="D43" s="10">
        <v>41324</v>
      </c>
      <c r="E43" s="10">
        <v>798283</v>
      </c>
      <c r="F43" s="10">
        <v>15988</v>
      </c>
      <c r="G43" s="10">
        <v>406744</v>
      </c>
      <c r="H43" s="10">
        <v>398148</v>
      </c>
      <c r="I43" s="10">
        <v>222963</v>
      </c>
      <c r="J43" s="10">
        <v>23500</v>
      </c>
      <c r="K43" s="4"/>
      <c r="L43" s="4"/>
    </row>
    <row r="44" spans="1:12" x14ac:dyDescent="0.3">
      <c r="A44" s="1" t="s">
        <v>574</v>
      </c>
      <c r="B44" s="8" t="s">
        <v>585</v>
      </c>
      <c r="C44" s="10">
        <v>5679506.8600000003</v>
      </c>
      <c r="D44" s="10">
        <v>5836932.6900000004</v>
      </c>
      <c r="E44" s="10">
        <v>2426967.92</v>
      </c>
      <c r="F44" s="10">
        <v>2287323.19</v>
      </c>
      <c r="G44" s="10">
        <v>0</v>
      </c>
      <c r="H44" s="10">
        <v>0</v>
      </c>
      <c r="I44" s="10">
        <v>483955.85</v>
      </c>
      <c r="J44" s="10">
        <v>6485.41</v>
      </c>
      <c r="K44" s="4"/>
      <c r="L44" s="4"/>
    </row>
    <row r="45" spans="1:12" x14ac:dyDescent="0.3">
      <c r="A45" s="1" t="s">
        <v>574</v>
      </c>
      <c r="B45" s="8" t="s">
        <v>586</v>
      </c>
      <c r="C45" s="10">
        <v>8391953.9800000004</v>
      </c>
      <c r="D45" s="10">
        <v>423449.04</v>
      </c>
      <c r="E45" s="10">
        <v>3363655.28</v>
      </c>
      <c r="F45" s="10">
        <v>86430.89</v>
      </c>
      <c r="G45" s="10">
        <v>249037.47</v>
      </c>
      <c r="H45" s="10">
        <v>6594.38</v>
      </c>
      <c r="I45" s="10">
        <v>1049055.46</v>
      </c>
      <c r="J45" s="10">
        <v>77755.41</v>
      </c>
      <c r="K45" s="4"/>
      <c r="L45" s="4"/>
    </row>
    <row r="46" spans="1:12" x14ac:dyDescent="0.3">
      <c r="A46" s="1" t="s">
        <v>574</v>
      </c>
      <c r="B46" s="8" t="s">
        <v>587</v>
      </c>
      <c r="C46" s="10">
        <v>4333300.04</v>
      </c>
      <c r="D46" s="10">
        <v>4333333.2699999996</v>
      </c>
      <c r="E46" s="10">
        <v>4754210.8600000003</v>
      </c>
      <c r="F46" s="10">
        <v>4754209.8600000003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3">
      <c r="A47" s="1" t="s">
        <v>574</v>
      </c>
      <c r="B47" s="8" t="s">
        <v>588</v>
      </c>
      <c r="C47" s="10">
        <v>3182277.5</v>
      </c>
      <c r="D47" s="10">
        <v>3244703.59</v>
      </c>
      <c r="E47" s="10">
        <v>1939712.71</v>
      </c>
      <c r="F47" s="10">
        <v>1838682.53</v>
      </c>
      <c r="G47" s="10">
        <v>437431.66</v>
      </c>
      <c r="H47" s="10">
        <v>449833.84</v>
      </c>
      <c r="I47" s="10">
        <v>55568.91</v>
      </c>
      <c r="J47" s="10">
        <v>1961.01</v>
      </c>
      <c r="K47" s="4"/>
      <c r="L47" s="4"/>
    </row>
    <row r="48" spans="1:12" x14ac:dyDescent="0.3">
      <c r="A48" s="1" t="s">
        <v>574</v>
      </c>
      <c r="B48" s="8" t="s">
        <v>589</v>
      </c>
      <c r="C48" s="10">
        <v>2609967.66</v>
      </c>
      <c r="D48" s="10">
        <v>2591177.5</v>
      </c>
      <c r="E48" s="10">
        <v>1599666.41</v>
      </c>
      <c r="F48" s="10">
        <v>1577714.72</v>
      </c>
      <c r="G48" s="10">
        <v>0</v>
      </c>
      <c r="H48" s="10">
        <v>0</v>
      </c>
      <c r="I48" s="10">
        <v>84000</v>
      </c>
      <c r="J48" s="10">
        <v>0</v>
      </c>
      <c r="K48" s="4"/>
      <c r="L48" s="4"/>
    </row>
    <row r="49" spans="1:12" x14ac:dyDescent="0.3">
      <c r="A49" s="1" t="s">
        <v>574</v>
      </c>
      <c r="B49" s="8" t="s">
        <v>590</v>
      </c>
      <c r="C49" s="10">
        <v>1525851.83</v>
      </c>
      <c r="D49" s="10">
        <v>1525852.18</v>
      </c>
      <c r="E49" s="10">
        <v>1029434.12</v>
      </c>
      <c r="F49" s="10">
        <v>1029433.62</v>
      </c>
      <c r="G49" s="10">
        <v>156604.94</v>
      </c>
      <c r="H49" s="10">
        <v>156605.14000000001</v>
      </c>
      <c r="I49" s="10">
        <v>10553.25</v>
      </c>
      <c r="J49" s="10">
        <v>0</v>
      </c>
      <c r="K49" s="4"/>
      <c r="L49" s="4"/>
    </row>
    <row r="50" spans="1:12" x14ac:dyDescent="0.3">
      <c r="A50" s="1" t="s">
        <v>574</v>
      </c>
      <c r="B50" s="8" t="s">
        <v>591</v>
      </c>
      <c r="C50" s="10">
        <v>8845412.8300000001</v>
      </c>
      <c r="D50" s="10">
        <v>8845413.6099999994</v>
      </c>
      <c r="E50" s="10">
        <v>3684119.12</v>
      </c>
      <c r="F50" s="10">
        <v>3684122.54</v>
      </c>
      <c r="G50" s="10">
        <v>0</v>
      </c>
      <c r="H50" s="10">
        <v>0</v>
      </c>
      <c r="I50" s="10">
        <v>160082.48000000001</v>
      </c>
      <c r="J50" s="10">
        <v>5000</v>
      </c>
      <c r="K50" s="4"/>
      <c r="L50" s="4"/>
    </row>
    <row r="51" spans="1:12" x14ac:dyDescent="0.3">
      <c r="A51" s="1" t="s">
        <v>574</v>
      </c>
      <c r="B51" s="8" t="s">
        <v>592</v>
      </c>
      <c r="C51" s="10">
        <v>2109832.6</v>
      </c>
      <c r="D51" s="10">
        <v>60236.71</v>
      </c>
      <c r="E51" s="10">
        <v>903705.31</v>
      </c>
      <c r="F51" s="10">
        <v>25227.96</v>
      </c>
      <c r="G51" s="10">
        <v>0</v>
      </c>
      <c r="H51" s="10">
        <v>0</v>
      </c>
      <c r="I51" s="10">
        <v>34460</v>
      </c>
      <c r="J51" s="10">
        <v>250</v>
      </c>
      <c r="K51" s="4"/>
      <c r="L51" s="4"/>
    </row>
    <row r="52" spans="1:12" x14ac:dyDescent="0.3">
      <c r="A52" s="1" t="s">
        <v>574</v>
      </c>
      <c r="B52" s="8" t="s">
        <v>593</v>
      </c>
      <c r="C52" s="10">
        <v>4684713</v>
      </c>
      <c r="D52" s="10">
        <v>4684713</v>
      </c>
      <c r="E52" s="10">
        <v>1953165</v>
      </c>
      <c r="F52" s="10">
        <v>1953165</v>
      </c>
      <c r="G52" s="10">
        <v>128065</v>
      </c>
      <c r="H52" s="10">
        <v>128065</v>
      </c>
      <c r="I52" s="10">
        <v>234653</v>
      </c>
      <c r="J52" s="10">
        <v>4682</v>
      </c>
      <c r="K52" s="4"/>
      <c r="L52" s="4"/>
    </row>
    <row r="53" spans="1:12" x14ac:dyDescent="0.3">
      <c r="A53" s="1" t="s">
        <v>574</v>
      </c>
      <c r="B53" s="8" t="s">
        <v>594</v>
      </c>
      <c r="C53" s="10">
        <v>7425185</v>
      </c>
      <c r="D53" s="10">
        <v>5950059</v>
      </c>
      <c r="E53" s="10">
        <v>4816653</v>
      </c>
      <c r="F53" s="10">
        <v>3659910</v>
      </c>
      <c r="G53" s="10">
        <v>429067</v>
      </c>
      <c r="H53" s="10">
        <v>326770</v>
      </c>
      <c r="I53" s="10">
        <v>106967</v>
      </c>
      <c r="J53" s="10">
        <v>1328</v>
      </c>
      <c r="K53" s="4"/>
      <c r="L53" s="4"/>
    </row>
    <row r="54" spans="1:12" x14ac:dyDescent="0.3">
      <c r="A54" s="1" t="s">
        <v>574</v>
      </c>
      <c r="B54" s="8" t="s">
        <v>595</v>
      </c>
      <c r="C54" s="10">
        <v>4666404.0199999996</v>
      </c>
      <c r="D54" s="10">
        <v>223829.74</v>
      </c>
      <c r="E54" s="10">
        <v>3632014.09</v>
      </c>
      <c r="F54" s="10">
        <v>122335.18</v>
      </c>
      <c r="G54" s="10">
        <v>50120.65</v>
      </c>
      <c r="H54" s="10">
        <v>4657.6899999999996</v>
      </c>
      <c r="I54" s="10">
        <v>59179.45</v>
      </c>
      <c r="J54" s="10">
        <v>21921.33</v>
      </c>
      <c r="K54" s="4"/>
      <c r="L54" s="4"/>
    </row>
    <row r="55" spans="1:12" x14ac:dyDescent="0.3">
      <c r="A55" s="1" t="s">
        <v>574</v>
      </c>
      <c r="B55" s="8" t="s">
        <v>596</v>
      </c>
      <c r="C55" s="10">
        <v>1523679.54</v>
      </c>
      <c r="D55" s="10">
        <v>50155.78</v>
      </c>
      <c r="E55" s="10">
        <v>1798197.81</v>
      </c>
      <c r="F55" s="10">
        <v>29857.07</v>
      </c>
      <c r="G55" s="10">
        <v>0</v>
      </c>
      <c r="H55" s="10">
        <v>0</v>
      </c>
      <c r="I55" s="10">
        <v>64167.03</v>
      </c>
      <c r="J55" s="10">
        <v>578</v>
      </c>
      <c r="K55" s="4"/>
      <c r="L55" s="4"/>
    </row>
    <row r="56" spans="1:12" x14ac:dyDescent="0.3">
      <c r="A56" s="1" t="s">
        <v>574</v>
      </c>
      <c r="B56" s="8" t="s">
        <v>597</v>
      </c>
      <c r="C56" s="10">
        <v>1989735</v>
      </c>
      <c r="D56" s="10">
        <v>3768708</v>
      </c>
      <c r="E56" s="10">
        <v>1507064</v>
      </c>
      <c r="F56" s="10">
        <v>31359</v>
      </c>
      <c r="G56" s="10">
        <v>0</v>
      </c>
      <c r="H56" s="10">
        <v>0</v>
      </c>
      <c r="I56" s="10">
        <v>51897</v>
      </c>
      <c r="J56" s="10">
        <v>411</v>
      </c>
      <c r="K56" s="4"/>
      <c r="L56" s="4"/>
    </row>
    <row r="57" spans="1:12" x14ac:dyDescent="0.3">
      <c r="A57" s="1" t="s">
        <v>574</v>
      </c>
      <c r="B57" s="8" t="s">
        <v>598</v>
      </c>
      <c r="C57" s="10">
        <v>4063526.27</v>
      </c>
      <c r="D57" s="10">
        <v>4063465.38</v>
      </c>
      <c r="E57" s="10">
        <v>1409248.08</v>
      </c>
      <c r="F57" s="10">
        <v>1409218.06</v>
      </c>
      <c r="G57" s="10">
        <v>25.01</v>
      </c>
      <c r="H57" s="10">
        <v>0</v>
      </c>
      <c r="I57" s="10">
        <v>30673.27</v>
      </c>
      <c r="J57" s="10">
        <v>0</v>
      </c>
      <c r="K57" s="4"/>
      <c r="L57" s="4"/>
    </row>
    <row r="58" spans="1:12" x14ac:dyDescent="0.3">
      <c r="A58" s="1" t="s">
        <v>574</v>
      </c>
      <c r="B58" s="8" t="s">
        <v>599</v>
      </c>
      <c r="C58" s="10">
        <v>3010639.9</v>
      </c>
      <c r="D58" s="10">
        <v>3010639.48</v>
      </c>
      <c r="E58" s="10">
        <v>931765.79</v>
      </c>
      <c r="F58" s="10">
        <v>931765.89</v>
      </c>
      <c r="G58" s="10">
        <v>64401.66</v>
      </c>
      <c r="H58" s="10">
        <v>64401.78</v>
      </c>
      <c r="I58" s="10">
        <v>38779.760000000002</v>
      </c>
      <c r="J58" s="10">
        <v>740.53</v>
      </c>
      <c r="K58" s="4"/>
      <c r="L58" s="4"/>
    </row>
    <row r="59" spans="1:12" x14ac:dyDescent="0.3">
      <c r="A59" s="1" t="s">
        <v>574</v>
      </c>
      <c r="B59" s="8" t="s">
        <v>600</v>
      </c>
      <c r="C59" s="10">
        <v>4810700</v>
      </c>
      <c r="D59" s="10">
        <v>4810700</v>
      </c>
      <c r="E59" s="10">
        <v>3468700</v>
      </c>
      <c r="F59" s="10">
        <v>3468700</v>
      </c>
      <c r="G59" s="10">
        <v>105300</v>
      </c>
      <c r="H59" s="10">
        <v>105300</v>
      </c>
      <c r="I59" s="10">
        <v>0</v>
      </c>
      <c r="J59" s="10">
        <v>0</v>
      </c>
      <c r="K59" s="4"/>
      <c r="L59" s="4"/>
    </row>
    <row r="60" spans="1:12" x14ac:dyDescent="0.3">
      <c r="A60" s="1" t="s">
        <v>574</v>
      </c>
      <c r="B60" s="8" t="s">
        <v>601</v>
      </c>
      <c r="C60" s="10">
        <v>8777101.9800000004</v>
      </c>
      <c r="D60" s="10">
        <v>172747.61</v>
      </c>
      <c r="E60" s="10">
        <v>3203506.09</v>
      </c>
      <c r="F60" s="10">
        <v>76135.100000000006</v>
      </c>
      <c r="G60" s="10">
        <v>0</v>
      </c>
      <c r="H60" s="10">
        <v>0</v>
      </c>
      <c r="I60" s="10">
        <v>313825.05</v>
      </c>
      <c r="J60" s="10">
        <v>51520.44</v>
      </c>
      <c r="K60" s="4"/>
      <c r="L60" s="4"/>
    </row>
    <row r="61" spans="1:12" x14ac:dyDescent="0.3">
      <c r="A61" s="1" t="s">
        <v>574</v>
      </c>
      <c r="B61" s="8" t="s">
        <v>602</v>
      </c>
      <c r="C61" s="10">
        <v>7012813.5800000001</v>
      </c>
      <c r="D61" s="10">
        <v>6990235.9699999997</v>
      </c>
      <c r="E61" s="10">
        <v>2171612.64</v>
      </c>
      <c r="F61" s="10">
        <v>2171612.75</v>
      </c>
      <c r="G61" s="10">
        <v>0</v>
      </c>
      <c r="H61" s="10">
        <v>0</v>
      </c>
      <c r="I61" s="10">
        <v>311929.26</v>
      </c>
      <c r="J61" s="10">
        <v>2545.4299999999998</v>
      </c>
      <c r="K61" s="4"/>
      <c r="L61" s="4"/>
    </row>
    <row r="62" spans="1:12" x14ac:dyDescent="0.3">
      <c r="A62" s="1" t="s">
        <v>574</v>
      </c>
      <c r="B62" s="8" t="s">
        <v>603</v>
      </c>
      <c r="C62" s="10">
        <v>1910686.45</v>
      </c>
      <c r="D62" s="10">
        <v>1910686.45</v>
      </c>
      <c r="E62" s="10">
        <v>1453243.49</v>
      </c>
      <c r="F62" s="10">
        <v>1453243.49</v>
      </c>
      <c r="G62" s="10">
        <v>136166.6</v>
      </c>
      <c r="H62" s="10">
        <v>136166.6</v>
      </c>
      <c r="I62" s="10">
        <v>74626.22</v>
      </c>
      <c r="J62" s="10">
        <v>1007.05</v>
      </c>
      <c r="K62" s="4"/>
      <c r="L62" s="4"/>
    </row>
    <row r="63" spans="1:12" x14ac:dyDescent="0.3">
      <c r="A63" s="1" t="s">
        <v>574</v>
      </c>
      <c r="B63" s="8" t="s">
        <v>604</v>
      </c>
      <c r="C63" s="10">
        <v>4751908</v>
      </c>
      <c r="D63" s="10">
        <v>4742585</v>
      </c>
      <c r="E63" s="10">
        <v>2347544</v>
      </c>
      <c r="F63" s="10">
        <v>2344578</v>
      </c>
      <c r="G63" s="10">
        <v>344254</v>
      </c>
      <c r="H63" s="10">
        <v>343745</v>
      </c>
      <c r="I63" s="10">
        <v>406505</v>
      </c>
      <c r="J63" s="10">
        <v>13051</v>
      </c>
      <c r="K63" s="4"/>
      <c r="L63" s="4"/>
    </row>
    <row r="64" spans="1:12" x14ac:dyDescent="0.3">
      <c r="A64" s="1" t="s">
        <v>261</v>
      </c>
      <c r="B64" s="8" t="s">
        <v>605</v>
      </c>
      <c r="C64" s="10">
        <v>3246848.1</v>
      </c>
      <c r="D64" s="10">
        <v>3246848.26</v>
      </c>
      <c r="E64" s="10">
        <v>2401632.98</v>
      </c>
      <c r="F64" s="10">
        <v>2401632.77</v>
      </c>
      <c r="G64" s="10">
        <v>97809.43</v>
      </c>
      <c r="H64" s="10">
        <v>47809.37</v>
      </c>
      <c r="I64" s="10">
        <v>359484.39</v>
      </c>
      <c r="J64" s="10">
        <v>12144.76</v>
      </c>
      <c r="K64" s="4"/>
      <c r="L64" s="4"/>
    </row>
    <row r="65" spans="1:13" x14ac:dyDescent="0.3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8" t="s">
        <v>225</v>
      </c>
      <c r="C66" s="11">
        <f t="shared" ref="C66:J66" si="0">SUBTOTAL(9,C33:C65)</f>
        <v>196584778.34</v>
      </c>
      <c r="D66" s="11">
        <f t="shared" si="0"/>
        <v>160595595.36999997</v>
      </c>
      <c r="E66" s="11">
        <f t="shared" si="0"/>
        <v>91371213.5</v>
      </c>
      <c r="F66" s="11">
        <f t="shared" si="0"/>
        <v>66427687.080000013</v>
      </c>
      <c r="G66" s="11">
        <f t="shared" si="0"/>
        <v>3654567.45</v>
      </c>
      <c r="H66" s="11">
        <f t="shared" si="0"/>
        <v>2202323.38</v>
      </c>
      <c r="I66" s="11">
        <f t="shared" si="0"/>
        <v>7891799.7899999991</v>
      </c>
      <c r="J66" s="11">
        <f t="shared" si="0"/>
        <v>511256.23</v>
      </c>
      <c r="K66" s="4"/>
      <c r="L66" s="4"/>
    </row>
    <row r="67" spans="1:13" x14ac:dyDescent="0.3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17" t="s">
        <v>258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</row>
    <row r="69" spans="1:13" ht="25.5" customHeight="1" x14ac:dyDescent="0.3">
      <c r="B69" s="13" t="s">
        <v>509</v>
      </c>
      <c r="C69" s="233" t="s">
        <v>304</v>
      </c>
      <c r="D69" s="234"/>
      <c r="E69" s="233" t="s">
        <v>305</v>
      </c>
      <c r="F69" s="234"/>
      <c r="G69" s="233" t="s">
        <v>289</v>
      </c>
      <c r="H69" s="234"/>
      <c r="I69" s="233" t="s">
        <v>517</v>
      </c>
      <c r="J69" s="234"/>
      <c r="K69" s="164" t="s">
        <v>146</v>
      </c>
      <c r="L69" s="165"/>
      <c r="M69" s="6"/>
    </row>
    <row r="70" spans="1:13" x14ac:dyDescent="0.3">
      <c r="B70" s="8"/>
      <c r="C70" s="9" t="s">
        <v>251</v>
      </c>
      <c r="D70" s="9" t="s">
        <v>252</v>
      </c>
      <c r="E70" s="9" t="s">
        <v>251</v>
      </c>
      <c r="F70" s="9" t="s">
        <v>252</v>
      </c>
      <c r="G70" s="9" t="s">
        <v>251</v>
      </c>
      <c r="H70" s="9" t="s">
        <v>252</v>
      </c>
      <c r="I70" s="9" t="s">
        <v>251</v>
      </c>
      <c r="J70" s="9" t="s">
        <v>252</v>
      </c>
      <c r="K70" s="9" t="s">
        <v>251</v>
      </c>
      <c r="L70" s="9" t="s">
        <v>252</v>
      </c>
    </row>
    <row r="71" spans="1:13" x14ac:dyDescent="0.3">
      <c r="B71" s="8"/>
      <c r="C71" s="9" t="s">
        <v>253</v>
      </c>
      <c r="D71" s="9" t="s">
        <v>253</v>
      </c>
      <c r="E71" s="9" t="s">
        <v>253</v>
      </c>
      <c r="F71" s="9" t="s">
        <v>253</v>
      </c>
      <c r="G71" s="9" t="s">
        <v>253</v>
      </c>
      <c r="H71" s="9" t="s">
        <v>253</v>
      </c>
      <c r="I71" s="9" t="s">
        <v>253</v>
      </c>
      <c r="J71" s="9" t="s">
        <v>253</v>
      </c>
      <c r="K71" s="9" t="s">
        <v>253</v>
      </c>
      <c r="L71" s="9" t="s">
        <v>253</v>
      </c>
    </row>
    <row r="72" spans="1:13" x14ac:dyDescent="0.3">
      <c r="B72" s="8"/>
    </row>
    <row r="73" spans="1:13" x14ac:dyDescent="0.3">
      <c r="A73" s="1" t="s">
        <v>574</v>
      </c>
      <c r="B73" s="8" t="s">
        <v>575</v>
      </c>
      <c r="C73" s="10">
        <v>128652</v>
      </c>
      <c r="D73" s="10">
        <v>9648</v>
      </c>
      <c r="E73" s="10">
        <v>0</v>
      </c>
      <c r="F73" s="10">
        <v>0</v>
      </c>
      <c r="G73" s="10">
        <v>50000</v>
      </c>
      <c r="H73" s="10">
        <v>0</v>
      </c>
      <c r="I73" s="10">
        <v>0</v>
      </c>
      <c r="J73" s="10">
        <v>4474700</v>
      </c>
      <c r="K73" s="10">
        <f t="shared" ref="K73:L73" si="1">C34+E34+G34+I34+C73+E73+G73+I73</f>
        <v>4829468</v>
      </c>
      <c r="L73" s="10">
        <f t="shared" si="1"/>
        <v>4593778</v>
      </c>
    </row>
    <row r="74" spans="1:13" x14ac:dyDescent="0.3">
      <c r="A74" s="1" t="s">
        <v>574</v>
      </c>
      <c r="B74" s="8" t="s">
        <v>576</v>
      </c>
      <c r="C74" s="10">
        <v>4405196</v>
      </c>
      <c r="D74" s="10">
        <v>4405017</v>
      </c>
      <c r="E74" s="10">
        <v>321936</v>
      </c>
      <c r="F74" s="10">
        <v>321119</v>
      </c>
      <c r="G74" s="10">
        <v>71146</v>
      </c>
      <c r="H74" s="10">
        <v>71068</v>
      </c>
      <c r="I74" s="10">
        <v>0</v>
      </c>
      <c r="J74" s="10">
        <v>0</v>
      </c>
      <c r="K74" s="10">
        <f t="shared" ref="K74:L74" si="2">C35+E35+G35+I35+C74+E74+G74+I74</f>
        <v>8955247</v>
      </c>
      <c r="L74" s="10">
        <f t="shared" si="2"/>
        <v>8910336</v>
      </c>
    </row>
    <row r="75" spans="1:13" x14ac:dyDescent="0.3">
      <c r="A75" s="1" t="s">
        <v>574</v>
      </c>
      <c r="B75" s="8" t="s">
        <v>577</v>
      </c>
      <c r="C75" s="10">
        <v>2073757.33</v>
      </c>
      <c r="D75" s="10">
        <v>1853080.06</v>
      </c>
      <c r="E75" s="10">
        <v>630779.28</v>
      </c>
      <c r="F75" s="10">
        <v>14037.12</v>
      </c>
      <c r="G75" s="10">
        <v>0</v>
      </c>
      <c r="H75" s="10">
        <v>0</v>
      </c>
      <c r="I75" s="10">
        <v>221867.68</v>
      </c>
      <c r="J75" s="10">
        <v>103577.31</v>
      </c>
      <c r="K75" s="10">
        <f t="shared" ref="K75:L75" si="3">C36+E36+G36+I36+C75+E75+G75+I75</f>
        <v>13404237.729999999</v>
      </c>
      <c r="L75" s="10">
        <f t="shared" si="3"/>
        <v>12869392.5</v>
      </c>
    </row>
    <row r="76" spans="1:13" x14ac:dyDescent="0.3">
      <c r="A76" s="1" t="s">
        <v>574</v>
      </c>
      <c r="B76" s="8" t="s">
        <v>578</v>
      </c>
      <c r="C76" s="10">
        <v>73400</v>
      </c>
      <c r="D76" s="10">
        <v>61300</v>
      </c>
      <c r="E76" s="10">
        <v>0</v>
      </c>
      <c r="F76" s="10">
        <v>0</v>
      </c>
      <c r="G76" s="10">
        <v>13400</v>
      </c>
      <c r="H76" s="10">
        <v>2200</v>
      </c>
      <c r="I76" s="10">
        <v>263900</v>
      </c>
      <c r="J76" s="10">
        <v>21500</v>
      </c>
      <c r="K76" s="10">
        <f t="shared" ref="K76:L76" si="4">C37+E37+G37+I37+C76+E76+G76+I76</f>
        <v>10121100</v>
      </c>
      <c r="L76" s="10">
        <f t="shared" si="4"/>
        <v>9176600</v>
      </c>
    </row>
    <row r="77" spans="1:13" x14ac:dyDescent="0.3">
      <c r="A77" s="1" t="s">
        <v>574</v>
      </c>
      <c r="B77" s="8" t="s">
        <v>579</v>
      </c>
      <c r="C77" s="10">
        <v>3091260</v>
      </c>
      <c r="D77" s="10">
        <v>2960513</v>
      </c>
      <c r="E77" s="10">
        <v>876793</v>
      </c>
      <c r="F77" s="10">
        <v>876793</v>
      </c>
      <c r="G77" s="10">
        <v>622511</v>
      </c>
      <c r="H77" s="10">
        <v>622511</v>
      </c>
      <c r="I77" s="10">
        <v>2368748</v>
      </c>
      <c r="J77" s="10">
        <v>798378</v>
      </c>
      <c r="K77" s="10">
        <f t="shared" ref="K77:L77" si="5">C38+E38+G38+I38+C77+E77+G77+I77</f>
        <v>38523612</v>
      </c>
      <c r="L77" s="10">
        <f t="shared" si="5"/>
        <v>35504852</v>
      </c>
    </row>
    <row r="78" spans="1:13" x14ac:dyDescent="0.3">
      <c r="A78" s="1" t="s">
        <v>574</v>
      </c>
      <c r="B78" s="8" t="s">
        <v>580</v>
      </c>
      <c r="C78" s="10">
        <v>199027</v>
      </c>
      <c r="D78" s="10">
        <v>176368</v>
      </c>
      <c r="E78" s="10">
        <v>2971612</v>
      </c>
      <c r="F78" s="10">
        <v>51179</v>
      </c>
      <c r="G78" s="10">
        <v>614328</v>
      </c>
      <c r="H78" s="10">
        <v>3249010</v>
      </c>
      <c r="I78" s="10">
        <v>185602</v>
      </c>
      <c r="J78" s="10">
        <v>12369896</v>
      </c>
      <c r="K78" s="10">
        <f t="shared" ref="K78:L78" si="6">C39+E39+G39+I39+C78+E78+G78+I78</f>
        <v>17824905</v>
      </c>
      <c r="L78" s="10">
        <f t="shared" si="6"/>
        <v>16282968</v>
      </c>
    </row>
    <row r="79" spans="1:13" x14ac:dyDescent="0.3">
      <c r="A79" s="1" t="s">
        <v>574</v>
      </c>
      <c r="B79" s="8" t="s">
        <v>581</v>
      </c>
      <c r="C79" s="10">
        <v>0</v>
      </c>
      <c r="D79" s="10">
        <v>0</v>
      </c>
      <c r="E79" s="10">
        <v>0</v>
      </c>
      <c r="F79" s="10">
        <v>0</v>
      </c>
      <c r="G79" s="10">
        <v>4033991</v>
      </c>
      <c r="H79" s="10">
        <v>3688457</v>
      </c>
      <c r="I79" s="10">
        <v>15321775</v>
      </c>
      <c r="J79" s="10">
        <v>260000</v>
      </c>
      <c r="K79" s="10">
        <f t="shared" ref="K79:L79" si="7">C40+E40+G40+I40+C79+E79+G79+I79</f>
        <v>63806882</v>
      </c>
      <c r="L79" s="10">
        <f t="shared" si="7"/>
        <v>47585299</v>
      </c>
    </row>
    <row r="80" spans="1:13" x14ac:dyDescent="0.3">
      <c r="A80" s="1" t="s">
        <v>574</v>
      </c>
      <c r="B80" s="8" t="s">
        <v>582</v>
      </c>
      <c r="C80" s="10">
        <v>4000</v>
      </c>
      <c r="D80" s="10">
        <v>4000</v>
      </c>
      <c r="E80" s="10">
        <v>414100</v>
      </c>
      <c r="F80" s="10">
        <v>255700</v>
      </c>
      <c r="G80" s="10">
        <v>0</v>
      </c>
      <c r="H80" s="10">
        <v>2265700</v>
      </c>
      <c r="I80" s="10">
        <v>3924900</v>
      </c>
      <c r="J80" s="10">
        <v>208300</v>
      </c>
      <c r="K80" s="10">
        <f t="shared" ref="K80:L80" si="8">C41+E41+G41+I41+C80+E80+G80+I80</f>
        <v>12722200</v>
      </c>
      <c r="L80" s="10">
        <f t="shared" si="8"/>
        <v>8750900</v>
      </c>
    </row>
    <row r="81" spans="1:12" x14ac:dyDescent="0.3">
      <c r="A81" s="1" t="s">
        <v>574</v>
      </c>
      <c r="B81" s="8" t="s">
        <v>583</v>
      </c>
      <c r="C81" s="10">
        <v>15340</v>
      </c>
      <c r="D81" s="10">
        <v>15000</v>
      </c>
      <c r="E81" s="10">
        <v>719012</v>
      </c>
      <c r="F81" s="10">
        <v>725849</v>
      </c>
      <c r="G81" s="10">
        <v>0</v>
      </c>
      <c r="H81" s="10">
        <v>0</v>
      </c>
      <c r="I81" s="10">
        <v>1108026</v>
      </c>
      <c r="J81" s="10">
        <v>23301</v>
      </c>
      <c r="K81" s="10">
        <f t="shared" ref="K81:L81" si="9">C42+E42+G42+I42+C81+E81+G81+I81</f>
        <v>18923741</v>
      </c>
      <c r="L81" s="10">
        <f t="shared" si="9"/>
        <v>17677518</v>
      </c>
    </row>
    <row r="82" spans="1:12" x14ac:dyDescent="0.3">
      <c r="A82" s="1" t="s">
        <v>574</v>
      </c>
      <c r="B82" s="8" t="s">
        <v>584</v>
      </c>
      <c r="C82" s="10">
        <v>0</v>
      </c>
      <c r="D82" s="10">
        <v>0</v>
      </c>
      <c r="E82" s="10">
        <v>135980</v>
      </c>
      <c r="F82" s="10">
        <v>0</v>
      </c>
      <c r="G82" s="10">
        <v>106205</v>
      </c>
      <c r="H82" s="10">
        <v>3203279</v>
      </c>
      <c r="I82" s="10">
        <v>0</v>
      </c>
      <c r="J82" s="10">
        <v>0</v>
      </c>
      <c r="K82" s="10">
        <f t="shared" ref="K82:L82" si="10">C43+E43+G43+I43+C82+E82+G82+I82</f>
        <v>3881702</v>
      </c>
      <c r="L82" s="10">
        <f t="shared" si="10"/>
        <v>3682239</v>
      </c>
    </row>
    <row r="83" spans="1:12" x14ac:dyDescent="0.3">
      <c r="A83" s="1" t="s">
        <v>574</v>
      </c>
      <c r="B83" s="8" t="s">
        <v>585</v>
      </c>
      <c r="C83" s="10">
        <v>3395358.14</v>
      </c>
      <c r="D83" s="10">
        <v>3045374.47</v>
      </c>
      <c r="E83" s="10">
        <v>1175543.73</v>
      </c>
      <c r="F83" s="10">
        <v>1277147.51</v>
      </c>
      <c r="G83" s="10">
        <v>3335.96</v>
      </c>
      <c r="H83" s="10">
        <v>2138.67</v>
      </c>
      <c r="I83" s="10">
        <v>35000</v>
      </c>
      <c r="J83" s="10">
        <v>0</v>
      </c>
      <c r="K83" s="10">
        <f t="shared" ref="K83:L83" si="11">C44+E44+G44+I44+C83+E83+G83+I83</f>
        <v>13199668.460000003</v>
      </c>
      <c r="L83" s="10">
        <f t="shared" si="11"/>
        <v>12455401.940000001</v>
      </c>
    </row>
    <row r="84" spans="1:12" x14ac:dyDescent="0.3">
      <c r="A84" s="1" t="s">
        <v>574</v>
      </c>
      <c r="B84" s="8" t="s">
        <v>586</v>
      </c>
      <c r="C84" s="10">
        <v>2067799.37</v>
      </c>
      <c r="D84" s="10">
        <v>1902959.05</v>
      </c>
      <c r="E84" s="10">
        <v>1175815.27</v>
      </c>
      <c r="F84" s="10">
        <v>112784.12</v>
      </c>
      <c r="G84" s="10">
        <v>305600.14</v>
      </c>
      <c r="H84" s="10">
        <v>12856800.880000001</v>
      </c>
      <c r="I84" s="10">
        <v>0</v>
      </c>
      <c r="J84" s="10">
        <v>0</v>
      </c>
      <c r="K84" s="10">
        <f t="shared" ref="K84:L84" si="12">C45+E45+G45+I45+C84+E84+G84+I84</f>
        <v>16602916.970000003</v>
      </c>
      <c r="L84" s="10">
        <f t="shared" si="12"/>
        <v>15466773.770000001</v>
      </c>
    </row>
    <row r="85" spans="1:12" x14ac:dyDescent="0.3">
      <c r="A85" s="1" t="s">
        <v>574</v>
      </c>
      <c r="B85" s="8" t="s">
        <v>587</v>
      </c>
      <c r="C85" s="10">
        <v>476651.74</v>
      </c>
      <c r="D85" s="10">
        <v>214028.15</v>
      </c>
      <c r="E85" s="10">
        <v>843501.78</v>
      </c>
      <c r="F85" s="10">
        <v>843501.3</v>
      </c>
      <c r="G85" s="10">
        <v>0</v>
      </c>
      <c r="H85" s="10">
        <v>0</v>
      </c>
      <c r="I85" s="10">
        <v>0</v>
      </c>
      <c r="J85" s="10">
        <v>0</v>
      </c>
      <c r="K85" s="10">
        <f t="shared" ref="K85:L85" si="13">C46+E46+G46+I46+C85+E85+G85+I85</f>
        <v>10407664.42</v>
      </c>
      <c r="L85" s="10">
        <f t="shared" si="13"/>
        <v>10145072.58</v>
      </c>
    </row>
    <row r="86" spans="1:12" x14ac:dyDescent="0.3">
      <c r="A86" s="1" t="s">
        <v>574</v>
      </c>
      <c r="B86" s="8" t="s">
        <v>588</v>
      </c>
      <c r="C86" s="10">
        <v>1272571.3999999999</v>
      </c>
      <c r="D86" s="10">
        <v>1164515.56</v>
      </c>
      <c r="E86" s="10">
        <v>147159.25</v>
      </c>
      <c r="F86" s="10">
        <v>230638.37</v>
      </c>
      <c r="G86" s="10">
        <v>79762.259999999995</v>
      </c>
      <c r="H86" s="10">
        <v>25796.46</v>
      </c>
      <c r="I86" s="10">
        <v>0</v>
      </c>
      <c r="J86" s="10">
        <v>0</v>
      </c>
      <c r="K86" s="10">
        <f t="shared" ref="K86:L86" si="14">C47+E47+G47+I47+C86+E86+G86+I86</f>
        <v>7114483.6899999995</v>
      </c>
      <c r="L86" s="10">
        <f t="shared" si="14"/>
        <v>6956131.3599999994</v>
      </c>
    </row>
    <row r="87" spans="1:12" x14ac:dyDescent="0.3">
      <c r="A87" s="1" t="s">
        <v>574</v>
      </c>
      <c r="B87" s="8" t="s">
        <v>589</v>
      </c>
      <c r="C87" s="10">
        <v>212857.31</v>
      </c>
      <c r="D87" s="10">
        <v>265377.33</v>
      </c>
      <c r="E87" s="10">
        <v>219274.67</v>
      </c>
      <c r="F87" s="10">
        <v>203992.42</v>
      </c>
      <c r="G87" s="10">
        <v>5052.46</v>
      </c>
      <c r="H87" s="10">
        <v>713.66</v>
      </c>
      <c r="I87" s="10">
        <v>0</v>
      </c>
      <c r="J87" s="10">
        <v>0</v>
      </c>
      <c r="K87" s="10">
        <f t="shared" ref="K87:L87" si="15">C48+E48+G48+I48+C87+E87+G87+I87</f>
        <v>4730818.51</v>
      </c>
      <c r="L87" s="10">
        <f t="shared" si="15"/>
        <v>4638975.63</v>
      </c>
    </row>
    <row r="88" spans="1:12" x14ac:dyDescent="0.3">
      <c r="A88" s="1" t="s">
        <v>574</v>
      </c>
      <c r="B88" s="8" t="s">
        <v>590</v>
      </c>
      <c r="C88" s="10">
        <v>217225.47</v>
      </c>
      <c r="D88" s="10">
        <v>109072.82</v>
      </c>
      <c r="E88" s="10">
        <v>318036.65999999997</v>
      </c>
      <c r="F88" s="10">
        <v>318037.31</v>
      </c>
      <c r="G88" s="10">
        <v>3988.08</v>
      </c>
      <c r="H88" s="10">
        <v>3988</v>
      </c>
      <c r="I88" s="10">
        <v>24432.95</v>
      </c>
      <c r="J88" s="10">
        <v>13500</v>
      </c>
      <c r="K88" s="10">
        <f t="shared" ref="K88:L88" si="16">C49+E49+G49+I49+C88+E88+G88+I88</f>
        <v>3286127.3000000007</v>
      </c>
      <c r="L88" s="10">
        <f t="shared" si="16"/>
        <v>3156489.07</v>
      </c>
    </row>
    <row r="89" spans="1:12" x14ac:dyDescent="0.3">
      <c r="A89" s="1" t="s">
        <v>574</v>
      </c>
      <c r="B89" s="8" t="s">
        <v>591</v>
      </c>
      <c r="C89" s="10">
        <v>2809815.05</v>
      </c>
      <c r="D89" s="10">
        <v>2690732.16</v>
      </c>
      <c r="E89" s="10">
        <v>546647.52</v>
      </c>
      <c r="F89" s="10">
        <v>546647.18000000005</v>
      </c>
      <c r="G89" s="10">
        <v>86012</v>
      </c>
      <c r="H89" s="10">
        <v>86011.14</v>
      </c>
      <c r="I89" s="10">
        <v>20000</v>
      </c>
      <c r="J89" s="10">
        <v>0</v>
      </c>
      <c r="K89" s="10">
        <f t="shared" ref="K89:L89" si="17">C50+E50+G50+I50+C89+E89+G89+I89</f>
        <v>16152089</v>
      </c>
      <c r="L89" s="10">
        <f t="shared" si="17"/>
        <v>15857926.629999999</v>
      </c>
    </row>
    <row r="90" spans="1:12" x14ac:dyDescent="0.3">
      <c r="A90" s="1" t="s">
        <v>574</v>
      </c>
      <c r="B90" s="8" t="s">
        <v>592</v>
      </c>
      <c r="C90" s="10">
        <v>86305.31</v>
      </c>
      <c r="D90" s="10">
        <v>19663.98</v>
      </c>
      <c r="E90" s="10">
        <v>599294.66</v>
      </c>
      <c r="F90" s="10">
        <v>16689.060000000001</v>
      </c>
      <c r="G90" s="10">
        <v>172743.84</v>
      </c>
      <c r="H90" s="10">
        <v>3556948.92</v>
      </c>
      <c r="I90" s="10">
        <v>0</v>
      </c>
      <c r="J90" s="10">
        <v>0</v>
      </c>
      <c r="K90" s="10">
        <f t="shared" ref="K90:L90" si="18">C51+E51+G51+I51+C90+E90+G90+I90</f>
        <v>3906341.72</v>
      </c>
      <c r="L90" s="10">
        <f t="shared" si="18"/>
        <v>3679016.63</v>
      </c>
    </row>
    <row r="91" spans="1:12" x14ac:dyDescent="0.3">
      <c r="A91" s="1" t="s">
        <v>574</v>
      </c>
      <c r="B91" s="8" t="s">
        <v>593</v>
      </c>
      <c r="C91" s="10">
        <v>97699</v>
      </c>
      <c r="D91" s="10">
        <v>71839</v>
      </c>
      <c r="E91" s="10">
        <v>590345</v>
      </c>
      <c r="F91" s="10">
        <v>590345</v>
      </c>
      <c r="G91" s="10">
        <v>165651</v>
      </c>
      <c r="H91" s="10">
        <v>165651</v>
      </c>
      <c r="I91" s="10">
        <v>0</v>
      </c>
      <c r="J91" s="10">
        <v>0</v>
      </c>
      <c r="K91" s="10">
        <f t="shared" ref="K91:L91" si="19">C52+E52+G52+I52+C91+E91+G91+I91</f>
        <v>7854291</v>
      </c>
      <c r="L91" s="10">
        <f t="shared" si="19"/>
        <v>7598460</v>
      </c>
    </row>
    <row r="92" spans="1:12" x14ac:dyDescent="0.3">
      <c r="A92" s="1" t="s">
        <v>574</v>
      </c>
      <c r="B92" s="8" t="s">
        <v>594</v>
      </c>
      <c r="C92" s="10">
        <v>5788172</v>
      </c>
      <c r="D92" s="10">
        <v>5469161</v>
      </c>
      <c r="E92" s="10">
        <v>2376677</v>
      </c>
      <c r="F92" s="10">
        <v>1475995</v>
      </c>
      <c r="G92" s="10">
        <v>83338</v>
      </c>
      <c r="H92" s="10">
        <v>3718187</v>
      </c>
      <c r="I92" s="10">
        <v>0</v>
      </c>
      <c r="J92" s="10">
        <v>0</v>
      </c>
      <c r="K92" s="10">
        <f t="shared" ref="K92:L92" si="20">C53+E53+G53+I53+C92+E92+G92+I92</f>
        <v>21026059</v>
      </c>
      <c r="L92" s="10">
        <f t="shared" si="20"/>
        <v>20601410</v>
      </c>
    </row>
    <row r="93" spans="1:12" x14ac:dyDescent="0.3">
      <c r="A93" s="1" t="s">
        <v>574</v>
      </c>
      <c r="B93" s="8" t="s">
        <v>595</v>
      </c>
      <c r="C93" s="10">
        <v>317523.78000000003</v>
      </c>
      <c r="D93" s="10">
        <v>230881.93</v>
      </c>
      <c r="E93" s="10">
        <v>1370238.89</v>
      </c>
      <c r="F93" s="10">
        <v>89.55</v>
      </c>
      <c r="G93" s="10">
        <v>8287.44</v>
      </c>
      <c r="H93" s="10">
        <v>8561804.5</v>
      </c>
      <c r="I93" s="10">
        <v>2500</v>
      </c>
      <c r="J93" s="10">
        <v>0</v>
      </c>
      <c r="K93" s="10">
        <f t="shared" ref="K93:L93" si="21">C54+E54+G54+I54+C93+E93+G93+I93</f>
        <v>10106268.319999998</v>
      </c>
      <c r="L93" s="10">
        <f t="shared" si="21"/>
        <v>9165519.9199999999</v>
      </c>
    </row>
    <row r="94" spans="1:12" x14ac:dyDescent="0.3">
      <c r="A94" s="1" t="s">
        <v>574</v>
      </c>
      <c r="B94" s="8" t="s">
        <v>596</v>
      </c>
      <c r="C94" s="10">
        <v>4868379.3</v>
      </c>
      <c r="D94" s="10">
        <v>4736944.9800000004</v>
      </c>
      <c r="E94" s="10">
        <v>838519.55</v>
      </c>
      <c r="F94" s="10">
        <v>32550.19</v>
      </c>
      <c r="G94" s="10">
        <v>87925.46</v>
      </c>
      <c r="H94" s="10">
        <v>4135757.69</v>
      </c>
      <c r="I94" s="10">
        <v>0</v>
      </c>
      <c r="J94" s="10">
        <v>0</v>
      </c>
      <c r="K94" s="10">
        <f t="shared" ref="K94:L94" si="22">C55+E55+G55+I55+C94+E94+G94+I94</f>
        <v>9180868.6900000013</v>
      </c>
      <c r="L94" s="10">
        <f t="shared" si="22"/>
        <v>8985843.7100000009</v>
      </c>
    </row>
    <row r="95" spans="1:12" x14ac:dyDescent="0.3">
      <c r="A95" s="1" t="s">
        <v>574</v>
      </c>
      <c r="B95" s="8" t="s">
        <v>597</v>
      </c>
      <c r="C95" s="10">
        <v>1305787</v>
      </c>
      <c r="D95" s="10">
        <v>1087231</v>
      </c>
      <c r="E95" s="10">
        <v>327640</v>
      </c>
      <c r="F95" s="10">
        <v>24373</v>
      </c>
      <c r="G95" s="10">
        <v>0</v>
      </c>
      <c r="H95" s="10">
        <v>0</v>
      </c>
      <c r="I95" s="10">
        <v>0</v>
      </c>
      <c r="J95" s="10">
        <v>0</v>
      </c>
      <c r="K95" s="10">
        <f t="shared" ref="K95:L95" si="23">C56+E56+G56+I56+C95+E95+G95+I95</f>
        <v>5182123</v>
      </c>
      <c r="L95" s="10">
        <f t="shared" si="23"/>
        <v>4912082</v>
      </c>
    </row>
    <row r="96" spans="1:12" x14ac:dyDescent="0.3">
      <c r="A96" s="1" t="s">
        <v>574</v>
      </c>
      <c r="B96" s="8" t="s">
        <v>598</v>
      </c>
      <c r="C96" s="10">
        <v>65177.22</v>
      </c>
      <c r="D96" s="10">
        <v>3684.48</v>
      </c>
      <c r="E96" s="10">
        <v>1783864.05</v>
      </c>
      <c r="F96" s="10">
        <v>1783913.74</v>
      </c>
      <c r="G96" s="10">
        <v>313.36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7613827.2599999988</v>
      </c>
      <c r="L96" s="10">
        <f t="shared" si="24"/>
        <v>7521281.6600000001</v>
      </c>
    </row>
    <row r="97" spans="1:13" x14ac:dyDescent="0.3">
      <c r="A97" s="1" t="s">
        <v>574</v>
      </c>
      <c r="B97" s="8" t="s">
        <v>599</v>
      </c>
      <c r="C97" s="10">
        <v>56484.49</v>
      </c>
      <c r="D97" s="10">
        <v>35123.67</v>
      </c>
      <c r="E97" s="10">
        <v>195848.43</v>
      </c>
      <c r="F97" s="10">
        <v>195848.02</v>
      </c>
      <c r="G97" s="10">
        <v>202616.65</v>
      </c>
      <c r="H97" s="10">
        <v>202617.18</v>
      </c>
      <c r="I97" s="10">
        <v>0</v>
      </c>
      <c r="J97" s="10">
        <v>0</v>
      </c>
      <c r="K97" s="10">
        <f t="shared" ref="K97:L97" si="25">C58+E58+G58+I58+C97+E97+G97+I97</f>
        <v>4500536.6800000006</v>
      </c>
      <c r="L97" s="10">
        <f t="shared" si="25"/>
        <v>4441136.5499999989</v>
      </c>
    </row>
    <row r="98" spans="1:13" x14ac:dyDescent="0.3">
      <c r="A98" s="1" t="s">
        <v>574</v>
      </c>
      <c r="B98" s="8" t="s">
        <v>600</v>
      </c>
      <c r="C98" s="10">
        <v>0</v>
      </c>
      <c r="D98" s="10">
        <v>0</v>
      </c>
      <c r="E98" s="10">
        <v>323200</v>
      </c>
      <c r="F98" s="10">
        <v>323200</v>
      </c>
      <c r="G98" s="10">
        <v>0</v>
      </c>
      <c r="H98" s="10">
        <v>0</v>
      </c>
      <c r="I98" s="10">
        <v>4912100</v>
      </c>
      <c r="J98" s="10">
        <v>517600</v>
      </c>
      <c r="K98" s="10">
        <f t="shared" ref="K98:L98" si="26">C59+E59+G59+I59+C98+E98+G98+I98</f>
        <v>13620000</v>
      </c>
      <c r="L98" s="10">
        <f t="shared" si="26"/>
        <v>9225500</v>
      </c>
    </row>
    <row r="99" spans="1:13" x14ac:dyDescent="0.3">
      <c r="A99" s="1" t="s">
        <v>574</v>
      </c>
      <c r="B99" s="8" t="s">
        <v>601</v>
      </c>
      <c r="C99" s="10">
        <v>1056652.71</v>
      </c>
      <c r="D99" s="10">
        <v>898640.81</v>
      </c>
      <c r="E99" s="10">
        <v>1272432.28</v>
      </c>
      <c r="F99" s="10">
        <v>1269380.99</v>
      </c>
      <c r="G99" s="10">
        <v>223607.18</v>
      </c>
      <c r="H99" s="10">
        <v>11958389.27</v>
      </c>
      <c r="I99" s="10">
        <v>38000</v>
      </c>
      <c r="J99" s="10">
        <v>18000</v>
      </c>
      <c r="K99" s="10">
        <f t="shared" ref="K99:L99" si="27">C60+E60+G60+I60+C99+E99+G99+I99</f>
        <v>14885125.290000001</v>
      </c>
      <c r="L99" s="10">
        <f t="shared" si="27"/>
        <v>14444814.219999999</v>
      </c>
    </row>
    <row r="100" spans="1:13" x14ac:dyDescent="0.3">
      <c r="A100" s="1" t="s">
        <v>574</v>
      </c>
      <c r="B100" s="8" t="s">
        <v>602</v>
      </c>
      <c r="C100" s="10">
        <v>303078.46000000002</v>
      </c>
      <c r="D100" s="10">
        <v>223158.07</v>
      </c>
      <c r="E100" s="10">
        <v>678521.15</v>
      </c>
      <c r="F100" s="10">
        <v>678521.44</v>
      </c>
      <c r="G100" s="10">
        <v>244274.47</v>
      </c>
      <c r="H100" s="10">
        <v>244273.51</v>
      </c>
      <c r="I100" s="10">
        <v>109578.93</v>
      </c>
      <c r="J100" s="10">
        <v>108760</v>
      </c>
      <c r="K100" s="10">
        <f t="shared" ref="K100:L100" si="28">C61+E61+G61+I61+C100+E100+G100+I100</f>
        <v>10831808.490000002</v>
      </c>
      <c r="L100" s="10">
        <f t="shared" si="28"/>
        <v>10419107.169999998</v>
      </c>
    </row>
    <row r="101" spans="1:13" x14ac:dyDescent="0.3">
      <c r="A101" s="1" t="s">
        <v>574</v>
      </c>
      <c r="B101" s="8" t="s">
        <v>603</v>
      </c>
      <c r="C101" s="10">
        <v>146576.1</v>
      </c>
      <c r="D101" s="10">
        <v>71699.13</v>
      </c>
      <c r="E101" s="10">
        <v>576754.22</v>
      </c>
      <c r="F101" s="10">
        <v>576754.22</v>
      </c>
      <c r="G101" s="10">
        <v>0</v>
      </c>
      <c r="H101" s="10">
        <v>0</v>
      </c>
      <c r="I101" s="10">
        <v>39208.26</v>
      </c>
      <c r="J101" s="10">
        <v>10428.299999999999</v>
      </c>
      <c r="K101" s="10">
        <f t="shared" ref="K101:L101" si="29">C62+E62+G62+I62+C101+E101+G101+I101</f>
        <v>4337261.34</v>
      </c>
      <c r="L101" s="10">
        <f t="shared" si="29"/>
        <v>4159985.2399999993</v>
      </c>
    </row>
    <row r="102" spans="1:13" x14ac:dyDescent="0.3">
      <c r="A102" s="1" t="s">
        <v>574</v>
      </c>
      <c r="B102" s="8" t="s">
        <v>604</v>
      </c>
      <c r="C102" s="10">
        <v>2060699</v>
      </c>
      <c r="D102" s="10">
        <v>1988265</v>
      </c>
      <c r="E102" s="10">
        <v>1410357</v>
      </c>
      <c r="F102" s="10">
        <v>1407655</v>
      </c>
      <c r="G102" s="10">
        <v>31015</v>
      </c>
      <c r="H102" s="10">
        <v>31013</v>
      </c>
      <c r="I102" s="10">
        <v>230000</v>
      </c>
      <c r="J102" s="10">
        <v>0</v>
      </c>
      <c r="K102" s="10">
        <f>C63+E63+G63+I63+C102+E102+G102+I102</f>
        <v>11582282</v>
      </c>
      <c r="L102" s="10">
        <f>D63+F63+H63+J63+D102+F102+H102+J102</f>
        <v>10870892</v>
      </c>
    </row>
    <row r="103" spans="1:13" x14ac:dyDescent="0.3">
      <c r="A103" s="1" t="s">
        <v>359</v>
      </c>
      <c r="B103" s="8" t="s">
        <v>605</v>
      </c>
      <c r="C103" s="10">
        <v>942521.44</v>
      </c>
      <c r="D103" s="10">
        <v>801390.54</v>
      </c>
      <c r="E103" s="10">
        <v>486207.34</v>
      </c>
      <c r="F103" s="10">
        <v>486206.73</v>
      </c>
      <c r="G103" s="10">
        <v>0</v>
      </c>
      <c r="H103" s="10">
        <v>0</v>
      </c>
      <c r="I103" s="10">
        <v>238368.64000000001</v>
      </c>
      <c r="J103" s="10">
        <v>2000</v>
      </c>
      <c r="K103" s="10">
        <f>C64+E64+G64+I64+C103+E103+G103+I103</f>
        <v>7772872.3199999994</v>
      </c>
      <c r="L103" s="10">
        <f>D64+F64+H64+J64+D103+F103+H103+J103</f>
        <v>6998032.4299999997</v>
      </c>
    </row>
    <row r="104" spans="1:13" x14ac:dyDescent="0.3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3">
      <c r="B105" s="8" t="s">
        <v>225</v>
      </c>
      <c r="C105" s="11">
        <f t="shared" ref="C105:H105" si="30">SUBTOTAL(9,C72:C104)</f>
        <v>37537966.619999997</v>
      </c>
      <c r="D105" s="11">
        <f t="shared" si="30"/>
        <v>34514669.190000005</v>
      </c>
      <c r="E105" s="11">
        <f t="shared" si="30"/>
        <v>23326090.729999997</v>
      </c>
      <c r="F105" s="11">
        <f t="shared" si="30"/>
        <v>14638947.27</v>
      </c>
      <c r="G105" s="11">
        <f t="shared" si="30"/>
        <v>7215104.2999999998</v>
      </c>
      <c r="H105" s="11">
        <f t="shared" si="30"/>
        <v>58652315.880000003</v>
      </c>
      <c r="I105" s="11">
        <f>SUBTOTAL(9,I72:I104)</f>
        <v>29305007.460000001</v>
      </c>
      <c r="J105" s="11">
        <f>SUBTOTAL(9,J72:J104)</f>
        <v>19190940.609999999</v>
      </c>
      <c r="K105" s="11">
        <f>SUBTOTAL(9,K72:K104)</f>
        <v>396886528.18999994</v>
      </c>
      <c r="L105" s="11">
        <f>SUBTOTAL(9,L72:L104)</f>
        <v>356733735.01000011</v>
      </c>
    </row>
    <row r="107" spans="1:13" x14ac:dyDescent="0.3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3">
      <c r="B108" s="26"/>
      <c r="C108" s="229"/>
      <c r="D108" s="229"/>
      <c r="E108" s="229"/>
      <c r="F108" s="229"/>
      <c r="G108" s="229"/>
      <c r="H108" s="229"/>
      <c r="I108" s="229"/>
      <c r="J108" s="232"/>
      <c r="K108" s="159" t="s">
        <v>146</v>
      </c>
      <c r="L108" s="157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58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158" t="s">
        <v>253</v>
      </c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58"/>
    </row>
    <row r="112" spans="1:13" x14ac:dyDescent="0.3">
      <c r="A112" s="31" t="s">
        <v>159</v>
      </c>
      <c r="B112" s="26"/>
      <c r="C112" s="4"/>
      <c r="D112" s="4"/>
      <c r="E112" s="4"/>
      <c r="F112" s="4"/>
      <c r="G112" s="4"/>
      <c r="H112" s="237" t="s">
        <v>510</v>
      </c>
      <c r="I112" s="237"/>
      <c r="J112" s="237"/>
      <c r="K112" s="162">
        <v>0</v>
      </c>
      <c r="L112" s="163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396886528.18999994</v>
      </c>
      <c r="L113" s="15">
        <f>L105+L112</f>
        <v>356733735.01000011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5" t="s">
        <v>496</v>
      </c>
      <c r="I114" s="235"/>
      <c r="J114" s="235"/>
      <c r="K114" s="4">
        <v>220000</v>
      </c>
      <c r="L114" s="148">
        <v>220000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50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6" t="s">
        <v>160</v>
      </c>
      <c r="I116" s="236"/>
      <c r="J116" s="236"/>
      <c r="K116" s="151">
        <f>K113-K114</f>
        <v>396666528.18999994</v>
      </c>
      <c r="L116" s="152">
        <f>L113-L114</f>
        <v>356513735.01000011</v>
      </c>
    </row>
    <row r="117" spans="1:12" ht="13.5" thickTop="1" x14ac:dyDescent="0.3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H114:J114"/>
    <mergeCell ref="H112:J112"/>
    <mergeCell ref="E108:F108"/>
    <mergeCell ref="G108:H108"/>
    <mergeCell ref="H116:J116"/>
    <mergeCell ref="C108:D108"/>
    <mergeCell ref="I108:J108"/>
    <mergeCell ref="E69:F69"/>
    <mergeCell ref="G69:H69"/>
    <mergeCell ref="I69:J69"/>
    <mergeCell ref="B68:L68"/>
    <mergeCell ref="C69:D69"/>
    <mergeCell ref="B29:L29"/>
    <mergeCell ref="C30:D30"/>
    <mergeCell ref="E30:F30"/>
    <mergeCell ref="G30:H30"/>
    <mergeCell ref="I30:J30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168</v>
      </c>
      <c r="L12" s="31" t="s">
        <v>168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169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I32" s="64"/>
      <c r="J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I34" s="31"/>
      <c r="J34" s="31"/>
      <c r="K34" s="64" t="s">
        <v>355</v>
      </c>
      <c r="L34" s="7" t="s">
        <v>355</v>
      </c>
    </row>
    <row r="35" spans="1:13" ht="12.75" customHeight="1" x14ac:dyDescent="0.3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7.5" x14ac:dyDescent="0.35">
      <c r="B36" s="223" t="s">
        <v>258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</row>
    <row r="37" spans="1:13" ht="25.5" customHeight="1" x14ac:dyDescent="0.3">
      <c r="B37" s="13" t="s">
        <v>509</v>
      </c>
      <c r="C37" s="224" t="s">
        <v>306</v>
      </c>
      <c r="D37" s="225"/>
      <c r="E37" s="224" t="s">
        <v>307</v>
      </c>
      <c r="F37" s="225"/>
      <c r="G37" s="224" t="s">
        <v>308</v>
      </c>
      <c r="H37" s="225"/>
      <c r="I37" s="224" t="s">
        <v>309</v>
      </c>
      <c r="J37" s="225"/>
      <c r="K37" s="25"/>
      <c r="L37" s="4"/>
      <c r="M37" s="6"/>
    </row>
    <row r="38" spans="1:13" x14ac:dyDescent="0.3">
      <c r="B38" s="26"/>
      <c r="C38" s="27" t="s">
        <v>251</v>
      </c>
      <c r="D38" s="27" t="s">
        <v>252</v>
      </c>
      <c r="E38" s="27" t="s">
        <v>251</v>
      </c>
      <c r="F38" s="27" t="s">
        <v>252</v>
      </c>
      <c r="G38" s="27" t="s">
        <v>251</v>
      </c>
      <c r="H38" s="27" t="s">
        <v>252</v>
      </c>
      <c r="I38" s="27" t="s">
        <v>251</v>
      </c>
      <c r="J38" s="27" t="s">
        <v>252</v>
      </c>
      <c r="K38" s="28"/>
      <c r="L38" s="28"/>
    </row>
    <row r="39" spans="1:13" x14ac:dyDescent="0.3">
      <c r="B39" s="26"/>
      <c r="C39" s="27" t="s">
        <v>253</v>
      </c>
      <c r="D39" s="27" t="s">
        <v>253</v>
      </c>
      <c r="E39" s="27" t="s">
        <v>253</v>
      </c>
      <c r="F39" s="27" t="s">
        <v>253</v>
      </c>
      <c r="G39" s="27" t="s">
        <v>253</v>
      </c>
      <c r="H39" s="27" t="s">
        <v>253</v>
      </c>
      <c r="I39" s="27" t="s">
        <v>253</v>
      </c>
      <c r="J39" s="27" t="s">
        <v>253</v>
      </c>
      <c r="K39" s="28"/>
      <c r="L39" s="28"/>
    </row>
    <row r="40" spans="1:13" x14ac:dyDescent="0.3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3">
      <c r="A41" s="1" t="s">
        <v>574</v>
      </c>
      <c r="B41" s="26" t="s">
        <v>575</v>
      </c>
      <c r="C41" s="10">
        <v>260914</v>
      </c>
      <c r="D41" s="10">
        <v>4272</v>
      </c>
      <c r="E41" s="10">
        <v>1245315</v>
      </c>
      <c r="F41" s="10">
        <v>153647</v>
      </c>
      <c r="G41" s="10">
        <v>428762</v>
      </c>
      <c r="H41" s="10">
        <v>7408</v>
      </c>
      <c r="I41" s="10">
        <v>75851</v>
      </c>
      <c r="J41" s="10">
        <v>460</v>
      </c>
      <c r="K41" s="4"/>
      <c r="L41" s="4"/>
    </row>
    <row r="42" spans="1:13" x14ac:dyDescent="0.3">
      <c r="A42" s="1" t="s">
        <v>574</v>
      </c>
      <c r="B42" s="26" t="s">
        <v>576</v>
      </c>
      <c r="C42" s="10">
        <v>366267</v>
      </c>
      <c r="D42" s="10">
        <v>3970</v>
      </c>
      <c r="E42" s="10">
        <v>1170573</v>
      </c>
      <c r="F42" s="10">
        <v>308874</v>
      </c>
      <c r="G42" s="10">
        <v>189206</v>
      </c>
      <c r="H42" s="10">
        <v>11901</v>
      </c>
      <c r="I42" s="10">
        <v>90221</v>
      </c>
      <c r="J42" s="10">
        <v>0</v>
      </c>
      <c r="K42" s="4"/>
      <c r="L42" s="4"/>
    </row>
    <row r="43" spans="1:13" x14ac:dyDescent="0.3">
      <c r="A43" s="1" t="s">
        <v>574</v>
      </c>
      <c r="B43" s="26" t="s">
        <v>577</v>
      </c>
      <c r="C43" s="10">
        <v>1325742.78</v>
      </c>
      <c r="D43" s="10">
        <v>25205.94</v>
      </c>
      <c r="E43" s="10">
        <v>1680323.56</v>
      </c>
      <c r="F43" s="10">
        <v>433119.39</v>
      </c>
      <c r="G43" s="10">
        <v>1129061.72</v>
      </c>
      <c r="H43" s="10">
        <v>22158.71</v>
      </c>
      <c r="I43" s="10">
        <v>0</v>
      </c>
      <c r="J43" s="10">
        <v>0</v>
      </c>
      <c r="K43" s="4"/>
      <c r="L43" s="4"/>
    </row>
    <row r="44" spans="1:13" x14ac:dyDescent="0.3">
      <c r="A44" s="1" t="s">
        <v>574</v>
      </c>
      <c r="B44" s="26" t="s">
        <v>578</v>
      </c>
      <c r="C44" s="10">
        <v>2006800</v>
      </c>
      <c r="D44" s="10">
        <v>23800</v>
      </c>
      <c r="E44" s="10">
        <v>2836400</v>
      </c>
      <c r="F44" s="10">
        <v>1144800</v>
      </c>
      <c r="G44" s="10">
        <v>2261200</v>
      </c>
      <c r="H44" s="10">
        <v>1785700</v>
      </c>
      <c r="I44" s="10">
        <v>0</v>
      </c>
      <c r="J44" s="10">
        <v>0</v>
      </c>
      <c r="K44" s="4"/>
      <c r="L44" s="4"/>
    </row>
    <row r="45" spans="1:13" x14ac:dyDescent="0.3">
      <c r="A45" s="1" t="s">
        <v>574</v>
      </c>
      <c r="B45" s="26" t="s">
        <v>579</v>
      </c>
      <c r="C45" s="10">
        <v>4392880</v>
      </c>
      <c r="D45" s="10">
        <v>570533</v>
      </c>
      <c r="E45" s="10">
        <v>11002835</v>
      </c>
      <c r="F45" s="10">
        <v>2005088</v>
      </c>
      <c r="G45" s="10">
        <v>1050007</v>
      </c>
      <c r="H45" s="10">
        <v>24786</v>
      </c>
      <c r="I45" s="10">
        <v>905276</v>
      </c>
      <c r="J45" s="10">
        <v>323318</v>
      </c>
      <c r="K45" s="4"/>
      <c r="L45" s="4"/>
    </row>
    <row r="46" spans="1:13" x14ac:dyDescent="0.3">
      <c r="A46" s="1" t="s">
        <v>574</v>
      </c>
      <c r="B46" s="26" t="s">
        <v>580</v>
      </c>
      <c r="C46" s="10">
        <v>1208261</v>
      </c>
      <c r="D46" s="10">
        <v>23589</v>
      </c>
      <c r="E46" s="10">
        <v>2781840</v>
      </c>
      <c r="F46" s="10">
        <v>709495</v>
      </c>
      <c r="G46" s="10">
        <v>891540</v>
      </c>
      <c r="H46" s="10">
        <v>26244</v>
      </c>
      <c r="I46" s="10">
        <v>1800</v>
      </c>
      <c r="J46" s="10">
        <v>127</v>
      </c>
      <c r="K46" s="4"/>
      <c r="L46" s="4"/>
    </row>
    <row r="47" spans="1:13" x14ac:dyDescent="0.3">
      <c r="A47" s="1" t="s">
        <v>574</v>
      </c>
      <c r="B47" s="26" t="s">
        <v>581</v>
      </c>
      <c r="C47" s="10">
        <v>5717208</v>
      </c>
      <c r="D47" s="10">
        <v>80000</v>
      </c>
      <c r="E47" s="10">
        <v>9527687</v>
      </c>
      <c r="F47" s="10">
        <v>2969263</v>
      </c>
      <c r="G47" s="10">
        <v>3149896</v>
      </c>
      <c r="H47" s="10">
        <v>823111</v>
      </c>
      <c r="I47" s="10">
        <v>11288215</v>
      </c>
      <c r="J47" s="10">
        <v>6256484</v>
      </c>
      <c r="K47" s="4"/>
      <c r="L47" s="4"/>
    </row>
    <row r="48" spans="1:13" x14ac:dyDescent="0.3">
      <c r="A48" s="1" t="s">
        <v>574</v>
      </c>
      <c r="B48" s="26" t="s">
        <v>582</v>
      </c>
      <c r="C48" s="10">
        <v>2075600</v>
      </c>
      <c r="D48" s="10">
        <v>82400</v>
      </c>
      <c r="E48" s="10">
        <v>8822800</v>
      </c>
      <c r="F48" s="10">
        <v>1359100</v>
      </c>
      <c r="G48" s="10">
        <v>1214800</v>
      </c>
      <c r="H48" s="10">
        <v>66800</v>
      </c>
      <c r="I48" s="10">
        <v>201300</v>
      </c>
      <c r="J48" s="10">
        <v>75000</v>
      </c>
      <c r="K48" s="4"/>
      <c r="L48" s="4"/>
    </row>
    <row r="49" spans="1:12" x14ac:dyDescent="0.3">
      <c r="A49" s="1" t="s">
        <v>574</v>
      </c>
      <c r="B49" s="26" t="s">
        <v>583</v>
      </c>
      <c r="C49" s="10">
        <v>2666358</v>
      </c>
      <c r="D49" s="10">
        <v>78908</v>
      </c>
      <c r="E49" s="10">
        <v>8202951</v>
      </c>
      <c r="F49" s="10">
        <v>1517101</v>
      </c>
      <c r="G49" s="10">
        <v>676429</v>
      </c>
      <c r="H49" s="10">
        <v>49800</v>
      </c>
      <c r="I49" s="10">
        <v>620502</v>
      </c>
      <c r="J49" s="10">
        <v>23306</v>
      </c>
      <c r="K49" s="4"/>
      <c r="L49" s="4"/>
    </row>
    <row r="50" spans="1:12" x14ac:dyDescent="0.3">
      <c r="A50" s="1" t="s">
        <v>574</v>
      </c>
      <c r="B50" s="26" t="s">
        <v>584</v>
      </c>
      <c r="C50" s="10">
        <v>1052900</v>
      </c>
      <c r="D50" s="10">
        <v>12444</v>
      </c>
      <c r="E50" s="10">
        <v>1822855</v>
      </c>
      <c r="F50" s="10">
        <v>560135</v>
      </c>
      <c r="G50" s="10">
        <v>800351</v>
      </c>
      <c r="H50" s="10">
        <v>335365</v>
      </c>
      <c r="I50" s="10">
        <v>396975</v>
      </c>
      <c r="J50" s="10">
        <v>156896</v>
      </c>
      <c r="K50" s="4"/>
      <c r="L50" s="4"/>
    </row>
    <row r="51" spans="1:12" x14ac:dyDescent="0.3">
      <c r="A51" s="1" t="s">
        <v>574</v>
      </c>
      <c r="B51" s="26" t="s">
        <v>585</v>
      </c>
      <c r="C51" s="10">
        <v>748180.77</v>
      </c>
      <c r="D51" s="10">
        <v>112359.13</v>
      </c>
      <c r="E51" s="10">
        <v>2675672.7000000002</v>
      </c>
      <c r="F51" s="10">
        <v>915917.78</v>
      </c>
      <c r="G51" s="10">
        <v>710980.13</v>
      </c>
      <c r="H51" s="10">
        <v>32514.85</v>
      </c>
      <c r="I51" s="10">
        <v>0</v>
      </c>
      <c r="J51" s="10">
        <v>0</v>
      </c>
      <c r="K51" s="4"/>
      <c r="L51" s="4"/>
    </row>
    <row r="52" spans="1:12" x14ac:dyDescent="0.3">
      <c r="A52" s="1" t="s">
        <v>574</v>
      </c>
      <c r="B52" s="26" t="s">
        <v>586</v>
      </c>
      <c r="C52" s="10">
        <v>979846.09</v>
      </c>
      <c r="D52" s="10">
        <v>83591.5</v>
      </c>
      <c r="E52" s="10">
        <v>2846009.66</v>
      </c>
      <c r="F52" s="10">
        <v>834091.96</v>
      </c>
      <c r="G52" s="10">
        <v>1423548.25</v>
      </c>
      <c r="H52" s="10">
        <v>135630.34</v>
      </c>
      <c r="I52" s="10">
        <v>22788.25</v>
      </c>
      <c r="J52" s="10">
        <v>9905</v>
      </c>
      <c r="K52" s="4"/>
      <c r="L52" s="4"/>
    </row>
    <row r="53" spans="1:12" x14ac:dyDescent="0.3">
      <c r="A53" s="1" t="s">
        <v>574</v>
      </c>
      <c r="B53" s="26" t="s">
        <v>587</v>
      </c>
      <c r="C53" s="10">
        <v>2179305.87</v>
      </c>
      <c r="D53" s="10">
        <v>143386.84</v>
      </c>
      <c r="E53" s="10">
        <v>5137326.18</v>
      </c>
      <c r="F53" s="10">
        <v>1165128.8700000001</v>
      </c>
      <c r="G53" s="10">
        <v>1094185.47</v>
      </c>
      <c r="H53" s="10">
        <v>25361.16</v>
      </c>
      <c r="I53" s="10">
        <v>90308.06</v>
      </c>
      <c r="J53" s="10">
        <v>40000</v>
      </c>
      <c r="K53" s="4"/>
      <c r="L53" s="4"/>
    </row>
    <row r="54" spans="1:12" x14ac:dyDescent="0.3">
      <c r="A54" s="1" t="s">
        <v>574</v>
      </c>
      <c r="B54" s="26" t="s">
        <v>588</v>
      </c>
      <c r="C54" s="10">
        <v>627491.99</v>
      </c>
      <c r="D54" s="10">
        <v>9557.26</v>
      </c>
      <c r="E54" s="10">
        <v>1955556.31</v>
      </c>
      <c r="F54" s="10">
        <v>728661.46</v>
      </c>
      <c r="G54" s="10">
        <v>428939.71</v>
      </c>
      <c r="H54" s="10">
        <v>9430.84</v>
      </c>
      <c r="I54" s="10">
        <v>1000</v>
      </c>
      <c r="J54" s="10">
        <v>0</v>
      </c>
      <c r="K54" s="4"/>
      <c r="L54" s="4"/>
    </row>
    <row r="55" spans="1:12" x14ac:dyDescent="0.3">
      <c r="A55" s="1" t="s">
        <v>574</v>
      </c>
      <c r="B55" s="26" t="s">
        <v>589</v>
      </c>
      <c r="C55" s="10">
        <v>617948.22</v>
      </c>
      <c r="D55" s="10">
        <v>10941.29</v>
      </c>
      <c r="E55" s="10">
        <v>1185457.8600000001</v>
      </c>
      <c r="F55" s="10">
        <v>375734.03</v>
      </c>
      <c r="G55" s="10">
        <v>452936.19</v>
      </c>
      <c r="H55" s="10">
        <v>99153.74</v>
      </c>
      <c r="I55" s="10">
        <v>92824.08</v>
      </c>
      <c r="J55" s="10">
        <v>0</v>
      </c>
      <c r="K55" s="4"/>
      <c r="L55" s="4"/>
    </row>
    <row r="56" spans="1:12" x14ac:dyDescent="0.3">
      <c r="A56" s="1" t="s">
        <v>574</v>
      </c>
      <c r="B56" s="26" t="s">
        <v>590</v>
      </c>
      <c r="C56" s="10">
        <v>421063.4</v>
      </c>
      <c r="D56" s="10">
        <v>8342.85</v>
      </c>
      <c r="E56" s="10">
        <v>738328.31</v>
      </c>
      <c r="F56" s="10">
        <v>183458.15</v>
      </c>
      <c r="G56" s="10">
        <v>196120.48</v>
      </c>
      <c r="H56" s="10">
        <v>3911.14</v>
      </c>
      <c r="I56" s="10">
        <v>0</v>
      </c>
      <c r="J56" s="10">
        <v>0</v>
      </c>
      <c r="K56" s="4"/>
      <c r="L56" s="4"/>
    </row>
    <row r="57" spans="1:12" x14ac:dyDescent="0.3">
      <c r="A57" s="1" t="s">
        <v>574</v>
      </c>
      <c r="B57" s="26" t="s">
        <v>591</v>
      </c>
      <c r="C57" s="10">
        <v>1735288.19</v>
      </c>
      <c r="D57" s="10">
        <v>183348.68</v>
      </c>
      <c r="E57" s="10">
        <v>2696163.09</v>
      </c>
      <c r="F57" s="10">
        <v>752036.08</v>
      </c>
      <c r="G57" s="10">
        <v>948548.9</v>
      </c>
      <c r="H57" s="10">
        <v>64854.18</v>
      </c>
      <c r="I57" s="10">
        <v>29358.86</v>
      </c>
      <c r="J57" s="10">
        <v>20123.16</v>
      </c>
      <c r="K57" s="4"/>
      <c r="L57" s="4"/>
    </row>
    <row r="58" spans="1:12" x14ac:dyDescent="0.3">
      <c r="A58" s="1" t="s">
        <v>574</v>
      </c>
      <c r="B58" s="26" t="s">
        <v>592</v>
      </c>
      <c r="C58" s="10">
        <v>587467.5</v>
      </c>
      <c r="D58" s="10">
        <v>8867.4500000000007</v>
      </c>
      <c r="E58" s="10">
        <v>871345.76</v>
      </c>
      <c r="F58" s="10">
        <v>171668.67</v>
      </c>
      <c r="G58" s="10">
        <v>382112.48</v>
      </c>
      <c r="H58" s="10">
        <v>8433.5499999999993</v>
      </c>
      <c r="I58" s="10">
        <v>374059.06</v>
      </c>
      <c r="J58" s="10">
        <v>911.06</v>
      </c>
      <c r="K58" s="4"/>
      <c r="L58" s="4"/>
    </row>
    <row r="59" spans="1:12" x14ac:dyDescent="0.3">
      <c r="A59" s="1" t="s">
        <v>574</v>
      </c>
      <c r="B59" s="26" t="s">
        <v>593</v>
      </c>
      <c r="C59" s="10">
        <v>911752</v>
      </c>
      <c r="D59" s="10">
        <v>16347</v>
      </c>
      <c r="E59" s="10">
        <v>2146158</v>
      </c>
      <c r="F59" s="10">
        <v>763381</v>
      </c>
      <c r="G59" s="10">
        <v>976977</v>
      </c>
      <c r="H59" s="10">
        <v>30274</v>
      </c>
      <c r="I59" s="10">
        <v>569748</v>
      </c>
      <c r="J59" s="10">
        <v>513493</v>
      </c>
      <c r="K59" s="4"/>
      <c r="L59" s="4"/>
    </row>
    <row r="60" spans="1:12" x14ac:dyDescent="0.3">
      <c r="A60" s="1" t="s">
        <v>574</v>
      </c>
      <c r="B60" s="26" t="s">
        <v>594</v>
      </c>
      <c r="C60" s="10">
        <v>999967</v>
      </c>
      <c r="D60" s="10">
        <v>16564</v>
      </c>
      <c r="E60" s="10">
        <v>2596518</v>
      </c>
      <c r="F60" s="10">
        <v>353555</v>
      </c>
      <c r="G60" s="10">
        <v>617759</v>
      </c>
      <c r="H60" s="10">
        <v>13370</v>
      </c>
      <c r="I60" s="10">
        <v>0</v>
      </c>
      <c r="J60" s="10">
        <v>36200</v>
      </c>
      <c r="K60" s="4"/>
      <c r="L60" s="4"/>
    </row>
    <row r="61" spans="1:12" x14ac:dyDescent="0.3">
      <c r="A61" s="1" t="s">
        <v>574</v>
      </c>
      <c r="B61" s="26" t="s">
        <v>595</v>
      </c>
      <c r="C61" s="10">
        <v>1159745.58</v>
      </c>
      <c r="D61" s="10">
        <v>500301.07</v>
      </c>
      <c r="E61" s="10">
        <v>4132186.97</v>
      </c>
      <c r="F61" s="10">
        <v>1011159.02</v>
      </c>
      <c r="G61" s="10">
        <v>487645</v>
      </c>
      <c r="H61" s="10">
        <v>0</v>
      </c>
      <c r="I61" s="10">
        <v>286267.59999999998</v>
      </c>
      <c r="J61" s="10">
        <v>32651.64</v>
      </c>
      <c r="K61" s="4"/>
      <c r="L61" s="4"/>
    </row>
    <row r="62" spans="1:12" x14ac:dyDescent="0.3">
      <c r="A62" s="1" t="s">
        <v>574</v>
      </c>
      <c r="B62" s="26" t="s">
        <v>596</v>
      </c>
      <c r="C62" s="10">
        <v>308904.81</v>
      </c>
      <c r="D62" s="10">
        <v>12385.52</v>
      </c>
      <c r="E62" s="10">
        <v>1597432.12</v>
      </c>
      <c r="F62" s="10">
        <v>305655.71000000002</v>
      </c>
      <c r="G62" s="10">
        <v>221158.98</v>
      </c>
      <c r="H62" s="10">
        <v>13663.38</v>
      </c>
      <c r="I62" s="10">
        <v>0</v>
      </c>
      <c r="J62" s="10">
        <v>0</v>
      </c>
      <c r="K62" s="4"/>
      <c r="L62" s="4"/>
    </row>
    <row r="63" spans="1:12" x14ac:dyDescent="0.3">
      <c r="A63" s="1" t="s">
        <v>574</v>
      </c>
      <c r="B63" s="26" t="s">
        <v>597</v>
      </c>
      <c r="C63" s="10">
        <v>874321</v>
      </c>
      <c r="D63" s="10">
        <v>22099</v>
      </c>
      <c r="E63" s="10">
        <v>1575267</v>
      </c>
      <c r="F63" s="10">
        <v>444942</v>
      </c>
      <c r="G63" s="10">
        <v>291613</v>
      </c>
      <c r="H63" s="10">
        <v>6536</v>
      </c>
      <c r="I63" s="10">
        <v>188564</v>
      </c>
      <c r="J63" s="10">
        <v>4299</v>
      </c>
      <c r="K63" s="4"/>
      <c r="L63" s="4"/>
    </row>
    <row r="64" spans="1:12" x14ac:dyDescent="0.3">
      <c r="A64" s="1" t="s">
        <v>574</v>
      </c>
      <c r="B64" s="26" t="s">
        <v>598</v>
      </c>
      <c r="C64" s="10">
        <v>674630.47</v>
      </c>
      <c r="D64" s="10">
        <v>61754.51</v>
      </c>
      <c r="E64" s="10">
        <v>987200.03</v>
      </c>
      <c r="F64" s="10">
        <v>197590.85</v>
      </c>
      <c r="G64" s="10">
        <v>426985.69</v>
      </c>
      <c r="H64" s="10">
        <v>10774.97</v>
      </c>
      <c r="I64" s="10">
        <v>3900.23</v>
      </c>
      <c r="J64" s="10">
        <v>0</v>
      </c>
      <c r="K64" s="4"/>
      <c r="L64" s="4"/>
    </row>
    <row r="65" spans="1:13" x14ac:dyDescent="0.3">
      <c r="A65" s="1" t="s">
        <v>574</v>
      </c>
      <c r="B65" s="26" t="s">
        <v>599</v>
      </c>
      <c r="C65" s="10">
        <v>739379.73</v>
      </c>
      <c r="D65" s="10">
        <v>15733.21</v>
      </c>
      <c r="E65" s="10">
        <v>984547.46</v>
      </c>
      <c r="F65" s="10">
        <v>276543.74</v>
      </c>
      <c r="G65" s="10">
        <v>457764.8</v>
      </c>
      <c r="H65" s="10">
        <v>35603.83</v>
      </c>
      <c r="I65" s="10">
        <v>0</v>
      </c>
      <c r="J65" s="10">
        <v>0</v>
      </c>
      <c r="K65" s="4"/>
      <c r="L65" s="4"/>
    </row>
    <row r="66" spans="1:13" x14ac:dyDescent="0.3">
      <c r="A66" s="1" t="s">
        <v>574</v>
      </c>
      <c r="B66" s="26" t="s">
        <v>600</v>
      </c>
      <c r="C66" s="10">
        <v>3225700</v>
      </c>
      <c r="D66" s="10">
        <v>106100</v>
      </c>
      <c r="E66" s="10">
        <v>3298700</v>
      </c>
      <c r="F66" s="10">
        <v>1034100</v>
      </c>
      <c r="G66" s="10">
        <v>726500</v>
      </c>
      <c r="H66" s="10">
        <v>33900</v>
      </c>
      <c r="I66" s="10">
        <v>1210200</v>
      </c>
      <c r="J66" s="10">
        <v>239200</v>
      </c>
      <c r="K66" s="4"/>
      <c r="L66" s="4"/>
    </row>
    <row r="67" spans="1:13" x14ac:dyDescent="0.3">
      <c r="A67" s="1" t="s">
        <v>574</v>
      </c>
      <c r="B67" s="26" t="s">
        <v>601</v>
      </c>
      <c r="C67" s="10">
        <v>1097435.07</v>
      </c>
      <c r="D67" s="10">
        <v>22922.41</v>
      </c>
      <c r="E67" s="10">
        <v>1953219.41</v>
      </c>
      <c r="F67" s="10">
        <v>693591.59</v>
      </c>
      <c r="G67" s="10">
        <v>1057972.8799999999</v>
      </c>
      <c r="H67" s="10">
        <v>43172.44</v>
      </c>
      <c r="I67" s="10">
        <v>56909.3</v>
      </c>
      <c r="J67" s="10">
        <v>0</v>
      </c>
      <c r="K67" s="4"/>
      <c r="L67" s="4"/>
    </row>
    <row r="68" spans="1:13" x14ac:dyDescent="0.3">
      <c r="A68" s="1" t="s">
        <v>574</v>
      </c>
      <c r="B68" s="26" t="s">
        <v>602</v>
      </c>
      <c r="C68" s="10">
        <v>863444.56</v>
      </c>
      <c r="D68" s="10">
        <v>14692.71</v>
      </c>
      <c r="E68" s="10">
        <v>2006233.21</v>
      </c>
      <c r="F68" s="10">
        <v>594043.69999999995</v>
      </c>
      <c r="G68" s="10">
        <v>367444</v>
      </c>
      <c r="H68" s="10">
        <v>156175.93</v>
      </c>
      <c r="I68" s="10">
        <v>0</v>
      </c>
      <c r="J68" s="10">
        <v>0</v>
      </c>
      <c r="K68" s="4"/>
      <c r="L68" s="4"/>
    </row>
    <row r="69" spans="1:13" x14ac:dyDescent="0.3">
      <c r="A69" s="1" t="s">
        <v>574</v>
      </c>
      <c r="B69" s="26" t="s">
        <v>603</v>
      </c>
      <c r="C69" s="10">
        <v>633694.47</v>
      </c>
      <c r="D69" s="10">
        <v>25319.69</v>
      </c>
      <c r="E69" s="10">
        <v>1354122.25</v>
      </c>
      <c r="F69" s="10">
        <v>330640.51</v>
      </c>
      <c r="G69" s="10">
        <v>584367.68999999994</v>
      </c>
      <c r="H69" s="10">
        <v>18960.22</v>
      </c>
      <c r="I69" s="10">
        <v>46449.58</v>
      </c>
      <c r="J69" s="10">
        <v>35420.160000000003</v>
      </c>
      <c r="K69" s="4"/>
      <c r="L69" s="4"/>
    </row>
    <row r="70" spans="1:13" x14ac:dyDescent="0.3">
      <c r="A70" s="1" t="s">
        <v>574</v>
      </c>
      <c r="B70" s="26" t="s">
        <v>604</v>
      </c>
      <c r="C70" s="10">
        <v>1218381</v>
      </c>
      <c r="D70" s="10">
        <v>14843</v>
      </c>
      <c r="E70" s="10">
        <v>2338313</v>
      </c>
      <c r="F70" s="10">
        <v>778959</v>
      </c>
      <c r="G70" s="10">
        <v>1182904</v>
      </c>
      <c r="H70" s="10">
        <v>41302</v>
      </c>
      <c r="I70" s="10">
        <v>0</v>
      </c>
      <c r="J70" s="10">
        <v>0</v>
      </c>
      <c r="K70" s="4"/>
      <c r="L70" s="4"/>
    </row>
    <row r="71" spans="1:13" x14ac:dyDescent="0.3">
      <c r="A71" s="1" t="s">
        <v>261</v>
      </c>
      <c r="B71" s="26" t="s">
        <v>605</v>
      </c>
      <c r="C71" s="10">
        <v>591210.51</v>
      </c>
      <c r="D71" s="10">
        <v>11530.44</v>
      </c>
      <c r="E71" s="10">
        <v>2392965.42</v>
      </c>
      <c r="F71" s="10">
        <v>874760.86</v>
      </c>
      <c r="G71" s="10">
        <v>1307302.78</v>
      </c>
      <c r="H71" s="10">
        <v>337107.21</v>
      </c>
      <c r="I71" s="10">
        <v>669918.85</v>
      </c>
      <c r="J71" s="10">
        <v>125798.21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225</v>
      </c>
      <c r="C73" s="11">
        <f t="shared" ref="C73:J73" si="0">SUBTOTAL(9,C40:C72)</f>
        <v>42268089.009999998</v>
      </c>
      <c r="D73" s="11">
        <f t="shared" si="0"/>
        <v>2306109.5</v>
      </c>
      <c r="E73" s="11">
        <f t="shared" si="0"/>
        <v>94562302.299999997</v>
      </c>
      <c r="F73" s="11">
        <f t="shared" si="0"/>
        <v>23946242.370000001</v>
      </c>
      <c r="G73" s="11">
        <f t="shared" si="0"/>
        <v>26135019.150000006</v>
      </c>
      <c r="H73" s="11">
        <f t="shared" si="0"/>
        <v>4273403.4900000012</v>
      </c>
      <c r="I73" s="11">
        <f t="shared" si="0"/>
        <v>17222435.870000001</v>
      </c>
      <c r="J73" s="11">
        <f t="shared" si="0"/>
        <v>7893592.2299999995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3" t="s">
        <v>258</v>
      </c>
      <c r="C75" s="223"/>
      <c r="D75" s="223"/>
      <c r="E75" s="223"/>
      <c r="F75" s="223"/>
      <c r="G75" s="223"/>
      <c r="H75" s="223"/>
      <c r="I75" s="223"/>
      <c r="J75" s="223"/>
      <c r="K75" s="223"/>
      <c r="L75" s="223"/>
    </row>
    <row r="76" spans="1:13" ht="25.5" customHeight="1" x14ac:dyDescent="0.3">
      <c r="B76" s="13" t="s">
        <v>509</v>
      </c>
      <c r="C76" s="224" t="s">
        <v>310</v>
      </c>
      <c r="D76" s="225"/>
      <c r="E76" s="224" t="s">
        <v>311</v>
      </c>
      <c r="F76" s="225"/>
      <c r="G76" s="224" t="s">
        <v>312</v>
      </c>
      <c r="H76" s="225"/>
      <c r="I76" s="224" t="s">
        <v>313</v>
      </c>
      <c r="J76" s="225"/>
      <c r="K76" s="25"/>
      <c r="L76" s="4"/>
      <c r="M76" s="6"/>
    </row>
    <row r="77" spans="1:13" x14ac:dyDescent="0.3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3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574</v>
      </c>
      <c r="B80" s="26" t="s">
        <v>575</v>
      </c>
      <c r="C80" s="10">
        <v>125084</v>
      </c>
      <c r="D80" s="10">
        <v>0</v>
      </c>
      <c r="E80" s="10">
        <v>1102964</v>
      </c>
      <c r="F80" s="10">
        <v>97442</v>
      </c>
      <c r="G80" s="10">
        <v>119442</v>
      </c>
      <c r="H80" s="10">
        <v>3008</v>
      </c>
      <c r="I80" s="10">
        <v>165296</v>
      </c>
      <c r="J80" s="10">
        <v>13121</v>
      </c>
      <c r="K80" s="4"/>
      <c r="L80" s="4"/>
    </row>
    <row r="81" spans="1:12" x14ac:dyDescent="0.3">
      <c r="A81" s="1" t="s">
        <v>574</v>
      </c>
      <c r="B81" s="26" t="s">
        <v>576</v>
      </c>
      <c r="C81" s="10">
        <v>716166</v>
      </c>
      <c r="D81" s="10">
        <v>37112</v>
      </c>
      <c r="E81" s="10">
        <v>6558689</v>
      </c>
      <c r="F81" s="10">
        <v>5231523</v>
      </c>
      <c r="G81" s="10">
        <v>197106</v>
      </c>
      <c r="H81" s="10">
        <v>5488</v>
      </c>
      <c r="I81" s="10">
        <v>182686</v>
      </c>
      <c r="J81" s="10">
        <v>2544</v>
      </c>
      <c r="K81" s="4"/>
      <c r="L81" s="4"/>
    </row>
    <row r="82" spans="1:12" x14ac:dyDescent="0.3">
      <c r="A82" s="1" t="s">
        <v>574</v>
      </c>
      <c r="B82" s="26" t="s">
        <v>577</v>
      </c>
      <c r="C82" s="10">
        <v>9926171.5500000007</v>
      </c>
      <c r="D82" s="10">
        <v>9351378.7799999993</v>
      </c>
      <c r="E82" s="10">
        <v>3221382.66</v>
      </c>
      <c r="F82" s="10">
        <v>1246432.75</v>
      </c>
      <c r="G82" s="10">
        <v>300766.34999999998</v>
      </c>
      <c r="H82" s="10">
        <v>5105.6099999999997</v>
      </c>
      <c r="I82" s="10">
        <v>438367.31</v>
      </c>
      <c r="J82" s="10">
        <v>33258.379999999997</v>
      </c>
      <c r="K82" s="4"/>
      <c r="L82" s="4"/>
    </row>
    <row r="83" spans="1:12" x14ac:dyDescent="0.3">
      <c r="A83" s="1" t="s">
        <v>574</v>
      </c>
      <c r="B83" s="26" t="s">
        <v>578</v>
      </c>
      <c r="C83" s="10">
        <v>1103100</v>
      </c>
      <c r="D83" s="10">
        <v>203000</v>
      </c>
      <c r="E83" s="10">
        <v>4095200</v>
      </c>
      <c r="F83" s="10">
        <v>1701100</v>
      </c>
      <c r="G83" s="10">
        <v>0</v>
      </c>
      <c r="H83" s="10">
        <v>0</v>
      </c>
      <c r="I83" s="10">
        <v>544800</v>
      </c>
      <c r="J83" s="10">
        <v>8900</v>
      </c>
      <c r="K83" s="4"/>
      <c r="L83" s="4"/>
    </row>
    <row r="84" spans="1:12" x14ac:dyDescent="0.3">
      <c r="A84" s="1" t="s">
        <v>574</v>
      </c>
      <c r="B84" s="26" t="s">
        <v>579</v>
      </c>
      <c r="C84" s="10">
        <v>1556295</v>
      </c>
      <c r="D84" s="10">
        <v>114880</v>
      </c>
      <c r="E84" s="10">
        <v>3170764</v>
      </c>
      <c r="F84" s="10">
        <v>2219565</v>
      </c>
      <c r="G84" s="10">
        <v>677123</v>
      </c>
      <c r="H84" s="10">
        <v>62537</v>
      </c>
      <c r="I84" s="10">
        <v>1246200</v>
      </c>
      <c r="J84" s="10">
        <v>22585</v>
      </c>
      <c r="K84" s="4"/>
      <c r="L84" s="4"/>
    </row>
    <row r="85" spans="1:12" x14ac:dyDescent="0.3">
      <c r="A85" s="1" t="s">
        <v>574</v>
      </c>
      <c r="B85" s="26" t="s">
        <v>580</v>
      </c>
      <c r="C85" s="10">
        <v>2049273</v>
      </c>
      <c r="D85" s="10">
        <v>879548</v>
      </c>
      <c r="E85" s="10">
        <v>4481383</v>
      </c>
      <c r="F85" s="10">
        <v>854973</v>
      </c>
      <c r="G85" s="10">
        <v>314114</v>
      </c>
      <c r="H85" s="10">
        <v>4305</v>
      </c>
      <c r="I85" s="10">
        <v>186607</v>
      </c>
      <c r="J85" s="10">
        <v>66823</v>
      </c>
      <c r="K85" s="4"/>
      <c r="L85" s="4"/>
    </row>
    <row r="86" spans="1:12" x14ac:dyDescent="0.3">
      <c r="A86" s="1" t="s">
        <v>574</v>
      </c>
      <c r="B86" s="26" t="s">
        <v>581</v>
      </c>
      <c r="C86" s="10">
        <v>1799</v>
      </c>
      <c r="D86" s="10">
        <v>0</v>
      </c>
      <c r="E86" s="10">
        <v>8835740</v>
      </c>
      <c r="F86" s="10">
        <v>6219845</v>
      </c>
      <c r="G86" s="10">
        <v>0</v>
      </c>
      <c r="H86" s="10">
        <v>0</v>
      </c>
      <c r="I86" s="10">
        <v>4566568</v>
      </c>
      <c r="J86" s="10">
        <v>3027169</v>
      </c>
      <c r="K86" s="4"/>
      <c r="L86" s="4"/>
    </row>
    <row r="87" spans="1:12" x14ac:dyDescent="0.3">
      <c r="A87" s="1" t="s">
        <v>574</v>
      </c>
      <c r="B87" s="26" t="s">
        <v>582</v>
      </c>
      <c r="C87" s="10">
        <v>813200</v>
      </c>
      <c r="D87" s="10">
        <v>341000</v>
      </c>
      <c r="E87" s="10">
        <v>2091300</v>
      </c>
      <c r="F87" s="10">
        <v>1489200</v>
      </c>
      <c r="G87" s="10">
        <v>10000</v>
      </c>
      <c r="H87" s="10">
        <v>0</v>
      </c>
      <c r="I87" s="10">
        <v>1550700</v>
      </c>
      <c r="J87" s="10">
        <v>368900</v>
      </c>
      <c r="K87" s="4"/>
      <c r="L87" s="4"/>
    </row>
    <row r="88" spans="1:12" x14ac:dyDescent="0.3">
      <c r="A88" s="1" t="s">
        <v>574</v>
      </c>
      <c r="B88" s="26" t="s">
        <v>583</v>
      </c>
      <c r="C88" s="10">
        <v>504508</v>
      </c>
      <c r="D88" s="10">
        <v>13200</v>
      </c>
      <c r="E88" s="10">
        <v>1760686</v>
      </c>
      <c r="F88" s="10">
        <v>241126</v>
      </c>
      <c r="G88" s="10">
        <v>0</v>
      </c>
      <c r="H88" s="10">
        <v>0</v>
      </c>
      <c r="I88" s="10">
        <v>1961675</v>
      </c>
      <c r="J88" s="10">
        <v>195404</v>
      </c>
      <c r="K88" s="4"/>
      <c r="L88" s="4"/>
    </row>
    <row r="89" spans="1:12" x14ac:dyDescent="0.3">
      <c r="A89" s="1" t="s">
        <v>574</v>
      </c>
      <c r="B89" s="26" t="s">
        <v>584</v>
      </c>
      <c r="C89" s="10">
        <v>482601</v>
      </c>
      <c r="D89" s="10">
        <v>140161</v>
      </c>
      <c r="E89" s="10">
        <v>1876920</v>
      </c>
      <c r="F89" s="10">
        <v>1153732</v>
      </c>
      <c r="G89" s="10">
        <v>170474</v>
      </c>
      <c r="H89" s="10">
        <v>146178</v>
      </c>
      <c r="I89" s="10">
        <v>344268</v>
      </c>
      <c r="J89" s="10">
        <v>90139</v>
      </c>
      <c r="K89" s="4"/>
      <c r="L89" s="4"/>
    </row>
    <row r="90" spans="1:12" x14ac:dyDescent="0.3">
      <c r="A90" s="1" t="s">
        <v>574</v>
      </c>
      <c r="B90" s="26" t="s">
        <v>585</v>
      </c>
      <c r="C90" s="10">
        <v>518143.38</v>
      </c>
      <c r="D90" s="10">
        <v>27106.17</v>
      </c>
      <c r="E90" s="10">
        <v>3606214.38</v>
      </c>
      <c r="F90" s="10">
        <v>2463699.5</v>
      </c>
      <c r="G90" s="10">
        <v>383441.61</v>
      </c>
      <c r="H90" s="10">
        <v>6748.57</v>
      </c>
      <c r="I90" s="10">
        <v>316932.8</v>
      </c>
      <c r="J90" s="10">
        <v>6017.79</v>
      </c>
      <c r="K90" s="4"/>
      <c r="L90" s="4"/>
    </row>
    <row r="91" spans="1:12" x14ac:dyDescent="0.3">
      <c r="A91" s="1" t="s">
        <v>574</v>
      </c>
      <c r="B91" s="26" t="s">
        <v>586</v>
      </c>
      <c r="C91" s="10">
        <v>1416161.24</v>
      </c>
      <c r="D91" s="10">
        <v>89896.08</v>
      </c>
      <c r="E91" s="10">
        <v>5745143.4699999997</v>
      </c>
      <c r="F91" s="10">
        <v>4304015.13</v>
      </c>
      <c r="G91" s="10">
        <v>0</v>
      </c>
      <c r="H91" s="10">
        <v>0</v>
      </c>
      <c r="I91" s="10">
        <v>447895.03999999998</v>
      </c>
      <c r="J91" s="10">
        <v>306021.56</v>
      </c>
      <c r="K91" s="4"/>
      <c r="L91" s="4"/>
    </row>
    <row r="92" spans="1:12" x14ac:dyDescent="0.3">
      <c r="A92" s="1" t="s">
        <v>574</v>
      </c>
      <c r="B92" s="26" t="s">
        <v>587</v>
      </c>
      <c r="C92" s="10">
        <v>456617</v>
      </c>
      <c r="D92" s="10">
        <v>35616</v>
      </c>
      <c r="E92" s="10">
        <v>4423773.51</v>
      </c>
      <c r="F92" s="10">
        <v>2151897.7000000002</v>
      </c>
      <c r="G92" s="10">
        <v>1076914.5</v>
      </c>
      <c r="H92" s="10">
        <v>23175.68</v>
      </c>
      <c r="I92" s="10">
        <v>513563.9</v>
      </c>
      <c r="J92" s="10">
        <v>82408.06</v>
      </c>
      <c r="K92" s="4"/>
      <c r="L92" s="4"/>
    </row>
    <row r="93" spans="1:12" x14ac:dyDescent="0.3">
      <c r="A93" s="1" t="s">
        <v>574</v>
      </c>
      <c r="B93" s="26" t="s">
        <v>588</v>
      </c>
      <c r="C93" s="10">
        <v>1301459.1299999999</v>
      </c>
      <c r="D93" s="10">
        <v>126143.63</v>
      </c>
      <c r="E93" s="10">
        <v>2164692.86</v>
      </c>
      <c r="F93" s="10">
        <v>1285128.96</v>
      </c>
      <c r="G93" s="10">
        <v>5545.03</v>
      </c>
      <c r="H93" s="10">
        <v>0</v>
      </c>
      <c r="I93" s="10">
        <v>57926.400000000001</v>
      </c>
      <c r="J93" s="10">
        <v>21000</v>
      </c>
      <c r="K93" s="4"/>
      <c r="L93" s="4"/>
    </row>
    <row r="94" spans="1:12" x14ac:dyDescent="0.3">
      <c r="A94" s="1" t="s">
        <v>574</v>
      </c>
      <c r="B94" s="26" t="s">
        <v>589</v>
      </c>
      <c r="C94" s="10">
        <v>287654.14</v>
      </c>
      <c r="D94" s="10">
        <v>1970.7</v>
      </c>
      <c r="E94" s="10">
        <v>2797123.93</v>
      </c>
      <c r="F94" s="10">
        <v>2106810.87</v>
      </c>
      <c r="G94" s="10">
        <v>113582.46</v>
      </c>
      <c r="H94" s="10">
        <v>2056.56</v>
      </c>
      <c r="I94" s="10">
        <v>132341.44</v>
      </c>
      <c r="J94" s="10">
        <v>44615.16</v>
      </c>
      <c r="K94" s="4"/>
      <c r="L94" s="4"/>
    </row>
    <row r="95" spans="1:12" x14ac:dyDescent="0.3">
      <c r="A95" s="1" t="s">
        <v>574</v>
      </c>
      <c r="B95" s="26" t="s">
        <v>590</v>
      </c>
      <c r="C95" s="10">
        <v>460376.29</v>
      </c>
      <c r="D95" s="10">
        <v>5357.23</v>
      </c>
      <c r="E95" s="10">
        <v>672010.58</v>
      </c>
      <c r="F95" s="10">
        <v>271053.32</v>
      </c>
      <c r="G95" s="10">
        <v>203080.59</v>
      </c>
      <c r="H95" s="10">
        <v>25994.2</v>
      </c>
      <c r="I95" s="10">
        <v>92984.05</v>
      </c>
      <c r="J95" s="10">
        <v>1871.58</v>
      </c>
      <c r="K95" s="4"/>
      <c r="L95" s="4"/>
    </row>
    <row r="96" spans="1:12" x14ac:dyDescent="0.3">
      <c r="A96" s="1" t="s">
        <v>574</v>
      </c>
      <c r="B96" s="26" t="s">
        <v>591</v>
      </c>
      <c r="C96" s="10">
        <v>2161262.7200000002</v>
      </c>
      <c r="D96" s="10">
        <v>25813.4</v>
      </c>
      <c r="E96" s="10">
        <v>1579774.02</v>
      </c>
      <c r="F96" s="10">
        <v>295800.17</v>
      </c>
      <c r="G96" s="10">
        <v>149111.23000000001</v>
      </c>
      <c r="H96" s="10">
        <v>2825.09</v>
      </c>
      <c r="I96" s="10">
        <v>195410.63</v>
      </c>
      <c r="J96" s="10">
        <v>10640.11</v>
      </c>
      <c r="K96" s="4"/>
      <c r="L96" s="4"/>
    </row>
    <row r="97" spans="1:12" x14ac:dyDescent="0.3">
      <c r="A97" s="1" t="s">
        <v>574</v>
      </c>
      <c r="B97" s="26" t="s">
        <v>592</v>
      </c>
      <c r="C97" s="10">
        <v>251943.31</v>
      </c>
      <c r="D97" s="10">
        <v>4143.97</v>
      </c>
      <c r="E97" s="10">
        <v>1424177.52</v>
      </c>
      <c r="F97" s="10">
        <v>658593.37</v>
      </c>
      <c r="G97" s="10">
        <v>71763.13</v>
      </c>
      <c r="H97" s="10">
        <v>0</v>
      </c>
      <c r="I97" s="10">
        <v>58789.84</v>
      </c>
      <c r="J97" s="10">
        <v>1109.95</v>
      </c>
      <c r="K97" s="4"/>
      <c r="L97" s="4"/>
    </row>
    <row r="98" spans="1:12" x14ac:dyDescent="0.3">
      <c r="A98" s="1" t="s">
        <v>574</v>
      </c>
      <c r="B98" s="26" t="s">
        <v>593</v>
      </c>
      <c r="C98" s="10">
        <v>342048</v>
      </c>
      <c r="D98" s="10">
        <v>3162</v>
      </c>
      <c r="E98" s="10">
        <v>5184032</v>
      </c>
      <c r="F98" s="10">
        <v>4008581</v>
      </c>
      <c r="G98" s="10">
        <v>225764</v>
      </c>
      <c r="H98" s="10">
        <v>154538</v>
      </c>
      <c r="I98" s="10">
        <v>362900</v>
      </c>
      <c r="J98" s="10">
        <v>81551</v>
      </c>
      <c r="K98" s="4"/>
      <c r="L98" s="4"/>
    </row>
    <row r="99" spans="1:12" x14ac:dyDescent="0.3">
      <c r="A99" s="1" t="s">
        <v>574</v>
      </c>
      <c r="B99" s="26" t="s">
        <v>594</v>
      </c>
      <c r="C99" s="10">
        <v>1360069</v>
      </c>
      <c r="D99" s="10">
        <v>123519</v>
      </c>
      <c r="E99" s="10">
        <v>2830911</v>
      </c>
      <c r="F99" s="10">
        <v>1482086</v>
      </c>
      <c r="G99" s="10">
        <v>13158</v>
      </c>
      <c r="H99" s="10">
        <v>612</v>
      </c>
      <c r="I99" s="10">
        <v>322051</v>
      </c>
      <c r="J99" s="10">
        <v>35761</v>
      </c>
      <c r="K99" s="4"/>
      <c r="L99" s="4"/>
    </row>
    <row r="100" spans="1:12" x14ac:dyDescent="0.3">
      <c r="A100" s="1" t="s">
        <v>574</v>
      </c>
      <c r="B100" s="26" t="s">
        <v>595</v>
      </c>
      <c r="C100" s="10">
        <v>314272.90999999997</v>
      </c>
      <c r="D100" s="10">
        <v>2879.82</v>
      </c>
      <c r="E100" s="10">
        <v>3126991.82</v>
      </c>
      <c r="F100" s="10">
        <v>1976945.46</v>
      </c>
      <c r="G100" s="10">
        <v>165537</v>
      </c>
      <c r="H100" s="10">
        <v>100000</v>
      </c>
      <c r="I100" s="10">
        <v>161047.37</v>
      </c>
      <c r="J100" s="10">
        <v>0</v>
      </c>
      <c r="K100" s="4"/>
      <c r="L100" s="4"/>
    </row>
    <row r="101" spans="1:12" x14ac:dyDescent="0.3">
      <c r="A101" s="1" t="s">
        <v>574</v>
      </c>
      <c r="B101" s="26" t="s">
        <v>596</v>
      </c>
      <c r="C101" s="10">
        <v>315396.96999999997</v>
      </c>
      <c r="D101" s="10">
        <v>15660.2</v>
      </c>
      <c r="E101" s="10">
        <v>2703485.06</v>
      </c>
      <c r="F101" s="10">
        <v>1227741.76</v>
      </c>
      <c r="G101" s="10">
        <v>0</v>
      </c>
      <c r="H101" s="10">
        <v>0</v>
      </c>
      <c r="I101" s="10">
        <v>229518.78</v>
      </c>
      <c r="J101" s="10">
        <v>24419.439999999999</v>
      </c>
      <c r="K101" s="4"/>
      <c r="L101" s="4"/>
    </row>
    <row r="102" spans="1:12" x14ac:dyDescent="0.3">
      <c r="A102" s="1" t="s">
        <v>574</v>
      </c>
      <c r="B102" s="26" t="s">
        <v>597</v>
      </c>
      <c r="C102" s="10">
        <v>330258</v>
      </c>
      <c r="D102" s="10">
        <v>725</v>
      </c>
      <c r="E102" s="10">
        <v>3764070</v>
      </c>
      <c r="F102" s="10">
        <v>3279623</v>
      </c>
      <c r="G102" s="10">
        <v>80677</v>
      </c>
      <c r="H102" s="10">
        <v>50000</v>
      </c>
      <c r="I102" s="10">
        <v>87301</v>
      </c>
      <c r="J102" s="10">
        <v>20929</v>
      </c>
      <c r="K102" s="4"/>
      <c r="L102" s="4"/>
    </row>
    <row r="103" spans="1:12" x14ac:dyDescent="0.3">
      <c r="A103" s="1" t="s">
        <v>574</v>
      </c>
      <c r="B103" s="26" t="s">
        <v>598</v>
      </c>
      <c r="C103" s="10">
        <v>313016.7</v>
      </c>
      <c r="D103" s="10">
        <v>44918.17</v>
      </c>
      <c r="E103" s="10">
        <v>2299539.87</v>
      </c>
      <c r="F103" s="10">
        <v>858670.39</v>
      </c>
      <c r="G103" s="10">
        <v>376693.62</v>
      </c>
      <c r="H103" s="10">
        <v>6856.8</v>
      </c>
      <c r="I103" s="10">
        <v>160336.51</v>
      </c>
      <c r="J103" s="10">
        <v>25918.17</v>
      </c>
      <c r="K103" s="4"/>
      <c r="L103" s="4"/>
    </row>
    <row r="104" spans="1:12" x14ac:dyDescent="0.3">
      <c r="A104" s="1" t="s">
        <v>574</v>
      </c>
      <c r="B104" s="26" t="s">
        <v>599</v>
      </c>
      <c r="C104" s="10">
        <v>272223.59999999998</v>
      </c>
      <c r="D104" s="10">
        <v>0</v>
      </c>
      <c r="E104" s="10">
        <v>1068941.1499999999</v>
      </c>
      <c r="F104" s="10">
        <v>176695.84</v>
      </c>
      <c r="G104" s="10">
        <v>17872.599999999999</v>
      </c>
      <c r="H104" s="10">
        <v>378.1</v>
      </c>
      <c r="I104" s="10">
        <v>86754.84</v>
      </c>
      <c r="J104" s="10">
        <v>8645.19</v>
      </c>
      <c r="K104" s="4"/>
      <c r="L104" s="4"/>
    </row>
    <row r="105" spans="1:12" x14ac:dyDescent="0.3">
      <c r="A105" s="1" t="s">
        <v>574</v>
      </c>
      <c r="B105" s="26" t="s">
        <v>600</v>
      </c>
      <c r="C105" s="10">
        <v>1265700</v>
      </c>
      <c r="D105" s="10">
        <v>17400</v>
      </c>
      <c r="E105" s="10">
        <v>3648100</v>
      </c>
      <c r="F105" s="10">
        <v>2705600</v>
      </c>
      <c r="G105" s="10">
        <v>0</v>
      </c>
      <c r="H105" s="10">
        <v>0</v>
      </c>
      <c r="I105" s="10">
        <v>644000</v>
      </c>
      <c r="J105" s="10">
        <v>176300</v>
      </c>
      <c r="K105" s="4"/>
      <c r="L105" s="4"/>
    </row>
    <row r="106" spans="1:12" x14ac:dyDescent="0.3">
      <c r="A106" s="1" t="s">
        <v>574</v>
      </c>
      <c r="B106" s="26" t="s">
        <v>601</v>
      </c>
      <c r="C106" s="10">
        <v>645308.34</v>
      </c>
      <c r="D106" s="10">
        <v>68170.210000000006</v>
      </c>
      <c r="E106" s="10">
        <v>2834116.05</v>
      </c>
      <c r="F106" s="10">
        <v>1918290.57</v>
      </c>
      <c r="G106" s="10">
        <v>577905.05000000005</v>
      </c>
      <c r="H106" s="10">
        <v>9683.1</v>
      </c>
      <c r="I106" s="10">
        <v>185335.04000000001</v>
      </c>
      <c r="J106" s="10">
        <v>22113.5</v>
      </c>
      <c r="K106" s="4"/>
      <c r="L106" s="4"/>
    </row>
    <row r="107" spans="1:12" x14ac:dyDescent="0.3">
      <c r="A107" s="1" t="s">
        <v>574</v>
      </c>
      <c r="B107" s="26" t="s">
        <v>602</v>
      </c>
      <c r="C107" s="10">
        <v>1095323.17</v>
      </c>
      <c r="D107" s="10">
        <v>21640.49</v>
      </c>
      <c r="E107" s="10">
        <v>2773873.14</v>
      </c>
      <c r="F107" s="10">
        <v>2028403.5</v>
      </c>
      <c r="G107" s="10">
        <v>295669.92</v>
      </c>
      <c r="H107" s="10">
        <v>2615.15</v>
      </c>
      <c r="I107" s="10">
        <v>331312.21999999997</v>
      </c>
      <c r="J107" s="10">
        <v>65291.47</v>
      </c>
      <c r="K107" s="4"/>
      <c r="L107" s="4"/>
    </row>
    <row r="108" spans="1:12" x14ac:dyDescent="0.3">
      <c r="A108" s="1" t="s">
        <v>574</v>
      </c>
      <c r="B108" s="26" t="s">
        <v>603</v>
      </c>
      <c r="C108" s="10">
        <v>483852.88</v>
      </c>
      <c r="D108" s="10">
        <v>16468.169999999998</v>
      </c>
      <c r="E108" s="10">
        <v>3670374.96</v>
      </c>
      <c r="F108" s="10">
        <v>3053823.31</v>
      </c>
      <c r="G108" s="10">
        <v>137893.44</v>
      </c>
      <c r="H108" s="10">
        <v>4762.1400000000003</v>
      </c>
      <c r="I108" s="10">
        <v>186061.8</v>
      </c>
      <c r="J108" s="10">
        <v>37326.69</v>
      </c>
      <c r="K108" s="4"/>
      <c r="L108" s="4"/>
    </row>
    <row r="109" spans="1:12" x14ac:dyDescent="0.3">
      <c r="A109" s="1" t="s">
        <v>574</v>
      </c>
      <c r="B109" s="26" t="s">
        <v>604</v>
      </c>
      <c r="C109" s="10">
        <v>247654</v>
      </c>
      <c r="D109" s="10">
        <v>33500</v>
      </c>
      <c r="E109" s="10">
        <v>1850723</v>
      </c>
      <c r="F109" s="10">
        <v>484752</v>
      </c>
      <c r="G109" s="10">
        <v>71666</v>
      </c>
      <c r="H109" s="10">
        <v>0</v>
      </c>
      <c r="I109" s="10">
        <v>887582</v>
      </c>
      <c r="J109" s="10">
        <v>33153</v>
      </c>
      <c r="K109" s="4"/>
      <c r="L109" s="4"/>
    </row>
    <row r="110" spans="1:12" x14ac:dyDescent="0.3">
      <c r="A110" s="1" t="s">
        <v>359</v>
      </c>
      <c r="B110" s="26" t="s">
        <v>605</v>
      </c>
      <c r="C110" s="10">
        <v>506124.97</v>
      </c>
      <c r="D110" s="10">
        <v>17549.080000000002</v>
      </c>
      <c r="E110" s="10">
        <v>4360669.67</v>
      </c>
      <c r="F110" s="10">
        <v>3272014.97</v>
      </c>
      <c r="G110" s="10">
        <v>15944.74</v>
      </c>
      <c r="H110" s="10">
        <v>0</v>
      </c>
      <c r="I110" s="10">
        <v>283062.81</v>
      </c>
      <c r="J110" s="10">
        <v>57009.94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225</v>
      </c>
      <c r="C112" s="11">
        <f t="shared" ref="C112:J112" si="1">SUBTOTAL(9,C79:C111)</f>
        <v>31623063.299999993</v>
      </c>
      <c r="D112" s="11">
        <f t="shared" si="1"/>
        <v>11761919.100000001</v>
      </c>
      <c r="E112" s="11">
        <f t="shared" si="1"/>
        <v>99723766.650000006</v>
      </c>
      <c r="F112" s="11">
        <f t="shared" si="1"/>
        <v>60465165.570000008</v>
      </c>
      <c r="G112" s="11">
        <f t="shared" si="1"/>
        <v>5771245.2699999996</v>
      </c>
      <c r="H112" s="11">
        <f t="shared" si="1"/>
        <v>616867</v>
      </c>
      <c r="I112" s="11">
        <f t="shared" si="1"/>
        <v>16930274.780000001</v>
      </c>
      <c r="J112" s="11">
        <f t="shared" si="1"/>
        <v>4890945.9900000021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3" t="s">
        <v>258</v>
      </c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</row>
    <row r="115" spans="1:13" ht="25.5" customHeight="1" x14ac:dyDescent="0.3">
      <c r="B115" s="13" t="s">
        <v>509</v>
      </c>
      <c r="C115" s="224" t="s">
        <v>314</v>
      </c>
      <c r="D115" s="225"/>
      <c r="E115" s="224" t="s">
        <v>315</v>
      </c>
      <c r="F115" s="225"/>
      <c r="G115" s="224" t="s">
        <v>316</v>
      </c>
      <c r="H115" s="225"/>
      <c r="I115" s="224" t="s">
        <v>289</v>
      </c>
      <c r="J115" s="225"/>
      <c r="K115" s="224" t="s">
        <v>146</v>
      </c>
      <c r="L115" s="225"/>
      <c r="M115" s="6"/>
    </row>
    <row r="116" spans="1:13" x14ac:dyDescent="0.3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7" t="s">
        <v>251</v>
      </c>
      <c r="J116" s="27" t="s">
        <v>252</v>
      </c>
      <c r="K116" s="27" t="s">
        <v>251</v>
      </c>
      <c r="L116" s="27" t="s">
        <v>252</v>
      </c>
    </row>
    <row r="117" spans="1:13" x14ac:dyDescent="0.3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7" t="s">
        <v>253</v>
      </c>
      <c r="J117" s="27" t="s">
        <v>253</v>
      </c>
      <c r="K117" s="27" t="s">
        <v>253</v>
      </c>
      <c r="L117" s="27" t="s">
        <v>253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574</v>
      </c>
      <c r="B119" s="26" t="s">
        <v>575</v>
      </c>
      <c r="C119" s="10">
        <v>2186254</v>
      </c>
      <c r="D119" s="10">
        <v>996929</v>
      </c>
      <c r="E119" s="10">
        <v>91908</v>
      </c>
      <c r="F119" s="10">
        <v>6572</v>
      </c>
      <c r="G119" s="10">
        <v>74684</v>
      </c>
      <c r="H119" s="10">
        <v>15800</v>
      </c>
      <c r="I119" s="4">
        <v>0</v>
      </c>
      <c r="J119" s="4">
        <v>0</v>
      </c>
      <c r="K119" s="10">
        <f t="shared" ref="K119:L119" si="2">C41+E41+G41+I41+C80+E80+G80+I80+C119+E119+G119+I119</f>
        <v>5876474</v>
      </c>
      <c r="L119" s="10">
        <f t="shared" si="2"/>
        <v>1298659</v>
      </c>
    </row>
    <row r="120" spans="1:13" x14ac:dyDescent="0.3">
      <c r="A120" s="1" t="s">
        <v>574</v>
      </c>
      <c r="B120" s="26" t="s">
        <v>576</v>
      </c>
      <c r="C120" s="10">
        <v>2448169</v>
      </c>
      <c r="D120" s="10">
        <v>1736132</v>
      </c>
      <c r="E120" s="10">
        <v>100912</v>
      </c>
      <c r="F120" s="10">
        <v>19354</v>
      </c>
      <c r="G120" s="10">
        <v>435151</v>
      </c>
      <c r="H120" s="10">
        <v>160808</v>
      </c>
      <c r="I120" s="4">
        <v>33267</v>
      </c>
      <c r="J120" s="4">
        <v>28132</v>
      </c>
      <c r="K120" s="10">
        <f t="shared" ref="K120:L120" si="3">C42+E42+G42+I42+C81+E81+G81+I81+C120+E120+G120+I120</f>
        <v>12488413</v>
      </c>
      <c r="L120" s="10">
        <f t="shared" si="3"/>
        <v>7545838</v>
      </c>
    </row>
    <row r="121" spans="1:13" x14ac:dyDescent="0.3">
      <c r="A121" s="1" t="s">
        <v>574</v>
      </c>
      <c r="B121" s="26" t="s">
        <v>577</v>
      </c>
      <c r="C121" s="10">
        <v>2021777.15</v>
      </c>
      <c r="D121" s="10">
        <v>1177843.97</v>
      </c>
      <c r="E121" s="10">
        <v>484365.32</v>
      </c>
      <c r="F121" s="10">
        <v>137451.23000000001</v>
      </c>
      <c r="G121" s="10">
        <v>279911.88</v>
      </c>
      <c r="H121" s="10">
        <v>98008.53</v>
      </c>
      <c r="I121" s="4">
        <v>116151.3</v>
      </c>
      <c r="J121" s="4">
        <v>0</v>
      </c>
      <c r="K121" s="10">
        <f t="shared" ref="K121:L121" si="4">C43+E43+G43+I43+C82+E82+G82+I82+C121+E121+G121+I121</f>
        <v>20924021.579999998</v>
      </c>
      <c r="L121" s="10">
        <f t="shared" si="4"/>
        <v>12529963.290000001</v>
      </c>
    </row>
    <row r="122" spans="1:13" x14ac:dyDescent="0.3">
      <c r="A122" s="1" t="s">
        <v>574</v>
      </c>
      <c r="B122" s="26" t="s">
        <v>578</v>
      </c>
      <c r="C122" s="10">
        <v>3476400</v>
      </c>
      <c r="D122" s="10">
        <v>1310400</v>
      </c>
      <c r="E122" s="10">
        <v>2100</v>
      </c>
      <c r="F122" s="10">
        <v>6000</v>
      </c>
      <c r="G122" s="10">
        <v>650100</v>
      </c>
      <c r="H122" s="10">
        <v>23700</v>
      </c>
      <c r="I122" s="4">
        <v>59600</v>
      </c>
      <c r="J122" s="4">
        <v>7300</v>
      </c>
      <c r="K122" s="10">
        <f t="shared" ref="K122:L122" si="5">C44+E44+G44+I44+C83+E83+G83+I83+C122+E122+G122+I122</f>
        <v>17035700</v>
      </c>
      <c r="L122" s="10">
        <f t="shared" si="5"/>
        <v>6214700</v>
      </c>
    </row>
    <row r="123" spans="1:13" x14ac:dyDescent="0.3">
      <c r="A123" s="1" t="s">
        <v>574</v>
      </c>
      <c r="B123" s="26" t="s">
        <v>579</v>
      </c>
      <c r="C123" s="10">
        <v>10574331</v>
      </c>
      <c r="D123" s="10">
        <v>5552127</v>
      </c>
      <c r="E123" s="10">
        <v>339385</v>
      </c>
      <c r="F123" s="10">
        <v>6584</v>
      </c>
      <c r="G123" s="10">
        <v>821455</v>
      </c>
      <c r="H123" s="10">
        <v>340022</v>
      </c>
      <c r="I123" s="4">
        <v>525297</v>
      </c>
      <c r="J123" s="4">
        <v>8701</v>
      </c>
      <c r="K123" s="10">
        <f t="shared" ref="K123:L123" si="6">C45+E45+G45+I45+C84+E84+G84+I84+C123+E123+G123+I123</f>
        <v>36261848</v>
      </c>
      <c r="L123" s="10">
        <f t="shared" si="6"/>
        <v>11250726</v>
      </c>
    </row>
    <row r="124" spans="1:13" x14ac:dyDescent="0.3">
      <c r="A124" s="1" t="s">
        <v>574</v>
      </c>
      <c r="B124" s="26" t="s">
        <v>580</v>
      </c>
      <c r="C124" s="10">
        <v>3837190</v>
      </c>
      <c r="D124" s="10">
        <v>2015033</v>
      </c>
      <c r="E124" s="10">
        <v>188354</v>
      </c>
      <c r="F124" s="10">
        <v>0</v>
      </c>
      <c r="G124" s="10">
        <v>309629</v>
      </c>
      <c r="H124" s="10">
        <v>134476</v>
      </c>
      <c r="I124" s="4">
        <v>236952</v>
      </c>
      <c r="J124" s="4">
        <v>50603</v>
      </c>
      <c r="K124" s="10">
        <f t="shared" ref="K124:L124" si="7">C46+E46+G46+I46+C85+E85+G85+I85+C124+E124+G124+I124</f>
        <v>16486943</v>
      </c>
      <c r="L124" s="10">
        <f t="shared" si="7"/>
        <v>4765216</v>
      </c>
    </row>
    <row r="125" spans="1:13" x14ac:dyDescent="0.3">
      <c r="A125" s="1" t="s">
        <v>574</v>
      </c>
      <c r="B125" s="26" t="s">
        <v>581</v>
      </c>
      <c r="C125" s="10">
        <v>6333798</v>
      </c>
      <c r="D125" s="10">
        <v>2667583</v>
      </c>
      <c r="E125" s="10">
        <v>298463</v>
      </c>
      <c r="F125" s="10">
        <v>420777</v>
      </c>
      <c r="G125" s="10">
        <v>2695565</v>
      </c>
      <c r="H125" s="10">
        <v>235000</v>
      </c>
      <c r="I125" s="4">
        <v>0</v>
      </c>
      <c r="J125" s="4">
        <v>604800</v>
      </c>
      <c r="K125" s="10">
        <f t="shared" ref="K125:L125" si="8">C47+E47+G47+I47+C86+E86+G86+I86+C125+E125+G125+I125</f>
        <v>52414939</v>
      </c>
      <c r="L125" s="10">
        <f t="shared" si="8"/>
        <v>23304032</v>
      </c>
    </row>
    <row r="126" spans="1:13" x14ac:dyDescent="0.3">
      <c r="A126" s="1" t="s">
        <v>574</v>
      </c>
      <c r="B126" s="26" t="s">
        <v>582</v>
      </c>
      <c r="C126" s="10">
        <v>10228800</v>
      </c>
      <c r="D126" s="10">
        <v>6867600</v>
      </c>
      <c r="E126" s="10">
        <v>1421100</v>
      </c>
      <c r="F126" s="10">
        <v>301700</v>
      </c>
      <c r="G126" s="10">
        <v>396700</v>
      </c>
      <c r="H126" s="10">
        <v>121600</v>
      </c>
      <c r="I126" s="4">
        <v>0</v>
      </c>
      <c r="J126" s="4">
        <v>0</v>
      </c>
      <c r="K126" s="10">
        <f t="shared" ref="K126:L126" si="9">C48+E48+G48+I48+C87+E87+G87+I87+C126+E126+G126+I126</f>
        <v>28826300</v>
      </c>
      <c r="L126" s="10">
        <f t="shared" si="9"/>
        <v>11073300</v>
      </c>
    </row>
    <row r="127" spans="1:13" x14ac:dyDescent="0.3">
      <c r="A127" s="1" t="s">
        <v>574</v>
      </c>
      <c r="B127" s="26" t="s">
        <v>583</v>
      </c>
      <c r="C127" s="10">
        <v>3983378</v>
      </c>
      <c r="D127" s="10">
        <v>1883700</v>
      </c>
      <c r="E127" s="10">
        <v>1330705</v>
      </c>
      <c r="F127" s="10">
        <v>706274</v>
      </c>
      <c r="G127" s="10">
        <v>504873</v>
      </c>
      <c r="H127" s="10">
        <v>233237</v>
      </c>
      <c r="I127" s="4">
        <v>-1</v>
      </c>
      <c r="J127" s="4">
        <v>0</v>
      </c>
      <c r="K127" s="10">
        <f t="shared" ref="K127:L127" si="10">C49+E49+G49+I49+C88+E88+G88+I88+C127+E127+G127+I127</f>
        <v>22212064</v>
      </c>
      <c r="L127" s="10">
        <f t="shared" si="10"/>
        <v>4942056</v>
      </c>
    </row>
    <row r="128" spans="1:13" x14ac:dyDescent="0.3">
      <c r="A128" s="1" t="s">
        <v>574</v>
      </c>
      <c r="B128" s="26" t="s">
        <v>584</v>
      </c>
      <c r="C128" s="10">
        <v>1240844</v>
      </c>
      <c r="D128" s="10">
        <v>220524</v>
      </c>
      <c r="E128" s="10">
        <v>209745</v>
      </c>
      <c r="F128" s="10">
        <v>5414</v>
      </c>
      <c r="G128" s="10">
        <v>358259</v>
      </c>
      <c r="H128" s="10">
        <v>112912</v>
      </c>
      <c r="I128" s="4">
        <v>0</v>
      </c>
      <c r="J128" s="4">
        <v>0</v>
      </c>
      <c r="K128" s="10">
        <f t="shared" ref="K128:L128" si="11">C50+E50+G50+I50+C89+E89+G89+I89+C128+E128+G128+I128</f>
        <v>8756192</v>
      </c>
      <c r="L128" s="10">
        <f t="shared" si="11"/>
        <v>2933900</v>
      </c>
    </row>
    <row r="129" spans="1:12" x14ac:dyDescent="0.3">
      <c r="A129" s="1" t="s">
        <v>574</v>
      </c>
      <c r="B129" s="26" t="s">
        <v>585</v>
      </c>
      <c r="C129" s="10">
        <v>3958326.31</v>
      </c>
      <c r="D129" s="10">
        <v>2706680.8</v>
      </c>
      <c r="E129" s="10">
        <v>0</v>
      </c>
      <c r="F129" s="10">
        <v>0</v>
      </c>
      <c r="G129" s="10">
        <v>600749.21</v>
      </c>
      <c r="H129" s="10">
        <v>228746.94</v>
      </c>
      <c r="I129" s="4">
        <v>0</v>
      </c>
      <c r="J129" s="4">
        <v>30000</v>
      </c>
      <c r="K129" s="10">
        <f t="shared" ref="K129:L129" si="12">C51+E51+G51+I51+C90+E90+G90+I90+C129+E129+G129+I129</f>
        <v>13518641.290000003</v>
      </c>
      <c r="L129" s="10">
        <f t="shared" si="12"/>
        <v>6529791.5300000003</v>
      </c>
    </row>
    <row r="130" spans="1:12" x14ac:dyDescent="0.3">
      <c r="A130" s="1" t="s">
        <v>574</v>
      </c>
      <c r="B130" s="26" t="s">
        <v>586</v>
      </c>
      <c r="C130" s="10">
        <v>4050363.84</v>
      </c>
      <c r="D130" s="10">
        <v>2062134.95</v>
      </c>
      <c r="E130" s="10">
        <v>147335.88</v>
      </c>
      <c r="F130" s="10">
        <v>126725.71</v>
      </c>
      <c r="G130" s="10">
        <v>414871.29</v>
      </c>
      <c r="H130" s="10">
        <v>164134.9</v>
      </c>
      <c r="I130" s="4">
        <v>0</v>
      </c>
      <c r="J130" s="4">
        <v>0</v>
      </c>
      <c r="K130" s="10">
        <f t="shared" ref="K130:L130" si="13">C52+E52+G52+I52+C91+E91+G91+I91+C130+E130+G130+I130</f>
        <v>17493963.009999998</v>
      </c>
      <c r="L130" s="10">
        <f t="shared" si="13"/>
        <v>8116147.1299999999</v>
      </c>
    </row>
    <row r="131" spans="1:12" x14ac:dyDescent="0.3">
      <c r="A131" s="1" t="s">
        <v>574</v>
      </c>
      <c r="B131" s="26" t="s">
        <v>587</v>
      </c>
      <c r="C131" s="10">
        <v>3765614.23</v>
      </c>
      <c r="D131" s="10">
        <v>2048297.62</v>
      </c>
      <c r="E131" s="10">
        <v>0</v>
      </c>
      <c r="F131" s="10">
        <v>0</v>
      </c>
      <c r="G131" s="10">
        <v>602344.6</v>
      </c>
      <c r="H131" s="10">
        <v>89845.43</v>
      </c>
      <c r="I131" s="4">
        <v>0</v>
      </c>
      <c r="J131" s="4">
        <v>0</v>
      </c>
      <c r="K131" s="10">
        <f t="shared" ref="K131:L131" si="14">C53+E53+G53+I53+C92+E92+G92+I92+C131+E131+G131+I131</f>
        <v>19339953.32</v>
      </c>
      <c r="L131" s="10">
        <f t="shared" si="14"/>
        <v>5805117.3600000003</v>
      </c>
    </row>
    <row r="132" spans="1:12" x14ac:dyDescent="0.3">
      <c r="A132" s="1" t="s">
        <v>574</v>
      </c>
      <c r="B132" s="26" t="s">
        <v>588</v>
      </c>
      <c r="C132" s="10">
        <v>3325598.88</v>
      </c>
      <c r="D132" s="10">
        <v>1790650.08</v>
      </c>
      <c r="E132" s="10">
        <v>20635.87</v>
      </c>
      <c r="F132" s="10">
        <v>11000</v>
      </c>
      <c r="G132" s="10">
        <v>790229.65</v>
      </c>
      <c r="H132" s="10">
        <v>228039.89</v>
      </c>
      <c r="I132" s="4">
        <v>0</v>
      </c>
      <c r="J132" s="4">
        <v>0</v>
      </c>
      <c r="K132" s="10">
        <f t="shared" ref="K132:L132" si="15">C54+E54+G54+I54+C93+E93+G93+I93+C132+E132+G132+I132</f>
        <v>10679075.83</v>
      </c>
      <c r="L132" s="10">
        <f t="shared" si="15"/>
        <v>4209612.12</v>
      </c>
    </row>
    <row r="133" spans="1:12" x14ac:dyDescent="0.3">
      <c r="A133" s="1" t="s">
        <v>574</v>
      </c>
      <c r="B133" s="26" t="s">
        <v>589</v>
      </c>
      <c r="C133" s="10">
        <v>2279940.02</v>
      </c>
      <c r="D133" s="10">
        <v>1648499.73</v>
      </c>
      <c r="E133" s="10">
        <v>123000.09</v>
      </c>
      <c r="F133" s="10">
        <v>2067.7399999999998</v>
      </c>
      <c r="G133" s="10">
        <v>453230.84</v>
      </c>
      <c r="H133" s="10">
        <v>217561.9</v>
      </c>
      <c r="I133" s="4">
        <v>0</v>
      </c>
      <c r="J133" s="4">
        <v>0</v>
      </c>
      <c r="K133" s="10">
        <f t="shared" ref="K133:L133" si="16">C55+E55+G55+I55+C94+E94+G94+I94+C133+E133+G133+I133</f>
        <v>8536039.2699999996</v>
      </c>
      <c r="L133" s="10">
        <f t="shared" si="16"/>
        <v>4509411.7200000007</v>
      </c>
    </row>
    <row r="134" spans="1:12" x14ac:dyDescent="0.3">
      <c r="A134" s="1" t="s">
        <v>574</v>
      </c>
      <c r="B134" s="26" t="s">
        <v>590</v>
      </c>
      <c r="C134" s="10">
        <v>3034821.46</v>
      </c>
      <c r="D134" s="10">
        <v>1193231.6200000001</v>
      </c>
      <c r="E134" s="10">
        <v>1217.4100000000001</v>
      </c>
      <c r="F134" s="10">
        <v>7000</v>
      </c>
      <c r="G134" s="10">
        <v>208562.49</v>
      </c>
      <c r="H134" s="10">
        <v>102276.9</v>
      </c>
      <c r="I134" s="4">
        <v>99974.18</v>
      </c>
      <c r="J134" s="4">
        <v>59523.85</v>
      </c>
      <c r="K134" s="10">
        <f t="shared" ref="K134:L134" si="17">C56+E56+G56+I56+C95+E95+G95+I95+C134+E134+G134+I134</f>
        <v>6128539.2400000002</v>
      </c>
      <c r="L134" s="10">
        <f t="shared" si="17"/>
        <v>1862020.8400000003</v>
      </c>
    </row>
    <row r="135" spans="1:12" x14ac:dyDescent="0.3">
      <c r="A135" s="1" t="s">
        <v>574</v>
      </c>
      <c r="B135" s="26" t="s">
        <v>591</v>
      </c>
      <c r="C135" s="10">
        <v>9018870.2300000004</v>
      </c>
      <c r="D135" s="10">
        <v>4943621.9400000004</v>
      </c>
      <c r="E135" s="10">
        <v>1376048.06</v>
      </c>
      <c r="F135" s="10">
        <v>798580.26</v>
      </c>
      <c r="G135" s="10">
        <v>311939.14</v>
      </c>
      <c r="H135" s="10">
        <v>171162.89</v>
      </c>
      <c r="I135" s="4">
        <v>2489388.9500000002</v>
      </c>
      <c r="J135" s="4">
        <v>2290989</v>
      </c>
      <c r="K135" s="10">
        <f t="shared" ref="K135:L135" si="18">C57+E57+G57+I57+C96+E96+G96+I96+C135+E135+G135+I135</f>
        <v>22691164.02</v>
      </c>
      <c r="L135" s="10">
        <f t="shared" si="18"/>
        <v>9559794.9600000009</v>
      </c>
    </row>
    <row r="136" spans="1:12" x14ac:dyDescent="0.3">
      <c r="A136" s="1" t="s">
        <v>574</v>
      </c>
      <c r="B136" s="26" t="s">
        <v>592</v>
      </c>
      <c r="C136" s="10">
        <v>2668931.46</v>
      </c>
      <c r="D136" s="10">
        <v>1012664.91</v>
      </c>
      <c r="E136" s="10">
        <v>0</v>
      </c>
      <c r="F136" s="10">
        <v>13500</v>
      </c>
      <c r="G136" s="10">
        <v>185517.47</v>
      </c>
      <c r="H136" s="10">
        <v>46291.87</v>
      </c>
      <c r="I136" s="4">
        <v>3224871.97</v>
      </c>
      <c r="J136" s="4">
        <v>3151868.14</v>
      </c>
      <c r="K136" s="10">
        <f t="shared" ref="K136:L136" si="19">C58+E58+G58+I58+C97+E97+G97+I97+C136+E136+G136+I136</f>
        <v>10100979.5</v>
      </c>
      <c r="L136" s="10">
        <f t="shared" si="19"/>
        <v>5078052.9400000004</v>
      </c>
    </row>
    <row r="137" spans="1:12" x14ac:dyDescent="0.3">
      <c r="A137" s="1" t="s">
        <v>574</v>
      </c>
      <c r="B137" s="26" t="s">
        <v>593</v>
      </c>
      <c r="C137" s="10">
        <v>6082782</v>
      </c>
      <c r="D137" s="10">
        <v>4514587</v>
      </c>
      <c r="E137" s="10">
        <v>0</v>
      </c>
      <c r="F137" s="10">
        <v>31250</v>
      </c>
      <c r="G137" s="10">
        <v>255831</v>
      </c>
      <c r="H137" s="10">
        <v>59897</v>
      </c>
      <c r="I137" s="4">
        <v>0</v>
      </c>
      <c r="J137" s="4">
        <v>0</v>
      </c>
      <c r="K137" s="10">
        <f t="shared" ref="K137:L137" si="20">C59+E59+G59+I59+C98+E98+G98+I98+C137+E137+G137+I137</f>
        <v>17057992</v>
      </c>
      <c r="L137" s="10">
        <f t="shared" si="20"/>
        <v>10177061</v>
      </c>
    </row>
    <row r="138" spans="1:12" x14ac:dyDescent="0.3">
      <c r="A138" s="1" t="s">
        <v>574</v>
      </c>
      <c r="B138" s="26" t="s">
        <v>594</v>
      </c>
      <c r="C138" s="10">
        <v>6431918</v>
      </c>
      <c r="D138" s="10">
        <v>1621428</v>
      </c>
      <c r="E138" s="10">
        <v>310516</v>
      </c>
      <c r="F138" s="10">
        <v>65195</v>
      </c>
      <c r="G138" s="10">
        <v>467336</v>
      </c>
      <c r="H138" s="10">
        <v>202635</v>
      </c>
      <c r="I138" s="4">
        <v>579011</v>
      </c>
      <c r="J138" s="4">
        <v>415137</v>
      </c>
      <c r="K138" s="10">
        <f t="shared" ref="K138:L138" si="21">C60+E60+G60+I60+C99+E99+G99+I99+C138+E138+G138+I138</f>
        <v>16529214</v>
      </c>
      <c r="L138" s="10">
        <f t="shared" si="21"/>
        <v>4366062</v>
      </c>
    </row>
    <row r="139" spans="1:12" x14ac:dyDescent="0.3">
      <c r="A139" s="1" t="s">
        <v>574</v>
      </c>
      <c r="B139" s="26" t="s">
        <v>595</v>
      </c>
      <c r="C139" s="10">
        <v>2006827.25</v>
      </c>
      <c r="D139" s="10">
        <v>1445803.9</v>
      </c>
      <c r="E139" s="10">
        <v>66516</v>
      </c>
      <c r="F139" s="10">
        <v>0</v>
      </c>
      <c r="G139" s="10">
        <v>930576.27</v>
      </c>
      <c r="H139" s="10">
        <v>466037.71</v>
      </c>
      <c r="I139" s="4">
        <v>58488.93</v>
      </c>
      <c r="J139" s="4">
        <v>7997.09</v>
      </c>
      <c r="K139" s="10">
        <f t="shared" ref="K139:L139" si="22">C61+E61+G61+I61+C100+E100+G100+I100+C139+E139+G139+I139</f>
        <v>12896102.699999999</v>
      </c>
      <c r="L139" s="10">
        <f t="shared" si="22"/>
        <v>5543775.71</v>
      </c>
    </row>
    <row r="140" spans="1:12" x14ac:dyDescent="0.3">
      <c r="A140" s="1" t="s">
        <v>574</v>
      </c>
      <c r="B140" s="26" t="s">
        <v>596</v>
      </c>
      <c r="C140" s="10">
        <v>4535397.24</v>
      </c>
      <c r="D140" s="10">
        <v>3337114.65</v>
      </c>
      <c r="E140" s="10">
        <v>0</v>
      </c>
      <c r="F140" s="10">
        <v>0</v>
      </c>
      <c r="G140" s="10">
        <v>434095.89</v>
      </c>
      <c r="H140" s="10">
        <v>183118.24</v>
      </c>
      <c r="I140" s="4">
        <v>141238</v>
      </c>
      <c r="J140" s="4">
        <v>141238</v>
      </c>
      <c r="K140" s="10">
        <f t="shared" ref="K140:L140" si="23">C62+E62+G62+I62+C101+E101+G101+I101+C140+E140+G140+I140</f>
        <v>10486627.850000001</v>
      </c>
      <c r="L140" s="10">
        <f t="shared" si="23"/>
        <v>5260996.9000000004</v>
      </c>
    </row>
    <row r="141" spans="1:12" x14ac:dyDescent="0.3">
      <c r="A141" s="1" t="s">
        <v>574</v>
      </c>
      <c r="B141" s="26" t="s">
        <v>597</v>
      </c>
      <c r="C141" s="10">
        <v>2874804</v>
      </c>
      <c r="D141" s="10">
        <v>1254117</v>
      </c>
      <c r="E141" s="10">
        <v>76335</v>
      </c>
      <c r="F141" s="10">
        <v>3316</v>
      </c>
      <c r="G141" s="10">
        <v>260005</v>
      </c>
      <c r="H141" s="10">
        <v>58576</v>
      </c>
      <c r="I141" s="4">
        <v>4000</v>
      </c>
      <c r="J141" s="4">
        <v>0</v>
      </c>
      <c r="K141" s="10">
        <f t="shared" ref="K141:L141" si="24">C63+E63+G63+I63+C102+E102+G102+I102+C141+E141+G141+I141</f>
        <v>10407215</v>
      </c>
      <c r="L141" s="10">
        <f t="shared" si="24"/>
        <v>5145162</v>
      </c>
    </row>
    <row r="142" spans="1:12" x14ac:dyDescent="0.3">
      <c r="A142" s="1" t="s">
        <v>574</v>
      </c>
      <c r="B142" s="26" t="s">
        <v>598</v>
      </c>
      <c r="C142" s="10">
        <v>1610766.08</v>
      </c>
      <c r="D142" s="10">
        <v>735672.68</v>
      </c>
      <c r="E142" s="10">
        <v>159258.89000000001</v>
      </c>
      <c r="F142" s="10">
        <v>167979.54</v>
      </c>
      <c r="G142" s="10">
        <v>201670.79</v>
      </c>
      <c r="H142" s="10">
        <v>36918.17</v>
      </c>
      <c r="I142" s="4">
        <v>44005.56</v>
      </c>
      <c r="J142" s="4">
        <v>30979.54</v>
      </c>
      <c r="K142" s="10">
        <f t="shared" ref="K142:L142" si="25">C64+E64+G64+I64+C103+E103+G103+I103+C142+E142+G142+I142</f>
        <v>7258004.4399999995</v>
      </c>
      <c r="L142" s="10">
        <f t="shared" si="25"/>
        <v>2178033.79</v>
      </c>
    </row>
    <row r="143" spans="1:12" x14ac:dyDescent="0.3">
      <c r="A143" s="1" t="s">
        <v>574</v>
      </c>
      <c r="B143" s="26" t="s">
        <v>599</v>
      </c>
      <c r="C143" s="10">
        <v>1722179.85</v>
      </c>
      <c r="D143" s="10">
        <v>849223.96</v>
      </c>
      <c r="E143" s="10">
        <v>0</v>
      </c>
      <c r="F143" s="10">
        <v>80000</v>
      </c>
      <c r="G143" s="10">
        <v>262426.46000000002</v>
      </c>
      <c r="H143" s="10">
        <v>100852.88</v>
      </c>
      <c r="I143" s="4">
        <v>0</v>
      </c>
      <c r="J143" s="4">
        <v>10000</v>
      </c>
      <c r="K143" s="10">
        <f t="shared" ref="K143:L143" si="26">C65+E65+G65+I65+C104+E104+G104+I104+C143+E143+G143+I143</f>
        <v>5612090.4899999993</v>
      </c>
      <c r="L143" s="10">
        <f t="shared" si="26"/>
        <v>1553676.75</v>
      </c>
    </row>
    <row r="144" spans="1:12" x14ac:dyDescent="0.3">
      <c r="A144" s="1" t="s">
        <v>574</v>
      </c>
      <c r="B144" s="26" t="s">
        <v>600</v>
      </c>
      <c r="C144" s="10">
        <v>4189300</v>
      </c>
      <c r="D144" s="10">
        <v>1763800</v>
      </c>
      <c r="E144" s="10">
        <v>1778600</v>
      </c>
      <c r="F144" s="10">
        <v>995800</v>
      </c>
      <c r="G144" s="10">
        <v>223300</v>
      </c>
      <c r="H144" s="10">
        <v>70000</v>
      </c>
      <c r="I144" s="4">
        <v>2000</v>
      </c>
      <c r="J144" s="4">
        <v>0</v>
      </c>
      <c r="K144" s="10">
        <f t="shared" ref="K144:L144" si="27">C66+E66+G66+I66+C105+E105+G105+I105+C144+E144+G144+I144</f>
        <v>20212100</v>
      </c>
      <c r="L144" s="10">
        <f t="shared" si="27"/>
        <v>7142200</v>
      </c>
    </row>
    <row r="145" spans="1:13" x14ac:dyDescent="0.3">
      <c r="A145" s="1" t="s">
        <v>574</v>
      </c>
      <c r="B145" s="26" t="s">
        <v>601</v>
      </c>
      <c r="C145" s="10">
        <v>4769985.78</v>
      </c>
      <c r="D145" s="10">
        <v>2073501.25</v>
      </c>
      <c r="E145" s="10">
        <v>777425</v>
      </c>
      <c r="F145" s="10">
        <v>217171.07</v>
      </c>
      <c r="G145" s="10">
        <v>635427.11</v>
      </c>
      <c r="H145" s="10">
        <v>362666.69</v>
      </c>
      <c r="I145" s="4">
        <v>20000</v>
      </c>
      <c r="J145" s="4">
        <v>20000</v>
      </c>
      <c r="K145" s="10">
        <f t="shared" ref="K145:L145" si="28">C67+E67+G67+I67+C106+E106+G106+I106+C145+E145+G145+I145</f>
        <v>14611039.029999997</v>
      </c>
      <c r="L145" s="10">
        <f t="shared" si="28"/>
        <v>5451282.830000001</v>
      </c>
    </row>
    <row r="146" spans="1:13" x14ac:dyDescent="0.3">
      <c r="A146" s="1" t="s">
        <v>574</v>
      </c>
      <c r="B146" s="26" t="s">
        <v>602</v>
      </c>
      <c r="C146" s="10">
        <v>7188207.1200000001</v>
      </c>
      <c r="D146" s="10">
        <v>4245365.8899999997</v>
      </c>
      <c r="E146" s="10">
        <v>674999.69</v>
      </c>
      <c r="F146" s="10">
        <v>1034052.71</v>
      </c>
      <c r="G146" s="10">
        <v>1147813.6200000001</v>
      </c>
      <c r="H146" s="10">
        <v>229426.07</v>
      </c>
      <c r="I146" s="4">
        <v>149938.38</v>
      </c>
      <c r="J146" s="4">
        <v>76069.740000000005</v>
      </c>
      <c r="K146" s="10">
        <f t="shared" ref="K146:L146" si="29">C68+E68+G68+I68+C107+E107+G107+I107+C146+E146+G146+I146</f>
        <v>16894259.029999997</v>
      </c>
      <c r="L146" s="10">
        <f t="shared" si="29"/>
        <v>8467777.3599999994</v>
      </c>
    </row>
    <row r="147" spans="1:13" x14ac:dyDescent="0.3">
      <c r="A147" s="1" t="s">
        <v>574</v>
      </c>
      <c r="B147" s="26" t="s">
        <v>603</v>
      </c>
      <c r="C147" s="10">
        <v>4243776.9800000004</v>
      </c>
      <c r="D147" s="10">
        <v>2917512.11</v>
      </c>
      <c r="E147" s="10">
        <v>653688.66</v>
      </c>
      <c r="F147" s="10">
        <v>344066.72</v>
      </c>
      <c r="G147" s="10">
        <v>331321.67</v>
      </c>
      <c r="H147" s="10">
        <v>153625.12</v>
      </c>
      <c r="I147" s="4">
        <v>0</v>
      </c>
      <c r="J147" s="4">
        <v>0</v>
      </c>
      <c r="K147" s="10">
        <f t="shared" ref="K147:L147" si="30">C69+E69+G69+I69+C108+E108+G108+I108+C147+E147+G147+I147</f>
        <v>12325604.380000001</v>
      </c>
      <c r="L147" s="10">
        <f t="shared" si="30"/>
        <v>6937924.8399999999</v>
      </c>
    </row>
    <row r="148" spans="1:13" x14ac:dyDescent="0.3">
      <c r="A148" s="1" t="s">
        <v>574</v>
      </c>
      <c r="B148" s="26" t="s">
        <v>604</v>
      </c>
      <c r="C148" s="10">
        <v>5299521</v>
      </c>
      <c r="D148" s="10">
        <v>1211431</v>
      </c>
      <c r="E148" s="10">
        <v>915725</v>
      </c>
      <c r="F148" s="10">
        <v>330515</v>
      </c>
      <c r="G148" s="10">
        <v>369474</v>
      </c>
      <c r="H148" s="10">
        <v>12364</v>
      </c>
      <c r="I148" s="4">
        <v>0</v>
      </c>
      <c r="J148" s="4">
        <v>0</v>
      </c>
      <c r="K148" s="10">
        <f>C70+E70+G70+I70+C109+E109+G109+I109+C148+E148+G148+I148</f>
        <v>14381943</v>
      </c>
      <c r="L148" s="10">
        <f>D70+F70+H70+J70+D109+F109+H109+J109+D148+F148+H148+J148</f>
        <v>2940819</v>
      </c>
    </row>
    <row r="149" spans="1:13" x14ac:dyDescent="0.3">
      <c r="A149" s="1" t="s">
        <v>360</v>
      </c>
      <c r="B149" s="26" t="s">
        <v>605</v>
      </c>
      <c r="C149" s="10">
        <v>3626645.31</v>
      </c>
      <c r="D149" s="10">
        <v>1317311.18</v>
      </c>
      <c r="E149" s="10">
        <v>214328.53</v>
      </c>
      <c r="F149" s="10">
        <v>202439.61</v>
      </c>
      <c r="G149" s="10">
        <v>275901.32</v>
      </c>
      <c r="H149" s="10">
        <v>153627.74</v>
      </c>
      <c r="I149" s="4">
        <v>0</v>
      </c>
      <c r="J149" s="4">
        <v>0</v>
      </c>
      <c r="K149" s="10">
        <f>C71+E71+G71+I71+C110+E110+G110+I110+C149+E149+G149+I149</f>
        <v>14244074.91</v>
      </c>
      <c r="L149" s="10">
        <f>D71+F71+H71+J71+D110+F110+H110+J110+D149+F149+H149+J149</f>
        <v>6369149.2400000012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225</v>
      </c>
      <c r="C151" s="11">
        <f t="shared" ref="C151:L151" si="31">SUBTOTAL(9,C118:C150)</f>
        <v>133015518.19</v>
      </c>
      <c r="D151" s="11">
        <f t="shared" si="31"/>
        <v>69120522.239999995</v>
      </c>
      <c r="E151" s="11">
        <f t="shared" si="31"/>
        <v>11762667.399999999</v>
      </c>
      <c r="F151" s="11">
        <f t="shared" si="31"/>
        <v>6040785.5899999999</v>
      </c>
      <c r="G151" s="11">
        <f t="shared" si="31"/>
        <v>15888951.700000001</v>
      </c>
      <c r="H151" s="11">
        <f t="shared" si="31"/>
        <v>4813368.870000001</v>
      </c>
      <c r="I151" s="11">
        <f t="shared" si="31"/>
        <v>7784183.2699999996</v>
      </c>
      <c r="J151" s="11">
        <f t="shared" si="31"/>
        <v>6933338.3600000003</v>
      </c>
      <c r="K151" s="11">
        <f t="shared" si="31"/>
        <v>502687516.88999993</v>
      </c>
      <c r="L151" s="11">
        <f t="shared" si="31"/>
        <v>203062260.31000003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29"/>
      <c r="D154" s="229"/>
      <c r="E154" s="229"/>
      <c r="F154" s="229"/>
      <c r="G154" s="229"/>
      <c r="H154" s="229"/>
      <c r="I154" s="229"/>
      <c r="J154" s="232"/>
      <c r="K154" s="224" t="s">
        <v>146</v>
      </c>
      <c r="L154" s="225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158" t="s">
        <v>252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158" t="s">
        <v>253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58"/>
    </row>
    <row r="158" spans="1:13" x14ac:dyDescent="0.3">
      <c r="A158" s="31" t="s">
        <v>159</v>
      </c>
      <c r="B158" s="26"/>
      <c r="C158" s="4"/>
      <c r="D158" s="4"/>
      <c r="E158" s="4"/>
      <c r="F158" s="4"/>
      <c r="G158" s="4"/>
      <c r="H158" s="238" t="s">
        <v>510</v>
      </c>
      <c r="I158" s="238"/>
      <c r="J158" s="238"/>
      <c r="K158" s="160">
        <v>0</v>
      </c>
      <c r="L158" s="161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502687516.88999993</v>
      </c>
      <c r="L159" s="15">
        <f>L151+L158</f>
        <v>203062260.31000003</v>
      </c>
    </row>
    <row r="160" spans="1:13" x14ac:dyDescent="0.3">
      <c r="A160" s="31" t="s">
        <v>84</v>
      </c>
      <c r="B160" s="26"/>
      <c r="C160" s="4"/>
      <c r="D160" s="4"/>
      <c r="E160" s="4"/>
      <c r="F160" s="4"/>
      <c r="G160" s="4"/>
      <c r="H160" s="235" t="s">
        <v>496</v>
      </c>
      <c r="I160" s="235"/>
      <c r="J160" s="235"/>
      <c r="K160" s="4">
        <v>3758979</v>
      </c>
      <c r="L160" s="148">
        <v>3758979</v>
      </c>
    </row>
    <row r="161" spans="1:12" ht="13.5" thickBot="1" x14ac:dyDescent="0.35">
      <c r="A161" s="31"/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150"/>
    </row>
    <row r="162" spans="1:12" ht="14" thickTop="1" thickBot="1" x14ac:dyDescent="0.35">
      <c r="B162" s="10"/>
      <c r="C162" s="10"/>
      <c r="D162" s="10"/>
      <c r="E162" s="10"/>
      <c r="F162" s="10"/>
      <c r="G162" s="10"/>
      <c r="H162" s="236" t="s">
        <v>160</v>
      </c>
      <c r="I162" s="236"/>
      <c r="J162" s="236"/>
      <c r="K162" s="151">
        <f>K159-K160</f>
        <v>498928537.88999993</v>
      </c>
      <c r="L162" s="152">
        <f>L159-L160</f>
        <v>199303281.31000003</v>
      </c>
    </row>
    <row r="163" spans="1:12" ht="13.5" thickTop="1" x14ac:dyDescent="0.3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K154:L154"/>
    <mergeCell ref="H160:J160"/>
    <mergeCell ref="H162:J162"/>
    <mergeCell ref="H158:J158"/>
    <mergeCell ref="C154:D154"/>
    <mergeCell ref="G154:H154"/>
    <mergeCell ref="E154:F154"/>
    <mergeCell ref="I154:J154"/>
    <mergeCell ref="B36:L36"/>
    <mergeCell ref="C37:D37"/>
    <mergeCell ref="E37:F37"/>
    <mergeCell ref="G37:H37"/>
    <mergeCell ref="I37:J37"/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C1" workbookViewId="0">
      <selection activeCell="C16" sqref="C16"/>
    </sheetView>
  </sheetViews>
  <sheetFormatPr defaultRowHeight="12.5" x14ac:dyDescent="0.25"/>
  <cols>
    <col min="1" max="1" width="0" hidden="1" customWidth="1"/>
    <col min="2" max="2" width="9.1796875" hidden="1" customWidth="1"/>
    <col min="3" max="3" width="44" bestFit="1" customWidth="1"/>
    <col min="4" max="4" width="20.26953125" bestFit="1" customWidth="1"/>
  </cols>
  <sheetData>
    <row r="1" spans="3:10" ht="13" thickBot="1" x14ac:dyDescent="0.3">
      <c r="C1" s="16"/>
      <c r="D1" s="16"/>
      <c r="E1" s="16"/>
      <c r="F1" s="16"/>
      <c r="G1" s="16"/>
      <c r="H1" s="16"/>
      <c r="I1" s="16"/>
      <c r="J1" s="16"/>
    </row>
    <row r="2" spans="3:10" ht="23" thickBot="1" x14ac:dyDescent="0.5">
      <c r="C2" s="208" t="s">
        <v>263</v>
      </c>
      <c r="D2" s="209"/>
      <c r="E2" s="209"/>
      <c r="F2" s="209"/>
      <c r="G2" s="209"/>
      <c r="H2" s="209"/>
      <c r="I2" s="209"/>
      <c r="J2" s="210"/>
    </row>
    <row r="3" spans="3:10" ht="23" thickBot="1" x14ac:dyDescent="0.5">
      <c r="C3" s="17"/>
      <c r="D3" s="17"/>
      <c r="E3" s="17"/>
      <c r="F3" s="17"/>
      <c r="G3" s="17"/>
      <c r="H3" s="17"/>
      <c r="I3" s="17"/>
      <c r="J3" s="17"/>
    </row>
    <row r="4" spans="3:10" ht="23" thickBot="1" x14ac:dyDescent="0.5">
      <c r="C4" s="17" t="s">
        <v>264</v>
      </c>
      <c r="D4" s="18">
        <v>2021</v>
      </c>
      <c r="E4" s="17"/>
      <c r="F4" s="17"/>
      <c r="G4" s="17"/>
      <c r="H4" s="17"/>
      <c r="I4" s="17"/>
      <c r="J4" s="17"/>
    </row>
    <row r="5" spans="3:10" ht="23" thickBot="1" x14ac:dyDescent="0.5">
      <c r="C5" s="17" t="s">
        <v>262</v>
      </c>
      <c r="D5" s="19" t="s">
        <v>495</v>
      </c>
      <c r="E5" s="17"/>
      <c r="F5" s="17"/>
      <c r="G5" s="17"/>
      <c r="H5" s="17"/>
      <c r="I5" s="17"/>
      <c r="J5" s="17"/>
    </row>
    <row r="6" spans="3:10" ht="22.5" x14ac:dyDescent="0.45">
      <c r="C6" s="17"/>
      <c r="D6" s="17"/>
      <c r="E6" s="17"/>
      <c r="F6" s="17"/>
      <c r="G6" s="17"/>
      <c r="H6" s="17"/>
      <c r="I6" s="17"/>
      <c r="J6" s="17"/>
    </row>
    <row r="7" spans="3:10" x14ac:dyDescent="0.25">
      <c r="C7" s="16"/>
      <c r="D7" s="16"/>
      <c r="E7" s="16"/>
      <c r="F7" s="16"/>
      <c r="G7" s="16"/>
      <c r="H7" s="16"/>
      <c r="I7" s="16"/>
      <c r="J7" s="16"/>
    </row>
    <row r="8" spans="3:10" x14ac:dyDescent="0.25">
      <c r="C8" s="16"/>
      <c r="D8" s="16"/>
      <c r="E8" s="16"/>
      <c r="F8" s="16"/>
      <c r="G8" s="16"/>
      <c r="H8" s="16"/>
      <c r="I8" s="16"/>
      <c r="J8" s="16"/>
    </row>
    <row r="9" spans="3:10" x14ac:dyDescent="0.25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32" width="13" style="1" customWidth="1"/>
    <col min="33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s="22" customFormat="1" ht="12.75" customHeight="1" x14ac:dyDescent="0.35">
      <c r="A7" s="1"/>
      <c r="D7" s="1"/>
      <c r="E7" s="1"/>
      <c r="F7" s="1"/>
      <c r="G7" s="1"/>
      <c r="H7" s="1"/>
      <c r="I7" s="23"/>
      <c r="J7" s="1"/>
    </row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170</v>
      </c>
      <c r="L12" s="31" t="s">
        <v>170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379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3">
      <c r="K28" s="2"/>
      <c r="L28" s="3"/>
    </row>
    <row r="29" spans="1:12" hidden="1" x14ac:dyDescent="0.3">
      <c r="A29" s="1" t="s">
        <v>567</v>
      </c>
    </row>
    <row r="30" spans="1:12" hidden="1" x14ac:dyDescent="0.3">
      <c r="A30" s="1" t="s">
        <v>402</v>
      </c>
    </row>
    <row r="31" spans="1:12" hidden="1" x14ac:dyDescent="0.3">
      <c r="A31" s="1" t="s">
        <v>403</v>
      </c>
      <c r="B31" s="8" t="s">
        <v>260</v>
      </c>
      <c r="C31" s="1" t="s">
        <v>226</v>
      </c>
      <c r="D31" s="1" t="s">
        <v>226</v>
      </c>
      <c r="E31" s="1" t="s">
        <v>226</v>
      </c>
      <c r="F31" s="1" t="s">
        <v>226</v>
      </c>
      <c r="G31" s="1" t="s">
        <v>226</v>
      </c>
      <c r="H31" s="1" t="s">
        <v>226</v>
      </c>
    </row>
    <row r="32" spans="1:12" hidden="1" x14ac:dyDescent="0.3">
      <c r="A32" s="1" t="s">
        <v>404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3">
      <c r="A33" s="1" t="s">
        <v>405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35">
      <c r="A34" s="1" t="s">
        <v>406</v>
      </c>
      <c r="C34" s="1" t="s">
        <v>354</v>
      </c>
      <c r="D34" s="1" t="s">
        <v>355</v>
      </c>
      <c r="E34" s="1" t="s">
        <v>354</v>
      </c>
      <c r="F34" s="1" t="s">
        <v>355</v>
      </c>
      <c r="G34" s="1" t="s">
        <v>354</v>
      </c>
      <c r="H34" s="1" t="s">
        <v>355</v>
      </c>
      <c r="I34" s="1"/>
      <c r="J34" s="1"/>
    </row>
    <row r="35" spans="1:13" x14ac:dyDescent="0.3">
      <c r="K35" s="2"/>
      <c r="L35" s="3"/>
    </row>
    <row r="36" spans="1:13" hidden="1" x14ac:dyDescent="0.3">
      <c r="A36" s="1" t="s">
        <v>172</v>
      </c>
      <c r="K36" s="2"/>
      <c r="L36" s="3"/>
    </row>
    <row r="37" spans="1:13" hidden="1" x14ac:dyDescent="0.3">
      <c r="A37" s="1" t="s">
        <v>108</v>
      </c>
      <c r="K37" s="2"/>
      <c r="L37" s="3"/>
    </row>
    <row r="38" spans="1:13" hidden="1" x14ac:dyDescent="0.3">
      <c r="A38" s="1" t="s">
        <v>109</v>
      </c>
      <c r="B38" s="8"/>
      <c r="C38" s="31"/>
      <c r="D38" s="31"/>
      <c r="E38" s="31"/>
      <c r="F38" s="31"/>
      <c r="K38" s="31" t="s">
        <v>226</v>
      </c>
      <c r="L38" s="1" t="s">
        <v>226</v>
      </c>
    </row>
    <row r="39" spans="1:13" hidden="1" x14ac:dyDescent="0.3">
      <c r="A39" s="1" t="s">
        <v>110</v>
      </c>
      <c r="C39" s="64"/>
      <c r="D39" s="31"/>
      <c r="E39" s="64"/>
      <c r="F39" s="31"/>
      <c r="G39" s="7"/>
      <c r="I39" s="7"/>
      <c r="K39" s="64">
        <v>10</v>
      </c>
      <c r="L39" s="1">
        <v>10</v>
      </c>
    </row>
    <row r="40" spans="1:13" hidden="1" x14ac:dyDescent="0.3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5" hidden="1" x14ac:dyDescent="0.35">
      <c r="A41" s="1" t="s">
        <v>112</v>
      </c>
      <c r="B41" s="22"/>
      <c r="C41" s="31"/>
      <c r="D41" s="31"/>
      <c r="E41" s="31"/>
      <c r="F41" s="31"/>
      <c r="K41" s="64" t="s">
        <v>355</v>
      </c>
      <c r="L41" s="7" t="s">
        <v>355</v>
      </c>
    </row>
    <row r="42" spans="1:13" x14ac:dyDescent="0.3">
      <c r="E42" s="7"/>
      <c r="G42" s="7"/>
      <c r="I42" s="7"/>
      <c r="K42" s="2"/>
      <c r="L42" s="3"/>
    </row>
    <row r="43" spans="1:13" ht="17.5" x14ac:dyDescent="0.35">
      <c r="B43" s="223" t="s">
        <v>258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</row>
    <row r="44" spans="1:13" ht="25.5" customHeight="1" x14ac:dyDescent="0.3">
      <c r="B44" s="13" t="s">
        <v>509</v>
      </c>
      <c r="C44" s="224" t="s">
        <v>317</v>
      </c>
      <c r="D44" s="225"/>
      <c r="E44" s="224" t="s">
        <v>318</v>
      </c>
      <c r="F44" s="225"/>
      <c r="G44" s="224" t="s">
        <v>319</v>
      </c>
      <c r="H44" s="225"/>
      <c r="I44" s="224" t="s">
        <v>320</v>
      </c>
      <c r="J44" s="225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574</v>
      </c>
      <c r="B48" s="26" t="s">
        <v>575</v>
      </c>
      <c r="C48" s="10">
        <v>312902</v>
      </c>
      <c r="D48" s="10">
        <v>249258</v>
      </c>
      <c r="E48" s="10">
        <v>919178</v>
      </c>
      <c r="F48" s="10">
        <v>384283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3">
      <c r="A49" s="1" t="s">
        <v>574</v>
      </c>
      <c r="B49" s="26" t="s">
        <v>576</v>
      </c>
      <c r="C49" s="10">
        <v>720816</v>
      </c>
      <c r="D49" s="10">
        <v>1398281</v>
      </c>
      <c r="E49" s="10">
        <v>421032</v>
      </c>
      <c r="F49" s="10">
        <v>52002</v>
      </c>
      <c r="G49" s="10">
        <v>0</v>
      </c>
      <c r="H49" s="10">
        <v>0</v>
      </c>
      <c r="I49" s="10">
        <v>2778</v>
      </c>
      <c r="J49" s="10">
        <v>57</v>
      </c>
      <c r="K49" s="4"/>
      <c r="L49" s="4"/>
    </row>
    <row r="50" spans="1:12" x14ac:dyDescent="0.3">
      <c r="A50" s="1" t="s">
        <v>574</v>
      </c>
      <c r="B50" s="26" t="s">
        <v>577</v>
      </c>
      <c r="C50" s="10">
        <v>1456684.28</v>
      </c>
      <c r="D50" s="10">
        <v>497925.52</v>
      </c>
      <c r="E50" s="10">
        <v>2141928.2400000002</v>
      </c>
      <c r="F50" s="10">
        <v>376954.36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3">
      <c r="A51" s="1" t="s">
        <v>574</v>
      </c>
      <c r="B51" s="26" t="s">
        <v>578</v>
      </c>
      <c r="C51" s="10">
        <v>1960500</v>
      </c>
      <c r="D51" s="10">
        <v>1370500</v>
      </c>
      <c r="E51" s="10">
        <v>1583300</v>
      </c>
      <c r="F51" s="10">
        <v>14100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3">
      <c r="A52" s="1" t="s">
        <v>574</v>
      </c>
      <c r="B52" s="26" t="s">
        <v>579</v>
      </c>
      <c r="C52" s="10">
        <v>4901684</v>
      </c>
      <c r="D52" s="10">
        <v>305721</v>
      </c>
      <c r="E52" s="10">
        <v>8684962</v>
      </c>
      <c r="F52" s="10">
        <v>4149471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3">
      <c r="A53" s="1" t="s">
        <v>574</v>
      </c>
      <c r="B53" s="26" t="s">
        <v>580</v>
      </c>
      <c r="C53" s="10">
        <v>1931427</v>
      </c>
      <c r="D53" s="10">
        <v>3237</v>
      </c>
      <c r="E53" s="10">
        <v>633122</v>
      </c>
      <c r="F53" s="10">
        <v>17285</v>
      </c>
      <c r="G53" s="10">
        <v>0</v>
      </c>
      <c r="H53" s="10">
        <v>0</v>
      </c>
      <c r="I53" s="10">
        <v>25579</v>
      </c>
      <c r="J53" s="10">
        <v>0</v>
      </c>
      <c r="K53" s="4"/>
      <c r="L53" s="4"/>
    </row>
    <row r="54" spans="1:12" x14ac:dyDescent="0.3">
      <c r="A54" s="1" t="s">
        <v>574</v>
      </c>
      <c r="B54" s="26" t="s">
        <v>581</v>
      </c>
      <c r="C54" s="10">
        <v>491070</v>
      </c>
      <c r="D54" s="10">
        <v>367104</v>
      </c>
      <c r="E54" s="10">
        <v>4303031</v>
      </c>
      <c r="F54" s="10">
        <v>1144880</v>
      </c>
      <c r="G54" s="10">
        <v>0</v>
      </c>
      <c r="H54" s="10">
        <v>0</v>
      </c>
      <c r="I54" s="10">
        <v>1955134</v>
      </c>
      <c r="J54" s="10">
        <v>1000</v>
      </c>
      <c r="K54" s="4"/>
      <c r="L54" s="4"/>
    </row>
    <row r="55" spans="1:12" x14ac:dyDescent="0.3">
      <c r="A55" s="1" t="s">
        <v>574</v>
      </c>
      <c r="B55" s="26" t="s">
        <v>582</v>
      </c>
      <c r="C55" s="10">
        <v>470100</v>
      </c>
      <c r="D55" s="10">
        <v>49500</v>
      </c>
      <c r="E55" s="10">
        <v>1906900</v>
      </c>
      <c r="F55" s="10">
        <v>1757400</v>
      </c>
      <c r="G55" s="10">
        <v>864200</v>
      </c>
      <c r="H55" s="10">
        <v>800100</v>
      </c>
      <c r="I55" s="10">
        <v>12000</v>
      </c>
      <c r="J55" s="10">
        <v>30900</v>
      </c>
      <c r="K55" s="4"/>
      <c r="L55" s="4"/>
    </row>
    <row r="56" spans="1:12" x14ac:dyDescent="0.3">
      <c r="A56" s="1" t="s">
        <v>574</v>
      </c>
      <c r="B56" s="26" t="s">
        <v>583</v>
      </c>
      <c r="C56" s="10">
        <v>4086972</v>
      </c>
      <c r="D56" s="10">
        <v>29724</v>
      </c>
      <c r="E56" s="10">
        <v>2850540</v>
      </c>
      <c r="F56" s="10">
        <v>1344546</v>
      </c>
      <c r="G56" s="10">
        <v>865100</v>
      </c>
      <c r="H56" s="10">
        <v>1055500</v>
      </c>
      <c r="I56" s="10">
        <v>0</v>
      </c>
      <c r="J56" s="10">
        <v>0</v>
      </c>
      <c r="K56" s="4"/>
      <c r="L56" s="4"/>
    </row>
    <row r="57" spans="1:12" x14ac:dyDescent="0.3">
      <c r="A57" s="1" t="s">
        <v>574</v>
      </c>
      <c r="B57" s="26" t="s">
        <v>584</v>
      </c>
      <c r="C57" s="10">
        <v>366707</v>
      </c>
      <c r="D57" s="10">
        <v>3161</v>
      </c>
      <c r="E57" s="10">
        <v>443909</v>
      </c>
      <c r="F57" s="10">
        <v>50756</v>
      </c>
      <c r="G57" s="10">
        <v>0</v>
      </c>
      <c r="H57" s="10">
        <v>0</v>
      </c>
      <c r="I57" s="10">
        <v>47481</v>
      </c>
      <c r="J57" s="10">
        <v>65150</v>
      </c>
      <c r="K57" s="4"/>
      <c r="L57" s="4"/>
    </row>
    <row r="58" spans="1:12" x14ac:dyDescent="0.3">
      <c r="A58" s="1" t="s">
        <v>574</v>
      </c>
      <c r="B58" s="26" t="s">
        <v>585</v>
      </c>
      <c r="C58" s="10">
        <v>53000</v>
      </c>
      <c r="D58" s="10">
        <v>0</v>
      </c>
      <c r="E58" s="10">
        <v>721773.95</v>
      </c>
      <c r="F58" s="10">
        <v>85595.5</v>
      </c>
      <c r="G58" s="10">
        <v>0</v>
      </c>
      <c r="H58" s="10">
        <v>0</v>
      </c>
      <c r="I58" s="10">
        <v>227355.61</v>
      </c>
      <c r="J58" s="10">
        <v>127625.57</v>
      </c>
      <c r="K58" s="4"/>
      <c r="L58" s="4"/>
    </row>
    <row r="59" spans="1:12" x14ac:dyDescent="0.3">
      <c r="A59" s="1" t="s">
        <v>574</v>
      </c>
      <c r="B59" s="26" t="s">
        <v>586</v>
      </c>
      <c r="C59" s="10">
        <v>2824769.9</v>
      </c>
      <c r="D59" s="10">
        <v>2039875.2</v>
      </c>
      <c r="E59" s="10">
        <v>1289559.82</v>
      </c>
      <c r="F59" s="10">
        <v>698242.54</v>
      </c>
      <c r="G59" s="10">
        <v>0</v>
      </c>
      <c r="H59" s="10">
        <v>0</v>
      </c>
      <c r="I59" s="10">
        <v>607303.06000000006</v>
      </c>
      <c r="J59" s="10">
        <v>442526.55</v>
      </c>
      <c r="K59" s="4"/>
      <c r="L59" s="4"/>
    </row>
    <row r="60" spans="1:12" x14ac:dyDescent="0.3">
      <c r="A60" s="1" t="s">
        <v>574</v>
      </c>
      <c r="B60" s="26" t="s">
        <v>587</v>
      </c>
      <c r="C60" s="10">
        <v>760226.23</v>
      </c>
      <c r="D60" s="10">
        <v>4610.4799999999996</v>
      </c>
      <c r="E60" s="10">
        <v>94383.63</v>
      </c>
      <c r="F60" s="10">
        <v>77800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3">
      <c r="A61" s="1" t="s">
        <v>574</v>
      </c>
      <c r="B61" s="26" t="s">
        <v>588</v>
      </c>
      <c r="C61" s="10">
        <v>291909.89</v>
      </c>
      <c r="D61" s="10">
        <v>6246.1</v>
      </c>
      <c r="E61" s="10">
        <v>1104970.69</v>
      </c>
      <c r="F61" s="10">
        <v>683208.53</v>
      </c>
      <c r="G61" s="10">
        <v>0</v>
      </c>
      <c r="H61" s="10">
        <v>0</v>
      </c>
      <c r="I61" s="10">
        <v>247009.72</v>
      </c>
      <c r="J61" s="10">
        <v>202120.92</v>
      </c>
      <c r="K61" s="4"/>
      <c r="L61" s="4"/>
    </row>
    <row r="62" spans="1:12" x14ac:dyDescent="0.3">
      <c r="A62" s="1" t="s">
        <v>574</v>
      </c>
      <c r="B62" s="26" t="s">
        <v>589</v>
      </c>
      <c r="C62" s="10">
        <v>682447.25</v>
      </c>
      <c r="D62" s="10">
        <v>407960.72</v>
      </c>
      <c r="E62" s="10">
        <v>474683.74</v>
      </c>
      <c r="F62" s="10">
        <v>123967.62</v>
      </c>
      <c r="G62" s="10">
        <v>0</v>
      </c>
      <c r="H62" s="10">
        <v>0</v>
      </c>
      <c r="I62" s="10">
        <v>0</v>
      </c>
      <c r="J62" s="10">
        <v>8000</v>
      </c>
      <c r="K62" s="4"/>
      <c r="L62" s="4"/>
    </row>
    <row r="63" spans="1:12" x14ac:dyDescent="0.3">
      <c r="A63" s="1" t="s">
        <v>574</v>
      </c>
      <c r="B63" s="26" t="s">
        <v>590</v>
      </c>
      <c r="C63" s="10">
        <v>79385.05</v>
      </c>
      <c r="D63" s="10">
        <v>50149.47</v>
      </c>
      <c r="E63" s="10">
        <v>230064.7</v>
      </c>
      <c r="F63" s="10">
        <v>66098.91</v>
      </c>
      <c r="G63" s="10">
        <v>0</v>
      </c>
      <c r="H63" s="10">
        <v>0</v>
      </c>
      <c r="I63" s="10">
        <v>25820.16</v>
      </c>
      <c r="J63" s="10">
        <v>500</v>
      </c>
      <c r="K63" s="4"/>
      <c r="L63" s="4"/>
    </row>
    <row r="64" spans="1:12" x14ac:dyDescent="0.3">
      <c r="A64" s="1" t="s">
        <v>574</v>
      </c>
      <c r="B64" s="26" t="s">
        <v>591</v>
      </c>
      <c r="C64" s="10">
        <v>615677.55000000005</v>
      </c>
      <c r="D64" s="10">
        <v>105664.55</v>
      </c>
      <c r="E64" s="10">
        <v>631853.94999999995</v>
      </c>
      <c r="F64" s="10">
        <v>228648.51</v>
      </c>
      <c r="G64" s="10">
        <v>293294.87</v>
      </c>
      <c r="H64" s="10">
        <v>401478.98</v>
      </c>
      <c r="I64" s="10">
        <v>326695.87</v>
      </c>
      <c r="J64" s="10">
        <v>0</v>
      </c>
      <c r="K64" s="4"/>
      <c r="L64" s="4"/>
    </row>
    <row r="65" spans="1:12" x14ac:dyDescent="0.3">
      <c r="A65" s="1" t="s">
        <v>574</v>
      </c>
      <c r="B65" s="26" t="s">
        <v>592</v>
      </c>
      <c r="C65" s="10">
        <v>11212.43</v>
      </c>
      <c r="D65" s="10">
        <v>185.21</v>
      </c>
      <c r="E65" s="10">
        <v>81386.95</v>
      </c>
      <c r="F65" s="10">
        <v>19500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3">
      <c r="A66" s="1" t="s">
        <v>574</v>
      </c>
      <c r="B66" s="26" t="s">
        <v>593</v>
      </c>
      <c r="C66" s="10">
        <v>1144148</v>
      </c>
      <c r="D66" s="10">
        <v>8043</v>
      </c>
      <c r="E66" s="10">
        <v>224873</v>
      </c>
      <c r="F66" s="10">
        <v>56834</v>
      </c>
      <c r="G66" s="10">
        <v>423798</v>
      </c>
      <c r="H66" s="10">
        <v>8795</v>
      </c>
      <c r="I66" s="10">
        <v>0</v>
      </c>
      <c r="J66" s="10">
        <v>0</v>
      </c>
      <c r="K66" s="4"/>
      <c r="L66" s="4"/>
    </row>
    <row r="67" spans="1:12" x14ac:dyDescent="0.3">
      <c r="A67" s="1" t="s">
        <v>574</v>
      </c>
      <c r="B67" s="26" t="s">
        <v>594</v>
      </c>
      <c r="C67" s="10">
        <v>2363162</v>
      </c>
      <c r="D67" s="10">
        <v>873772</v>
      </c>
      <c r="E67" s="10">
        <v>189923</v>
      </c>
      <c r="F67" s="10">
        <v>43303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3">
      <c r="A68" s="1" t="s">
        <v>574</v>
      </c>
      <c r="B68" s="26" t="s">
        <v>595</v>
      </c>
      <c r="C68" s="10">
        <v>409272.9</v>
      </c>
      <c r="D68" s="10">
        <v>4992.7299999999996</v>
      </c>
      <c r="E68" s="10">
        <v>646371.68999999994</v>
      </c>
      <c r="F68" s="10">
        <v>143035.42000000001</v>
      </c>
      <c r="G68" s="10">
        <v>0</v>
      </c>
      <c r="H68" s="10">
        <v>0</v>
      </c>
      <c r="I68" s="10">
        <v>203786.02</v>
      </c>
      <c r="J68" s="10">
        <v>2411.14</v>
      </c>
      <c r="K68" s="4"/>
      <c r="L68" s="4"/>
    </row>
    <row r="69" spans="1:12" x14ac:dyDescent="0.3">
      <c r="A69" s="1" t="s">
        <v>574</v>
      </c>
      <c r="B69" s="26" t="s">
        <v>596</v>
      </c>
      <c r="C69" s="10">
        <v>564507.98</v>
      </c>
      <c r="D69" s="10">
        <v>121447.19</v>
      </c>
      <c r="E69" s="10">
        <v>66565.94</v>
      </c>
      <c r="F69" s="10">
        <v>214929.07</v>
      </c>
      <c r="G69" s="10">
        <v>0</v>
      </c>
      <c r="H69" s="10">
        <v>0</v>
      </c>
      <c r="I69" s="10">
        <v>103000</v>
      </c>
      <c r="J69" s="10">
        <v>100000</v>
      </c>
      <c r="K69" s="4"/>
      <c r="L69" s="4"/>
    </row>
    <row r="70" spans="1:12" x14ac:dyDescent="0.3">
      <c r="A70" s="1" t="s">
        <v>574</v>
      </c>
      <c r="B70" s="26" t="s">
        <v>597</v>
      </c>
      <c r="C70" s="10">
        <v>939292</v>
      </c>
      <c r="D70" s="10">
        <v>9387</v>
      </c>
      <c r="E70" s="10">
        <v>593985</v>
      </c>
      <c r="F70" s="10">
        <v>66838</v>
      </c>
      <c r="G70" s="10">
        <v>5241</v>
      </c>
      <c r="H70" s="10">
        <v>302</v>
      </c>
      <c r="I70" s="10">
        <v>946526</v>
      </c>
      <c r="J70" s="10">
        <v>946526</v>
      </c>
      <c r="K70" s="4"/>
      <c r="L70" s="4"/>
    </row>
    <row r="71" spans="1:12" x14ac:dyDescent="0.3">
      <c r="A71" s="1" t="s">
        <v>574</v>
      </c>
      <c r="B71" s="26" t="s">
        <v>598</v>
      </c>
      <c r="C71" s="10">
        <v>252992.71</v>
      </c>
      <c r="D71" s="10">
        <v>73382.41</v>
      </c>
      <c r="E71" s="10">
        <v>738400.1</v>
      </c>
      <c r="F71" s="10">
        <v>121470.75</v>
      </c>
      <c r="G71" s="10">
        <v>0</v>
      </c>
      <c r="H71" s="10">
        <v>0</v>
      </c>
      <c r="I71" s="10">
        <v>23475.3</v>
      </c>
      <c r="J71" s="10">
        <v>0</v>
      </c>
      <c r="K71" s="4"/>
      <c r="L71" s="4"/>
    </row>
    <row r="72" spans="1:12" x14ac:dyDescent="0.3">
      <c r="A72" s="1" t="s">
        <v>574</v>
      </c>
      <c r="B72" s="26" t="s">
        <v>599</v>
      </c>
      <c r="C72" s="10">
        <v>0</v>
      </c>
      <c r="D72" s="10">
        <v>0</v>
      </c>
      <c r="E72" s="10">
        <v>426734.5</v>
      </c>
      <c r="F72" s="10">
        <v>39507.68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3">
      <c r="A73" s="1" t="s">
        <v>574</v>
      </c>
      <c r="B73" s="26" t="s">
        <v>600</v>
      </c>
      <c r="C73" s="10">
        <v>1225300</v>
      </c>
      <c r="D73" s="10">
        <v>880300</v>
      </c>
      <c r="E73" s="10">
        <v>634800</v>
      </c>
      <c r="F73" s="10">
        <v>234100</v>
      </c>
      <c r="G73" s="10">
        <v>1034100</v>
      </c>
      <c r="H73" s="10">
        <v>1025100</v>
      </c>
      <c r="I73" s="10">
        <v>537600</v>
      </c>
      <c r="J73" s="10">
        <v>441200</v>
      </c>
      <c r="K73" s="4"/>
      <c r="L73" s="4"/>
    </row>
    <row r="74" spans="1:12" x14ac:dyDescent="0.3">
      <c r="A74" s="1" t="s">
        <v>574</v>
      </c>
      <c r="B74" s="26" t="s">
        <v>601</v>
      </c>
      <c r="C74" s="10">
        <v>2871930.52</v>
      </c>
      <c r="D74" s="10">
        <v>814881.12</v>
      </c>
      <c r="E74" s="10">
        <v>1784678.02</v>
      </c>
      <c r="F74" s="10">
        <v>1097966.1499999999</v>
      </c>
      <c r="G74" s="10">
        <v>0</v>
      </c>
      <c r="H74" s="10">
        <v>0</v>
      </c>
      <c r="I74" s="10">
        <v>13102.78</v>
      </c>
      <c r="J74" s="10">
        <v>0</v>
      </c>
      <c r="K74" s="4"/>
      <c r="L74" s="4"/>
    </row>
    <row r="75" spans="1:12" x14ac:dyDescent="0.3">
      <c r="A75" s="1" t="s">
        <v>574</v>
      </c>
      <c r="B75" s="26" t="s">
        <v>602</v>
      </c>
      <c r="C75" s="10">
        <v>528846.12</v>
      </c>
      <c r="D75" s="10">
        <v>2549.34</v>
      </c>
      <c r="E75" s="10">
        <v>1002966.85</v>
      </c>
      <c r="F75" s="10">
        <v>483518.94</v>
      </c>
      <c r="G75" s="10">
        <v>0</v>
      </c>
      <c r="H75" s="10">
        <v>0</v>
      </c>
      <c r="I75" s="10">
        <v>844775.96</v>
      </c>
      <c r="J75" s="10">
        <v>753000</v>
      </c>
      <c r="K75" s="4"/>
      <c r="L75" s="4"/>
    </row>
    <row r="76" spans="1:12" x14ac:dyDescent="0.3">
      <c r="A76" s="1" t="s">
        <v>574</v>
      </c>
      <c r="B76" s="26" t="s">
        <v>603</v>
      </c>
      <c r="C76" s="10">
        <v>261248.92</v>
      </c>
      <c r="D76" s="10">
        <v>136878.59</v>
      </c>
      <c r="E76" s="10">
        <v>247264.64000000001</v>
      </c>
      <c r="F76" s="10">
        <v>38585.96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3">
      <c r="A77" s="1" t="s">
        <v>574</v>
      </c>
      <c r="B77" s="26" t="s">
        <v>604</v>
      </c>
      <c r="C77" s="10">
        <v>2328722</v>
      </c>
      <c r="D77" s="10">
        <v>4833</v>
      </c>
      <c r="E77" s="10">
        <v>1605794</v>
      </c>
      <c r="F77" s="10">
        <v>598948</v>
      </c>
      <c r="G77" s="10">
        <v>0</v>
      </c>
      <c r="H77" s="10">
        <v>0</v>
      </c>
      <c r="I77" s="10">
        <v>76200</v>
      </c>
      <c r="J77" s="10">
        <v>151</v>
      </c>
      <c r="K77" s="4"/>
      <c r="L77" s="4"/>
    </row>
    <row r="78" spans="1:12" x14ac:dyDescent="0.3">
      <c r="A78" s="1" t="s">
        <v>261</v>
      </c>
      <c r="B78" s="26" t="s">
        <v>605</v>
      </c>
      <c r="C78" s="10">
        <v>554486.38</v>
      </c>
      <c r="D78" s="10">
        <v>53202.080000000002</v>
      </c>
      <c r="E78" s="10">
        <v>1968787.08</v>
      </c>
      <c r="F78" s="10">
        <v>296442.94</v>
      </c>
      <c r="G78" s="10">
        <v>0</v>
      </c>
      <c r="H78" s="10">
        <v>0</v>
      </c>
      <c r="I78" s="10">
        <v>45535.92</v>
      </c>
      <c r="J78" s="10">
        <v>80000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35461400.110000007</v>
      </c>
      <c r="D80" s="11">
        <f t="shared" si="0"/>
        <v>9872771.709999999</v>
      </c>
      <c r="E80" s="11">
        <f t="shared" si="0"/>
        <v>38647723.490000002</v>
      </c>
      <c r="F80" s="11">
        <f t="shared" si="0"/>
        <v>14710218.879999997</v>
      </c>
      <c r="G80" s="11">
        <f t="shared" si="0"/>
        <v>3485733.87</v>
      </c>
      <c r="H80" s="11">
        <f t="shared" si="0"/>
        <v>3291275.98</v>
      </c>
      <c r="I80" s="11">
        <f t="shared" si="0"/>
        <v>6271158.4000000004</v>
      </c>
      <c r="J80" s="11">
        <f t="shared" si="0"/>
        <v>3201168.18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3" t="s">
        <v>258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</row>
    <row r="83" spans="1:13" ht="25.5" customHeight="1" x14ac:dyDescent="0.3">
      <c r="B83" s="13" t="s">
        <v>509</v>
      </c>
      <c r="C83" s="224" t="s">
        <v>321</v>
      </c>
      <c r="D83" s="225"/>
      <c r="E83" s="224" t="s">
        <v>322</v>
      </c>
      <c r="F83" s="225"/>
      <c r="G83" s="224" t="s">
        <v>323</v>
      </c>
      <c r="H83" s="225"/>
      <c r="I83" s="224" t="s">
        <v>324</v>
      </c>
      <c r="J83" s="225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574</v>
      </c>
      <c r="B87" s="26" t="s">
        <v>575</v>
      </c>
      <c r="C87" s="10">
        <v>285269</v>
      </c>
      <c r="D87" s="10">
        <v>14416</v>
      </c>
      <c r="E87" s="10">
        <v>836714</v>
      </c>
      <c r="F87" s="10">
        <v>12270</v>
      </c>
      <c r="G87" s="10">
        <v>384217</v>
      </c>
      <c r="H87" s="10">
        <v>136977</v>
      </c>
      <c r="I87" s="10">
        <v>132873</v>
      </c>
      <c r="J87" s="10">
        <v>2526</v>
      </c>
      <c r="K87" s="4"/>
      <c r="L87" s="4"/>
    </row>
    <row r="88" spans="1:13" x14ac:dyDescent="0.3">
      <c r="A88" s="1" t="s">
        <v>574</v>
      </c>
      <c r="B88" s="26" t="s">
        <v>576</v>
      </c>
      <c r="C88" s="10">
        <v>492710</v>
      </c>
      <c r="D88" s="10">
        <v>31227</v>
      </c>
      <c r="E88" s="10">
        <v>422491</v>
      </c>
      <c r="F88" s="10">
        <v>7371</v>
      </c>
      <c r="G88" s="10">
        <v>732975</v>
      </c>
      <c r="H88" s="10">
        <v>367329</v>
      </c>
      <c r="I88" s="10">
        <v>53998</v>
      </c>
      <c r="J88" s="10">
        <v>459</v>
      </c>
      <c r="K88" s="4"/>
      <c r="L88" s="4"/>
    </row>
    <row r="89" spans="1:13" x14ac:dyDescent="0.3">
      <c r="A89" s="1" t="s">
        <v>574</v>
      </c>
      <c r="B89" s="26" t="s">
        <v>577</v>
      </c>
      <c r="C89" s="10">
        <v>878624.11</v>
      </c>
      <c r="D89" s="10">
        <v>48681.93</v>
      </c>
      <c r="E89" s="10">
        <v>2041078.65</v>
      </c>
      <c r="F89" s="10">
        <v>37685.56</v>
      </c>
      <c r="G89" s="10">
        <v>643740.18999999994</v>
      </c>
      <c r="H89" s="10">
        <v>278640.19</v>
      </c>
      <c r="I89" s="10">
        <v>205694.9</v>
      </c>
      <c r="J89" s="10">
        <v>87402.72</v>
      </c>
      <c r="K89" s="4"/>
      <c r="L89" s="4"/>
    </row>
    <row r="90" spans="1:13" x14ac:dyDescent="0.3">
      <c r="A90" s="1" t="s">
        <v>574</v>
      </c>
      <c r="B90" s="26" t="s">
        <v>578</v>
      </c>
      <c r="C90" s="10">
        <v>445100</v>
      </c>
      <c r="D90" s="10">
        <v>65900</v>
      </c>
      <c r="E90" s="10">
        <v>7873900</v>
      </c>
      <c r="F90" s="10">
        <v>223300</v>
      </c>
      <c r="G90" s="10">
        <v>667700</v>
      </c>
      <c r="H90" s="10">
        <v>221200</v>
      </c>
      <c r="I90" s="10">
        <v>654900</v>
      </c>
      <c r="J90" s="10">
        <v>214600</v>
      </c>
      <c r="K90" s="4"/>
      <c r="L90" s="4"/>
    </row>
    <row r="91" spans="1:13" x14ac:dyDescent="0.3">
      <c r="A91" s="1" t="s">
        <v>574</v>
      </c>
      <c r="B91" s="26" t="s">
        <v>579</v>
      </c>
      <c r="C91" s="10">
        <v>2341713</v>
      </c>
      <c r="D91" s="10">
        <v>142034</v>
      </c>
      <c r="E91" s="10">
        <v>3188179</v>
      </c>
      <c r="F91" s="10">
        <v>62156</v>
      </c>
      <c r="G91" s="10">
        <v>2743589</v>
      </c>
      <c r="H91" s="10">
        <v>1368779</v>
      </c>
      <c r="I91" s="10">
        <v>334404</v>
      </c>
      <c r="J91" s="10">
        <v>4289</v>
      </c>
      <c r="K91" s="4"/>
      <c r="L91" s="4"/>
    </row>
    <row r="92" spans="1:13" x14ac:dyDescent="0.3">
      <c r="A92" s="1" t="s">
        <v>574</v>
      </c>
      <c r="B92" s="26" t="s">
        <v>580</v>
      </c>
      <c r="C92" s="10">
        <v>1856564</v>
      </c>
      <c r="D92" s="10">
        <v>218462</v>
      </c>
      <c r="E92" s="10">
        <v>675884</v>
      </c>
      <c r="F92" s="10">
        <v>1511</v>
      </c>
      <c r="G92" s="10">
        <v>683103</v>
      </c>
      <c r="H92" s="10">
        <v>471135</v>
      </c>
      <c r="I92" s="10">
        <v>60327</v>
      </c>
      <c r="J92" s="10">
        <v>0</v>
      </c>
      <c r="K92" s="4"/>
      <c r="L92" s="4"/>
    </row>
    <row r="93" spans="1:13" x14ac:dyDescent="0.3">
      <c r="A93" s="1" t="s">
        <v>574</v>
      </c>
      <c r="B93" s="26" t="s">
        <v>581</v>
      </c>
      <c r="C93" s="10">
        <v>4225171</v>
      </c>
      <c r="D93" s="10">
        <v>161938</v>
      </c>
      <c r="E93" s="10">
        <v>46958557</v>
      </c>
      <c r="F93" s="10">
        <v>350000</v>
      </c>
      <c r="G93" s="10">
        <v>5611594</v>
      </c>
      <c r="H93" s="10">
        <v>5665500</v>
      </c>
      <c r="I93" s="10">
        <v>1461075</v>
      </c>
      <c r="J93" s="10">
        <v>1105612</v>
      </c>
      <c r="K93" s="4"/>
      <c r="L93" s="4"/>
    </row>
    <row r="94" spans="1:13" x14ac:dyDescent="0.3">
      <c r="A94" s="1" t="s">
        <v>574</v>
      </c>
      <c r="B94" s="26" t="s">
        <v>582</v>
      </c>
      <c r="C94" s="10">
        <v>1646600</v>
      </c>
      <c r="D94" s="10">
        <v>185100</v>
      </c>
      <c r="E94" s="10">
        <v>6409000</v>
      </c>
      <c r="F94" s="10">
        <v>315000</v>
      </c>
      <c r="G94" s="10">
        <v>687200</v>
      </c>
      <c r="H94" s="10">
        <v>315200</v>
      </c>
      <c r="I94" s="10">
        <v>64000</v>
      </c>
      <c r="J94" s="10">
        <v>0</v>
      </c>
      <c r="K94" s="4"/>
      <c r="L94" s="4"/>
    </row>
    <row r="95" spans="1:13" x14ac:dyDescent="0.3">
      <c r="A95" s="1" t="s">
        <v>574</v>
      </c>
      <c r="B95" s="26" t="s">
        <v>583</v>
      </c>
      <c r="C95" s="10">
        <v>1411665</v>
      </c>
      <c r="D95" s="10">
        <v>125408</v>
      </c>
      <c r="E95" s="10">
        <v>6758040</v>
      </c>
      <c r="F95" s="10">
        <v>182800</v>
      </c>
      <c r="G95" s="10">
        <v>1661126</v>
      </c>
      <c r="H95" s="10">
        <v>507782</v>
      </c>
      <c r="I95" s="10">
        <v>267941</v>
      </c>
      <c r="J95" s="10">
        <v>25035</v>
      </c>
      <c r="K95" s="4"/>
      <c r="L95" s="4"/>
    </row>
    <row r="96" spans="1:13" x14ac:dyDescent="0.3">
      <c r="A96" s="1" t="s">
        <v>574</v>
      </c>
      <c r="B96" s="26" t="s">
        <v>584</v>
      </c>
      <c r="C96" s="10">
        <v>752370</v>
      </c>
      <c r="D96" s="10">
        <v>181405</v>
      </c>
      <c r="E96" s="10">
        <v>2701263</v>
      </c>
      <c r="F96" s="10">
        <v>41653</v>
      </c>
      <c r="G96" s="10">
        <v>632562</v>
      </c>
      <c r="H96" s="10">
        <v>131064</v>
      </c>
      <c r="I96" s="10">
        <v>83094</v>
      </c>
      <c r="J96" s="10">
        <v>1003</v>
      </c>
      <c r="K96" s="4"/>
      <c r="L96" s="4"/>
    </row>
    <row r="97" spans="1:12" x14ac:dyDescent="0.3">
      <c r="A97" s="1" t="s">
        <v>574</v>
      </c>
      <c r="B97" s="26" t="s">
        <v>585</v>
      </c>
      <c r="C97" s="10">
        <v>1245499.3799999999</v>
      </c>
      <c r="D97" s="10">
        <v>308321.46999999997</v>
      </c>
      <c r="E97" s="10">
        <v>1125308.33</v>
      </c>
      <c r="F97" s="10">
        <v>11486.22</v>
      </c>
      <c r="G97" s="10">
        <v>456463.72</v>
      </c>
      <c r="H97" s="10">
        <v>41234.07</v>
      </c>
      <c r="I97" s="10">
        <v>174622.84</v>
      </c>
      <c r="J97" s="10">
        <v>11631.73</v>
      </c>
      <c r="K97" s="4"/>
      <c r="L97" s="4"/>
    </row>
    <row r="98" spans="1:12" x14ac:dyDescent="0.3">
      <c r="A98" s="1" t="s">
        <v>574</v>
      </c>
      <c r="B98" s="26" t="s">
        <v>586</v>
      </c>
      <c r="C98" s="10">
        <v>728376.31999999995</v>
      </c>
      <c r="D98" s="10">
        <v>105310.47</v>
      </c>
      <c r="E98" s="10">
        <v>2859890.26</v>
      </c>
      <c r="F98" s="10">
        <v>74684.509999999995</v>
      </c>
      <c r="G98" s="10">
        <v>571441.18999999994</v>
      </c>
      <c r="H98" s="10">
        <v>265153.59000000003</v>
      </c>
      <c r="I98" s="10">
        <v>42000</v>
      </c>
      <c r="J98" s="10">
        <v>0</v>
      </c>
      <c r="K98" s="4"/>
      <c r="L98" s="4"/>
    </row>
    <row r="99" spans="1:12" x14ac:dyDescent="0.3">
      <c r="A99" s="1" t="s">
        <v>574</v>
      </c>
      <c r="B99" s="26" t="s">
        <v>587</v>
      </c>
      <c r="C99" s="10">
        <v>1869118.97</v>
      </c>
      <c r="D99" s="10">
        <v>95505.54</v>
      </c>
      <c r="E99" s="10">
        <v>2506822.83</v>
      </c>
      <c r="F99" s="10">
        <v>46709.33</v>
      </c>
      <c r="G99" s="10">
        <v>5208700.62</v>
      </c>
      <c r="H99" s="10">
        <v>4720239.76</v>
      </c>
      <c r="I99" s="10">
        <v>382609.11</v>
      </c>
      <c r="J99" s="10">
        <v>10244.75</v>
      </c>
      <c r="K99" s="4"/>
      <c r="L99" s="4"/>
    </row>
    <row r="100" spans="1:12" x14ac:dyDescent="0.3">
      <c r="A100" s="1" t="s">
        <v>574</v>
      </c>
      <c r="B100" s="26" t="s">
        <v>588</v>
      </c>
      <c r="C100" s="10">
        <v>612441.18999999994</v>
      </c>
      <c r="D100" s="10">
        <v>203683.79</v>
      </c>
      <c r="E100" s="10">
        <v>1621271.54</v>
      </c>
      <c r="F100" s="10">
        <v>31137.61</v>
      </c>
      <c r="G100" s="10">
        <v>394351.67</v>
      </c>
      <c r="H100" s="10">
        <v>48259.67</v>
      </c>
      <c r="I100" s="10">
        <v>99320.5</v>
      </c>
      <c r="J100" s="10">
        <v>0</v>
      </c>
      <c r="K100" s="4"/>
      <c r="L100" s="4"/>
    </row>
    <row r="101" spans="1:12" x14ac:dyDescent="0.3">
      <c r="A101" s="1" t="s">
        <v>574</v>
      </c>
      <c r="B101" s="26" t="s">
        <v>589</v>
      </c>
      <c r="C101" s="10">
        <v>556892.01</v>
      </c>
      <c r="D101" s="10">
        <v>43016.63</v>
      </c>
      <c r="E101" s="10">
        <v>557214.82999999996</v>
      </c>
      <c r="F101" s="10">
        <v>6205.91</v>
      </c>
      <c r="G101" s="10">
        <v>520673.74</v>
      </c>
      <c r="H101" s="10">
        <v>174654.01</v>
      </c>
      <c r="I101" s="10">
        <v>68953.67</v>
      </c>
      <c r="J101" s="10">
        <v>1082.6600000000001</v>
      </c>
      <c r="K101" s="4"/>
      <c r="L101" s="4"/>
    </row>
    <row r="102" spans="1:12" x14ac:dyDescent="0.3">
      <c r="A102" s="1" t="s">
        <v>574</v>
      </c>
      <c r="B102" s="26" t="s">
        <v>590</v>
      </c>
      <c r="C102" s="10">
        <v>192332.73</v>
      </c>
      <c r="D102" s="10">
        <v>30887.279999999999</v>
      </c>
      <c r="E102" s="10">
        <v>29600.25</v>
      </c>
      <c r="F102" s="10">
        <v>452.75</v>
      </c>
      <c r="G102" s="10">
        <v>1509654.24</v>
      </c>
      <c r="H102" s="10">
        <v>1241622.76</v>
      </c>
      <c r="I102" s="10">
        <v>45909.57</v>
      </c>
      <c r="J102" s="10">
        <v>741.83</v>
      </c>
      <c r="K102" s="4"/>
      <c r="L102" s="4"/>
    </row>
    <row r="103" spans="1:12" x14ac:dyDescent="0.3">
      <c r="A103" s="1" t="s">
        <v>574</v>
      </c>
      <c r="B103" s="26" t="s">
        <v>591</v>
      </c>
      <c r="C103" s="10">
        <v>1063522.44</v>
      </c>
      <c r="D103" s="10">
        <v>295296.44</v>
      </c>
      <c r="E103" s="10">
        <v>5083519.4800000004</v>
      </c>
      <c r="F103" s="10">
        <v>85363.839999999997</v>
      </c>
      <c r="G103" s="10">
        <v>724452.33</v>
      </c>
      <c r="H103" s="10">
        <v>486227.81</v>
      </c>
      <c r="I103" s="10">
        <v>1595988.97</v>
      </c>
      <c r="J103" s="10">
        <v>1214136.83</v>
      </c>
      <c r="K103" s="4"/>
      <c r="L103" s="4"/>
    </row>
    <row r="104" spans="1:12" x14ac:dyDescent="0.3">
      <c r="A104" s="1" t="s">
        <v>574</v>
      </c>
      <c r="B104" s="26" t="s">
        <v>592</v>
      </c>
      <c r="C104" s="10">
        <v>702138.4</v>
      </c>
      <c r="D104" s="10">
        <v>46160.43</v>
      </c>
      <c r="E104" s="10">
        <v>628559.68000000005</v>
      </c>
      <c r="F104" s="10">
        <v>11327.16</v>
      </c>
      <c r="G104" s="10">
        <v>499750.71</v>
      </c>
      <c r="H104" s="10">
        <v>153337.16</v>
      </c>
      <c r="I104" s="10">
        <v>45519.88</v>
      </c>
      <c r="J104" s="10">
        <v>783.27</v>
      </c>
      <c r="K104" s="4"/>
      <c r="L104" s="4"/>
    </row>
    <row r="105" spans="1:12" x14ac:dyDescent="0.3">
      <c r="A105" s="1" t="s">
        <v>574</v>
      </c>
      <c r="B105" s="26" t="s">
        <v>593</v>
      </c>
      <c r="C105" s="10">
        <v>1216961</v>
      </c>
      <c r="D105" s="10">
        <v>238639</v>
      </c>
      <c r="E105" s="10">
        <v>3247007</v>
      </c>
      <c r="F105" s="10">
        <v>47122</v>
      </c>
      <c r="G105" s="10">
        <v>888479</v>
      </c>
      <c r="H105" s="10">
        <v>297250</v>
      </c>
      <c r="I105" s="10">
        <v>22500</v>
      </c>
      <c r="J105" s="10">
        <v>0</v>
      </c>
      <c r="K105" s="4"/>
      <c r="L105" s="4"/>
    </row>
    <row r="106" spans="1:12" x14ac:dyDescent="0.3">
      <c r="A106" s="1" t="s">
        <v>574</v>
      </c>
      <c r="B106" s="26" t="s">
        <v>594</v>
      </c>
      <c r="C106" s="10">
        <v>850732</v>
      </c>
      <c r="D106" s="10">
        <v>51104</v>
      </c>
      <c r="E106" s="10">
        <v>1698238</v>
      </c>
      <c r="F106" s="10">
        <v>361847</v>
      </c>
      <c r="G106" s="10">
        <v>460914</v>
      </c>
      <c r="H106" s="10">
        <v>224005</v>
      </c>
      <c r="I106" s="10">
        <v>398507</v>
      </c>
      <c r="J106" s="10">
        <v>324934</v>
      </c>
      <c r="K106" s="4"/>
      <c r="L106" s="4"/>
    </row>
    <row r="107" spans="1:12" x14ac:dyDescent="0.3">
      <c r="A107" s="1" t="s">
        <v>574</v>
      </c>
      <c r="B107" s="26" t="s">
        <v>595</v>
      </c>
      <c r="C107" s="10">
        <v>566054.72</v>
      </c>
      <c r="D107" s="10">
        <v>62544.47</v>
      </c>
      <c r="E107" s="10">
        <v>1712145.27</v>
      </c>
      <c r="F107" s="10">
        <v>25754.54</v>
      </c>
      <c r="G107" s="10">
        <v>6183976.1399999997</v>
      </c>
      <c r="H107" s="10">
        <v>4463176.82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574</v>
      </c>
      <c r="B108" s="26" t="s">
        <v>596</v>
      </c>
      <c r="C108" s="10">
        <v>450898.58</v>
      </c>
      <c r="D108" s="10">
        <v>55144.04</v>
      </c>
      <c r="E108" s="10">
        <v>866465.71</v>
      </c>
      <c r="F108" s="10">
        <v>0</v>
      </c>
      <c r="G108" s="10">
        <v>433602.42</v>
      </c>
      <c r="H108" s="10">
        <v>53769.440000000002</v>
      </c>
      <c r="I108" s="10">
        <v>87582.39</v>
      </c>
      <c r="J108" s="10">
        <v>2453.89</v>
      </c>
      <c r="K108" s="4"/>
      <c r="L108" s="4"/>
    </row>
    <row r="109" spans="1:12" x14ac:dyDescent="0.3">
      <c r="A109" s="1" t="s">
        <v>574</v>
      </c>
      <c r="B109" s="26" t="s">
        <v>597</v>
      </c>
      <c r="C109" s="10">
        <v>412915</v>
      </c>
      <c r="D109" s="10">
        <v>101405</v>
      </c>
      <c r="E109" s="10">
        <v>550889</v>
      </c>
      <c r="F109" s="10">
        <v>6224</v>
      </c>
      <c r="G109" s="10">
        <v>658912</v>
      </c>
      <c r="H109" s="10">
        <v>185122</v>
      </c>
      <c r="I109" s="10">
        <v>26571</v>
      </c>
      <c r="J109" s="10">
        <v>1671</v>
      </c>
      <c r="K109" s="4"/>
      <c r="L109" s="4"/>
    </row>
    <row r="110" spans="1:12" x14ac:dyDescent="0.3">
      <c r="A110" s="1" t="s">
        <v>574</v>
      </c>
      <c r="B110" s="26" t="s">
        <v>598</v>
      </c>
      <c r="C110" s="10">
        <v>437097.57</v>
      </c>
      <c r="D110" s="10">
        <v>56794.26</v>
      </c>
      <c r="E110" s="10">
        <v>149925.01</v>
      </c>
      <c r="F110" s="10">
        <v>0</v>
      </c>
      <c r="G110" s="10">
        <v>331626.36</v>
      </c>
      <c r="H110" s="10">
        <v>149941.29999999999</v>
      </c>
      <c r="I110" s="10">
        <v>53134.26</v>
      </c>
      <c r="J110" s="10">
        <v>9176.48</v>
      </c>
      <c r="K110" s="4"/>
      <c r="L110" s="4"/>
    </row>
    <row r="111" spans="1:12" x14ac:dyDescent="0.3">
      <c r="A111" s="1" t="s">
        <v>574</v>
      </c>
      <c r="B111" s="26" t="s">
        <v>599</v>
      </c>
      <c r="C111" s="10">
        <v>394149.76</v>
      </c>
      <c r="D111" s="10">
        <v>34575.910000000003</v>
      </c>
      <c r="E111" s="10">
        <v>662799.01</v>
      </c>
      <c r="F111" s="10">
        <v>10624.76</v>
      </c>
      <c r="G111" s="10">
        <v>344244.46</v>
      </c>
      <c r="H111" s="10">
        <v>171468.87</v>
      </c>
      <c r="I111" s="10">
        <v>20703.18</v>
      </c>
      <c r="J111" s="10">
        <v>0</v>
      </c>
      <c r="K111" s="4"/>
      <c r="L111" s="4"/>
    </row>
    <row r="112" spans="1:12" x14ac:dyDescent="0.3">
      <c r="A112" s="1" t="s">
        <v>574</v>
      </c>
      <c r="B112" s="26" t="s">
        <v>600</v>
      </c>
      <c r="C112" s="10">
        <v>1815400</v>
      </c>
      <c r="D112" s="10">
        <v>183800</v>
      </c>
      <c r="E112" s="10">
        <v>8674100</v>
      </c>
      <c r="F112" s="10">
        <v>246400</v>
      </c>
      <c r="G112" s="10">
        <v>1144000</v>
      </c>
      <c r="H112" s="10">
        <v>690300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574</v>
      </c>
      <c r="B113" s="26" t="s">
        <v>601</v>
      </c>
      <c r="C113" s="10">
        <v>1408608.19</v>
      </c>
      <c r="D113" s="10">
        <v>380761.59</v>
      </c>
      <c r="E113" s="10">
        <v>1901593.54</v>
      </c>
      <c r="F113" s="10">
        <v>34849.53</v>
      </c>
      <c r="G113" s="10">
        <v>526444.39</v>
      </c>
      <c r="H113" s="10">
        <v>61565.68</v>
      </c>
      <c r="I113" s="10">
        <v>320167.32</v>
      </c>
      <c r="J113" s="10">
        <v>23015.87</v>
      </c>
      <c r="K113" s="4"/>
      <c r="L113" s="4"/>
    </row>
    <row r="114" spans="1:13" x14ac:dyDescent="0.3">
      <c r="A114" s="1" t="s">
        <v>574</v>
      </c>
      <c r="B114" s="26" t="s">
        <v>602</v>
      </c>
      <c r="C114" s="10">
        <v>673206.77</v>
      </c>
      <c r="D114" s="10">
        <v>138758.17000000001</v>
      </c>
      <c r="E114" s="10">
        <v>4318165.0999999996</v>
      </c>
      <c r="F114" s="10">
        <v>76978.240000000005</v>
      </c>
      <c r="G114" s="10">
        <v>599691.65</v>
      </c>
      <c r="H114" s="10">
        <v>241922.26</v>
      </c>
      <c r="I114" s="10">
        <v>33276.300000000003</v>
      </c>
      <c r="J114" s="10">
        <v>0</v>
      </c>
      <c r="K114" s="4"/>
      <c r="L114" s="4"/>
    </row>
    <row r="115" spans="1:13" x14ac:dyDescent="0.3">
      <c r="A115" s="1" t="s">
        <v>574</v>
      </c>
      <c r="B115" s="26" t="s">
        <v>603</v>
      </c>
      <c r="C115" s="10">
        <v>1175182.1299999999</v>
      </c>
      <c r="D115" s="10">
        <v>138883.04</v>
      </c>
      <c r="E115" s="10">
        <v>1059239.1399999999</v>
      </c>
      <c r="F115" s="10">
        <v>20093.009999999998</v>
      </c>
      <c r="G115" s="10">
        <v>274880.15999999997</v>
      </c>
      <c r="H115" s="10">
        <v>192239.08</v>
      </c>
      <c r="I115" s="10">
        <v>29946.560000000001</v>
      </c>
      <c r="J115" s="10">
        <v>35.35</v>
      </c>
      <c r="K115" s="4"/>
      <c r="L115" s="4"/>
    </row>
    <row r="116" spans="1:13" x14ac:dyDescent="0.3">
      <c r="A116" s="1" t="s">
        <v>574</v>
      </c>
      <c r="B116" s="26" t="s">
        <v>604</v>
      </c>
      <c r="C116" s="10">
        <v>964615</v>
      </c>
      <c r="D116" s="10">
        <v>64952</v>
      </c>
      <c r="E116" s="10">
        <v>1831748</v>
      </c>
      <c r="F116" s="10">
        <v>16645</v>
      </c>
      <c r="G116" s="10">
        <v>601951</v>
      </c>
      <c r="H116" s="10">
        <v>156691</v>
      </c>
      <c r="I116" s="10">
        <v>102562</v>
      </c>
      <c r="J116" s="10">
        <v>224</v>
      </c>
      <c r="K116" s="4"/>
      <c r="L116" s="4"/>
    </row>
    <row r="117" spans="1:13" x14ac:dyDescent="0.3">
      <c r="A117" s="1" t="s">
        <v>359</v>
      </c>
      <c r="B117" s="26" t="s">
        <v>605</v>
      </c>
      <c r="C117" s="10">
        <v>515189.03</v>
      </c>
      <c r="D117" s="10">
        <v>104419.82</v>
      </c>
      <c r="E117" s="10">
        <v>1782082.05</v>
      </c>
      <c r="F117" s="10">
        <v>30177.4</v>
      </c>
      <c r="G117" s="10">
        <v>1011999.54</v>
      </c>
      <c r="H117" s="10">
        <v>405368.22</v>
      </c>
      <c r="I117" s="10">
        <v>210257.66</v>
      </c>
      <c r="J117" s="10">
        <v>8199.01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32187117.300000001</v>
      </c>
      <c r="D119" s="11">
        <f t="shared" si="1"/>
        <v>3914535.28</v>
      </c>
      <c r="E119" s="11">
        <f t="shared" si="1"/>
        <v>120731690.68000002</v>
      </c>
      <c r="F119" s="11">
        <f t="shared" si="1"/>
        <v>2377829.37</v>
      </c>
      <c r="G119" s="11">
        <f t="shared" si="1"/>
        <v>37794015.529999994</v>
      </c>
      <c r="H119" s="11">
        <f t="shared" si="1"/>
        <v>23887154.690000001</v>
      </c>
      <c r="I119" s="11">
        <f t="shared" si="1"/>
        <v>7078439.1099999985</v>
      </c>
      <c r="J119" s="11">
        <f t="shared" si="1"/>
        <v>3049257.39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3" t="s">
        <v>258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</row>
    <row r="122" spans="1:13" ht="25.5" customHeight="1" x14ac:dyDescent="0.3">
      <c r="B122" s="13" t="s">
        <v>509</v>
      </c>
      <c r="C122" s="224" t="s">
        <v>325</v>
      </c>
      <c r="D122" s="225"/>
      <c r="E122" s="224" t="s">
        <v>326</v>
      </c>
      <c r="F122" s="225"/>
      <c r="G122" s="224" t="s">
        <v>327</v>
      </c>
      <c r="H122" s="225"/>
      <c r="I122" s="224" t="s">
        <v>328</v>
      </c>
      <c r="J122" s="225"/>
      <c r="K122" s="25"/>
      <c r="L122" s="4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7" t="s">
        <v>251</v>
      </c>
      <c r="J123" s="27" t="s">
        <v>252</v>
      </c>
      <c r="K123" s="28"/>
      <c r="L123" s="28"/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7" t="s">
        <v>253</v>
      </c>
      <c r="J124" s="27" t="s">
        <v>253</v>
      </c>
      <c r="K124" s="28"/>
      <c r="L124" s="28"/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3">
      <c r="A126" s="1" t="s">
        <v>574</v>
      </c>
      <c r="B126" s="26" t="s">
        <v>575</v>
      </c>
      <c r="C126" s="10">
        <v>321972</v>
      </c>
      <c r="D126" s="10">
        <v>118533</v>
      </c>
      <c r="E126" s="10">
        <v>460261</v>
      </c>
      <c r="F126" s="10">
        <v>58503</v>
      </c>
      <c r="G126" s="10">
        <v>2986603</v>
      </c>
      <c r="H126" s="10">
        <v>410944</v>
      </c>
      <c r="I126" s="4">
        <v>63657</v>
      </c>
      <c r="J126" s="4">
        <v>74614</v>
      </c>
      <c r="K126" s="4"/>
      <c r="L126" s="4"/>
    </row>
    <row r="127" spans="1:13" x14ac:dyDescent="0.3">
      <c r="A127" s="1" t="s">
        <v>574</v>
      </c>
      <c r="B127" s="26" t="s">
        <v>576</v>
      </c>
      <c r="C127" s="10">
        <v>24771</v>
      </c>
      <c r="D127" s="10">
        <v>0</v>
      </c>
      <c r="E127" s="10">
        <v>425732</v>
      </c>
      <c r="F127" s="10">
        <v>111461</v>
      </c>
      <c r="G127" s="10">
        <v>3972338</v>
      </c>
      <c r="H127" s="10">
        <v>235000</v>
      </c>
      <c r="I127" s="4">
        <v>315034</v>
      </c>
      <c r="J127" s="4">
        <v>7783</v>
      </c>
      <c r="K127" s="4"/>
      <c r="L127" s="4"/>
    </row>
    <row r="128" spans="1:13" x14ac:dyDescent="0.3">
      <c r="A128" s="1" t="s">
        <v>574</v>
      </c>
      <c r="B128" s="26" t="s">
        <v>577</v>
      </c>
      <c r="C128" s="10">
        <v>335909.02</v>
      </c>
      <c r="D128" s="10">
        <v>78895.27</v>
      </c>
      <c r="E128" s="10">
        <v>889263.89</v>
      </c>
      <c r="F128" s="10">
        <v>113256.42</v>
      </c>
      <c r="G128" s="10">
        <v>5166109.5599999996</v>
      </c>
      <c r="H128" s="10">
        <v>269145.71999999997</v>
      </c>
      <c r="I128" s="4">
        <v>599013.57999999996</v>
      </c>
      <c r="J128" s="4">
        <v>202700.06</v>
      </c>
      <c r="K128" s="4"/>
      <c r="L128" s="4"/>
    </row>
    <row r="129" spans="1:12" x14ac:dyDescent="0.3">
      <c r="A129" s="1" t="s">
        <v>574</v>
      </c>
      <c r="B129" s="26" t="s">
        <v>578</v>
      </c>
      <c r="C129" s="10">
        <v>2118900</v>
      </c>
      <c r="D129" s="10">
        <v>821600</v>
      </c>
      <c r="E129" s="10">
        <v>867500</v>
      </c>
      <c r="F129" s="10">
        <v>249900</v>
      </c>
      <c r="G129" s="10">
        <v>17925900</v>
      </c>
      <c r="H129" s="10">
        <v>706100</v>
      </c>
      <c r="I129" s="4">
        <v>1866200</v>
      </c>
      <c r="J129" s="4">
        <v>659000</v>
      </c>
      <c r="K129" s="4"/>
      <c r="L129" s="4"/>
    </row>
    <row r="130" spans="1:12" x14ac:dyDescent="0.3">
      <c r="A130" s="1" t="s">
        <v>574</v>
      </c>
      <c r="B130" s="26" t="s">
        <v>579</v>
      </c>
      <c r="C130" s="10">
        <v>3079255</v>
      </c>
      <c r="D130" s="10">
        <v>821348</v>
      </c>
      <c r="E130" s="10">
        <v>2615634</v>
      </c>
      <c r="F130" s="10">
        <v>250757</v>
      </c>
      <c r="G130" s="10">
        <v>12644534</v>
      </c>
      <c r="H130" s="10">
        <v>49411</v>
      </c>
      <c r="I130" s="4">
        <v>1556904</v>
      </c>
      <c r="J130" s="4">
        <v>1581639</v>
      </c>
      <c r="K130" s="4"/>
      <c r="L130" s="4"/>
    </row>
    <row r="131" spans="1:12" x14ac:dyDescent="0.3">
      <c r="A131" s="1" t="s">
        <v>574</v>
      </c>
      <c r="B131" s="26" t="s">
        <v>580</v>
      </c>
      <c r="C131" s="10">
        <v>42520</v>
      </c>
      <c r="D131" s="10">
        <v>520</v>
      </c>
      <c r="E131" s="10">
        <v>690752</v>
      </c>
      <c r="F131" s="10">
        <v>98777</v>
      </c>
      <c r="G131" s="10">
        <v>6948180</v>
      </c>
      <c r="H131" s="10">
        <v>334324</v>
      </c>
      <c r="I131" s="4">
        <v>148128</v>
      </c>
      <c r="J131" s="4">
        <v>239505</v>
      </c>
      <c r="K131" s="4"/>
      <c r="L131" s="4"/>
    </row>
    <row r="132" spans="1:12" x14ac:dyDescent="0.3">
      <c r="A132" s="1" t="s">
        <v>574</v>
      </c>
      <c r="B132" s="26" t="s">
        <v>581</v>
      </c>
      <c r="C132" s="10">
        <v>5800</v>
      </c>
      <c r="D132" s="10">
        <v>2000</v>
      </c>
      <c r="E132" s="10">
        <v>4607228</v>
      </c>
      <c r="F132" s="10">
        <v>3508000</v>
      </c>
      <c r="G132" s="10">
        <v>136650254</v>
      </c>
      <c r="H132" s="10">
        <v>84870734</v>
      </c>
      <c r="I132" s="4">
        <v>3343970</v>
      </c>
      <c r="J132" s="4">
        <v>0</v>
      </c>
      <c r="K132" s="4"/>
      <c r="L132" s="4"/>
    </row>
    <row r="133" spans="1:12" x14ac:dyDescent="0.3">
      <c r="A133" s="1" t="s">
        <v>574</v>
      </c>
      <c r="B133" s="26" t="s">
        <v>582</v>
      </c>
      <c r="C133" s="10">
        <v>2073100</v>
      </c>
      <c r="D133" s="10">
        <v>1557400</v>
      </c>
      <c r="E133" s="10">
        <v>553500</v>
      </c>
      <c r="F133" s="10">
        <v>30700</v>
      </c>
      <c r="G133" s="10">
        <v>16890500</v>
      </c>
      <c r="H133" s="10">
        <v>0</v>
      </c>
      <c r="I133" s="4">
        <v>0</v>
      </c>
      <c r="J133" s="4">
        <v>480000</v>
      </c>
      <c r="K133" s="4"/>
      <c r="L133" s="4"/>
    </row>
    <row r="134" spans="1:12" x14ac:dyDescent="0.3">
      <c r="A134" s="1" t="s">
        <v>574</v>
      </c>
      <c r="B134" s="26" t="s">
        <v>583</v>
      </c>
      <c r="C134" s="10">
        <v>2162193</v>
      </c>
      <c r="D134" s="10">
        <v>957000</v>
      </c>
      <c r="E134" s="10">
        <v>1175891</v>
      </c>
      <c r="F134" s="10">
        <v>86221</v>
      </c>
      <c r="G134" s="10">
        <v>22533106</v>
      </c>
      <c r="H134" s="10">
        <v>0</v>
      </c>
      <c r="I134" s="4">
        <v>196893</v>
      </c>
      <c r="J134" s="4">
        <v>850000</v>
      </c>
      <c r="K134" s="4"/>
      <c r="L134" s="4"/>
    </row>
    <row r="135" spans="1:12" x14ac:dyDescent="0.3">
      <c r="A135" s="1" t="s">
        <v>574</v>
      </c>
      <c r="B135" s="26" t="s">
        <v>584</v>
      </c>
      <c r="C135" s="10">
        <v>779051</v>
      </c>
      <c r="D135" s="10">
        <v>327619</v>
      </c>
      <c r="E135" s="10">
        <v>496686</v>
      </c>
      <c r="F135" s="10">
        <v>69640</v>
      </c>
      <c r="G135" s="10">
        <v>5115000</v>
      </c>
      <c r="H135" s="10">
        <v>0</v>
      </c>
      <c r="I135" s="4">
        <v>0</v>
      </c>
      <c r="J135" s="4">
        <v>250200</v>
      </c>
      <c r="K135" s="4"/>
      <c r="L135" s="4"/>
    </row>
    <row r="136" spans="1:12" x14ac:dyDescent="0.3">
      <c r="A136" s="1" t="s">
        <v>574</v>
      </c>
      <c r="B136" s="26" t="s">
        <v>585</v>
      </c>
      <c r="C136" s="10">
        <v>691702.28</v>
      </c>
      <c r="D136" s="10">
        <v>245041.8</v>
      </c>
      <c r="E136" s="10">
        <v>813525.43</v>
      </c>
      <c r="F136" s="10">
        <v>226261.65</v>
      </c>
      <c r="G136" s="10">
        <v>12537364.380000001</v>
      </c>
      <c r="H136" s="10">
        <v>5768588.5700000003</v>
      </c>
      <c r="I136" s="4">
        <v>975740.78</v>
      </c>
      <c r="J136" s="4">
        <v>320986.65000000002</v>
      </c>
      <c r="K136" s="4"/>
      <c r="L136" s="4"/>
    </row>
    <row r="137" spans="1:12" x14ac:dyDescent="0.3">
      <c r="A137" s="1" t="s">
        <v>574</v>
      </c>
      <c r="B137" s="26" t="s">
        <v>586</v>
      </c>
      <c r="C137" s="10">
        <v>1380072.75</v>
      </c>
      <c r="D137" s="10">
        <v>408598.23</v>
      </c>
      <c r="E137" s="10">
        <v>1308568.3500000001</v>
      </c>
      <c r="F137" s="10">
        <v>175240.64</v>
      </c>
      <c r="G137" s="10">
        <v>6272636.4100000001</v>
      </c>
      <c r="H137" s="10">
        <v>477904.92</v>
      </c>
      <c r="I137" s="4">
        <v>587041.09</v>
      </c>
      <c r="J137" s="4">
        <v>28875.81</v>
      </c>
      <c r="K137" s="4"/>
      <c r="L137" s="4"/>
    </row>
    <row r="138" spans="1:12" x14ac:dyDescent="0.3">
      <c r="A138" s="1" t="s">
        <v>574</v>
      </c>
      <c r="B138" s="26" t="s">
        <v>587</v>
      </c>
      <c r="C138" s="10">
        <v>969199.44</v>
      </c>
      <c r="D138" s="10">
        <v>491007.88</v>
      </c>
      <c r="E138" s="10">
        <v>612119.75</v>
      </c>
      <c r="F138" s="10">
        <v>108701.52</v>
      </c>
      <c r="G138" s="10">
        <v>5314297.08</v>
      </c>
      <c r="H138" s="10">
        <v>224730.87</v>
      </c>
      <c r="I138" s="4">
        <v>924200.58</v>
      </c>
      <c r="J138" s="4">
        <v>275510.09000000003</v>
      </c>
      <c r="K138" s="4"/>
      <c r="L138" s="4"/>
    </row>
    <row r="139" spans="1:12" x14ac:dyDescent="0.3">
      <c r="A139" s="1" t="s">
        <v>574</v>
      </c>
      <c r="B139" s="26" t="s">
        <v>588</v>
      </c>
      <c r="C139" s="10">
        <v>452247.96</v>
      </c>
      <c r="D139" s="10">
        <v>86304.13</v>
      </c>
      <c r="E139" s="10">
        <v>359615.35</v>
      </c>
      <c r="F139" s="10">
        <v>124058.24000000001</v>
      </c>
      <c r="G139" s="10">
        <v>4156968.6</v>
      </c>
      <c r="H139" s="10">
        <v>430036.06</v>
      </c>
      <c r="I139" s="4">
        <v>286233.14</v>
      </c>
      <c r="J139" s="4">
        <v>167286.78</v>
      </c>
      <c r="K139" s="4"/>
      <c r="L139" s="4"/>
    </row>
    <row r="140" spans="1:12" x14ac:dyDescent="0.3">
      <c r="A140" s="1" t="s">
        <v>574</v>
      </c>
      <c r="B140" s="26" t="s">
        <v>589</v>
      </c>
      <c r="C140" s="10">
        <v>273593.83</v>
      </c>
      <c r="D140" s="10">
        <v>71735.199999999997</v>
      </c>
      <c r="E140" s="10">
        <v>392798.48</v>
      </c>
      <c r="F140" s="10">
        <v>92180.31</v>
      </c>
      <c r="G140" s="10">
        <v>4233310.38</v>
      </c>
      <c r="H140" s="10">
        <v>522991.89</v>
      </c>
      <c r="I140" s="4">
        <v>231830.27</v>
      </c>
      <c r="J140" s="4">
        <v>112239.81</v>
      </c>
      <c r="K140" s="4"/>
      <c r="L140" s="4"/>
    </row>
    <row r="141" spans="1:12" x14ac:dyDescent="0.3">
      <c r="A141" s="1" t="s">
        <v>574</v>
      </c>
      <c r="B141" s="26" t="s">
        <v>590</v>
      </c>
      <c r="C141" s="10">
        <v>28256.400000000001</v>
      </c>
      <c r="D141" s="10">
        <v>24000</v>
      </c>
      <c r="E141" s="10">
        <v>283461.34999999998</v>
      </c>
      <c r="F141" s="10">
        <v>79631.56</v>
      </c>
      <c r="G141" s="10">
        <v>2033799.79</v>
      </c>
      <c r="H141" s="10">
        <v>132841.70000000001</v>
      </c>
      <c r="I141" s="4">
        <v>140460.37</v>
      </c>
      <c r="J141" s="4">
        <v>37992.11</v>
      </c>
      <c r="K141" s="4"/>
      <c r="L141" s="4"/>
    </row>
    <row r="142" spans="1:12" x14ac:dyDescent="0.3">
      <c r="A142" s="1" t="s">
        <v>574</v>
      </c>
      <c r="B142" s="26" t="s">
        <v>591</v>
      </c>
      <c r="C142" s="10">
        <v>1482028.01</v>
      </c>
      <c r="D142" s="10">
        <v>720296.93</v>
      </c>
      <c r="E142" s="10">
        <v>571566.81999999995</v>
      </c>
      <c r="F142" s="10">
        <v>150867.19</v>
      </c>
      <c r="G142" s="10">
        <v>16617530.289999999</v>
      </c>
      <c r="H142" s="10">
        <v>1623357.54</v>
      </c>
      <c r="I142" s="4">
        <v>803676.38</v>
      </c>
      <c r="J142" s="4">
        <v>410849.38</v>
      </c>
      <c r="K142" s="4"/>
      <c r="L142" s="4"/>
    </row>
    <row r="143" spans="1:12" x14ac:dyDescent="0.3">
      <c r="A143" s="1" t="s">
        <v>574</v>
      </c>
      <c r="B143" s="26" t="s">
        <v>592</v>
      </c>
      <c r="C143" s="10">
        <v>260114.86</v>
      </c>
      <c r="D143" s="10">
        <v>27843.29</v>
      </c>
      <c r="E143" s="10">
        <v>370216.31</v>
      </c>
      <c r="F143" s="10">
        <v>80284.22</v>
      </c>
      <c r="G143" s="10">
        <v>2578165.14</v>
      </c>
      <c r="H143" s="10">
        <v>127978.78</v>
      </c>
      <c r="I143" s="4">
        <v>328867.71000000002</v>
      </c>
      <c r="J143" s="4">
        <v>33998.699999999997</v>
      </c>
      <c r="K143" s="4"/>
      <c r="L143" s="4"/>
    </row>
    <row r="144" spans="1:12" x14ac:dyDescent="0.3">
      <c r="A144" s="1" t="s">
        <v>574</v>
      </c>
      <c r="B144" s="26" t="s">
        <v>593</v>
      </c>
      <c r="C144" s="10">
        <v>514313</v>
      </c>
      <c r="D144" s="10">
        <v>103036</v>
      </c>
      <c r="E144" s="10">
        <v>319308</v>
      </c>
      <c r="F144" s="10">
        <v>78878</v>
      </c>
      <c r="G144" s="10">
        <v>9184263</v>
      </c>
      <c r="H144" s="10">
        <v>827035</v>
      </c>
      <c r="I144" s="4">
        <v>381935</v>
      </c>
      <c r="J144" s="4">
        <v>279117</v>
      </c>
      <c r="K144" s="4"/>
      <c r="L144" s="4"/>
    </row>
    <row r="145" spans="1:12" x14ac:dyDescent="0.3">
      <c r="A145" s="1" t="s">
        <v>574</v>
      </c>
      <c r="B145" s="26" t="s">
        <v>594</v>
      </c>
      <c r="C145" s="10">
        <v>567528</v>
      </c>
      <c r="D145" s="10">
        <v>286702</v>
      </c>
      <c r="E145" s="10">
        <v>682686</v>
      </c>
      <c r="F145" s="10">
        <v>118376</v>
      </c>
      <c r="G145" s="10">
        <v>5981108</v>
      </c>
      <c r="H145" s="10">
        <v>366896</v>
      </c>
      <c r="I145" s="4">
        <v>656850</v>
      </c>
      <c r="J145" s="4">
        <v>112825</v>
      </c>
      <c r="K145" s="4"/>
      <c r="L145" s="4"/>
    </row>
    <row r="146" spans="1:12" x14ac:dyDescent="0.3">
      <c r="A146" s="1" t="s">
        <v>574</v>
      </c>
      <c r="B146" s="26" t="s">
        <v>595</v>
      </c>
      <c r="C146" s="10">
        <v>292528.81</v>
      </c>
      <c r="D146" s="10">
        <v>46005.120000000003</v>
      </c>
      <c r="E146" s="10">
        <v>887615.57</v>
      </c>
      <c r="F146" s="10">
        <v>267894.52</v>
      </c>
      <c r="G146" s="10">
        <v>4464648.01</v>
      </c>
      <c r="H146" s="10">
        <v>392576.51</v>
      </c>
      <c r="I146" s="4">
        <v>375247.71</v>
      </c>
      <c r="J146" s="4">
        <v>266459.87</v>
      </c>
      <c r="K146" s="4"/>
      <c r="L146" s="4"/>
    </row>
    <row r="147" spans="1:12" x14ac:dyDescent="0.3">
      <c r="A147" s="1" t="s">
        <v>574</v>
      </c>
      <c r="B147" s="26" t="s">
        <v>596</v>
      </c>
      <c r="C147" s="10">
        <v>13000</v>
      </c>
      <c r="D147" s="10">
        <v>0</v>
      </c>
      <c r="E147" s="10">
        <v>359307.64</v>
      </c>
      <c r="F147" s="10">
        <v>99778.31</v>
      </c>
      <c r="G147" s="10">
        <v>2546558.77</v>
      </c>
      <c r="H147" s="10">
        <v>104254.75</v>
      </c>
      <c r="I147" s="4">
        <v>158674</v>
      </c>
      <c r="J147" s="4">
        <v>85000</v>
      </c>
      <c r="K147" s="4"/>
      <c r="L147" s="4"/>
    </row>
    <row r="148" spans="1:12" x14ac:dyDescent="0.3">
      <c r="A148" s="1" t="s">
        <v>574</v>
      </c>
      <c r="B148" s="26" t="s">
        <v>597</v>
      </c>
      <c r="C148" s="10">
        <v>186176</v>
      </c>
      <c r="D148" s="10">
        <v>75178</v>
      </c>
      <c r="E148" s="10">
        <v>369796</v>
      </c>
      <c r="F148" s="10">
        <v>101509</v>
      </c>
      <c r="G148" s="10">
        <v>3194156</v>
      </c>
      <c r="H148" s="10">
        <v>429706</v>
      </c>
      <c r="I148" s="4">
        <v>231737</v>
      </c>
      <c r="J148" s="4">
        <v>105897</v>
      </c>
      <c r="K148" s="4"/>
      <c r="L148" s="4"/>
    </row>
    <row r="149" spans="1:12" x14ac:dyDescent="0.3">
      <c r="A149" s="1" t="s">
        <v>574</v>
      </c>
      <c r="B149" s="26" t="s">
        <v>598</v>
      </c>
      <c r="C149" s="10">
        <v>330228.53999999998</v>
      </c>
      <c r="D149" s="10">
        <v>103382.41</v>
      </c>
      <c r="E149" s="10">
        <v>306960.65999999997</v>
      </c>
      <c r="F149" s="10">
        <v>90529.45</v>
      </c>
      <c r="G149" s="10">
        <v>2888557.47</v>
      </c>
      <c r="H149" s="10">
        <v>241382.79</v>
      </c>
      <c r="I149" s="4">
        <v>100.04</v>
      </c>
      <c r="J149" s="4">
        <v>40000</v>
      </c>
      <c r="K149" s="4"/>
      <c r="L149" s="4"/>
    </row>
    <row r="150" spans="1:12" x14ac:dyDescent="0.3">
      <c r="A150" s="1" t="s">
        <v>574</v>
      </c>
      <c r="B150" s="26" t="s">
        <v>599</v>
      </c>
      <c r="C150" s="10">
        <v>341464.5</v>
      </c>
      <c r="D150" s="10">
        <v>153769.42000000001</v>
      </c>
      <c r="E150" s="10">
        <v>395610.88</v>
      </c>
      <c r="F150" s="10">
        <v>146479.23000000001</v>
      </c>
      <c r="G150" s="10">
        <v>3891632.25</v>
      </c>
      <c r="H150" s="10">
        <v>372012.95</v>
      </c>
      <c r="I150" s="4">
        <v>202902.62</v>
      </c>
      <c r="J150" s="4">
        <v>75269.460000000006</v>
      </c>
      <c r="K150" s="4"/>
      <c r="L150" s="4"/>
    </row>
    <row r="151" spans="1:12" x14ac:dyDescent="0.3">
      <c r="A151" s="1" t="s">
        <v>574</v>
      </c>
      <c r="B151" s="26" t="s">
        <v>600</v>
      </c>
      <c r="C151" s="10">
        <v>1437000</v>
      </c>
      <c r="D151" s="10">
        <v>742600</v>
      </c>
      <c r="E151" s="10">
        <v>753400</v>
      </c>
      <c r="F151" s="10">
        <v>68900</v>
      </c>
      <c r="G151" s="10">
        <v>21324900</v>
      </c>
      <c r="H151" s="10">
        <v>0</v>
      </c>
      <c r="I151" s="4">
        <v>6200</v>
      </c>
      <c r="J151" s="4">
        <v>750000</v>
      </c>
      <c r="K151" s="4"/>
      <c r="L151" s="4"/>
    </row>
    <row r="152" spans="1:12" x14ac:dyDescent="0.3">
      <c r="A152" s="1" t="s">
        <v>574</v>
      </c>
      <c r="B152" s="26" t="s">
        <v>601</v>
      </c>
      <c r="C152" s="10">
        <v>1640304.06</v>
      </c>
      <c r="D152" s="10">
        <v>341737.37</v>
      </c>
      <c r="E152" s="10">
        <v>613536.19999999995</v>
      </c>
      <c r="F152" s="10">
        <v>157546.41</v>
      </c>
      <c r="G152" s="10">
        <v>8218639.46</v>
      </c>
      <c r="H152" s="10">
        <v>495679.98</v>
      </c>
      <c r="I152" s="4">
        <v>526712.16</v>
      </c>
      <c r="J152" s="4">
        <v>148484.21</v>
      </c>
      <c r="K152" s="4"/>
      <c r="L152" s="4"/>
    </row>
    <row r="153" spans="1:12" x14ac:dyDescent="0.3">
      <c r="A153" s="1" t="s">
        <v>574</v>
      </c>
      <c r="B153" s="26" t="s">
        <v>602</v>
      </c>
      <c r="C153" s="10">
        <v>281210.45</v>
      </c>
      <c r="D153" s="10">
        <v>74427.240000000005</v>
      </c>
      <c r="E153" s="10">
        <v>871547.23</v>
      </c>
      <c r="F153" s="10">
        <v>139979.73000000001</v>
      </c>
      <c r="G153" s="10">
        <v>9298472.3300000001</v>
      </c>
      <c r="H153" s="10">
        <v>814428.49</v>
      </c>
      <c r="I153" s="4">
        <v>457117.4</v>
      </c>
      <c r="J153" s="4">
        <v>118428.9</v>
      </c>
      <c r="K153" s="4"/>
      <c r="L153" s="4"/>
    </row>
    <row r="154" spans="1:12" x14ac:dyDescent="0.3">
      <c r="A154" s="1" t="s">
        <v>574</v>
      </c>
      <c r="B154" s="26" t="s">
        <v>603</v>
      </c>
      <c r="C154" s="10">
        <v>634607.32999999996</v>
      </c>
      <c r="D154" s="10">
        <v>146895.56</v>
      </c>
      <c r="E154" s="10">
        <v>624409.02</v>
      </c>
      <c r="F154" s="10">
        <v>354919.06</v>
      </c>
      <c r="G154" s="10">
        <v>2885226.96</v>
      </c>
      <c r="H154" s="10">
        <v>362479.86</v>
      </c>
      <c r="I154" s="4">
        <v>307029.90000000002</v>
      </c>
      <c r="J154" s="4">
        <v>149827.96</v>
      </c>
      <c r="K154" s="4"/>
      <c r="L154" s="4"/>
    </row>
    <row r="155" spans="1:12" x14ac:dyDescent="0.3">
      <c r="A155" s="1" t="s">
        <v>574</v>
      </c>
      <c r="B155" s="26" t="s">
        <v>604</v>
      </c>
      <c r="C155" s="10">
        <v>531303</v>
      </c>
      <c r="D155" s="10">
        <v>137960</v>
      </c>
      <c r="E155" s="10">
        <v>1204110</v>
      </c>
      <c r="F155" s="10">
        <v>132354</v>
      </c>
      <c r="G155" s="10">
        <v>4771640</v>
      </c>
      <c r="H155" s="10">
        <v>397844</v>
      </c>
      <c r="I155" s="4">
        <v>396968</v>
      </c>
      <c r="J155" s="4">
        <v>166353</v>
      </c>
      <c r="K155" s="4"/>
      <c r="L155" s="4"/>
    </row>
    <row r="156" spans="1:12" x14ac:dyDescent="0.3">
      <c r="A156" s="1" t="s">
        <v>360</v>
      </c>
      <c r="B156" s="26" t="s">
        <v>605</v>
      </c>
      <c r="C156" s="10">
        <v>736914.74</v>
      </c>
      <c r="D156" s="10">
        <v>326501.26</v>
      </c>
      <c r="E156" s="10">
        <v>483168.65</v>
      </c>
      <c r="F156" s="10">
        <v>141768.56</v>
      </c>
      <c r="G156" s="10">
        <v>5042489.55</v>
      </c>
      <c r="H156" s="10">
        <v>435904.72</v>
      </c>
      <c r="I156" s="4">
        <v>359835.69</v>
      </c>
      <c r="J156" s="4">
        <v>239050.62</v>
      </c>
      <c r="K156" s="4"/>
      <c r="L156" s="4"/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3">
      <c r="B158" s="26" t="s">
        <v>225</v>
      </c>
      <c r="C158" s="11">
        <f t="shared" ref="C158:J158" si="2">SUBTOTAL(9,C125:C157)</f>
        <v>23987264.979999989</v>
      </c>
      <c r="D158" s="11">
        <f t="shared" si="2"/>
        <v>9297937.1099999994</v>
      </c>
      <c r="E158" s="11">
        <f t="shared" si="2"/>
        <v>25365775.579999994</v>
      </c>
      <c r="F158" s="11">
        <f t="shared" si="2"/>
        <v>7513353.0199999996</v>
      </c>
      <c r="G158" s="11">
        <f t="shared" si="2"/>
        <v>368268888.42999995</v>
      </c>
      <c r="H158" s="11">
        <f t="shared" si="2"/>
        <v>101424290.10000002</v>
      </c>
      <c r="I158" s="11">
        <f t="shared" si="2"/>
        <v>16429159.42</v>
      </c>
      <c r="J158" s="11">
        <f t="shared" si="2"/>
        <v>8269893.4100000011</v>
      </c>
      <c r="K158" s="4"/>
      <c r="L158" s="4"/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23" t="s">
        <v>258</v>
      </c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</row>
    <row r="161" spans="1:13" ht="25.5" customHeight="1" x14ac:dyDescent="0.3">
      <c r="B161" s="13" t="s">
        <v>509</v>
      </c>
      <c r="C161" s="224" t="s">
        <v>329</v>
      </c>
      <c r="D161" s="225"/>
      <c r="E161" s="224" t="s">
        <v>289</v>
      </c>
      <c r="F161" s="225"/>
      <c r="G161" s="224" t="s">
        <v>524</v>
      </c>
      <c r="H161" s="225"/>
      <c r="I161" s="229"/>
      <c r="J161" s="232"/>
      <c r="K161" s="224" t="s">
        <v>146</v>
      </c>
      <c r="L161" s="239"/>
      <c r="M161" s="6"/>
    </row>
    <row r="162" spans="1:13" x14ac:dyDescent="0.3">
      <c r="B162" s="26"/>
      <c r="C162" s="27" t="s">
        <v>251</v>
      </c>
      <c r="D162" s="27" t="s">
        <v>252</v>
      </c>
      <c r="E162" s="27" t="s">
        <v>251</v>
      </c>
      <c r="F162" s="27" t="s">
        <v>252</v>
      </c>
      <c r="G162" s="27" t="s">
        <v>251</v>
      </c>
      <c r="H162" s="27" t="s">
        <v>252</v>
      </c>
      <c r="I162" s="28"/>
      <c r="J162" s="28"/>
      <c r="K162" s="27" t="s">
        <v>251</v>
      </c>
      <c r="L162" s="27" t="s">
        <v>252</v>
      </c>
    </row>
    <row r="163" spans="1:13" x14ac:dyDescent="0.3">
      <c r="B163" s="26"/>
      <c r="C163" s="27" t="s">
        <v>253</v>
      </c>
      <c r="D163" s="27" t="s">
        <v>253</v>
      </c>
      <c r="E163" s="27" t="s">
        <v>253</v>
      </c>
      <c r="F163" s="27" t="s">
        <v>253</v>
      </c>
      <c r="G163" s="27" t="s">
        <v>253</v>
      </c>
      <c r="H163" s="27" t="s">
        <v>253</v>
      </c>
      <c r="I163" s="28"/>
      <c r="J163" s="28"/>
      <c r="K163" s="27" t="s">
        <v>253</v>
      </c>
      <c r="L163" s="27" t="s">
        <v>253</v>
      </c>
    </row>
    <row r="164" spans="1:13" x14ac:dyDescent="0.3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3">
      <c r="A165" s="1" t="s">
        <v>574</v>
      </c>
      <c r="B165" s="26" t="s">
        <v>575</v>
      </c>
      <c r="C165" s="10">
        <v>243533</v>
      </c>
      <c r="D165" s="10">
        <v>14550</v>
      </c>
      <c r="E165" s="10">
        <v>0</v>
      </c>
      <c r="F165" s="10">
        <v>0</v>
      </c>
      <c r="G165" s="30">
        <v>89100</v>
      </c>
      <c r="H165" s="30">
        <v>0</v>
      </c>
      <c r="I165" s="30"/>
      <c r="J165" s="30"/>
      <c r="K165" s="10">
        <f t="shared" ref="K165:L165" si="3">C48+E48+G48+I48+C87+E87+G87+I87+C126+E126+G126+I126+C165+E165+G165</f>
        <v>7036279</v>
      </c>
      <c r="L165" s="10">
        <f t="shared" si="3"/>
        <v>1476874</v>
      </c>
    </row>
    <row r="166" spans="1:13" x14ac:dyDescent="0.3">
      <c r="A166" s="1" t="s">
        <v>574</v>
      </c>
      <c r="B166" s="26" t="s">
        <v>576</v>
      </c>
      <c r="C166" s="10">
        <v>593003</v>
      </c>
      <c r="D166" s="10">
        <v>73261</v>
      </c>
      <c r="E166" s="10">
        <v>129</v>
      </c>
      <c r="F166" s="10">
        <v>0</v>
      </c>
      <c r="G166" s="30">
        <v>210645</v>
      </c>
      <c r="H166" s="30">
        <v>0</v>
      </c>
      <c r="I166" s="30"/>
      <c r="J166" s="30"/>
      <c r="K166" s="10">
        <f t="shared" ref="K166:L166" si="4">C49+E49+G49+I49+C88+E88+G88+I88+C127+E127+G127+I127+C166+E166+G166</f>
        <v>8388452</v>
      </c>
      <c r="L166" s="10">
        <f t="shared" si="4"/>
        <v>2284231</v>
      </c>
    </row>
    <row r="167" spans="1:13" x14ac:dyDescent="0.3">
      <c r="A167" s="1" t="s">
        <v>574</v>
      </c>
      <c r="B167" s="26" t="s">
        <v>577</v>
      </c>
      <c r="C167" s="10">
        <v>773699.31</v>
      </c>
      <c r="D167" s="10">
        <v>35961.56</v>
      </c>
      <c r="E167" s="10">
        <v>39205.24</v>
      </c>
      <c r="F167" s="10">
        <v>0</v>
      </c>
      <c r="G167" s="30">
        <v>0</v>
      </c>
      <c r="H167" s="30">
        <v>0</v>
      </c>
      <c r="I167" s="30"/>
      <c r="J167" s="30"/>
      <c r="K167" s="10">
        <f t="shared" ref="K167:L167" si="5">C50+E50+G50+I50+C89+E89+G89+I89+C128+E128+G128+I128+C167+E167+G167</f>
        <v>15170950.970000001</v>
      </c>
      <c r="L167" s="10">
        <f t="shared" si="5"/>
        <v>2027249.31</v>
      </c>
    </row>
    <row r="168" spans="1:13" x14ac:dyDescent="0.3">
      <c r="A168" s="1" t="s">
        <v>574</v>
      </c>
      <c r="B168" s="26" t="s">
        <v>578</v>
      </c>
      <c r="C168" s="10">
        <v>682100</v>
      </c>
      <c r="D168" s="10">
        <v>16900</v>
      </c>
      <c r="E168" s="10">
        <v>0</v>
      </c>
      <c r="F168" s="10">
        <v>0</v>
      </c>
      <c r="G168" s="30">
        <v>190000</v>
      </c>
      <c r="H168" s="30">
        <v>0</v>
      </c>
      <c r="I168" s="30"/>
      <c r="J168" s="30"/>
      <c r="K168" s="10">
        <f t="shared" ref="K168:L168" si="6">C51+E51+G51+I51+C90+E90+G90+I90+C129+E129+G129+I129+C168+E168+G168</f>
        <v>36836000</v>
      </c>
      <c r="L168" s="10">
        <f t="shared" si="6"/>
        <v>4563100</v>
      </c>
    </row>
    <row r="169" spans="1:13" x14ac:dyDescent="0.3">
      <c r="A169" s="1" t="s">
        <v>574</v>
      </c>
      <c r="B169" s="26" t="s">
        <v>579</v>
      </c>
      <c r="C169" s="10">
        <v>2366443</v>
      </c>
      <c r="D169" s="10">
        <v>354544</v>
      </c>
      <c r="E169" s="10">
        <v>180011</v>
      </c>
      <c r="F169" s="10">
        <v>417</v>
      </c>
      <c r="G169" s="30">
        <v>761280</v>
      </c>
      <c r="H169" s="30">
        <v>554755</v>
      </c>
      <c r="I169" s="30"/>
      <c r="J169" s="30"/>
      <c r="K169" s="10">
        <f t="shared" ref="K169:L169" si="7">C52+E52+G52+I52+C91+E91+G91+I91+C130+E130+G130+I130+C169+E169+G169</f>
        <v>45398592</v>
      </c>
      <c r="L169" s="10">
        <f t="shared" si="7"/>
        <v>9645321</v>
      </c>
    </row>
    <row r="170" spans="1:13" x14ac:dyDescent="0.3">
      <c r="A170" s="1" t="s">
        <v>574</v>
      </c>
      <c r="B170" s="26" t="s">
        <v>580</v>
      </c>
      <c r="C170" s="10">
        <v>780957</v>
      </c>
      <c r="D170" s="10">
        <v>66349</v>
      </c>
      <c r="E170" s="10">
        <v>0</v>
      </c>
      <c r="F170" s="10">
        <v>0</v>
      </c>
      <c r="G170" s="30">
        <v>170872</v>
      </c>
      <c r="H170" s="30">
        <v>70872</v>
      </c>
      <c r="I170" s="30"/>
      <c r="J170" s="30"/>
      <c r="K170" s="10">
        <f t="shared" ref="K170:L170" si="8">C53+E53+G53+I53+C92+E92+G92+I92+C131+E131+G131+I131+C170+E170+G170</f>
        <v>14647415</v>
      </c>
      <c r="L170" s="10">
        <f t="shared" si="8"/>
        <v>1521977</v>
      </c>
    </row>
    <row r="171" spans="1:13" x14ac:dyDescent="0.3">
      <c r="A171" s="1" t="s">
        <v>574</v>
      </c>
      <c r="B171" s="26" t="s">
        <v>581</v>
      </c>
      <c r="C171" s="10">
        <v>1302687</v>
      </c>
      <c r="D171" s="10">
        <v>1200</v>
      </c>
      <c r="E171" s="10">
        <v>1442107</v>
      </c>
      <c r="F171" s="10">
        <v>1227100</v>
      </c>
      <c r="G171" s="30">
        <v>1086109</v>
      </c>
      <c r="H171" s="30">
        <v>887622</v>
      </c>
      <c r="I171" s="30"/>
      <c r="J171" s="30"/>
      <c r="K171" s="10">
        <f t="shared" ref="K171:L171" si="9">C54+E54+G54+I54+C93+E93+G93+I93+C132+E132+G132+I132+C171+E171+G171</f>
        <v>213443787</v>
      </c>
      <c r="L171" s="10">
        <f t="shared" si="9"/>
        <v>99292690</v>
      </c>
    </row>
    <row r="172" spans="1:13" x14ac:dyDescent="0.3">
      <c r="A172" s="1" t="s">
        <v>574</v>
      </c>
      <c r="B172" s="26" t="s">
        <v>582</v>
      </c>
      <c r="C172" s="10">
        <v>138200</v>
      </c>
      <c r="D172" s="10">
        <v>23600</v>
      </c>
      <c r="E172" s="10">
        <v>0</v>
      </c>
      <c r="F172" s="10">
        <v>0</v>
      </c>
      <c r="G172" s="30">
        <v>456900</v>
      </c>
      <c r="H172" s="30">
        <v>31800</v>
      </c>
      <c r="I172" s="30"/>
      <c r="J172" s="30"/>
      <c r="K172" s="10">
        <f t="shared" ref="K172:L172" si="10">C55+E55+G55+I55+C94+E94+G94+I94+C133+E133+G133+I133+C172+E172+G172</f>
        <v>32172200</v>
      </c>
      <c r="L172" s="10">
        <f t="shared" si="10"/>
        <v>5576700</v>
      </c>
    </row>
    <row r="173" spans="1:13" x14ac:dyDescent="0.3">
      <c r="A173" s="1" t="s">
        <v>574</v>
      </c>
      <c r="B173" s="26" t="s">
        <v>583</v>
      </c>
      <c r="C173" s="10">
        <v>2541488</v>
      </c>
      <c r="D173" s="10">
        <v>1336927</v>
      </c>
      <c r="E173" s="10">
        <v>2</v>
      </c>
      <c r="F173" s="10">
        <v>0</v>
      </c>
      <c r="G173" s="30">
        <v>1021501</v>
      </c>
      <c r="H173" s="30">
        <v>10883</v>
      </c>
      <c r="I173" s="30"/>
      <c r="J173" s="30"/>
      <c r="K173" s="10">
        <f t="shared" ref="K173:L173" si="11">C56+E56+G56+I56+C95+E95+G95+I95+C134+E134+G134+I134+C173+E173+G173</f>
        <v>47532458</v>
      </c>
      <c r="L173" s="10">
        <f t="shared" si="11"/>
        <v>6511826</v>
      </c>
    </row>
    <row r="174" spans="1:13" x14ac:dyDescent="0.3">
      <c r="A174" s="1" t="s">
        <v>574</v>
      </c>
      <c r="B174" s="26" t="s">
        <v>584</v>
      </c>
      <c r="C174" s="10">
        <v>120750</v>
      </c>
      <c r="D174" s="10">
        <v>1197</v>
      </c>
      <c r="E174" s="10">
        <v>119408</v>
      </c>
      <c r="F174" s="10">
        <v>115033</v>
      </c>
      <c r="G174" s="30">
        <v>878939</v>
      </c>
      <c r="H174" s="30">
        <v>263239</v>
      </c>
      <c r="I174" s="30"/>
      <c r="J174" s="30"/>
      <c r="K174" s="10">
        <f t="shared" ref="K174:L174" si="12">C57+E57+G57+I57+C96+E96+G96+I96+C135+E135+G135+I135+C174+E174+G174</f>
        <v>12537220</v>
      </c>
      <c r="L174" s="10">
        <f t="shared" si="12"/>
        <v>1501120</v>
      </c>
    </row>
    <row r="175" spans="1:13" x14ac:dyDescent="0.3">
      <c r="A175" s="1" t="s">
        <v>574</v>
      </c>
      <c r="B175" s="26" t="s">
        <v>585</v>
      </c>
      <c r="C175" s="10">
        <v>642185.54</v>
      </c>
      <c r="D175" s="10">
        <v>70963.86</v>
      </c>
      <c r="E175" s="10">
        <v>0</v>
      </c>
      <c r="F175" s="10">
        <v>0</v>
      </c>
      <c r="G175" s="30">
        <v>90000</v>
      </c>
      <c r="H175" s="30">
        <v>0</v>
      </c>
      <c r="I175" s="30"/>
      <c r="J175" s="30"/>
      <c r="K175" s="10">
        <f t="shared" ref="K175:L175" si="13">C58+E58+G58+I58+C97+E97+G97+I97+C136+E136+G136+I136+C175+E175+G175</f>
        <v>19754542.240000002</v>
      </c>
      <c r="L175" s="10">
        <f t="shared" si="13"/>
        <v>7217737.0900000008</v>
      </c>
    </row>
    <row r="176" spans="1:13" x14ac:dyDescent="0.3">
      <c r="A176" s="1" t="s">
        <v>574</v>
      </c>
      <c r="B176" s="26" t="s">
        <v>586</v>
      </c>
      <c r="C176" s="10">
        <v>926001.26</v>
      </c>
      <c r="D176" s="10">
        <v>142211.96</v>
      </c>
      <c r="E176" s="10">
        <v>0</v>
      </c>
      <c r="F176" s="10">
        <v>20000</v>
      </c>
      <c r="G176" s="30">
        <v>488049.31</v>
      </c>
      <c r="H176" s="30">
        <v>315352.31</v>
      </c>
      <c r="I176" s="30"/>
      <c r="J176" s="30"/>
      <c r="K176" s="10">
        <f t="shared" ref="K176:L176" si="14">C59+E59+G59+I59+C98+E98+G98+I98+C137+E137+G137+I137+C176+E176+G176</f>
        <v>19885709.719999999</v>
      </c>
      <c r="L176" s="10">
        <f t="shared" si="14"/>
        <v>5193976.7299999986</v>
      </c>
    </row>
    <row r="177" spans="1:12" x14ac:dyDescent="0.3">
      <c r="A177" s="1" t="s">
        <v>574</v>
      </c>
      <c r="B177" s="26" t="s">
        <v>587</v>
      </c>
      <c r="C177" s="10">
        <v>1251248.54</v>
      </c>
      <c r="D177" s="10">
        <v>55787.87</v>
      </c>
      <c r="E177" s="10">
        <v>0</v>
      </c>
      <c r="F177" s="10">
        <v>0</v>
      </c>
      <c r="G177" s="30">
        <v>909888.89</v>
      </c>
      <c r="H177" s="30">
        <v>604411.63</v>
      </c>
      <c r="I177" s="30"/>
      <c r="J177" s="30"/>
      <c r="K177" s="10">
        <f t="shared" ref="K177:L177" si="15">C60+E60+G60+I60+C99+E99+G99+I99+C138+E138+G138+I138+C177+E177+G177</f>
        <v>20802815.669999998</v>
      </c>
      <c r="L177" s="10">
        <f t="shared" si="15"/>
        <v>6715259.7199999988</v>
      </c>
    </row>
    <row r="178" spans="1:12" x14ac:dyDescent="0.3">
      <c r="A178" s="1" t="s">
        <v>574</v>
      </c>
      <c r="B178" s="26" t="s">
        <v>588</v>
      </c>
      <c r="C178" s="10">
        <v>2093907.46</v>
      </c>
      <c r="D178" s="10">
        <v>1307265.8899999999</v>
      </c>
      <c r="E178" s="10">
        <v>28017.24</v>
      </c>
      <c r="F178" s="10">
        <v>0</v>
      </c>
      <c r="G178" s="30">
        <v>0</v>
      </c>
      <c r="H178" s="30">
        <v>0</v>
      </c>
      <c r="I178" s="30"/>
      <c r="J178" s="30"/>
      <c r="K178" s="10">
        <f t="shared" ref="K178:L178" si="16">C61+E61+G61+I61+C100+E100+G100+I100+C139+E139+G139+I139+C178+E178+G178</f>
        <v>11748264.950000001</v>
      </c>
      <c r="L178" s="10">
        <f t="shared" si="16"/>
        <v>3289607.7199999997</v>
      </c>
    </row>
    <row r="179" spans="1:12" x14ac:dyDescent="0.3">
      <c r="A179" s="1" t="s">
        <v>574</v>
      </c>
      <c r="B179" s="26" t="s">
        <v>589</v>
      </c>
      <c r="C179" s="10">
        <v>447802.17</v>
      </c>
      <c r="D179" s="10">
        <v>7239.77</v>
      </c>
      <c r="E179" s="10">
        <v>0</v>
      </c>
      <c r="F179" s="10">
        <v>0</v>
      </c>
      <c r="G179" s="30">
        <v>131239.73000000001</v>
      </c>
      <c r="H179" s="30">
        <v>1690.21</v>
      </c>
      <c r="I179" s="30"/>
      <c r="J179" s="30"/>
      <c r="K179" s="10">
        <f t="shared" ref="K179:L179" si="17">C62+E62+G62+I62+C101+E101+G101+I101+C140+E140+G140+I140+C179+E179+G179</f>
        <v>8571440.0999999996</v>
      </c>
      <c r="L179" s="10">
        <f t="shared" si="17"/>
        <v>1572964.7400000002</v>
      </c>
    </row>
    <row r="180" spans="1:12" x14ac:dyDescent="0.3">
      <c r="A180" s="1" t="s">
        <v>574</v>
      </c>
      <c r="B180" s="26" t="s">
        <v>590</v>
      </c>
      <c r="C180" s="10">
        <v>485613.58</v>
      </c>
      <c r="D180" s="10">
        <v>24614.75</v>
      </c>
      <c r="E180" s="10">
        <v>31351.32</v>
      </c>
      <c r="F180" s="10">
        <v>597.91</v>
      </c>
      <c r="G180" s="30">
        <v>0</v>
      </c>
      <c r="H180" s="30">
        <v>0</v>
      </c>
      <c r="I180" s="30"/>
      <c r="J180" s="30"/>
      <c r="K180" s="10">
        <f t="shared" ref="K180:L180" si="18">C63+E63+G63+I63+C102+E102+G102+I102+C141+E141+G141+I141+C180+E180+G180</f>
        <v>5115709.5100000007</v>
      </c>
      <c r="L180" s="10">
        <f t="shared" si="18"/>
        <v>1690131.03</v>
      </c>
    </row>
    <row r="181" spans="1:12" x14ac:dyDescent="0.3">
      <c r="A181" s="1" t="s">
        <v>574</v>
      </c>
      <c r="B181" s="26" t="s">
        <v>591</v>
      </c>
      <c r="C181" s="10">
        <v>1103887.76</v>
      </c>
      <c r="D181" s="10">
        <v>52143.48</v>
      </c>
      <c r="E181" s="10">
        <v>3940046.14</v>
      </c>
      <c r="F181" s="10">
        <v>3331790.21</v>
      </c>
      <c r="G181" s="30">
        <v>85000</v>
      </c>
      <c r="H181" s="30">
        <v>0</v>
      </c>
      <c r="I181" s="30"/>
      <c r="J181" s="30"/>
      <c r="K181" s="10">
        <f t="shared" ref="K181:L181" si="19">C64+E64+G64+I64+C103+E103+G103+I103+C142+E142+G142+I142+C181+E181+G181</f>
        <v>34938740.859999999</v>
      </c>
      <c r="L181" s="10">
        <f t="shared" si="19"/>
        <v>9106121.6900000013</v>
      </c>
    </row>
    <row r="182" spans="1:12" x14ac:dyDescent="0.3">
      <c r="A182" s="1" t="s">
        <v>574</v>
      </c>
      <c r="B182" s="26" t="s">
        <v>592</v>
      </c>
      <c r="C182" s="10">
        <v>300301.65999999997</v>
      </c>
      <c r="D182" s="10">
        <v>5537.93</v>
      </c>
      <c r="E182" s="10">
        <v>6000</v>
      </c>
      <c r="F182" s="10">
        <v>0</v>
      </c>
      <c r="G182" s="30">
        <v>50864.25</v>
      </c>
      <c r="H182" s="30">
        <v>307.70999999999998</v>
      </c>
      <c r="I182" s="30"/>
      <c r="J182" s="30"/>
      <c r="K182" s="10">
        <f t="shared" ref="K182:L182" si="20">C65+E65+G65+I65+C104+E104+G104+I104+C143+E143+G143+I143+C182+E182+G182</f>
        <v>5863097.9799999995</v>
      </c>
      <c r="L182" s="10">
        <f t="shared" si="20"/>
        <v>507243.86000000004</v>
      </c>
    </row>
    <row r="183" spans="1:12" x14ac:dyDescent="0.3">
      <c r="A183" s="1" t="s">
        <v>574</v>
      </c>
      <c r="B183" s="26" t="s">
        <v>593</v>
      </c>
      <c r="C183" s="10">
        <v>657938</v>
      </c>
      <c r="D183" s="10">
        <v>205679</v>
      </c>
      <c r="E183" s="10">
        <v>0</v>
      </c>
      <c r="F183" s="10">
        <v>0</v>
      </c>
      <c r="G183" s="30">
        <v>250000</v>
      </c>
      <c r="H183" s="30">
        <v>0</v>
      </c>
      <c r="I183" s="30"/>
      <c r="J183" s="30"/>
      <c r="K183" s="10">
        <f t="shared" ref="K183:L183" si="21">C66+E66+G66+I66+C105+E105+G105+I105+C144+E144+G144+I144+C183+E183+G183</f>
        <v>18475523</v>
      </c>
      <c r="L183" s="10">
        <f t="shared" si="21"/>
        <v>2150428</v>
      </c>
    </row>
    <row r="184" spans="1:12" x14ac:dyDescent="0.3">
      <c r="A184" s="1" t="s">
        <v>574</v>
      </c>
      <c r="B184" s="26" t="s">
        <v>594</v>
      </c>
      <c r="C184" s="10">
        <v>1160757</v>
      </c>
      <c r="D184" s="10">
        <v>81610</v>
      </c>
      <c r="E184" s="10">
        <v>3240609</v>
      </c>
      <c r="F184" s="10">
        <v>2996505</v>
      </c>
      <c r="G184" s="30">
        <v>487785</v>
      </c>
      <c r="H184" s="30">
        <v>104124</v>
      </c>
      <c r="I184" s="30"/>
      <c r="J184" s="30"/>
      <c r="K184" s="10">
        <f t="shared" ref="K184:L184" si="22">C67+E67+G67+I67+C106+E106+G106+I106+C145+E145+G145+I145+C184+E184+G184</f>
        <v>18738799</v>
      </c>
      <c r="L184" s="10">
        <f t="shared" si="22"/>
        <v>5946003</v>
      </c>
    </row>
    <row r="185" spans="1:12" x14ac:dyDescent="0.3">
      <c r="A185" s="1" t="s">
        <v>574</v>
      </c>
      <c r="B185" s="26" t="s">
        <v>595</v>
      </c>
      <c r="C185" s="10">
        <v>646134.31000000006</v>
      </c>
      <c r="D185" s="10">
        <v>77945.77</v>
      </c>
      <c r="E185" s="10">
        <v>255.32</v>
      </c>
      <c r="F185" s="10">
        <v>0</v>
      </c>
      <c r="G185" s="30">
        <v>437065.82</v>
      </c>
      <c r="H185" s="30">
        <v>4956.1000000000004</v>
      </c>
      <c r="I185" s="30"/>
      <c r="J185" s="30"/>
      <c r="K185" s="10">
        <f t="shared" ref="K185:L185" si="23">C68+E68+G68+I68+C107+E107+G107+I107+C146+E146+G146+I146+C185+E185+G185</f>
        <v>16825102.289999999</v>
      </c>
      <c r="L185" s="10">
        <f t="shared" si="23"/>
        <v>5757753.0099999988</v>
      </c>
    </row>
    <row r="186" spans="1:12" x14ac:dyDescent="0.3">
      <c r="A186" s="1" t="s">
        <v>574</v>
      </c>
      <c r="B186" s="26" t="s">
        <v>596</v>
      </c>
      <c r="C186" s="10">
        <v>456510.64</v>
      </c>
      <c r="D186" s="10">
        <v>35201.35</v>
      </c>
      <c r="E186" s="10">
        <v>333540.84999999998</v>
      </c>
      <c r="F186" s="10">
        <v>116788.07</v>
      </c>
      <c r="G186" s="30">
        <v>184500</v>
      </c>
      <c r="H186" s="30">
        <v>150000</v>
      </c>
      <c r="I186" s="30"/>
      <c r="J186" s="30"/>
      <c r="K186" s="10">
        <f t="shared" ref="K186:L186" si="24">C69+E69+G69+I69+C108+E108+G108+I108+C147+E147+G147+I147+C186+E186+G186</f>
        <v>6624714.919999999</v>
      </c>
      <c r="L186" s="10">
        <f t="shared" si="24"/>
        <v>1138766.1099999999</v>
      </c>
    </row>
    <row r="187" spans="1:12" x14ac:dyDescent="0.3">
      <c r="A187" s="1" t="s">
        <v>574</v>
      </c>
      <c r="B187" s="26" t="s">
        <v>597</v>
      </c>
      <c r="C187" s="10">
        <v>218034</v>
      </c>
      <c r="D187" s="10">
        <v>22758</v>
      </c>
      <c r="E187" s="10">
        <v>3771</v>
      </c>
      <c r="F187" s="10">
        <v>500</v>
      </c>
      <c r="G187" s="30">
        <v>235164</v>
      </c>
      <c r="H187" s="30">
        <v>153419</v>
      </c>
      <c r="I187" s="30"/>
      <c r="J187" s="30"/>
      <c r="K187" s="10">
        <f t="shared" ref="K187:L187" si="25">C70+E70+G70+I70+C109+E109+G109+I109+C148+E148+G148+I148+C187+E187+G187</f>
        <v>8573165</v>
      </c>
      <c r="L187" s="10">
        <f t="shared" si="25"/>
        <v>2206442</v>
      </c>
    </row>
    <row r="188" spans="1:12" x14ac:dyDescent="0.3">
      <c r="A188" s="1" t="s">
        <v>574</v>
      </c>
      <c r="B188" s="26" t="s">
        <v>598</v>
      </c>
      <c r="C188" s="10">
        <v>410270.96</v>
      </c>
      <c r="D188" s="10">
        <v>42764.82</v>
      </c>
      <c r="E188" s="10">
        <v>25.01</v>
      </c>
      <c r="F188" s="10">
        <v>0</v>
      </c>
      <c r="G188" s="30">
        <v>50000</v>
      </c>
      <c r="H188" s="30">
        <v>30000</v>
      </c>
      <c r="I188" s="30"/>
      <c r="J188" s="30"/>
      <c r="K188" s="10">
        <f t="shared" ref="K188:L188" si="26">C71+E71+G71+I71+C110+E110+G110+I110+C149+E149+G149+I149+C188+E188+G188</f>
        <v>5972793.9900000002</v>
      </c>
      <c r="L188" s="10">
        <f t="shared" si="26"/>
        <v>958824.66999999993</v>
      </c>
    </row>
    <row r="189" spans="1:12" x14ac:dyDescent="0.3">
      <c r="A189" s="1" t="s">
        <v>574</v>
      </c>
      <c r="B189" s="26" t="s">
        <v>599</v>
      </c>
      <c r="C189" s="10">
        <v>421416.31</v>
      </c>
      <c r="D189" s="10">
        <v>28805.01</v>
      </c>
      <c r="E189" s="10">
        <v>0</v>
      </c>
      <c r="F189" s="10">
        <v>0</v>
      </c>
      <c r="G189" s="30">
        <v>126725.84</v>
      </c>
      <c r="H189" s="30">
        <v>2247.75</v>
      </c>
      <c r="I189" s="30"/>
      <c r="J189" s="30"/>
      <c r="K189" s="10">
        <f t="shared" ref="K189:L189" si="27">C72+E72+G72+I72+C111+E111+G111+I111+C150+E150+G150+I150+C189+E189+G189</f>
        <v>7228383.3099999996</v>
      </c>
      <c r="L189" s="10">
        <f t="shared" si="27"/>
        <v>1034761.04</v>
      </c>
    </row>
    <row r="190" spans="1:12" x14ac:dyDescent="0.3">
      <c r="A190" s="1" t="s">
        <v>574</v>
      </c>
      <c r="B190" s="26" t="s">
        <v>600</v>
      </c>
      <c r="C190" s="10">
        <v>557300</v>
      </c>
      <c r="D190" s="10">
        <v>8700</v>
      </c>
      <c r="E190" s="10">
        <v>0</v>
      </c>
      <c r="F190" s="10">
        <v>0</v>
      </c>
      <c r="G190" s="30">
        <v>668700</v>
      </c>
      <c r="H190" s="30">
        <v>37800</v>
      </c>
      <c r="I190" s="30"/>
      <c r="J190" s="30"/>
      <c r="K190" s="10">
        <f t="shared" ref="K190:L190" si="28">C73+E73+G73+I73+C112+E112+G112+I112+C151+E151+G151+I151+C190+E190+G190</f>
        <v>39812800</v>
      </c>
      <c r="L190" s="10">
        <f t="shared" si="28"/>
        <v>5309200</v>
      </c>
    </row>
    <row r="191" spans="1:12" x14ac:dyDescent="0.3">
      <c r="A191" s="1" t="s">
        <v>574</v>
      </c>
      <c r="B191" s="26" t="s">
        <v>601</v>
      </c>
      <c r="C191" s="10">
        <v>551194.72</v>
      </c>
      <c r="D191" s="10">
        <v>42248.37</v>
      </c>
      <c r="E191" s="10">
        <v>9073202.4499999993</v>
      </c>
      <c r="F191" s="10">
        <v>8804033.2200000007</v>
      </c>
      <c r="G191" s="30">
        <v>120000</v>
      </c>
      <c r="H191" s="30">
        <v>0</v>
      </c>
      <c r="I191" s="30"/>
      <c r="J191" s="30"/>
      <c r="K191" s="10">
        <f t="shared" ref="K191:L191" si="29">C74+E74+G74+I74+C113+E113+G113+I113+C152+E152+G152+I152+C191+E191+G191</f>
        <v>29570113.809999999</v>
      </c>
      <c r="L191" s="10">
        <f t="shared" si="29"/>
        <v>12402769.5</v>
      </c>
    </row>
    <row r="192" spans="1:12" x14ac:dyDescent="0.3">
      <c r="A192" s="1" t="s">
        <v>574</v>
      </c>
      <c r="B192" s="26" t="s">
        <v>602</v>
      </c>
      <c r="C192" s="10">
        <v>46284.32</v>
      </c>
      <c r="D192" s="10">
        <v>996.68</v>
      </c>
      <c r="E192" s="10">
        <v>230075.53</v>
      </c>
      <c r="F192" s="10">
        <v>1646.61</v>
      </c>
      <c r="G192" s="30">
        <v>24872.62</v>
      </c>
      <c r="H192" s="30">
        <v>708.18</v>
      </c>
      <c r="I192" s="30"/>
      <c r="J192" s="30"/>
      <c r="K192" s="10">
        <f t="shared" ref="K192:L192" si="30">C75+E75+G75+I75+C114+E114+G114+I114+C153+E153+G153+I153+C192+E192+G192</f>
        <v>19210508.629999999</v>
      </c>
      <c r="L192" s="10">
        <f t="shared" si="30"/>
        <v>2847342.7800000003</v>
      </c>
    </row>
    <row r="193" spans="1:13" x14ac:dyDescent="0.3">
      <c r="A193" s="1" t="s">
        <v>574</v>
      </c>
      <c r="B193" s="26" t="s">
        <v>603</v>
      </c>
      <c r="C193" s="10">
        <v>218700.32</v>
      </c>
      <c r="D193" s="10">
        <v>528.39</v>
      </c>
      <c r="E193" s="10">
        <v>47131.54</v>
      </c>
      <c r="F193" s="10">
        <v>0</v>
      </c>
      <c r="G193" s="30">
        <v>359209.91</v>
      </c>
      <c r="H193" s="30">
        <v>267075.59999999998</v>
      </c>
      <c r="I193" s="30"/>
      <c r="J193" s="30"/>
      <c r="K193" s="10">
        <f t="shared" ref="K193:L193" si="31">C76+E76+G76+I76+C115+E115+G115+I115+C154+E154+G154+I154+C193+E193+G193</f>
        <v>8124076.5300000012</v>
      </c>
      <c r="L193" s="10">
        <f t="shared" si="31"/>
        <v>1808441.4599999995</v>
      </c>
    </row>
    <row r="194" spans="1:13" x14ac:dyDescent="0.3">
      <c r="A194" s="1" t="s">
        <v>574</v>
      </c>
      <c r="B194" s="26" t="s">
        <v>604</v>
      </c>
      <c r="C194" s="10">
        <v>1042912</v>
      </c>
      <c r="D194" s="10">
        <v>147592</v>
      </c>
      <c r="E194" s="10">
        <v>0</v>
      </c>
      <c r="F194" s="10">
        <v>1856</v>
      </c>
      <c r="G194" s="30">
        <v>121028</v>
      </c>
      <c r="H194" s="30">
        <v>0</v>
      </c>
      <c r="I194" s="30"/>
      <c r="J194" s="30"/>
      <c r="K194" s="10">
        <f>C77+E77+G77+I77+C116+E116+G116+I116+C155+E155+G155+I155+C194+E194+G194</f>
        <v>15579553</v>
      </c>
      <c r="L194" s="10">
        <f>D77+F77+H77+J77+D116+F116+H116+J116+D155+F155+H155+J155+D194+F194+H194</f>
        <v>1826403</v>
      </c>
    </row>
    <row r="195" spans="1:13" x14ac:dyDescent="0.3">
      <c r="A195" s="1" t="s">
        <v>386</v>
      </c>
      <c r="B195" s="26" t="s">
        <v>605</v>
      </c>
      <c r="C195" s="10">
        <v>758692.79</v>
      </c>
      <c r="D195" s="10">
        <v>78247.33</v>
      </c>
      <c r="E195" s="10">
        <v>0</v>
      </c>
      <c r="F195" s="10">
        <v>0</v>
      </c>
      <c r="G195" s="30">
        <v>589928.11</v>
      </c>
      <c r="H195" s="30">
        <v>6268.91</v>
      </c>
      <c r="I195" s="30"/>
      <c r="J195" s="30"/>
      <c r="K195" s="10">
        <f>C78+E78+G78+I78+C117+E117+G117+I117+C156+E156+G156+I156+C195+E195+G195</f>
        <v>14059367.190000001</v>
      </c>
      <c r="L195" s="10">
        <f>D78+F78+H78+J78+D117+F117+H117+J117+D156+F156+H156+J156+D195+F195+H195</f>
        <v>2205550.87</v>
      </c>
    </row>
    <row r="196" spans="1:13" x14ac:dyDescent="0.3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3">
      <c r="B197" s="26" t="s">
        <v>225</v>
      </c>
      <c r="C197" s="11">
        <f t="shared" ref="C197:H197" si="32">SUBTOTAL(9,C164:C196)</f>
        <v>23939953.649999999</v>
      </c>
      <c r="D197" s="11">
        <f t="shared" si="32"/>
        <v>4363331.790000001</v>
      </c>
      <c r="E197" s="11">
        <f t="shared" si="32"/>
        <v>18714887.640000001</v>
      </c>
      <c r="F197" s="11">
        <f t="shared" si="32"/>
        <v>16616267.02</v>
      </c>
      <c r="G197" s="11">
        <f t="shared" si="32"/>
        <v>10275367.479999999</v>
      </c>
      <c r="H197" s="11">
        <f t="shared" si="32"/>
        <v>3497532.4000000004</v>
      </c>
      <c r="I197" s="4"/>
      <c r="J197" s="4"/>
      <c r="K197" s="11">
        <f>SUBTOTAL(9,K164:K196)</f>
        <v>768638575.66999996</v>
      </c>
      <c r="L197" s="11">
        <f>SUBTOTAL(9,L164:L196)</f>
        <v>215286816.33000001</v>
      </c>
    </row>
    <row r="198" spans="1:13" x14ac:dyDescent="0.3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3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3">
      <c r="B200" s="26"/>
      <c r="C200" s="229"/>
      <c r="D200" s="229"/>
      <c r="E200" s="229"/>
      <c r="F200" s="229"/>
      <c r="G200" s="229"/>
      <c r="H200" s="229"/>
      <c r="I200" s="229"/>
      <c r="J200" s="232"/>
      <c r="K200" s="224" t="s">
        <v>290</v>
      </c>
      <c r="L200" s="225"/>
      <c r="M200" s="6"/>
    </row>
    <row r="201" spans="1:13" x14ac:dyDescent="0.3">
      <c r="B201" s="15"/>
      <c r="C201" s="28"/>
      <c r="D201" s="28"/>
      <c r="E201" s="28"/>
      <c r="F201" s="28"/>
      <c r="G201" s="26"/>
      <c r="H201" s="28"/>
      <c r="I201" s="27"/>
      <c r="J201" s="27"/>
      <c r="K201" s="166" t="s">
        <v>251</v>
      </c>
      <c r="L201" s="158" t="s">
        <v>252</v>
      </c>
    </row>
    <row r="202" spans="1:13" x14ac:dyDescent="0.3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253</v>
      </c>
      <c r="L202" s="158" t="s">
        <v>253</v>
      </c>
    </row>
    <row r="203" spans="1:13" x14ac:dyDescent="0.3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58"/>
    </row>
    <row r="204" spans="1:13" x14ac:dyDescent="0.3">
      <c r="A204" s="31" t="s">
        <v>159</v>
      </c>
      <c r="B204" s="26"/>
      <c r="C204" s="4"/>
      <c r="D204" s="4"/>
      <c r="E204" s="4"/>
      <c r="F204" s="4"/>
      <c r="G204" s="4"/>
      <c r="H204" s="238" t="s">
        <v>510</v>
      </c>
      <c r="I204" s="238"/>
      <c r="J204" s="238"/>
      <c r="K204" s="160">
        <v>0</v>
      </c>
      <c r="L204" s="161">
        <v>0</v>
      </c>
    </row>
    <row r="205" spans="1:13" x14ac:dyDescent="0.3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768638575.66999996</v>
      </c>
      <c r="L205" s="15">
        <f>L197+L204</f>
        <v>215286816.33000001</v>
      </c>
    </row>
    <row r="206" spans="1:13" x14ac:dyDescent="0.3">
      <c r="A206" s="31" t="s">
        <v>171</v>
      </c>
      <c r="B206" s="26"/>
      <c r="C206" s="4"/>
      <c r="D206" s="4"/>
      <c r="E206" s="4"/>
      <c r="F206" s="4"/>
      <c r="G206" s="4"/>
      <c r="H206" s="235" t="s">
        <v>161</v>
      </c>
      <c r="I206" s="235"/>
      <c r="J206" s="235"/>
      <c r="K206" s="4">
        <v>77492187</v>
      </c>
      <c r="L206" s="148">
        <v>77492187</v>
      </c>
    </row>
    <row r="207" spans="1:13" ht="13.5" thickBot="1" x14ac:dyDescent="0.35">
      <c r="A207" s="31"/>
      <c r="B207" s="10"/>
      <c r="C207" s="10"/>
      <c r="D207" s="10"/>
      <c r="E207" s="10"/>
      <c r="F207" s="10"/>
      <c r="G207" s="10"/>
      <c r="H207" s="149"/>
      <c r="I207" s="149"/>
      <c r="J207" s="149"/>
      <c r="K207" s="149"/>
      <c r="L207" s="150"/>
    </row>
    <row r="208" spans="1:13" ht="14" thickTop="1" thickBot="1" x14ac:dyDescent="0.35">
      <c r="B208" s="10"/>
      <c r="C208" s="10"/>
      <c r="D208" s="10"/>
      <c r="E208" s="10"/>
      <c r="F208" s="10"/>
      <c r="G208" s="10"/>
      <c r="H208" s="236" t="s">
        <v>160</v>
      </c>
      <c r="I208" s="236"/>
      <c r="J208" s="236"/>
      <c r="K208" s="151">
        <f>K205-K206</f>
        <v>691146388.66999996</v>
      </c>
      <c r="L208" s="152">
        <f>L205-L206</f>
        <v>137794629.33000001</v>
      </c>
    </row>
    <row r="209" spans="2:12" ht="13.5" thickTop="1" x14ac:dyDescent="0.3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3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30" width="13" style="1" customWidth="1"/>
    <col min="31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173</v>
      </c>
      <c r="L12" s="31" t="s">
        <v>173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3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</row>
    <row r="18" spans="1:13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3">
      <c r="A19" s="1" t="s">
        <v>222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/>
      <c r="H20" s="1"/>
      <c r="I20" s="23"/>
      <c r="J20" s="1"/>
    </row>
    <row r="21" spans="1:13" customFormat="1" ht="12.5" x14ac:dyDescent="0.25"/>
    <row r="22" spans="1:13" hidden="1" x14ac:dyDescent="0.3">
      <c r="A22" s="1" t="s">
        <v>174</v>
      </c>
    </row>
    <row r="23" spans="1:13" hidden="1" x14ac:dyDescent="0.3">
      <c r="A23" s="1" t="s">
        <v>371</v>
      </c>
      <c r="K23" s="31"/>
    </row>
    <row r="24" spans="1:13" hidden="1" x14ac:dyDescent="0.3">
      <c r="A24" s="1" t="s">
        <v>372</v>
      </c>
      <c r="B24" s="8"/>
      <c r="C24" s="31"/>
      <c r="D24" s="31"/>
      <c r="E24" s="31"/>
      <c r="F24" s="31"/>
      <c r="K24" s="31" t="s">
        <v>226</v>
      </c>
      <c r="L24" s="1" t="s">
        <v>226</v>
      </c>
    </row>
    <row r="25" spans="1:13" hidden="1" x14ac:dyDescent="0.3">
      <c r="A25" s="1" t="s">
        <v>373</v>
      </c>
      <c r="C25" s="64"/>
      <c r="D25" s="31"/>
      <c r="E25" s="64"/>
      <c r="F25" s="31"/>
      <c r="G25" s="7"/>
      <c r="I25" s="7"/>
      <c r="K25" s="64">
        <v>10</v>
      </c>
      <c r="L25" s="1">
        <v>10</v>
      </c>
    </row>
    <row r="26" spans="1:13" hidden="1" x14ac:dyDescent="0.3">
      <c r="A26" s="1" t="s">
        <v>374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35">
      <c r="A27" s="1" t="s">
        <v>375</v>
      </c>
      <c r="C27" s="31"/>
      <c r="D27" s="31"/>
      <c r="E27" s="31"/>
      <c r="F27" s="31"/>
      <c r="G27" s="1"/>
      <c r="H27" s="1"/>
      <c r="I27" s="23"/>
      <c r="J27" s="1"/>
      <c r="K27" s="64" t="s">
        <v>355</v>
      </c>
      <c r="L27" s="7" t="s">
        <v>355</v>
      </c>
    </row>
    <row r="29" spans="1:13" ht="17.5" x14ac:dyDescent="0.35">
      <c r="B29" s="217" t="s">
        <v>258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</row>
    <row r="30" spans="1:13" ht="25.5" customHeight="1" x14ac:dyDescent="0.3">
      <c r="B30" s="13" t="s">
        <v>509</v>
      </c>
      <c r="C30" s="233" t="s">
        <v>330</v>
      </c>
      <c r="D30" s="234"/>
      <c r="E30" s="233" t="s">
        <v>331</v>
      </c>
      <c r="F30" s="234"/>
      <c r="G30" s="233" t="s">
        <v>332</v>
      </c>
      <c r="H30" s="234"/>
      <c r="I30" s="233" t="s">
        <v>333</v>
      </c>
      <c r="J30" s="234"/>
      <c r="K30" s="14"/>
      <c r="L30" s="6"/>
      <c r="M30" s="6"/>
    </row>
    <row r="31" spans="1:13" x14ac:dyDescent="0.3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3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574</v>
      </c>
      <c r="B34" s="26" t="s">
        <v>575</v>
      </c>
      <c r="C34" s="10">
        <v>88000</v>
      </c>
      <c r="D34" s="10">
        <v>0</v>
      </c>
      <c r="E34" s="10">
        <v>1725073</v>
      </c>
      <c r="F34" s="10">
        <v>25318</v>
      </c>
      <c r="G34" s="10">
        <v>1114905</v>
      </c>
      <c r="H34" s="10">
        <v>9755</v>
      </c>
      <c r="I34" s="10">
        <v>105987</v>
      </c>
      <c r="J34" s="10">
        <v>4897</v>
      </c>
      <c r="K34" s="4"/>
      <c r="L34" s="4"/>
    </row>
    <row r="35" spans="1:12" x14ac:dyDescent="0.3">
      <c r="A35" s="1" t="s">
        <v>574</v>
      </c>
      <c r="B35" s="26" t="s">
        <v>576</v>
      </c>
      <c r="C35" s="10">
        <v>209381</v>
      </c>
      <c r="D35" s="10">
        <v>85</v>
      </c>
      <c r="E35" s="10">
        <v>2626834</v>
      </c>
      <c r="F35" s="10">
        <v>160990</v>
      </c>
      <c r="G35" s="10">
        <v>273538</v>
      </c>
      <c r="H35" s="10">
        <v>4279</v>
      </c>
      <c r="I35" s="10">
        <v>1227225</v>
      </c>
      <c r="J35" s="10">
        <v>728737</v>
      </c>
      <c r="K35" s="4"/>
      <c r="L35" s="4"/>
    </row>
    <row r="36" spans="1:12" x14ac:dyDescent="0.3">
      <c r="A36" s="1" t="s">
        <v>574</v>
      </c>
      <c r="B36" s="26" t="s">
        <v>577</v>
      </c>
      <c r="C36" s="10">
        <v>1880410.09</v>
      </c>
      <c r="D36" s="10">
        <v>770818.44</v>
      </c>
      <c r="E36" s="10">
        <v>5077137.53</v>
      </c>
      <c r="F36" s="10">
        <v>99028.479999999996</v>
      </c>
      <c r="G36" s="10">
        <v>2381864.91</v>
      </c>
      <c r="H36" s="10">
        <v>117872.52</v>
      </c>
      <c r="I36" s="10">
        <v>387616.58</v>
      </c>
      <c r="J36" s="10">
        <v>75000</v>
      </c>
      <c r="K36" s="4"/>
      <c r="L36" s="4"/>
    </row>
    <row r="37" spans="1:12" x14ac:dyDescent="0.3">
      <c r="A37" s="1" t="s">
        <v>574</v>
      </c>
      <c r="B37" s="26" t="s">
        <v>578</v>
      </c>
      <c r="C37" s="10">
        <v>1264400</v>
      </c>
      <c r="D37" s="10">
        <v>545000</v>
      </c>
      <c r="E37" s="10">
        <v>9247900</v>
      </c>
      <c r="F37" s="10">
        <v>478500</v>
      </c>
      <c r="G37" s="10">
        <v>11298100</v>
      </c>
      <c r="H37" s="10">
        <v>339300</v>
      </c>
      <c r="I37" s="10">
        <v>1573500</v>
      </c>
      <c r="J37" s="10">
        <v>67100</v>
      </c>
      <c r="K37" s="4"/>
      <c r="L37" s="4"/>
    </row>
    <row r="38" spans="1:12" x14ac:dyDescent="0.3">
      <c r="A38" s="1" t="s">
        <v>574</v>
      </c>
      <c r="B38" s="26" t="s">
        <v>579</v>
      </c>
      <c r="C38" s="10">
        <v>3028709</v>
      </c>
      <c r="D38" s="10">
        <v>1263169</v>
      </c>
      <c r="E38" s="10">
        <v>11421302</v>
      </c>
      <c r="F38" s="10">
        <v>248014</v>
      </c>
      <c r="G38" s="10">
        <v>4859551</v>
      </c>
      <c r="H38" s="10">
        <v>133275</v>
      </c>
      <c r="I38" s="10">
        <v>6282800</v>
      </c>
      <c r="J38" s="10">
        <v>1237835</v>
      </c>
      <c r="K38" s="4"/>
      <c r="L38" s="4"/>
    </row>
    <row r="39" spans="1:12" x14ac:dyDescent="0.3">
      <c r="A39" s="1" t="s">
        <v>574</v>
      </c>
      <c r="B39" s="26" t="s">
        <v>580</v>
      </c>
      <c r="C39" s="10">
        <v>1354533</v>
      </c>
      <c r="D39" s="10">
        <v>22603</v>
      </c>
      <c r="E39" s="10">
        <v>4570996</v>
      </c>
      <c r="F39" s="10">
        <v>254083</v>
      </c>
      <c r="G39" s="10">
        <v>1783714</v>
      </c>
      <c r="H39" s="10">
        <v>45949</v>
      </c>
      <c r="I39" s="10">
        <v>237389</v>
      </c>
      <c r="J39" s="10">
        <v>177263</v>
      </c>
      <c r="K39" s="4"/>
      <c r="L39" s="4"/>
    </row>
    <row r="40" spans="1:12" x14ac:dyDescent="0.3">
      <c r="A40" s="1" t="s">
        <v>574</v>
      </c>
      <c r="B40" s="26" t="s">
        <v>581</v>
      </c>
      <c r="C40" s="10">
        <v>12144247</v>
      </c>
      <c r="D40" s="10">
        <v>3396801</v>
      </c>
      <c r="E40" s="10">
        <v>26728645</v>
      </c>
      <c r="F40" s="10">
        <v>688306</v>
      </c>
      <c r="G40" s="10">
        <v>28135885</v>
      </c>
      <c r="H40" s="10">
        <v>1248973</v>
      </c>
      <c r="I40" s="10">
        <v>21512859</v>
      </c>
      <c r="J40" s="10">
        <v>4895717</v>
      </c>
      <c r="K40" s="4"/>
      <c r="L40" s="4"/>
    </row>
    <row r="41" spans="1:12" x14ac:dyDescent="0.3">
      <c r="A41" s="1" t="s">
        <v>574</v>
      </c>
      <c r="B41" s="26" t="s">
        <v>582</v>
      </c>
      <c r="C41" s="10">
        <v>322200</v>
      </c>
      <c r="D41" s="10">
        <v>229400</v>
      </c>
      <c r="E41" s="10">
        <v>10168400</v>
      </c>
      <c r="F41" s="10">
        <v>628500</v>
      </c>
      <c r="G41" s="10">
        <v>13747500</v>
      </c>
      <c r="H41" s="10">
        <v>1238500</v>
      </c>
      <c r="I41" s="10">
        <v>4072700</v>
      </c>
      <c r="J41" s="10">
        <v>785800</v>
      </c>
      <c r="K41" s="4"/>
      <c r="L41" s="4"/>
    </row>
    <row r="42" spans="1:12" x14ac:dyDescent="0.3">
      <c r="A42" s="1" t="s">
        <v>574</v>
      </c>
      <c r="B42" s="26" t="s">
        <v>583</v>
      </c>
      <c r="C42" s="10">
        <v>734729</v>
      </c>
      <c r="D42" s="10">
        <v>314984</v>
      </c>
      <c r="E42" s="10">
        <v>15452306</v>
      </c>
      <c r="F42" s="10">
        <v>445525</v>
      </c>
      <c r="G42" s="10">
        <v>19548574</v>
      </c>
      <c r="H42" s="10">
        <v>1183883</v>
      </c>
      <c r="I42" s="10">
        <v>6877139</v>
      </c>
      <c r="J42" s="10">
        <v>378687</v>
      </c>
      <c r="K42" s="4"/>
      <c r="L42" s="4"/>
    </row>
    <row r="43" spans="1:12" x14ac:dyDescent="0.3">
      <c r="A43" s="1" t="s">
        <v>574</v>
      </c>
      <c r="B43" s="26" t="s">
        <v>584</v>
      </c>
      <c r="C43" s="10">
        <v>1857354</v>
      </c>
      <c r="D43" s="10">
        <v>1230618</v>
      </c>
      <c r="E43" s="10">
        <v>1722250</v>
      </c>
      <c r="F43" s="10">
        <v>0</v>
      </c>
      <c r="G43" s="10">
        <v>5293482</v>
      </c>
      <c r="H43" s="10">
        <v>520796</v>
      </c>
      <c r="I43" s="10">
        <v>2151116</v>
      </c>
      <c r="J43" s="10">
        <v>238201</v>
      </c>
      <c r="K43" s="4"/>
      <c r="L43" s="4"/>
    </row>
    <row r="44" spans="1:12" x14ac:dyDescent="0.3">
      <c r="A44" s="1" t="s">
        <v>574</v>
      </c>
      <c r="B44" s="26" t="s">
        <v>585</v>
      </c>
      <c r="C44" s="10">
        <v>365000</v>
      </c>
      <c r="D44" s="10">
        <v>550</v>
      </c>
      <c r="E44" s="10">
        <v>5373327.46</v>
      </c>
      <c r="F44" s="10">
        <v>1788095.76</v>
      </c>
      <c r="G44" s="10">
        <v>691282.14</v>
      </c>
      <c r="H44" s="10">
        <v>41905.629999999997</v>
      </c>
      <c r="I44" s="10">
        <v>739740.94</v>
      </c>
      <c r="J44" s="10">
        <v>399742.27</v>
      </c>
      <c r="K44" s="4"/>
      <c r="L44" s="4"/>
    </row>
    <row r="45" spans="1:12" x14ac:dyDescent="0.3">
      <c r="A45" s="1" t="s">
        <v>574</v>
      </c>
      <c r="B45" s="26" t="s">
        <v>586</v>
      </c>
      <c r="C45" s="10">
        <v>487192.76</v>
      </c>
      <c r="D45" s="10">
        <v>2354.29</v>
      </c>
      <c r="E45" s="10">
        <v>4029312.86</v>
      </c>
      <c r="F45" s="10">
        <v>106248.49</v>
      </c>
      <c r="G45" s="10">
        <v>2971241.03</v>
      </c>
      <c r="H45" s="10">
        <v>100826.49</v>
      </c>
      <c r="I45" s="10">
        <v>380547.9</v>
      </c>
      <c r="J45" s="10">
        <v>207986.41</v>
      </c>
      <c r="K45" s="4"/>
      <c r="L45" s="4"/>
    </row>
    <row r="46" spans="1:12" x14ac:dyDescent="0.3">
      <c r="A46" s="1" t="s">
        <v>574</v>
      </c>
      <c r="B46" s="26" t="s">
        <v>587</v>
      </c>
      <c r="C46" s="10">
        <v>559367.39</v>
      </c>
      <c r="D46" s="10">
        <v>118023.41</v>
      </c>
      <c r="E46" s="10">
        <v>7706212.7599999998</v>
      </c>
      <c r="F46" s="10">
        <v>302946.86</v>
      </c>
      <c r="G46" s="10">
        <v>1673134.18</v>
      </c>
      <c r="H46" s="10">
        <v>21945.59</v>
      </c>
      <c r="I46" s="10">
        <v>462493.11</v>
      </c>
      <c r="J46" s="10">
        <v>204268.51</v>
      </c>
      <c r="K46" s="4"/>
      <c r="L46" s="4"/>
    </row>
    <row r="47" spans="1:12" x14ac:dyDescent="0.3">
      <c r="A47" s="1" t="s">
        <v>574</v>
      </c>
      <c r="B47" s="26" t="s">
        <v>588</v>
      </c>
      <c r="C47" s="10">
        <v>319348.34999999998</v>
      </c>
      <c r="D47" s="10">
        <v>0</v>
      </c>
      <c r="E47" s="10">
        <v>2960938.03</v>
      </c>
      <c r="F47" s="10">
        <v>81712.23</v>
      </c>
      <c r="G47" s="10">
        <v>2607438.29</v>
      </c>
      <c r="H47" s="10">
        <v>37347.279999999999</v>
      </c>
      <c r="I47" s="10">
        <v>78826.19</v>
      </c>
      <c r="J47" s="10">
        <v>0</v>
      </c>
      <c r="K47" s="4"/>
      <c r="L47" s="4"/>
    </row>
    <row r="48" spans="1:12" x14ac:dyDescent="0.3">
      <c r="A48" s="1" t="s">
        <v>574</v>
      </c>
      <c r="B48" s="26" t="s">
        <v>589</v>
      </c>
      <c r="C48" s="10">
        <v>210000</v>
      </c>
      <c r="D48" s="10">
        <v>0</v>
      </c>
      <c r="E48" s="10">
        <v>2589836.27</v>
      </c>
      <c r="F48" s="10">
        <v>126875.37</v>
      </c>
      <c r="G48" s="10">
        <v>593720.17000000004</v>
      </c>
      <c r="H48" s="10">
        <v>32314.25</v>
      </c>
      <c r="I48" s="10">
        <v>783095.6</v>
      </c>
      <c r="J48" s="10">
        <v>269574.89</v>
      </c>
      <c r="K48" s="4"/>
      <c r="L48" s="4"/>
    </row>
    <row r="49" spans="1:12" x14ac:dyDescent="0.3">
      <c r="A49" s="1" t="s">
        <v>574</v>
      </c>
      <c r="B49" s="26" t="s">
        <v>590</v>
      </c>
      <c r="C49" s="10">
        <v>190680.73</v>
      </c>
      <c r="D49" s="10">
        <v>0</v>
      </c>
      <c r="E49" s="10">
        <v>1589996.95</v>
      </c>
      <c r="F49" s="10">
        <v>33309.18</v>
      </c>
      <c r="G49" s="10">
        <v>609535.44999999995</v>
      </c>
      <c r="H49" s="10">
        <v>17703.259999999998</v>
      </c>
      <c r="I49" s="10">
        <v>345168.2</v>
      </c>
      <c r="J49" s="10">
        <v>10908.84</v>
      </c>
      <c r="K49" s="4"/>
      <c r="L49" s="4"/>
    </row>
    <row r="50" spans="1:12" x14ac:dyDescent="0.3">
      <c r="A50" s="1" t="s">
        <v>574</v>
      </c>
      <c r="B50" s="26" t="s">
        <v>591</v>
      </c>
      <c r="C50" s="10">
        <v>808613.03</v>
      </c>
      <c r="D50" s="10">
        <v>0</v>
      </c>
      <c r="E50" s="10">
        <v>6407886.8300000001</v>
      </c>
      <c r="F50" s="10">
        <v>131888.22</v>
      </c>
      <c r="G50" s="10">
        <v>3645566.22</v>
      </c>
      <c r="H50" s="10">
        <v>48296.2</v>
      </c>
      <c r="I50" s="10">
        <v>533020.01</v>
      </c>
      <c r="J50" s="10">
        <v>151797.88</v>
      </c>
      <c r="K50" s="4"/>
      <c r="L50" s="4"/>
    </row>
    <row r="51" spans="1:12" x14ac:dyDescent="0.3">
      <c r="A51" s="1" t="s">
        <v>574</v>
      </c>
      <c r="B51" s="26" t="s">
        <v>592</v>
      </c>
      <c r="C51" s="10">
        <v>389770.75</v>
      </c>
      <c r="D51" s="10">
        <v>0</v>
      </c>
      <c r="E51" s="10">
        <v>2391502.5</v>
      </c>
      <c r="F51" s="10">
        <v>102594.26</v>
      </c>
      <c r="G51" s="10">
        <v>443400.8</v>
      </c>
      <c r="H51" s="10">
        <v>7501.95</v>
      </c>
      <c r="I51" s="10">
        <v>579029.37</v>
      </c>
      <c r="J51" s="10">
        <v>392109.38</v>
      </c>
      <c r="K51" s="4"/>
      <c r="L51" s="4"/>
    </row>
    <row r="52" spans="1:12" x14ac:dyDescent="0.3">
      <c r="A52" s="1" t="s">
        <v>574</v>
      </c>
      <c r="B52" s="26" t="s">
        <v>593</v>
      </c>
      <c r="C52" s="10">
        <v>248845</v>
      </c>
      <c r="D52" s="10">
        <v>60000</v>
      </c>
      <c r="E52" s="10">
        <v>3553643</v>
      </c>
      <c r="F52" s="10">
        <v>198543</v>
      </c>
      <c r="G52" s="10">
        <v>1865541</v>
      </c>
      <c r="H52" s="10">
        <v>37992</v>
      </c>
      <c r="I52" s="10">
        <v>1783698</v>
      </c>
      <c r="J52" s="10">
        <v>465113</v>
      </c>
      <c r="K52" s="4"/>
      <c r="L52" s="4"/>
    </row>
    <row r="53" spans="1:12" x14ac:dyDescent="0.3">
      <c r="A53" s="1" t="s">
        <v>574</v>
      </c>
      <c r="B53" s="26" t="s">
        <v>594</v>
      </c>
      <c r="C53" s="10">
        <v>3174155</v>
      </c>
      <c r="D53" s="10">
        <v>1756773</v>
      </c>
      <c r="E53" s="10">
        <v>3638149</v>
      </c>
      <c r="F53" s="10">
        <v>280330</v>
      </c>
      <c r="G53" s="10">
        <v>2376519</v>
      </c>
      <c r="H53" s="10">
        <v>26822</v>
      </c>
      <c r="I53" s="10">
        <v>1709607</v>
      </c>
      <c r="J53" s="10">
        <v>883635</v>
      </c>
      <c r="K53" s="4"/>
      <c r="L53" s="4"/>
    </row>
    <row r="54" spans="1:12" x14ac:dyDescent="0.3">
      <c r="A54" s="1" t="s">
        <v>574</v>
      </c>
      <c r="B54" s="26" t="s">
        <v>595</v>
      </c>
      <c r="C54" s="10">
        <v>911916.44</v>
      </c>
      <c r="D54" s="10">
        <v>148109.91</v>
      </c>
      <c r="E54" s="10">
        <v>4457537.18</v>
      </c>
      <c r="F54" s="10">
        <v>89102.3</v>
      </c>
      <c r="G54" s="10">
        <v>1910219.07</v>
      </c>
      <c r="H54" s="10">
        <v>5021.3</v>
      </c>
      <c r="I54" s="10">
        <v>591386.21</v>
      </c>
      <c r="J54" s="10">
        <v>9840.9599999999991</v>
      </c>
      <c r="K54" s="4"/>
      <c r="L54" s="4"/>
    </row>
    <row r="55" spans="1:12" x14ac:dyDescent="0.3">
      <c r="A55" s="1" t="s">
        <v>574</v>
      </c>
      <c r="B55" s="26" t="s">
        <v>596</v>
      </c>
      <c r="C55" s="10">
        <v>308198.09999999998</v>
      </c>
      <c r="D55" s="10">
        <v>21020</v>
      </c>
      <c r="E55" s="10">
        <v>2569036.4500000002</v>
      </c>
      <c r="F55" s="10">
        <v>106261.67</v>
      </c>
      <c r="G55" s="10">
        <v>850514.72</v>
      </c>
      <c r="H55" s="10">
        <v>3000</v>
      </c>
      <c r="I55" s="10">
        <v>0</v>
      </c>
      <c r="J55" s="10">
        <v>0</v>
      </c>
      <c r="K55" s="4"/>
      <c r="L55" s="4"/>
    </row>
    <row r="56" spans="1:12" x14ac:dyDescent="0.3">
      <c r="A56" s="1" t="s">
        <v>574</v>
      </c>
      <c r="B56" s="26" t="s">
        <v>597</v>
      </c>
      <c r="C56" s="10">
        <v>389024</v>
      </c>
      <c r="D56" s="10">
        <v>21352</v>
      </c>
      <c r="E56" s="10">
        <v>2687565</v>
      </c>
      <c r="F56" s="10">
        <v>15000</v>
      </c>
      <c r="G56" s="10">
        <v>386560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3">
      <c r="A57" s="1" t="s">
        <v>574</v>
      </c>
      <c r="B57" s="26" t="s">
        <v>598</v>
      </c>
      <c r="C57" s="10">
        <v>524156.95</v>
      </c>
      <c r="D57" s="10">
        <v>27867.32</v>
      </c>
      <c r="E57" s="10">
        <v>2093695.47</v>
      </c>
      <c r="F57" s="10">
        <v>57759.26</v>
      </c>
      <c r="G57" s="10">
        <v>370472.91</v>
      </c>
      <c r="H57" s="10">
        <v>4300.9799999999996</v>
      </c>
      <c r="I57" s="10">
        <v>269475.03999999998</v>
      </c>
      <c r="J57" s="10">
        <v>150734.63</v>
      </c>
      <c r="K57" s="4"/>
      <c r="L57" s="4"/>
    </row>
    <row r="58" spans="1:12" x14ac:dyDescent="0.3">
      <c r="A58" s="1" t="s">
        <v>574</v>
      </c>
      <c r="B58" s="26" t="s">
        <v>599</v>
      </c>
      <c r="C58" s="10">
        <v>154654.38</v>
      </c>
      <c r="D58" s="10">
        <v>2594.2399999999998</v>
      </c>
      <c r="E58" s="10">
        <v>2336748.33</v>
      </c>
      <c r="F58" s="10">
        <v>98351.23</v>
      </c>
      <c r="G58" s="10">
        <v>710881.48</v>
      </c>
      <c r="H58" s="10">
        <v>15631.63</v>
      </c>
      <c r="I58" s="10">
        <v>1552071.39</v>
      </c>
      <c r="J58" s="10">
        <v>390668.91</v>
      </c>
      <c r="K58" s="4"/>
      <c r="L58" s="4"/>
    </row>
    <row r="59" spans="1:12" x14ac:dyDescent="0.3">
      <c r="A59" s="1" t="s">
        <v>574</v>
      </c>
      <c r="B59" s="26" t="s">
        <v>600</v>
      </c>
      <c r="C59" s="10">
        <v>401800</v>
      </c>
      <c r="D59" s="10">
        <v>150000</v>
      </c>
      <c r="E59" s="10">
        <v>11171200</v>
      </c>
      <c r="F59" s="10">
        <v>433500</v>
      </c>
      <c r="G59" s="10">
        <v>20277200</v>
      </c>
      <c r="H59" s="10">
        <v>617700</v>
      </c>
      <c r="I59" s="10">
        <v>9200800</v>
      </c>
      <c r="J59" s="10">
        <v>3321000</v>
      </c>
      <c r="K59" s="4"/>
      <c r="L59" s="4"/>
    </row>
    <row r="60" spans="1:12" x14ac:dyDescent="0.3">
      <c r="A60" s="1" t="s">
        <v>574</v>
      </c>
      <c r="B60" s="26" t="s">
        <v>601</v>
      </c>
      <c r="C60" s="10">
        <v>2893126.47</v>
      </c>
      <c r="D60" s="10">
        <v>1056860.1200000001</v>
      </c>
      <c r="E60" s="10">
        <v>4759600.21</v>
      </c>
      <c r="F60" s="10">
        <v>217085.85</v>
      </c>
      <c r="G60" s="10">
        <v>2903326.96</v>
      </c>
      <c r="H60" s="10">
        <v>42777.120000000003</v>
      </c>
      <c r="I60" s="10">
        <v>778771.22</v>
      </c>
      <c r="J60" s="10">
        <v>370638.58</v>
      </c>
      <c r="K60" s="4"/>
      <c r="L60" s="4"/>
    </row>
    <row r="61" spans="1:12" x14ac:dyDescent="0.3">
      <c r="A61" s="1" t="s">
        <v>574</v>
      </c>
      <c r="B61" s="26" t="s">
        <v>602</v>
      </c>
      <c r="C61" s="10">
        <v>647416.59</v>
      </c>
      <c r="D61" s="10">
        <v>180431.75</v>
      </c>
      <c r="E61" s="10">
        <v>5520709.21</v>
      </c>
      <c r="F61" s="10">
        <v>100529.86</v>
      </c>
      <c r="G61" s="10">
        <v>3569968.23</v>
      </c>
      <c r="H61" s="10">
        <v>76005.990000000005</v>
      </c>
      <c r="I61" s="10">
        <v>1198881.76</v>
      </c>
      <c r="J61" s="10">
        <v>166337.04</v>
      </c>
      <c r="K61" s="4"/>
      <c r="L61" s="4"/>
    </row>
    <row r="62" spans="1:12" x14ac:dyDescent="0.3">
      <c r="A62" s="1" t="s">
        <v>574</v>
      </c>
      <c r="B62" s="26" t="s">
        <v>603</v>
      </c>
      <c r="C62" s="10">
        <v>2668712.63</v>
      </c>
      <c r="D62" s="10">
        <v>515198.14</v>
      </c>
      <c r="E62" s="10">
        <v>2891679.85</v>
      </c>
      <c r="F62" s="10">
        <v>76228.399999999994</v>
      </c>
      <c r="G62" s="10">
        <v>1874815.38</v>
      </c>
      <c r="H62" s="10">
        <v>87338.240000000005</v>
      </c>
      <c r="I62" s="10">
        <v>1321482.3600000001</v>
      </c>
      <c r="J62" s="10">
        <v>485983.42</v>
      </c>
      <c r="K62" s="4"/>
      <c r="L62" s="4"/>
    </row>
    <row r="63" spans="1:12" x14ac:dyDescent="0.3">
      <c r="A63" s="1" t="s">
        <v>574</v>
      </c>
      <c r="B63" s="26" t="s">
        <v>604</v>
      </c>
      <c r="C63" s="10">
        <v>344236</v>
      </c>
      <c r="D63" s="10">
        <v>0</v>
      </c>
      <c r="E63" s="10">
        <v>5476714</v>
      </c>
      <c r="F63" s="10">
        <v>201856</v>
      </c>
      <c r="G63" s="10">
        <v>1746323</v>
      </c>
      <c r="H63" s="10">
        <v>17055</v>
      </c>
      <c r="I63" s="10">
        <v>1170091</v>
      </c>
      <c r="J63" s="10">
        <v>314096</v>
      </c>
      <c r="K63" s="4"/>
      <c r="L63" s="4"/>
    </row>
    <row r="64" spans="1:12" x14ac:dyDescent="0.3">
      <c r="A64" s="1" t="s">
        <v>261</v>
      </c>
      <c r="B64" s="26" t="s">
        <v>605</v>
      </c>
      <c r="C64" s="10">
        <v>655006.28</v>
      </c>
      <c r="D64" s="10">
        <v>0</v>
      </c>
      <c r="E64" s="10">
        <v>5261692.59</v>
      </c>
      <c r="F64" s="10">
        <v>109715.31</v>
      </c>
      <c r="G64" s="10">
        <v>2401047.4900000002</v>
      </c>
      <c r="H64" s="10">
        <v>186282.95</v>
      </c>
      <c r="I64" s="10">
        <v>927109.77</v>
      </c>
      <c r="J64" s="10">
        <v>585806</v>
      </c>
      <c r="K64" s="4"/>
      <c r="L64" s="4"/>
    </row>
    <row r="65" spans="1:13" x14ac:dyDescent="0.3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26" t="s">
        <v>225</v>
      </c>
      <c r="C66" s="11">
        <f t="shared" ref="C66:J66" si="0">SUBTOTAL(9,C33:C65)</f>
        <v>39535183.940000013</v>
      </c>
      <c r="D66" s="11">
        <f t="shared" si="0"/>
        <v>11834612.620000001</v>
      </c>
      <c r="E66" s="11">
        <f t="shared" si="0"/>
        <v>178207827.48000002</v>
      </c>
      <c r="F66" s="11">
        <f t="shared" si="0"/>
        <v>7686197.7300000004</v>
      </c>
      <c r="G66" s="11">
        <f t="shared" si="0"/>
        <v>142915821.43000001</v>
      </c>
      <c r="H66" s="11">
        <f t="shared" si="0"/>
        <v>6270350.3800000008</v>
      </c>
      <c r="I66" s="11">
        <f t="shared" si="0"/>
        <v>68833626.649999991</v>
      </c>
      <c r="J66" s="11">
        <f t="shared" si="0"/>
        <v>17369478.720000003</v>
      </c>
      <c r="K66" s="4"/>
      <c r="L66" s="4"/>
    </row>
    <row r="67" spans="1:13" x14ac:dyDescent="0.3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23" t="s">
        <v>258</v>
      </c>
      <c r="C68" s="223"/>
      <c r="D68" s="223"/>
      <c r="E68" s="223"/>
      <c r="F68" s="223"/>
      <c r="G68" s="223"/>
      <c r="H68" s="223"/>
      <c r="I68" s="223"/>
      <c r="J68" s="223"/>
      <c r="K68" s="223"/>
      <c r="L68" s="223"/>
    </row>
    <row r="69" spans="1:13" ht="25.5" customHeight="1" x14ac:dyDescent="0.3">
      <c r="B69" s="13" t="s">
        <v>509</v>
      </c>
      <c r="C69" s="224" t="s">
        <v>334</v>
      </c>
      <c r="D69" s="225"/>
      <c r="E69" s="224" t="s">
        <v>289</v>
      </c>
      <c r="F69" s="226"/>
      <c r="G69" s="229"/>
      <c r="H69" s="229"/>
      <c r="I69" s="229"/>
      <c r="J69" s="229"/>
      <c r="K69" s="226" t="s">
        <v>146</v>
      </c>
      <c r="L69" s="225"/>
      <c r="M69" s="6"/>
    </row>
    <row r="70" spans="1:13" x14ac:dyDescent="0.3">
      <c r="B70" s="26"/>
      <c r="C70" s="27" t="s">
        <v>251</v>
      </c>
      <c r="D70" s="27" t="s">
        <v>252</v>
      </c>
      <c r="E70" s="27" t="s">
        <v>251</v>
      </c>
      <c r="F70" s="27" t="s">
        <v>252</v>
      </c>
      <c r="G70" s="27"/>
      <c r="H70" s="27"/>
      <c r="I70" s="28"/>
      <c r="J70" s="28"/>
      <c r="K70" s="27" t="s">
        <v>251</v>
      </c>
      <c r="L70" s="27" t="s">
        <v>252</v>
      </c>
    </row>
    <row r="71" spans="1:13" x14ac:dyDescent="0.3">
      <c r="B71" s="26"/>
      <c r="C71" s="27" t="s">
        <v>253</v>
      </c>
      <c r="D71" s="27" t="s">
        <v>253</v>
      </c>
      <c r="E71" s="27" t="s">
        <v>253</v>
      </c>
      <c r="F71" s="27" t="s">
        <v>253</v>
      </c>
      <c r="G71" s="27"/>
      <c r="H71" s="27"/>
      <c r="I71" s="28"/>
      <c r="J71" s="28"/>
      <c r="K71" s="27" t="s">
        <v>253</v>
      </c>
      <c r="L71" s="27" t="s">
        <v>253</v>
      </c>
    </row>
    <row r="72" spans="1:13" x14ac:dyDescent="0.3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3">
      <c r="A73" s="1" t="s">
        <v>574</v>
      </c>
      <c r="B73" s="26" t="s">
        <v>575</v>
      </c>
      <c r="C73" s="10">
        <v>1246318</v>
      </c>
      <c r="D73" s="10">
        <v>88478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4280283</v>
      </c>
      <c r="L73" s="10">
        <f t="shared" si="1"/>
        <v>128448</v>
      </c>
    </row>
    <row r="74" spans="1:13" x14ac:dyDescent="0.3">
      <c r="A74" s="1" t="s">
        <v>574</v>
      </c>
      <c r="B74" s="26" t="s">
        <v>576</v>
      </c>
      <c r="C74" s="10">
        <v>1954987</v>
      </c>
      <c r="D74" s="10">
        <v>399980</v>
      </c>
      <c r="E74" s="10">
        <v>830</v>
      </c>
      <c r="F74" s="10">
        <v>0</v>
      </c>
      <c r="G74" s="10"/>
      <c r="H74" s="10"/>
      <c r="I74" s="4"/>
      <c r="J74" s="4"/>
      <c r="K74" s="10">
        <f t="shared" ref="K74:L74" si="2">C35+E35+G35+I35+C74+E74</f>
        <v>6292795</v>
      </c>
      <c r="L74" s="10">
        <f t="shared" si="2"/>
        <v>1294071</v>
      </c>
    </row>
    <row r="75" spans="1:13" x14ac:dyDescent="0.3">
      <c r="A75" s="1" t="s">
        <v>574</v>
      </c>
      <c r="B75" s="26" t="s">
        <v>577</v>
      </c>
      <c r="C75" s="10">
        <v>1439994.11</v>
      </c>
      <c r="D75" s="10">
        <v>268997.31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11167023.220000001</v>
      </c>
      <c r="L75" s="10">
        <f t="shared" si="3"/>
        <v>1331716.75</v>
      </c>
    </row>
    <row r="76" spans="1:13" x14ac:dyDescent="0.3">
      <c r="A76" s="1" t="s">
        <v>574</v>
      </c>
      <c r="B76" s="26" t="s">
        <v>578</v>
      </c>
      <c r="C76" s="10">
        <v>2905400</v>
      </c>
      <c r="D76" s="10">
        <v>244700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26289300</v>
      </c>
      <c r="L76" s="10">
        <f t="shared" si="4"/>
        <v>1674600</v>
      </c>
    </row>
    <row r="77" spans="1:13" x14ac:dyDescent="0.3">
      <c r="A77" s="1" t="s">
        <v>574</v>
      </c>
      <c r="B77" s="26" t="s">
        <v>579</v>
      </c>
      <c r="C77" s="10">
        <v>1921338</v>
      </c>
      <c r="D77" s="10">
        <v>138023</v>
      </c>
      <c r="E77" s="10">
        <v>69233</v>
      </c>
      <c r="F77" s="10">
        <v>331</v>
      </c>
      <c r="G77" s="10"/>
      <c r="H77" s="10"/>
      <c r="I77" s="4"/>
      <c r="J77" s="4"/>
      <c r="K77" s="10">
        <f t="shared" ref="K77:L77" si="5">C38+E38+G38+I38+C77+E77</f>
        <v>27582933</v>
      </c>
      <c r="L77" s="10">
        <f t="shared" si="5"/>
        <v>3020647</v>
      </c>
    </row>
    <row r="78" spans="1:13" x14ac:dyDescent="0.3">
      <c r="A78" s="1" t="s">
        <v>574</v>
      </c>
      <c r="B78" s="26" t="s">
        <v>580</v>
      </c>
      <c r="C78" s="10">
        <v>2248240</v>
      </c>
      <c r="D78" s="10">
        <v>401845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10194872</v>
      </c>
      <c r="L78" s="10">
        <f t="shared" si="6"/>
        <v>901743</v>
      </c>
    </row>
    <row r="79" spans="1:13" x14ac:dyDescent="0.3">
      <c r="A79" s="1" t="s">
        <v>574</v>
      </c>
      <c r="B79" s="26" t="s">
        <v>581</v>
      </c>
      <c r="C79" s="10">
        <v>17889304</v>
      </c>
      <c r="D79" s="10">
        <v>1661680</v>
      </c>
      <c r="E79" s="10">
        <v>0</v>
      </c>
      <c r="F79" s="10">
        <v>1512000</v>
      </c>
      <c r="G79" s="10"/>
      <c r="H79" s="10"/>
      <c r="I79" s="4"/>
      <c r="J79" s="4"/>
      <c r="K79" s="10">
        <f t="shared" ref="K79:L79" si="7">C40+E40+G40+I40+C79+E79</f>
        <v>106410940</v>
      </c>
      <c r="L79" s="10">
        <f t="shared" si="7"/>
        <v>13403477</v>
      </c>
    </row>
    <row r="80" spans="1:13" x14ac:dyDescent="0.3">
      <c r="A80" s="1" t="s">
        <v>574</v>
      </c>
      <c r="B80" s="26" t="s">
        <v>582</v>
      </c>
      <c r="C80" s="10">
        <v>4309900</v>
      </c>
      <c r="D80" s="10">
        <v>478100</v>
      </c>
      <c r="E80" s="10">
        <v>1374800</v>
      </c>
      <c r="F80" s="10">
        <v>1556000</v>
      </c>
      <c r="G80" s="10"/>
      <c r="H80" s="10"/>
      <c r="I80" s="4"/>
      <c r="J80" s="4"/>
      <c r="K80" s="10">
        <f t="shared" ref="K80:L80" si="8">C41+E41+G41+I41+C80+E80</f>
        <v>33995500</v>
      </c>
      <c r="L80" s="10">
        <f t="shared" si="8"/>
        <v>4916300</v>
      </c>
    </row>
    <row r="81" spans="1:12" x14ac:dyDescent="0.3">
      <c r="A81" s="1" t="s">
        <v>574</v>
      </c>
      <c r="B81" s="26" t="s">
        <v>583</v>
      </c>
      <c r="C81" s="10">
        <v>5377672</v>
      </c>
      <c r="D81" s="10">
        <v>504163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47990420</v>
      </c>
      <c r="L81" s="10">
        <f t="shared" si="9"/>
        <v>2827242</v>
      </c>
    </row>
    <row r="82" spans="1:12" x14ac:dyDescent="0.3">
      <c r="A82" s="1" t="s">
        <v>574</v>
      </c>
      <c r="B82" s="26" t="s">
        <v>584</v>
      </c>
      <c r="C82" s="10">
        <v>5545431</v>
      </c>
      <c r="D82" s="10">
        <v>2511720</v>
      </c>
      <c r="E82" s="10">
        <v>561505</v>
      </c>
      <c r="F82" s="10">
        <v>351505</v>
      </c>
      <c r="G82" s="10"/>
      <c r="H82" s="10"/>
      <c r="I82" s="4"/>
      <c r="J82" s="4"/>
      <c r="K82" s="10">
        <f t="shared" ref="K82:L82" si="10">C43+E43+G43+I43+C82+E82</f>
        <v>17131138</v>
      </c>
      <c r="L82" s="10">
        <f t="shared" si="10"/>
        <v>4852840</v>
      </c>
    </row>
    <row r="83" spans="1:12" x14ac:dyDescent="0.3">
      <c r="A83" s="1" t="s">
        <v>574</v>
      </c>
      <c r="B83" s="26" t="s">
        <v>585</v>
      </c>
      <c r="C83" s="10">
        <v>490173.3</v>
      </c>
      <c r="D83" s="10">
        <v>77981.97</v>
      </c>
      <c r="E83" s="10">
        <v>1642069.63</v>
      </c>
      <c r="F83" s="10">
        <v>1381466.91</v>
      </c>
      <c r="G83" s="10"/>
      <c r="H83" s="10"/>
      <c r="I83" s="4"/>
      <c r="J83" s="4"/>
      <c r="K83" s="10">
        <f t="shared" ref="K83:L83" si="11">C44+E44+G44+I44+C83+E83</f>
        <v>9301593.4699999988</v>
      </c>
      <c r="L83" s="10">
        <f t="shared" si="11"/>
        <v>3689742.54</v>
      </c>
    </row>
    <row r="84" spans="1:12" x14ac:dyDescent="0.3">
      <c r="A84" s="1" t="s">
        <v>574</v>
      </c>
      <c r="B84" s="26" t="s">
        <v>586</v>
      </c>
      <c r="C84" s="10">
        <v>1249774.6200000001</v>
      </c>
      <c r="D84" s="10">
        <v>284600.65999999997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9118069.1700000018</v>
      </c>
      <c r="L84" s="10">
        <f t="shared" si="12"/>
        <v>702016.34000000008</v>
      </c>
    </row>
    <row r="85" spans="1:12" x14ac:dyDescent="0.3">
      <c r="A85" s="1" t="s">
        <v>574</v>
      </c>
      <c r="B85" s="26" t="s">
        <v>587</v>
      </c>
      <c r="C85" s="10">
        <v>796065.8</v>
      </c>
      <c r="D85" s="10">
        <v>47131.32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3">C46+E46+G46+I46+C85+E85</f>
        <v>11197273.24</v>
      </c>
      <c r="L85" s="10">
        <f t="shared" si="13"/>
        <v>694315.69000000006</v>
      </c>
    </row>
    <row r="86" spans="1:12" x14ac:dyDescent="0.3">
      <c r="A86" s="1" t="s">
        <v>574</v>
      </c>
      <c r="B86" s="26" t="s">
        <v>588</v>
      </c>
      <c r="C86" s="10">
        <v>680258.03</v>
      </c>
      <c r="D86" s="10">
        <v>94727.4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4">C47+E47+G47+I47+C86+E86</f>
        <v>6646808.8900000006</v>
      </c>
      <c r="L86" s="10">
        <f t="shared" si="14"/>
        <v>213786.90999999997</v>
      </c>
    </row>
    <row r="87" spans="1:12" x14ac:dyDescent="0.3">
      <c r="A87" s="1" t="s">
        <v>574</v>
      </c>
      <c r="B87" s="26" t="s">
        <v>589</v>
      </c>
      <c r="C87" s="10">
        <v>808907.41</v>
      </c>
      <c r="D87" s="10">
        <v>231404.16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4985559.45</v>
      </c>
      <c r="L87" s="10">
        <f t="shared" si="15"/>
        <v>660168.67000000004</v>
      </c>
    </row>
    <row r="88" spans="1:12" x14ac:dyDescent="0.3">
      <c r="A88" s="1" t="s">
        <v>574</v>
      </c>
      <c r="B88" s="26" t="s">
        <v>590</v>
      </c>
      <c r="C88" s="10">
        <v>806221.85</v>
      </c>
      <c r="D88" s="10">
        <v>104820.74</v>
      </c>
      <c r="E88" s="10">
        <v>2560.7600000000002</v>
      </c>
      <c r="F88" s="10">
        <v>0</v>
      </c>
      <c r="G88" s="10"/>
      <c r="H88" s="10"/>
      <c r="I88" s="4"/>
      <c r="J88" s="4"/>
      <c r="K88" s="10">
        <f t="shared" ref="K88:L88" si="16">C49+E49+G49+I49+C88+E88</f>
        <v>3544163.94</v>
      </c>
      <c r="L88" s="10">
        <f t="shared" si="16"/>
        <v>166742.02000000002</v>
      </c>
    </row>
    <row r="89" spans="1:12" x14ac:dyDescent="0.3">
      <c r="A89" s="1" t="s">
        <v>574</v>
      </c>
      <c r="B89" s="26" t="s">
        <v>591</v>
      </c>
      <c r="C89" s="10">
        <v>2787064.69</v>
      </c>
      <c r="D89" s="10">
        <v>517184.71</v>
      </c>
      <c r="E89" s="10">
        <v>7237.96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14189388.74</v>
      </c>
      <c r="L89" s="10">
        <f t="shared" si="17"/>
        <v>849167.01</v>
      </c>
    </row>
    <row r="90" spans="1:12" x14ac:dyDescent="0.3">
      <c r="A90" s="1" t="s">
        <v>574</v>
      </c>
      <c r="B90" s="26" t="s">
        <v>592</v>
      </c>
      <c r="C90" s="10">
        <v>468841.66</v>
      </c>
      <c r="D90" s="10">
        <v>144862.38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4272545.08</v>
      </c>
      <c r="L90" s="10">
        <f t="shared" si="18"/>
        <v>647067.97</v>
      </c>
    </row>
    <row r="91" spans="1:12" x14ac:dyDescent="0.3">
      <c r="A91" s="1" t="s">
        <v>574</v>
      </c>
      <c r="B91" s="26" t="s">
        <v>593</v>
      </c>
      <c r="C91" s="10">
        <v>1973350</v>
      </c>
      <c r="D91" s="10">
        <v>200761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9">C52+E52+G52+I52+C91+E91</f>
        <v>9425077</v>
      </c>
      <c r="L91" s="10">
        <f t="shared" si="19"/>
        <v>962409</v>
      </c>
    </row>
    <row r="92" spans="1:12" x14ac:dyDescent="0.3">
      <c r="A92" s="1" t="s">
        <v>574</v>
      </c>
      <c r="B92" s="26" t="s">
        <v>594</v>
      </c>
      <c r="C92" s="10">
        <v>1651538</v>
      </c>
      <c r="D92" s="10">
        <v>568948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12549968</v>
      </c>
      <c r="L92" s="10">
        <f t="shared" si="20"/>
        <v>3516508</v>
      </c>
    </row>
    <row r="93" spans="1:12" x14ac:dyDescent="0.3">
      <c r="A93" s="1" t="s">
        <v>574</v>
      </c>
      <c r="B93" s="26" t="s">
        <v>595</v>
      </c>
      <c r="C93" s="10">
        <v>1043655.71</v>
      </c>
      <c r="D93" s="10">
        <v>61362.64</v>
      </c>
      <c r="E93" s="10">
        <v>2710.54</v>
      </c>
      <c r="F93" s="10">
        <v>451876.68</v>
      </c>
      <c r="G93" s="10"/>
      <c r="H93" s="10"/>
      <c r="I93" s="4"/>
      <c r="J93" s="4"/>
      <c r="K93" s="10">
        <f t="shared" ref="K93:L93" si="21">C54+E54+G54+I54+C93+E93</f>
        <v>8917425.1499999985</v>
      </c>
      <c r="L93" s="10">
        <f t="shared" si="21"/>
        <v>765313.79</v>
      </c>
    </row>
    <row r="94" spans="1:12" x14ac:dyDescent="0.3">
      <c r="A94" s="1" t="s">
        <v>574</v>
      </c>
      <c r="B94" s="26" t="s">
        <v>596</v>
      </c>
      <c r="C94" s="10">
        <v>1379456.91</v>
      </c>
      <c r="D94" s="10">
        <v>149673.14000000001</v>
      </c>
      <c r="E94" s="10">
        <v>31000</v>
      </c>
      <c r="F94" s="10">
        <v>31000</v>
      </c>
      <c r="G94" s="10"/>
      <c r="H94" s="10"/>
      <c r="I94" s="4"/>
      <c r="J94" s="4"/>
      <c r="K94" s="10">
        <f t="shared" ref="K94:L94" si="22">C55+E55+G55+I55+C94+E94</f>
        <v>5138206.1800000006</v>
      </c>
      <c r="L94" s="10">
        <f t="shared" si="22"/>
        <v>310954.81</v>
      </c>
    </row>
    <row r="95" spans="1:12" x14ac:dyDescent="0.3">
      <c r="A95" s="1" t="s">
        <v>574</v>
      </c>
      <c r="B95" s="26" t="s">
        <v>597</v>
      </c>
      <c r="C95" s="10">
        <v>801498</v>
      </c>
      <c r="D95" s="10">
        <v>372192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4264647</v>
      </c>
      <c r="L95" s="10">
        <f t="shared" si="23"/>
        <v>408544</v>
      </c>
    </row>
    <row r="96" spans="1:12" x14ac:dyDescent="0.3">
      <c r="A96" s="1" t="s">
        <v>574</v>
      </c>
      <c r="B96" s="26" t="s">
        <v>598</v>
      </c>
      <c r="C96" s="10">
        <v>1086037.3999999999</v>
      </c>
      <c r="D96" s="10">
        <v>313537.56</v>
      </c>
      <c r="E96" s="10">
        <v>25.01</v>
      </c>
      <c r="F96" s="10">
        <v>0</v>
      </c>
      <c r="G96" s="10"/>
      <c r="H96" s="10"/>
      <c r="I96" s="4"/>
      <c r="J96" s="4"/>
      <c r="K96" s="10">
        <f t="shared" ref="K96:L96" si="24">C57+E57+G57+I57+C96+E96</f>
        <v>4343862.7799999993</v>
      </c>
      <c r="L96" s="10">
        <f t="shared" si="24"/>
        <v>554199.75</v>
      </c>
    </row>
    <row r="97" spans="1:13" x14ac:dyDescent="0.3">
      <c r="A97" s="1" t="s">
        <v>574</v>
      </c>
      <c r="B97" s="26" t="s">
        <v>599</v>
      </c>
      <c r="C97" s="10">
        <v>1141271.48</v>
      </c>
      <c r="D97" s="10">
        <v>262678.42</v>
      </c>
      <c r="E97" s="10">
        <v>72621.53</v>
      </c>
      <c r="F97" s="10">
        <v>39520.51</v>
      </c>
      <c r="G97" s="10"/>
      <c r="H97" s="10"/>
      <c r="I97" s="4"/>
      <c r="J97" s="4"/>
      <c r="K97" s="10">
        <f t="shared" ref="K97:L97" si="25">C58+E58+G58+I58+C97+E97</f>
        <v>5968248.5900000008</v>
      </c>
      <c r="L97" s="10">
        <f t="shared" si="25"/>
        <v>809444.94</v>
      </c>
    </row>
    <row r="98" spans="1:13" x14ac:dyDescent="0.3">
      <c r="A98" s="1" t="s">
        <v>574</v>
      </c>
      <c r="B98" s="26" t="s">
        <v>600</v>
      </c>
      <c r="C98" s="10">
        <v>2248500</v>
      </c>
      <c r="D98" s="10">
        <v>649700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43299500</v>
      </c>
      <c r="L98" s="10">
        <f t="shared" si="26"/>
        <v>5171900</v>
      </c>
    </row>
    <row r="99" spans="1:13" x14ac:dyDescent="0.3">
      <c r="A99" s="1" t="s">
        <v>574</v>
      </c>
      <c r="B99" s="26" t="s">
        <v>601</v>
      </c>
      <c r="C99" s="10">
        <v>1724358.41</v>
      </c>
      <c r="D99" s="10">
        <v>189875.42</v>
      </c>
      <c r="E99" s="10">
        <v>754014.25</v>
      </c>
      <c r="F99" s="10">
        <v>727921.92</v>
      </c>
      <c r="G99" s="10"/>
      <c r="H99" s="10"/>
      <c r="I99" s="4"/>
      <c r="J99" s="4"/>
      <c r="K99" s="10">
        <f t="shared" ref="K99:L99" si="27">C60+E60+G60+I60+C99+E99</f>
        <v>13813197.520000001</v>
      </c>
      <c r="L99" s="10">
        <f t="shared" si="27"/>
        <v>2605159.0100000002</v>
      </c>
    </row>
    <row r="100" spans="1:13" x14ac:dyDescent="0.3">
      <c r="A100" s="1" t="s">
        <v>574</v>
      </c>
      <c r="B100" s="26" t="s">
        <v>602</v>
      </c>
      <c r="C100" s="10">
        <v>2668045.34</v>
      </c>
      <c r="D100" s="10">
        <v>417231.47</v>
      </c>
      <c r="E100" s="10">
        <v>849132.95</v>
      </c>
      <c r="F100" s="10">
        <v>865851</v>
      </c>
      <c r="G100" s="10"/>
      <c r="H100" s="10"/>
      <c r="I100" s="4"/>
      <c r="J100" s="4"/>
      <c r="K100" s="10">
        <f t="shared" ref="K100:L100" si="28">C61+E61+G61+I61+C100+E100</f>
        <v>14454154.079999998</v>
      </c>
      <c r="L100" s="10">
        <f t="shared" si="28"/>
        <v>1806387.1099999999</v>
      </c>
    </row>
    <row r="101" spans="1:13" x14ac:dyDescent="0.3">
      <c r="A101" s="1" t="s">
        <v>574</v>
      </c>
      <c r="B101" s="26" t="s">
        <v>603</v>
      </c>
      <c r="C101" s="10">
        <v>1317935</v>
      </c>
      <c r="D101" s="10">
        <v>271638</v>
      </c>
      <c r="E101" s="10">
        <v>123467.87</v>
      </c>
      <c r="F101" s="10">
        <v>93656.77</v>
      </c>
      <c r="G101" s="10"/>
      <c r="H101" s="10"/>
      <c r="I101" s="4"/>
      <c r="J101" s="4"/>
      <c r="K101" s="10">
        <f t="shared" ref="K101:L101" si="29">C62+E62+G62+I62+C101+E101</f>
        <v>10198093.09</v>
      </c>
      <c r="L101" s="10">
        <f t="shared" si="29"/>
        <v>1530042.97</v>
      </c>
    </row>
    <row r="102" spans="1:13" x14ac:dyDescent="0.3">
      <c r="A102" s="1" t="s">
        <v>574</v>
      </c>
      <c r="B102" s="26" t="s">
        <v>604</v>
      </c>
      <c r="C102" s="10">
        <v>1583055</v>
      </c>
      <c r="D102" s="10">
        <v>147024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10320419</v>
      </c>
      <c r="L102" s="10">
        <f>D63+F63+H63+J63+D102+F102</f>
        <v>680031</v>
      </c>
    </row>
    <row r="103" spans="1:13" x14ac:dyDescent="0.3">
      <c r="A103" s="1" t="s">
        <v>359</v>
      </c>
      <c r="B103" s="26" t="s">
        <v>605</v>
      </c>
      <c r="C103" s="10">
        <v>1007103</v>
      </c>
      <c r="D103" s="10">
        <v>112016.44</v>
      </c>
      <c r="E103" s="10">
        <v>26765.87</v>
      </c>
      <c r="F103" s="10">
        <v>20000</v>
      </c>
      <c r="G103" s="10"/>
      <c r="H103" s="10"/>
      <c r="I103" s="4"/>
      <c r="J103" s="4"/>
      <c r="K103" s="10">
        <f>C64+E64+G64+I64+C103+E103</f>
        <v>10278725</v>
      </c>
      <c r="L103" s="10">
        <f>D64+F64+H64+J64+D103+F103</f>
        <v>1013820.7</v>
      </c>
    </row>
    <row r="104" spans="1:13" x14ac:dyDescent="0.3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3">
      <c r="B105" s="26" t="s">
        <v>225</v>
      </c>
      <c r="C105" s="11">
        <f>SUBTOTAL(9,C72:C104)</f>
        <v>72551695.719999969</v>
      </c>
      <c r="D105" s="11">
        <f>SUBTOTAL(9,D72:D104)</f>
        <v>11917037.740000004</v>
      </c>
      <c r="E105" s="11">
        <f>SUBTOTAL(9,E72:E104)</f>
        <v>5517974.3700000001</v>
      </c>
      <c r="F105" s="11">
        <f>SUBTOTAL(9,F72:F104)</f>
        <v>7031129.7899999991</v>
      </c>
      <c r="G105" s="4"/>
      <c r="H105" s="4"/>
      <c r="I105" s="4"/>
      <c r="J105" s="4"/>
      <c r="K105" s="11">
        <f>SUBTOTAL(9,K72:K104)</f>
        <v>507562129.58999991</v>
      </c>
      <c r="L105" s="11">
        <f>SUBTOTAL(9,L72:L104)</f>
        <v>62108806.979999997</v>
      </c>
    </row>
    <row r="106" spans="1:13" x14ac:dyDescent="0.3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3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3">
      <c r="B108" s="26"/>
      <c r="C108" s="229"/>
      <c r="D108" s="229"/>
      <c r="E108" s="229"/>
      <c r="F108" s="229"/>
      <c r="G108" s="229"/>
      <c r="H108" s="229"/>
      <c r="I108" s="229"/>
      <c r="J108" s="232"/>
      <c r="K108" s="224" t="s">
        <v>146</v>
      </c>
      <c r="L108" s="239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66" t="s">
        <v>252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28" t="s">
        <v>253</v>
      </c>
      <c r="M110" s="6"/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3">
      <c r="A112" s="31" t="s">
        <v>159</v>
      </c>
      <c r="B112" s="26"/>
      <c r="C112" s="4"/>
      <c r="D112" s="4"/>
      <c r="E112" s="4"/>
      <c r="F112" s="4"/>
      <c r="G112" s="4"/>
      <c r="H112" s="237" t="s">
        <v>510</v>
      </c>
      <c r="I112" s="237"/>
      <c r="J112" s="237"/>
      <c r="K112" s="162">
        <v>0</v>
      </c>
      <c r="L112" s="162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507562129.58999991</v>
      </c>
      <c r="L113" s="15">
        <f>L105+L112</f>
        <v>62108806.979999997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5" t="s">
        <v>496</v>
      </c>
      <c r="I114" s="235"/>
      <c r="J114" s="235"/>
      <c r="K114" s="4">
        <v>2011387</v>
      </c>
      <c r="L114" s="4">
        <v>2011387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49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6" t="s">
        <v>160</v>
      </c>
      <c r="I116" s="236"/>
      <c r="J116" s="236"/>
      <c r="K116" s="151">
        <f>K113-K114</f>
        <v>505550742.58999991</v>
      </c>
      <c r="L116" s="181">
        <f>L113-L114</f>
        <v>60097419.979999997</v>
      </c>
    </row>
    <row r="117" spans="1:12" ht="13.5" thickTop="1" x14ac:dyDescent="0.3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L118" s="6"/>
    </row>
    <row r="119" spans="1:12" x14ac:dyDescent="0.3">
      <c r="C119" s="42"/>
      <c r="D119" s="42"/>
      <c r="L119" s="6"/>
    </row>
    <row r="120" spans="1:12" x14ac:dyDescent="0.3">
      <c r="C120" s="7"/>
      <c r="L120" s="6"/>
    </row>
    <row r="121" spans="1:12" x14ac:dyDescent="0.3">
      <c r="C121" s="7"/>
    </row>
    <row r="122" spans="1:12" x14ac:dyDescent="0.3">
      <c r="C122" s="7"/>
      <c r="D122" s="7"/>
    </row>
    <row r="123" spans="1:12" x14ac:dyDescent="0.3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1.54296875" style="1" hidden="1" customWidth="1"/>
    <col min="2" max="2" width="27.7265625" style="1" customWidth="1"/>
    <col min="3" max="29" width="13" style="1" customWidth="1"/>
    <col min="30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s="22" customFormat="1" ht="12.75" customHeight="1" x14ac:dyDescent="0.35">
      <c r="A8" s="1"/>
      <c r="D8" s="1"/>
      <c r="E8" s="1"/>
      <c r="F8" s="1"/>
      <c r="G8" s="1"/>
      <c r="H8" s="1"/>
      <c r="I8" s="23"/>
      <c r="J8" s="1"/>
    </row>
    <row r="9" spans="1:12" hidden="1" x14ac:dyDescent="0.3">
      <c r="A9" s="1" t="s">
        <v>148</v>
      </c>
    </row>
    <row r="10" spans="1:12" hidden="1" x14ac:dyDescent="0.3">
      <c r="A10" s="1" t="s">
        <v>236</v>
      </c>
    </row>
    <row r="11" spans="1:12" hidden="1" x14ac:dyDescent="0.3">
      <c r="A11" s="1" t="s">
        <v>249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226</v>
      </c>
      <c r="L11" s="31" t="s">
        <v>226</v>
      </c>
    </row>
    <row r="12" spans="1:12" hidden="1" x14ac:dyDescent="0.3">
      <c r="A12" s="1" t="s">
        <v>231</v>
      </c>
      <c r="C12" s="64"/>
      <c r="D12" s="31"/>
      <c r="E12" s="64"/>
      <c r="F12" s="31"/>
      <c r="G12" s="64"/>
      <c r="H12" s="31"/>
      <c r="I12" s="64"/>
      <c r="J12" s="31"/>
      <c r="K12" s="64">
        <v>10</v>
      </c>
      <c r="L12" s="31">
        <v>30</v>
      </c>
    </row>
    <row r="13" spans="1:12" hidden="1" x14ac:dyDescent="0.3">
      <c r="A13" s="1" t="s">
        <v>221</v>
      </c>
      <c r="C13" s="31"/>
      <c r="D13" s="31"/>
      <c r="E13" s="31"/>
      <c r="F13" s="31"/>
      <c r="G13" s="31"/>
      <c r="H13" s="31"/>
      <c r="I13" s="31"/>
      <c r="J13" s="31"/>
      <c r="K13" s="31" t="s">
        <v>175</v>
      </c>
      <c r="L13" s="31" t="s">
        <v>175</v>
      </c>
    </row>
    <row r="14" spans="1:12" s="22" customFormat="1" ht="12.75" hidden="1" customHeight="1" x14ac:dyDescent="0.35">
      <c r="A14" s="1" t="s">
        <v>361</v>
      </c>
      <c r="C14" s="31"/>
      <c r="D14" s="31"/>
      <c r="E14" s="31"/>
      <c r="F14" s="31"/>
      <c r="G14" s="31"/>
      <c r="H14" s="31"/>
      <c r="I14" s="31"/>
      <c r="J14" s="31"/>
      <c r="K14" s="31" t="s">
        <v>354</v>
      </c>
      <c r="L14" s="31" t="s">
        <v>355</v>
      </c>
    </row>
    <row r="15" spans="1:12" s="22" customFormat="1" ht="12.75" customHeight="1" x14ac:dyDescent="0.35">
      <c r="A15" s="1"/>
      <c r="D15" s="1"/>
      <c r="E15" s="1"/>
      <c r="F15" s="1"/>
      <c r="G15" s="1"/>
      <c r="H15" s="1"/>
      <c r="I15" s="23"/>
      <c r="J15" s="1"/>
    </row>
    <row r="16" spans="1:12" hidden="1" x14ac:dyDescent="0.3">
      <c r="A16" s="1" t="s">
        <v>565</v>
      </c>
    </row>
    <row r="17" spans="1:12" hidden="1" x14ac:dyDescent="0.3">
      <c r="A17" s="1" t="s">
        <v>237</v>
      </c>
    </row>
    <row r="18" spans="1:12" hidden="1" x14ac:dyDescent="0.3">
      <c r="A18" s="1" t="s">
        <v>250</v>
      </c>
      <c r="B18" s="8" t="s">
        <v>260</v>
      </c>
      <c r="C18" s="1" t="s">
        <v>226</v>
      </c>
      <c r="D18" s="1" t="s">
        <v>226</v>
      </c>
      <c r="E18" s="1" t="s">
        <v>226</v>
      </c>
      <c r="F18" s="1" t="s">
        <v>226</v>
      </c>
    </row>
    <row r="19" spans="1:12" hidden="1" x14ac:dyDescent="0.3">
      <c r="A19" s="1" t="s">
        <v>232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3">
      <c r="A20" s="1" t="s">
        <v>222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35">
      <c r="A21" s="1" t="s">
        <v>368</v>
      </c>
      <c r="C21" s="1" t="s">
        <v>354</v>
      </c>
      <c r="D21" s="1" t="s">
        <v>355</v>
      </c>
      <c r="E21" s="1" t="s">
        <v>354</v>
      </c>
      <c r="F21" s="1" t="s">
        <v>355</v>
      </c>
      <c r="G21" s="1"/>
      <c r="H21" s="1"/>
      <c r="I21" s="23"/>
      <c r="J21" s="1"/>
    </row>
    <row r="22" spans="1:12" customFormat="1" ht="12.5" x14ac:dyDescent="0.25"/>
    <row r="23" spans="1:12" s="22" customFormat="1" ht="12.75" customHeight="1" x14ac:dyDescent="0.35">
      <c r="A23" s="1"/>
      <c r="D23" s="1"/>
      <c r="E23" s="1"/>
      <c r="F23" s="1"/>
      <c r="G23" s="1"/>
      <c r="H23" s="1"/>
      <c r="I23" s="23"/>
      <c r="J23" s="1"/>
    </row>
    <row r="24" spans="1:12" hidden="1" x14ac:dyDescent="0.3">
      <c r="A24" s="1" t="s">
        <v>176</v>
      </c>
    </row>
    <row r="25" spans="1:12" hidden="1" x14ac:dyDescent="0.3">
      <c r="A25" s="1" t="s">
        <v>371</v>
      </c>
    </row>
    <row r="26" spans="1:12" hidden="1" x14ac:dyDescent="0.3">
      <c r="A26" s="1" t="s">
        <v>372</v>
      </c>
      <c r="B26" s="8"/>
      <c r="C26" s="31"/>
      <c r="D26" s="31"/>
      <c r="E26" s="31"/>
      <c r="F26" s="31"/>
      <c r="K26" s="31" t="s">
        <v>226</v>
      </c>
      <c r="L26" s="1" t="s">
        <v>226</v>
      </c>
    </row>
    <row r="27" spans="1:12" hidden="1" x14ac:dyDescent="0.3">
      <c r="A27" s="1" t="s">
        <v>373</v>
      </c>
      <c r="C27" s="64"/>
      <c r="D27" s="31"/>
      <c r="E27" s="64"/>
      <c r="F27" s="31"/>
      <c r="G27" s="7"/>
      <c r="I27" s="7"/>
      <c r="K27" s="64">
        <v>10</v>
      </c>
      <c r="L27" s="1">
        <v>10</v>
      </c>
    </row>
    <row r="28" spans="1:12" hidden="1" x14ac:dyDescent="0.3">
      <c r="A28" s="1" t="s">
        <v>374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35">
      <c r="A29" s="1" t="s">
        <v>375</v>
      </c>
      <c r="C29" s="31"/>
      <c r="D29" s="31"/>
      <c r="E29" s="31"/>
      <c r="F29" s="31"/>
      <c r="G29" s="1"/>
      <c r="H29" s="1"/>
      <c r="I29" s="23"/>
      <c r="J29" s="1"/>
      <c r="K29" s="64" t="s">
        <v>355</v>
      </c>
      <c r="L29" s="7" t="s">
        <v>355</v>
      </c>
    </row>
    <row r="32" spans="1:12" ht="17.5" x14ac:dyDescent="0.35">
      <c r="B32" s="223" t="s">
        <v>258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</row>
    <row r="33" spans="1:13" ht="25.5" customHeight="1" x14ac:dyDescent="0.3">
      <c r="B33" s="13" t="s">
        <v>509</v>
      </c>
      <c r="C33" s="224" t="s">
        <v>335</v>
      </c>
      <c r="D33" s="225"/>
      <c r="E33" s="224" t="s">
        <v>336</v>
      </c>
      <c r="F33" s="225"/>
      <c r="G33" s="224" t="s">
        <v>337</v>
      </c>
      <c r="H33" s="225"/>
      <c r="I33" s="224" t="s">
        <v>338</v>
      </c>
      <c r="J33" s="225"/>
      <c r="K33" s="25"/>
      <c r="L33" s="4"/>
      <c r="M33" s="6"/>
    </row>
    <row r="34" spans="1:13" x14ac:dyDescent="0.3">
      <c r="B34" s="26"/>
      <c r="C34" s="27" t="s">
        <v>251</v>
      </c>
      <c r="D34" s="27" t="s">
        <v>252</v>
      </c>
      <c r="E34" s="27" t="s">
        <v>251</v>
      </c>
      <c r="F34" s="27" t="s">
        <v>252</v>
      </c>
      <c r="G34" s="27" t="s">
        <v>251</v>
      </c>
      <c r="H34" s="27" t="s">
        <v>252</v>
      </c>
      <c r="I34" s="27" t="s">
        <v>251</v>
      </c>
      <c r="J34" s="27" t="s">
        <v>252</v>
      </c>
      <c r="K34" s="28"/>
      <c r="L34" s="28"/>
    </row>
    <row r="35" spans="1:13" x14ac:dyDescent="0.3">
      <c r="B35" s="26"/>
      <c r="C35" s="27" t="s">
        <v>253</v>
      </c>
      <c r="D35" s="27" t="s">
        <v>253</v>
      </c>
      <c r="E35" s="27" t="s">
        <v>253</v>
      </c>
      <c r="F35" s="27" t="s">
        <v>253</v>
      </c>
      <c r="G35" s="27" t="s">
        <v>253</v>
      </c>
      <c r="H35" s="27" t="s">
        <v>253</v>
      </c>
      <c r="I35" s="27" t="s">
        <v>253</v>
      </c>
      <c r="J35" s="27" t="s">
        <v>253</v>
      </c>
      <c r="K35" s="28"/>
      <c r="L35" s="28"/>
    </row>
    <row r="36" spans="1:13" x14ac:dyDescent="0.3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3">
      <c r="A37" s="1" t="s">
        <v>574</v>
      </c>
      <c r="B37" s="26" t="s">
        <v>575</v>
      </c>
      <c r="C37" s="10">
        <v>38153</v>
      </c>
      <c r="D37" s="10">
        <v>1988</v>
      </c>
      <c r="E37" s="10">
        <v>0</v>
      </c>
      <c r="F37" s="10">
        <v>0</v>
      </c>
      <c r="G37" s="10">
        <v>0</v>
      </c>
      <c r="H37" s="10">
        <v>0</v>
      </c>
      <c r="I37" s="10">
        <v>231891</v>
      </c>
      <c r="J37" s="10">
        <v>51400</v>
      </c>
      <c r="K37" s="4"/>
      <c r="L37" s="4"/>
    </row>
    <row r="38" spans="1:13" x14ac:dyDescent="0.3">
      <c r="A38" s="1" t="s">
        <v>574</v>
      </c>
      <c r="B38" s="26" t="s">
        <v>576</v>
      </c>
      <c r="C38" s="10">
        <v>101658</v>
      </c>
      <c r="D38" s="10">
        <v>1062</v>
      </c>
      <c r="E38" s="10">
        <v>0</v>
      </c>
      <c r="F38" s="10">
        <v>0</v>
      </c>
      <c r="G38" s="10">
        <v>0</v>
      </c>
      <c r="H38" s="10">
        <v>0</v>
      </c>
      <c r="I38" s="10">
        <v>597615</v>
      </c>
      <c r="J38" s="10">
        <v>496227</v>
      </c>
      <c r="K38" s="4"/>
      <c r="L38" s="4"/>
    </row>
    <row r="39" spans="1:13" x14ac:dyDescent="0.3">
      <c r="A39" s="1" t="s">
        <v>574</v>
      </c>
      <c r="B39" s="26" t="s">
        <v>577</v>
      </c>
      <c r="C39" s="10">
        <v>0</v>
      </c>
      <c r="D39" s="10">
        <v>0</v>
      </c>
      <c r="E39" s="10">
        <v>88551.74</v>
      </c>
      <c r="F39" s="10">
        <v>47463.33</v>
      </c>
      <c r="G39" s="10">
        <v>0</v>
      </c>
      <c r="H39" s="10">
        <v>0</v>
      </c>
      <c r="I39" s="10">
        <v>626491.86</v>
      </c>
      <c r="J39" s="10">
        <v>347379.57</v>
      </c>
      <c r="K39" s="4"/>
      <c r="L39" s="4"/>
    </row>
    <row r="40" spans="1:13" x14ac:dyDescent="0.3">
      <c r="A40" s="1" t="s">
        <v>574</v>
      </c>
      <c r="B40" s="26" t="s">
        <v>578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256200</v>
      </c>
      <c r="J40" s="10">
        <v>211500</v>
      </c>
      <c r="K40" s="4"/>
      <c r="L40" s="4"/>
    </row>
    <row r="41" spans="1:13" x14ac:dyDescent="0.3">
      <c r="A41" s="1" t="s">
        <v>574</v>
      </c>
      <c r="B41" s="26" t="s">
        <v>579</v>
      </c>
      <c r="C41" s="10">
        <v>102209</v>
      </c>
      <c r="D41" s="10">
        <v>585</v>
      </c>
      <c r="E41" s="10">
        <v>1578587</v>
      </c>
      <c r="F41" s="10">
        <v>227861</v>
      </c>
      <c r="G41" s="10">
        <v>777709</v>
      </c>
      <c r="H41" s="10">
        <v>71546</v>
      </c>
      <c r="I41" s="10">
        <v>3423064</v>
      </c>
      <c r="J41" s="10">
        <v>1945188</v>
      </c>
      <c r="K41" s="4"/>
      <c r="L41" s="4"/>
    </row>
    <row r="42" spans="1:13" x14ac:dyDescent="0.3">
      <c r="A42" s="1" t="s">
        <v>574</v>
      </c>
      <c r="B42" s="26" t="s">
        <v>580</v>
      </c>
      <c r="C42" s="10">
        <v>2731</v>
      </c>
      <c r="D42" s="10">
        <v>173</v>
      </c>
      <c r="E42" s="10">
        <v>1927462</v>
      </c>
      <c r="F42" s="10">
        <v>71972</v>
      </c>
      <c r="G42" s="10">
        <v>37670</v>
      </c>
      <c r="H42" s="10">
        <v>136</v>
      </c>
      <c r="I42" s="10">
        <v>762930</v>
      </c>
      <c r="J42" s="10">
        <v>412209</v>
      </c>
      <c r="K42" s="4"/>
      <c r="L42" s="4"/>
    </row>
    <row r="43" spans="1:13" x14ac:dyDescent="0.3">
      <c r="A43" s="1" t="s">
        <v>574</v>
      </c>
      <c r="B43" s="26" t="s">
        <v>581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842009</v>
      </c>
      <c r="J43" s="10">
        <v>269976</v>
      </c>
      <c r="K43" s="4"/>
      <c r="L43" s="4"/>
    </row>
    <row r="44" spans="1:13" x14ac:dyDescent="0.3">
      <c r="A44" s="1" t="s">
        <v>574</v>
      </c>
      <c r="B44" s="26" t="s">
        <v>582</v>
      </c>
      <c r="C44" s="10">
        <v>0</v>
      </c>
      <c r="D44" s="10">
        <v>0</v>
      </c>
      <c r="E44" s="10">
        <v>4014100</v>
      </c>
      <c r="F44" s="10">
        <v>2765000</v>
      </c>
      <c r="G44" s="10">
        <v>0</v>
      </c>
      <c r="H44" s="10">
        <v>0</v>
      </c>
      <c r="I44" s="10">
        <v>298500</v>
      </c>
      <c r="J44" s="10">
        <v>236000</v>
      </c>
      <c r="K44" s="4"/>
      <c r="L44" s="4"/>
    </row>
    <row r="45" spans="1:13" x14ac:dyDescent="0.3">
      <c r="A45" s="1" t="s">
        <v>574</v>
      </c>
      <c r="B45" s="26" t="s">
        <v>583</v>
      </c>
      <c r="C45" s="10">
        <v>0</v>
      </c>
      <c r="D45" s="10">
        <v>0</v>
      </c>
      <c r="E45" s="10">
        <v>503946</v>
      </c>
      <c r="F45" s="10">
        <v>6720</v>
      </c>
      <c r="G45" s="10">
        <v>0</v>
      </c>
      <c r="H45" s="10">
        <v>0</v>
      </c>
      <c r="I45" s="10">
        <v>764598</v>
      </c>
      <c r="J45" s="10">
        <v>200098</v>
      </c>
      <c r="K45" s="4"/>
      <c r="L45" s="4"/>
    </row>
    <row r="46" spans="1:13" x14ac:dyDescent="0.3">
      <c r="A46" s="1" t="s">
        <v>574</v>
      </c>
      <c r="B46" s="26" t="s">
        <v>584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250465</v>
      </c>
      <c r="J46" s="10">
        <v>54032</v>
      </c>
      <c r="K46" s="4"/>
      <c r="L46" s="4"/>
    </row>
    <row r="47" spans="1:13" x14ac:dyDescent="0.3">
      <c r="A47" s="1" t="s">
        <v>574</v>
      </c>
      <c r="B47" s="26" t="s">
        <v>585</v>
      </c>
      <c r="C47" s="10">
        <v>816071</v>
      </c>
      <c r="D47" s="10">
        <v>405000</v>
      </c>
      <c r="E47" s="10">
        <v>1172098.07</v>
      </c>
      <c r="F47" s="10">
        <v>597881.43999999994</v>
      </c>
      <c r="G47" s="10">
        <v>40915.72</v>
      </c>
      <c r="H47" s="10">
        <v>705.62</v>
      </c>
      <c r="I47" s="10">
        <v>752546</v>
      </c>
      <c r="J47" s="10">
        <v>546827.72</v>
      </c>
      <c r="K47" s="4"/>
      <c r="L47" s="4"/>
    </row>
    <row r="48" spans="1:13" x14ac:dyDescent="0.3">
      <c r="A48" s="1" t="s">
        <v>574</v>
      </c>
      <c r="B48" s="26" t="s">
        <v>586</v>
      </c>
      <c r="C48" s="10">
        <v>148664.51999999999</v>
      </c>
      <c r="D48" s="10">
        <v>1368.4</v>
      </c>
      <c r="E48" s="10">
        <v>1462124.34</v>
      </c>
      <c r="F48" s="10">
        <v>837591.43</v>
      </c>
      <c r="G48" s="10">
        <v>272152.56</v>
      </c>
      <c r="H48" s="10">
        <v>158869.72</v>
      </c>
      <c r="I48" s="10">
        <v>961214.02</v>
      </c>
      <c r="J48" s="10">
        <v>738284.84</v>
      </c>
      <c r="K48" s="4"/>
      <c r="L48" s="4"/>
    </row>
    <row r="49" spans="1:12" x14ac:dyDescent="0.3">
      <c r="A49" s="1" t="s">
        <v>574</v>
      </c>
      <c r="B49" s="26" t="s">
        <v>587</v>
      </c>
      <c r="C49" s="10">
        <v>311899.98</v>
      </c>
      <c r="D49" s="10">
        <v>5002.3100000000004</v>
      </c>
      <c r="E49" s="10">
        <v>0</v>
      </c>
      <c r="F49" s="10">
        <v>0</v>
      </c>
      <c r="G49" s="10">
        <v>0</v>
      </c>
      <c r="H49" s="10">
        <v>0</v>
      </c>
      <c r="I49" s="10">
        <v>746517.82</v>
      </c>
      <c r="J49" s="10">
        <v>341996.63</v>
      </c>
      <c r="K49" s="4"/>
      <c r="L49" s="4"/>
    </row>
    <row r="50" spans="1:12" x14ac:dyDescent="0.3">
      <c r="A50" s="1" t="s">
        <v>574</v>
      </c>
      <c r="B50" s="26" t="s">
        <v>588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668956.27</v>
      </c>
      <c r="J50" s="10">
        <v>466239.68</v>
      </c>
      <c r="K50" s="4"/>
      <c r="L50" s="4"/>
    </row>
    <row r="51" spans="1:12" x14ac:dyDescent="0.3">
      <c r="A51" s="1" t="s">
        <v>574</v>
      </c>
      <c r="B51" s="26" t="s">
        <v>589</v>
      </c>
      <c r="C51" s="10">
        <v>389386.34</v>
      </c>
      <c r="D51" s="10">
        <v>3234.79</v>
      </c>
      <c r="E51" s="10">
        <v>0</v>
      </c>
      <c r="F51" s="10">
        <v>0</v>
      </c>
      <c r="G51" s="10">
        <v>0</v>
      </c>
      <c r="H51" s="10">
        <v>0</v>
      </c>
      <c r="I51" s="10">
        <v>519718.7</v>
      </c>
      <c r="J51" s="10">
        <v>335301.65000000002</v>
      </c>
      <c r="K51" s="4"/>
      <c r="L51" s="4"/>
    </row>
    <row r="52" spans="1:12" x14ac:dyDescent="0.3">
      <c r="A52" s="1" t="s">
        <v>574</v>
      </c>
      <c r="B52" s="26" t="s">
        <v>590</v>
      </c>
      <c r="C52" s="10">
        <v>73403.960000000006</v>
      </c>
      <c r="D52" s="10">
        <v>20979.05</v>
      </c>
      <c r="E52" s="10">
        <v>0</v>
      </c>
      <c r="F52" s="10">
        <v>0</v>
      </c>
      <c r="G52" s="10">
        <v>0</v>
      </c>
      <c r="H52" s="10">
        <v>0</v>
      </c>
      <c r="I52" s="10">
        <v>402847.42</v>
      </c>
      <c r="J52" s="10">
        <v>225272.75</v>
      </c>
      <c r="K52" s="4"/>
      <c r="L52" s="4"/>
    </row>
    <row r="53" spans="1:12" x14ac:dyDescent="0.3">
      <c r="A53" s="1" t="s">
        <v>574</v>
      </c>
      <c r="B53" s="26" t="s">
        <v>591</v>
      </c>
      <c r="C53" s="10">
        <v>219855.21</v>
      </c>
      <c r="D53" s="10">
        <v>3134.01</v>
      </c>
      <c r="E53" s="10">
        <v>10000</v>
      </c>
      <c r="F53" s="10">
        <v>5000</v>
      </c>
      <c r="G53" s="10">
        <v>0</v>
      </c>
      <c r="H53" s="10">
        <v>0</v>
      </c>
      <c r="I53" s="10">
        <v>983029.02</v>
      </c>
      <c r="J53" s="10">
        <v>546321.11</v>
      </c>
      <c r="K53" s="4"/>
      <c r="L53" s="4"/>
    </row>
    <row r="54" spans="1:12" x14ac:dyDescent="0.3">
      <c r="A54" s="1" t="s">
        <v>574</v>
      </c>
      <c r="B54" s="26" t="s">
        <v>592</v>
      </c>
      <c r="C54" s="10">
        <v>61159.28</v>
      </c>
      <c r="D54" s="10">
        <v>472.01</v>
      </c>
      <c r="E54" s="10">
        <v>0</v>
      </c>
      <c r="F54" s="10">
        <v>0</v>
      </c>
      <c r="G54" s="10">
        <v>0</v>
      </c>
      <c r="H54" s="10">
        <v>0</v>
      </c>
      <c r="I54" s="10">
        <v>413535.4</v>
      </c>
      <c r="J54" s="10">
        <v>216539.82</v>
      </c>
      <c r="K54" s="4"/>
      <c r="L54" s="4"/>
    </row>
    <row r="55" spans="1:12" x14ac:dyDescent="0.3">
      <c r="A55" s="1" t="s">
        <v>574</v>
      </c>
      <c r="B55" s="26" t="s">
        <v>593</v>
      </c>
      <c r="C55" s="10">
        <v>0</v>
      </c>
      <c r="D55" s="10">
        <v>0</v>
      </c>
      <c r="E55" s="10">
        <v>463171</v>
      </c>
      <c r="F55" s="10">
        <v>152979</v>
      </c>
      <c r="G55" s="10">
        <v>61937</v>
      </c>
      <c r="H55" s="10">
        <v>755</v>
      </c>
      <c r="I55" s="10">
        <v>632725</v>
      </c>
      <c r="J55" s="10">
        <v>290712</v>
      </c>
      <c r="K55" s="4"/>
      <c r="L55" s="4"/>
    </row>
    <row r="56" spans="1:12" x14ac:dyDescent="0.3">
      <c r="A56" s="1" t="s">
        <v>574</v>
      </c>
      <c r="B56" s="26" t="s">
        <v>594</v>
      </c>
      <c r="C56" s="10">
        <v>80205</v>
      </c>
      <c r="D56" s="10">
        <v>0</v>
      </c>
      <c r="E56" s="10">
        <v>1105426</v>
      </c>
      <c r="F56" s="10">
        <v>5225</v>
      </c>
      <c r="G56" s="10">
        <v>44761</v>
      </c>
      <c r="H56" s="10">
        <v>514</v>
      </c>
      <c r="I56" s="10">
        <v>1026295</v>
      </c>
      <c r="J56" s="10">
        <v>602648</v>
      </c>
      <c r="K56" s="4"/>
      <c r="L56" s="4"/>
    </row>
    <row r="57" spans="1:12" x14ac:dyDescent="0.3">
      <c r="A57" s="1" t="s">
        <v>574</v>
      </c>
      <c r="B57" s="26" t="s">
        <v>595</v>
      </c>
      <c r="C57" s="10">
        <v>35454.29</v>
      </c>
      <c r="D57" s="10">
        <v>35114.769999999997</v>
      </c>
      <c r="E57" s="10">
        <v>0</v>
      </c>
      <c r="F57" s="10">
        <v>0</v>
      </c>
      <c r="G57" s="10">
        <v>0</v>
      </c>
      <c r="H57" s="10">
        <v>0</v>
      </c>
      <c r="I57" s="10">
        <v>751702.17</v>
      </c>
      <c r="J57" s="10">
        <v>445280.38</v>
      </c>
      <c r="K57" s="4"/>
      <c r="L57" s="4"/>
    </row>
    <row r="58" spans="1:12" x14ac:dyDescent="0.3">
      <c r="A58" s="1" t="s">
        <v>574</v>
      </c>
      <c r="B58" s="26" t="s">
        <v>596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507270.6</v>
      </c>
      <c r="J58" s="10">
        <v>308054.92</v>
      </c>
      <c r="K58" s="4"/>
      <c r="L58" s="4"/>
    </row>
    <row r="59" spans="1:12" x14ac:dyDescent="0.3">
      <c r="A59" s="1" t="s">
        <v>574</v>
      </c>
      <c r="B59" s="26" t="s">
        <v>597</v>
      </c>
      <c r="C59" s="10">
        <v>248409</v>
      </c>
      <c r="D59" s="10">
        <v>398</v>
      </c>
      <c r="E59" s="10">
        <v>0</v>
      </c>
      <c r="F59" s="10">
        <v>0</v>
      </c>
      <c r="G59" s="10">
        <v>0</v>
      </c>
      <c r="H59" s="10">
        <v>0</v>
      </c>
      <c r="I59" s="10">
        <v>326174</v>
      </c>
      <c r="J59" s="10">
        <v>234756</v>
      </c>
      <c r="K59" s="4"/>
      <c r="L59" s="4"/>
    </row>
    <row r="60" spans="1:12" x14ac:dyDescent="0.3">
      <c r="A60" s="1" t="s">
        <v>574</v>
      </c>
      <c r="B60" s="26" t="s">
        <v>598</v>
      </c>
      <c r="C60" s="10">
        <v>210406.12</v>
      </c>
      <c r="D60" s="10">
        <v>1159.74</v>
      </c>
      <c r="E60" s="10">
        <v>0</v>
      </c>
      <c r="F60" s="10">
        <v>0</v>
      </c>
      <c r="G60" s="10">
        <v>0</v>
      </c>
      <c r="H60" s="10">
        <v>0</v>
      </c>
      <c r="I60" s="10">
        <v>444338.19</v>
      </c>
      <c r="J60" s="10">
        <v>256371.84</v>
      </c>
      <c r="K60" s="4"/>
      <c r="L60" s="4"/>
    </row>
    <row r="61" spans="1:12" x14ac:dyDescent="0.3">
      <c r="A61" s="1" t="s">
        <v>574</v>
      </c>
      <c r="B61" s="26" t="s">
        <v>599</v>
      </c>
      <c r="C61" s="10">
        <v>40107.82</v>
      </c>
      <c r="D61" s="10">
        <v>113.24</v>
      </c>
      <c r="E61" s="10">
        <v>235379.37</v>
      </c>
      <c r="F61" s="10">
        <v>171632.32</v>
      </c>
      <c r="G61" s="10">
        <v>38099.69</v>
      </c>
      <c r="H61" s="10">
        <v>114.97</v>
      </c>
      <c r="I61" s="10">
        <v>337945.59999999998</v>
      </c>
      <c r="J61" s="10">
        <v>190404.66</v>
      </c>
      <c r="K61" s="4"/>
      <c r="L61" s="4"/>
    </row>
    <row r="62" spans="1:12" x14ac:dyDescent="0.3">
      <c r="A62" s="1" t="s">
        <v>574</v>
      </c>
      <c r="B62" s="26" t="s">
        <v>600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1412300</v>
      </c>
      <c r="J62" s="10">
        <v>582100</v>
      </c>
      <c r="K62" s="4"/>
      <c r="L62" s="4"/>
    </row>
    <row r="63" spans="1:12" x14ac:dyDescent="0.3">
      <c r="A63" s="1" t="s">
        <v>574</v>
      </c>
      <c r="B63" s="26" t="s">
        <v>601</v>
      </c>
      <c r="C63" s="10">
        <v>208589.89</v>
      </c>
      <c r="D63" s="10">
        <v>15595.26</v>
      </c>
      <c r="E63" s="10">
        <v>0</v>
      </c>
      <c r="F63" s="10">
        <v>0</v>
      </c>
      <c r="G63" s="10">
        <v>0</v>
      </c>
      <c r="H63" s="10">
        <v>0</v>
      </c>
      <c r="I63" s="10">
        <v>934007.33</v>
      </c>
      <c r="J63" s="10">
        <v>497276.2</v>
      </c>
      <c r="K63" s="4"/>
      <c r="L63" s="4"/>
    </row>
    <row r="64" spans="1:12" x14ac:dyDescent="0.3">
      <c r="A64" s="1" t="s">
        <v>574</v>
      </c>
      <c r="B64" s="26" t="s">
        <v>602</v>
      </c>
      <c r="C64" s="10">
        <v>0</v>
      </c>
      <c r="D64" s="10">
        <v>0</v>
      </c>
      <c r="E64" s="10">
        <v>155689.66</v>
      </c>
      <c r="F64" s="10">
        <v>1252.69</v>
      </c>
      <c r="G64" s="10">
        <v>11329.03</v>
      </c>
      <c r="H64" s="10">
        <v>0</v>
      </c>
      <c r="I64" s="10">
        <v>699177.78</v>
      </c>
      <c r="J64" s="10">
        <v>446329.99</v>
      </c>
      <c r="K64" s="4"/>
      <c r="L64" s="4"/>
    </row>
    <row r="65" spans="1:13" x14ac:dyDescent="0.3">
      <c r="A65" s="1" t="s">
        <v>574</v>
      </c>
      <c r="B65" s="26" t="s">
        <v>603</v>
      </c>
      <c r="C65" s="10">
        <v>41213.19</v>
      </c>
      <c r="D65" s="10">
        <v>565.04999999999995</v>
      </c>
      <c r="E65" s="10">
        <v>0</v>
      </c>
      <c r="F65" s="10">
        <v>0</v>
      </c>
      <c r="G65" s="10">
        <v>0</v>
      </c>
      <c r="H65" s="10">
        <v>0</v>
      </c>
      <c r="I65" s="10">
        <v>274621.38</v>
      </c>
      <c r="J65" s="10">
        <v>79531.88</v>
      </c>
      <c r="K65" s="4"/>
      <c r="L65" s="4"/>
    </row>
    <row r="66" spans="1:13" x14ac:dyDescent="0.3">
      <c r="A66" s="1" t="s">
        <v>574</v>
      </c>
      <c r="B66" s="26" t="s">
        <v>604</v>
      </c>
      <c r="C66" s="10">
        <v>28742</v>
      </c>
      <c r="D66" s="10">
        <v>0</v>
      </c>
      <c r="E66" s="10">
        <v>1468284</v>
      </c>
      <c r="F66" s="10">
        <v>921316</v>
      </c>
      <c r="G66" s="10">
        <v>219497</v>
      </c>
      <c r="H66" s="10">
        <v>7558</v>
      </c>
      <c r="I66" s="10">
        <v>818712</v>
      </c>
      <c r="J66" s="10">
        <v>392948</v>
      </c>
      <c r="K66" s="4"/>
      <c r="L66" s="4"/>
    </row>
    <row r="67" spans="1:13" x14ac:dyDescent="0.3">
      <c r="A67" s="1" t="s">
        <v>261</v>
      </c>
      <c r="B67" s="26" t="s">
        <v>605</v>
      </c>
      <c r="C67" s="10">
        <v>0</v>
      </c>
      <c r="D67" s="10">
        <v>0</v>
      </c>
      <c r="E67" s="10">
        <v>944431.75</v>
      </c>
      <c r="F67" s="10">
        <v>545743.34</v>
      </c>
      <c r="G67" s="10">
        <v>250341.07</v>
      </c>
      <c r="H67" s="10">
        <v>3619.58</v>
      </c>
      <c r="I67" s="10">
        <v>565591.54</v>
      </c>
      <c r="J67" s="10">
        <v>288016.11</v>
      </c>
      <c r="K67" s="4"/>
      <c r="L67" s="4"/>
    </row>
    <row r="68" spans="1:13" x14ac:dyDescent="0.3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3">
      <c r="B69" s="26" t="s">
        <v>225</v>
      </c>
      <c r="C69" s="11">
        <f t="shared" ref="C69:J69" si="0">SUBTOTAL(9,C36:C68)</f>
        <v>3158318.6</v>
      </c>
      <c r="D69" s="11">
        <f t="shared" si="0"/>
        <v>495944.63</v>
      </c>
      <c r="E69" s="11">
        <f t="shared" si="0"/>
        <v>15129250.93</v>
      </c>
      <c r="F69" s="11">
        <f t="shared" si="0"/>
        <v>6357637.5500000007</v>
      </c>
      <c r="G69" s="11">
        <f t="shared" si="0"/>
        <v>1754412.07</v>
      </c>
      <c r="H69" s="11">
        <f t="shared" si="0"/>
        <v>243818.88999999998</v>
      </c>
      <c r="I69" s="11">
        <f t="shared" si="0"/>
        <v>22232989.099999998</v>
      </c>
      <c r="J69" s="11">
        <f t="shared" si="0"/>
        <v>12255223.75</v>
      </c>
      <c r="K69" s="4"/>
      <c r="L69" s="4"/>
    </row>
    <row r="70" spans="1:13" x14ac:dyDescent="0.3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7.5" x14ac:dyDescent="0.35">
      <c r="B71" s="223" t="s">
        <v>258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</row>
    <row r="72" spans="1:13" ht="25.5" customHeight="1" x14ac:dyDescent="0.3">
      <c r="B72" s="13" t="s">
        <v>509</v>
      </c>
      <c r="C72" s="224" t="s">
        <v>339</v>
      </c>
      <c r="D72" s="225"/>
      <c r="E72" s="224" t="s">
        <v>289</v>
      </c>
      <c r="F72" s="226"/>
      <c r="G72" s="229"/>
      <c r="H72" s="229"/>
      <c r="I72" s="229"/>
      <c r="J72" s="229"/>
      <c r="K72" s="226" t="s">
        <v>290</v>
      </c>
      <c r="L72" s="225"/>
      <c r="M72" s="6"/>
    </row>
    <row r="73" spans="1:13" x14ac:dyDescent="0.3">
      <c r="B73" s="26"/>
      <c r="C73" s="27" t="s">
        <v>251</v>
      </c>
      <c r="D73" s="27" t="s">
        <v>252</v>
      </c>
      <c r="E73" s="27" t="s">
        <v>251</v>
      </c>
      <c r="F73" s="27" t="s">
        <v>252</v>
      </c>
      <c r="G73" s="27"/>
      <c r="H73" s="27"/>
      <c r="I73" s="28"/>
      <c r="J73" s="28"/>
      <c r="K73" s="27" t="s">
        <v>251</v>
      </c>
      <c r="L73" s="27" t="s">
        <v>252</v>
      </c>
    </row>
    <row r="74" spans="1:13" x14ac:dyDescent="0.3">
      <c r="B74" s="26"/>
      <c r="C74" s="27" t="s">
        <v>253</v>
      </c>
      <c r="D74" s="27" t="s">
        <v>253</v>
      </c>
      <c r="E74" s="27" t="s">
        <v>253</v>
      </c>
      <c r="F74" s="27" t="s">
        <v>253</v>
      </c>
      <c r="G74" s="27"/>
      <c r="H74" s="27"/>
      <c r="I74" s="28"/>
      <c r="J74" s="28"/>
      <c r="K74" s="27" t="s">
        <v>253</v>
      </c>
      <c r="L74" s="27" t="s">
        <v>253</v>
      </c>
    </row>
    <row r="75" spans="1:13" x14ac:dyDescent="0.3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3">
      <c r="A76" s="1" t="s">
        <v>574</v>
      </c>
      <c r="B76" s="26" t="s">
        <v>575</v>
      </c>
      <c r="C76" s="10">
        <v>15251</v>
      </c>
      <c r="D76" s="10">
        <v>7500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1">C37+E37+G37+I37+C76+E76</f>
        <v>285295</v>
      </c>
      <c r="L76" s="10">
        <f t="shared" si="1"/>
        <v>60888</v>
      </c>
    </row>
    <row r="77" spans="1:13" x14ac:dyDescent="0.3">
      <c r="A77" s="1" t="s">
        <v>574</v>
      </c>
      <c r="B77" s="26" t="s">
        <v>576</v>
      </c>
      <c r="C77" s="10">
        <v>0</v>
      </c>
      <c r="D77" s="10">
        <v>0</v>
      </c>
      <c r="E77" s="10">
        <v>-1</v>
      </c>
      <c r="F77" s="10">
        <v>0</v>
      </c>
      <c r="G77" s="10"/>
      <c r="H77" s="10"/>
      <c r="I77" s="4"/>
      <c r="J77" s="4"/>
      <c r="K77" s="10">
        <f t="shared" ref="K77:L77" si="2">C38+E38+G38+I38+C77+E77</f>
        <v>699272</v>
      </c>
      <c r="L77" s="10">
        <f t="shared" si="2"/>
        <v>497289</v>
      </c>
    </row>
    <row r="78" spans="1:13" x14ac:dyDescent="0.3">
      <c r="A78" s="1" t="s">
        <v>574</v>
      </c>
      <c r="B78" s="26" t="s">
        <v>577</v>
      </c>
      <c r="C78" s="10">
        <v>21162.34</v>
      </c>
      <c r="D78" s="10">
        <v>127.27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736205.94</v>
      </c>
      <c r="L78" s="10">
        <f t="shared" si="3"/>
        <v>394970.17000000004</v>
      </c>
    </row>
    <row r="79" spans="1:13" x14ac:dyDescent="0.3">
      <c r="A79" s="1" t="s">
        <v>574</v>
      </c>
      <c r="B79" s="26" t="s">
        <v>578</v>
      </c>
      <c r="C79" s="10">
        <v>418700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674900</v>
      </c>
      <c r="L79" s="10">
        <f t="shared" si="4"/>
        <v>352200</v>
      </c>
    </row>
    <row r="80" spans="1:13" x14ac:dyDescent="0.3">
      <c r="A80" s="1" t="s">
        <v>574</v>
      </c>
      <c r="B80" s="26" t="s">
        <v>579</v>
      </c>
      <c r="C80" s="10">
        <v>62521</v>
      </c>
      <c r="D80" s="10">
        <v>1105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5944090</v>
      </c>
      <c r="L80" s="10">
        <f t="shared" si="5"/>
        <v>2246285</v>
      </c>
    </row>
    <row r="81" spans="1:12" x14ac:dyDescent="0.3">
      <c r="A81" s="1" t="s">
        <v>574</v>
      </c>
      <c r="B81" s="26" t="s">
        <v>580</v>
      </c>
      <c r="C81" s="10">
        <v>133415</v>
      </c>
      <c r="D81" s="10">
        <v>4194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2879208</v>
      </c>
      <c r="L81" s="10">
        <f t="shared" si="6"/>
        <v>488684</v>
      </c>
    </row>
    <row r="82" spans="1:12" x14ac:dyDescent="0.3">
      <c r="A82" s="1" t="s">
        <v>574</v>
      </c>
      <c r="B82" s="26" t="s">
        <v>581</v>
      </c>
      <c r="C82" s="10">
        <v>1178498</v>
      </c>
      <c r="D82" s="10">
        <v>475000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2020507</v>
      </c>
      <c r="L82" s="10">
        <f t="shared" si="7"/>
        <v>744976</v>
      </c>
    </row>
    <row r="83" spans="1:12" x14ac:dyDescent="0.3">
      <c r="A83" s="1" t="s">
        <v>574</v>
      </c>
      <c r="B83" s="26" t="s">
        <v>582</v>
      </c>
      <c r="C83" s="10">
        <v>64300</v>
      </c>
      <c r="D83" s="10">
        <v>25000</v>
      </c>
      <c r="E83" s="10">
        <v>0</v>
      </c>
      <c r="F83" s="10">
        <v>0</v>
      </c>
      <c r="G83" s="10"/>
      <c r="H83" s="10"/>
      <c r="I83" s="4"/>
      <c r="J83" s="4"/>
      <c r="K83" s="10">
        <f t="shared" ref="K83:L83" si="8">C44+E44+G44+I44+C83+E83</f>
        <v>4376900</v>
      </c>
      <c r="L83" s="10">
        <f t="shared" si="8"/>
        <v>3026000</v>
      </c>
    </row>
    <row r="84" spans="1:12" x14ac:dyDescent="0.3">
      <c r="A84" s="1" t="s">
        <v>574</v>
      </c>
      <c r="B84" s="26" t="s">
        <v>583</v>
      </c>
      <c r="C84" s="10">
        <v>72131</v>
      </c>
      <c r="D84" s="10">
        <v>28800</v>
      </c>
      <c r="E84" s="10">
        <v>1</v>
      </c>
      <c r="F84" s="10">
        <v>0</v>
      </c>
      <c r="G84" s="10"/>
      <c r="H84" s="10"/>
      <c r="I84" s="4"/>
      <c r="J84" s="4"/>
      <c r="K84" s="10">
        <f t="shared" ref="K84:L84" si="9">C45+E45+G45+I45+C84+E84</f>
        <v>1340676</v>
      </c>
      <c r="L84" s="10">
        <f t="shared" si="9"/>
        <v>235618</v>
      </c>
    </row>
    <row r="85" spans="1:12" x14ac:dyDescent="0.3">
      <c r="A85" s="1" t="s">
        <v>574</v>
      </c>
      <c r="B85" s="26" t="s">
        <v>584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250465</v>
      </c>
      <c r="L85" s="10">
        <f t="shared" si="10"/>
        <v>54032</v>
      </c>
    </row>
    <row r="86" spans="1:12" x14ac:dyDescent="0.3">
      <c r="A86" s="1" t="s">
        <v>574</v>
      </c>
      <c r="B86" s="26" t="s">
        <v>585</v>
      </c>
      <c r="C86" s="10">
        <v>0</v>
      </c>
      <c r="D86" s="10">
        <v>500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2781630.79</v>
      </c>
      <c r="L86" s="10">
        <f t="shared" si="11"/>
        <v>1550914.7799999998</v>
      </c>
    </row>
    <row r="87" spans="1:12" x14ac:dyDescent="0.3">
      <c r="A87" s="1" t="s">
        <v>574</v>
      </c>
      <c r="B87" s="26" t="s">
        <v>586</v>
      </c>
      <c r="C87" s="10">
        <v>10891.73</v>
      </c>
      <c r="D87" s="10">
        <v>4097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2855047.1700000004</v>
      </c>
      <c r="L87" s="10">
        <f t="shared" si="12"/>
        <v>1740211.3900000001</v>
      </c>
    </row>
    <row r="88" spans="1:12" x14ac:dyDescent="0.3">
      <c r="A88" s="1" t="s">
        <v>574</v>
      </c>
      <c r="B88" s="26" t="s">
        <v>587</v>
      </c>
      <c r="C88" s="10">
        <v>1519.08</v>
      </c>
      <c r="D88" s="10">
        <v>0</v>
      </c>
      <c r="E88" s="10">
        <v>152000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1211936.8799999999</v>
      </c>
      <c r="L88" s="10">
        <f t="shared" si="13"/>
        <v>346998.94</v>
      </c>
    </row>
    <row r="89" spans="1:12" x14ac:dyDescent="0.3">
      <c r="A89" s="1" t="s">
        <v>574</v>
      </c>
      <c r="B89" s="26" t="s">
        <v>588</v>
      </c>
      <c r="C89" s="10">
        <v>3368.95</v>
      </c>
      <c r="D89" s="10">
        <v>1600</v>
      </c>
      <c r="E89" s="10">
        <v>0</v>
      </c>
      <c r="F89" s="10">
        <v>0</v>
      </c>
      <c r="G89" s="10"/>
      <c r="H89" s="10"/>
      <c r="I89" s="4"/>
      <c r="J89" s="4"/>
      <c r="K89" s="10">
        <f t="shared" ref="K89:L89" si="14">C50+E50+G50+I50+C89+E89</f>
        <v>672325.22</v>
      </c>
      <c r="L89" s="10">
        <f t="shared" si="14"/>
        <v>467839.68</v>
      </c>
    </row>
    <row r="90" spans="1:12" x14ac:dyDescent="0.3">
      <c r="A90" s="1" t="s">
        <v>574</v>
      </c>
      <c r="B90" s="26" t="s">
        <v>589</v>
      </c>
      <c r="C90" s="10">
        <v>1000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5">C51+E51+G51+I51+C90+E90</f>
        <v>910105.04</v>
      </c>
      <c r="L90" s="10">
        <f t="shared" si="15"/>
        <v>338536.44</v>
      </c>
    </row>
    <row r="91" spans="1:12" x14ac:dyDescent="0.3">
      <c r="A91" s="1" t="s">
        <v>574</v>
      </c>
      <c r="B91" s="26" t="s">
        <v>590</v>
      </c>
      <c r="C91" s="10">
        <v>1175.43</v>
      </c>
      <c r="D91" s="10">
        <v>0</v>
      </c>
      <c r="E91" s="10">
        <v>2224.9299999999998</v>
      </c>
      <c r="F91" s="10">
        <v>0</v>
      </c>
      <c r="G91" s="10"/>
      <c r="H91" s="10"/>
      <c r="I91" s="4"/>
      <c r="J91" s="4"/>
      <c r="K91" s="10">
        <f t="shared" ref="K91:L91" si="16">C52+E52+G52+I52+C91+E91</f>
        <v>479651.74</v>
      </c>
      <c r="L91" s="10">
        <f t="shared" si="16"/>
        <v>246251.8</v>
      </c>
    </row>
    <row r="92" spans="1:12" x14ac:dyDescent="0.3">
      <c r="A92" s="1" t="s">
        <v>574</v>
      </c>
      <c r="B92" s="26" t="s">
        <v>591</v>
      </c>
      <c r="C92" s="10">
        <v>133999.94</v>
      </c>
      <c r="D92" s="10">
        <v>63500</v>
      </c>
      <c r="E92" s="10">
        <v>3009.12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1349893.29</v>
      </c>
      <c r="L92" s="10">
        <f t="shared" si="17"/>
        <v>617955.12</v>
      </c>
    </row>
    <row r="93" spans="1:12" x14ac:dyDescent="0.3">
      <c r="A93" s="1" t="s">
        <v>574</v>
      </c>
      <c r="B93" s="26" t="s">
        <v>592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474694.68000000005</v>
      </c>
      <c r="L93" s="10">
        <f t="shared" si="18"/>
        <v>217011.83000000002</v>
      </c>
    </row>
    <row r="94" spans="1:12" x14ac:dyDescent="0.3">
      <c r="A94" s="1" t="s">
        <v>574</v>
      </c>
      <c r="B94" s="26" t="s">
        <v>593</v>
      </c>
      <c r="C94" s="10">
        <v>23000</v>
      </c>
      <c r="D94" s="10">
        <v>10700</v>
      </c>
      <c r="E94" s="10">
        <v>0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1180833</v>
      </c>
      <c r="L94" s="10">
        <f t="shared" si="19"/>
        <v>455146</v>
      </c>
    </row>
    <row r="95" spans="1:12" x14ac:dyDescent="0.3">
      <c r="A95" s="1" t="s">
        <v>574</v>
      </c>
      <c r="B95" s="26" t="s">
        <v>594</v>
      </c>
      <c r="C95" s="10">
        <v>46060</v>
      </c>
      <c r="D95" s="10">
        <v>2426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2302747</v>
      </c>
      <c r="L95" s="10">
        <f t="shared" si="20"/>
        <v>610813</v>
      </c>
    </row>
    <row r="96" spans="1:12" x14ac:dyDescent="0.3">
      <c r="A96" s="1" t="s">
        <v>574</v>
      </c>
      <c r="B96" s="26" t="s">
        <v>595</v>
      </c>
      <c r="C96" s="10">
        <v>106488.52</v>
      </c>
      <c r="D96" s="10">
        <v>5500</v>
      </c>
      <c r="E96" s="10">
        <v>2553.17</v>
      </c>
      <c r="F96" s="10">
        <v>0</v>
      </c>
      <c r="G96" s="10"/>
      <c r="H96" s="10"/>
      <c r="I96" s="4"/>
      <c r="J96" s="4"/>
      <c r="K96" s="10">
        <f t="shared" ref="K96:L96" si="21">C57+E57+G57+I57+C96+E96</f>
        <v>896198.15000000014</v>
      </c>
      <c r="L96" s="10">
        <f t="shared" si="21"/>
        <v>485895.15</v>
      </c>
    </row>
    <row r="97" spans="1:13" x14ac:dyDescent="0.3">
      <c r="A97" s="1" t="s">
        <v>574</v>
      </c>
      <c r="B97" s="26" t="s">
        <v>596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507270.6</v>
      </c>
      <c r="L97" s="10">
        <f t="shared" si="22"/>
        <v>308054.92</v>
      </c>
    </row>
    <row r="98" spans="1:13" x14ac:dyDescent="0.3">
      <c r="A98" s="1" t="s">
        <v>574</v>
      </c>
      <c r="B98" s="26" t="s">
        <v>597</v>
      </c>
      <c r="C98" s="10">
        <v>3128</v>
      </c>
      <c r="D98" s="10">
        <v>577</v>
      </c>
      <c r="E98" s="10">
        <v>128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577839</v>
      </c>
      <c r="L98" s="10">
        <f t="shared" si="23"/>
        <v>235831</v>
      </c>
    </row>
    <row r="99" spans="1:13" x14ac:dyDescent="0.3">
      <c r="A99" s="1" t="s">
        <v>574</v>
      </c>
      <c r="B99" s="26" t="s">
        <v>598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654744.31000000006</v>
      </c>
      <c r="L99" s="10">
        <f t="shared" si="24"/>
        <v>257531.58</v>
      </c>
    </row>
    <row r="100" spans="1:13" x14ac:dyDescent="0.3">
      <c r="A100" s="1" t="s">
        <v>574</v>
      </c>
      <c r="B100" s="26" t="s">
        <v>599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651532.48</v>
      </c>
      <c r="L100" s="10">
        <f t="shared" si="25"/>
        <v>362265.19</v>
      </c>
    </row>
    <row r="101" spans="1:13" x14ac:dyDescent="0.3">
      <c r="A101" s="1" t="s">
        <v>574</v>
      </c>
      <c r="B101" s="26" t="s">
        <v>600</v>
      </c>
      <c r="C101" s="10">
        <v>187600</v>
      </c>
      <c r="D101" s="10">
        <v>55000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1599900</v>
      </c>
      <c r="L101" s="10">
        <f t="shared" si="26"/>
        <v>637100</v>
      </c>
    </row>
    <row r="102" spans="1:13" x14ac:dyDescent="0.3">
      <c r="A102" s="1" t="s">
        <v>574</v>
      </c>
      <c r="B102" s="26" t="s">
        <v>601</v>
      </c>
      <c r="C102" s="10">
        <v>29330.01</v>
      </c>
      <c r="D102" s="10">
        <v>2342.39</v>
      </c>
      <c r="E102" s="10">
        <v>757261</v>
      </c>
      <c r="F102" s="10">
        <v>757261</v>
      </c>
      <c r="G102" s="10"/>
      <c r="H102" s="10"/>
      <c r="I102" s="4"/>
      <c r="J102" s="4"/>
      <c r="K102" s="10">
        <f t="shared" ref="K102:L102" si="27">C63+E63+G63+I63+C102+E102</f>
        <v>1929188.23</v>
      </c>
      <c r="L102" s="10">
        <f t="shared" si="27"/>
        <v>1272474.8500000001</v>
      </c>
    </row>
    <row r="103" spans="1:13" x14ac:dyDescent="0.3">
      <c r="A103" s="1" t="s">
        <v>574</v>
      </c>
      <c r="B103" s="26" t="s">
        <v>602</v>
      </c>
      <c r="C103" s="10">
        <v>27258.27</v>
      </c>
      <c r="D103" s="10">
        <v>13000</v>
      </c>
      <c r="E103" s="10">
        <v>86062.74</v>
      </c>
      <c r="F103" s="10">
        <v>68040.63</v>
      </c>
      <c r="G103" s="10"/>
      <c r="H103" s="10"/>
      <c r="I103" s="4"/>
      <c r="J103" s="4"/>
      <c r="K103" s="10">
        <f t="shared" ref="K103:L103" si="28">C64+E64+G64+I64+C103+E103</f>
        <v>979517.48</v>
      </c>
      <c r="L103" s="10">
        <f t="shared" si="28"/>
        <v>528623.31000000006</v>
      </c>
    </row>
    <row r="104" spans="1:13" x14ac:dyDescent="0.3">
      <c r="A104" s="1" t="s">
        <v>574</v>
      </c>
      <c r="B104" s="26" t="s">
        <v>603</v>
      </c>
      <c r="C104" s="10">
        <v>10886.36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326720.93</v>
      </c>
      <c r="L104" s="10">
        <f t="shared" si="29"/>
        <v>80096.930000000008</v>
      </c>
    </row>
    <row r="105" spans="1:13" x14ac:dyDescent="0.3">
      <c r="A105" s="1" t="s">
        <v>574</v>
      </c>
      <c r="B105" s="26" t="s">
        <v>604</v>
      </c>
      <c r="C105" s="10">
        <v>461971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2997206</v>
      </c>
      <c r="L105" s="10">
        <f>D66+F66+H66+J66+D105+F105</f>
        <v>1353822</v>
      </c>
    </row>
    <row r="106" spans="1:13" x14ac:dyDescent="0.3">
      <c r="A106" s="1" t="s">
        <v>359</v>
      </c>
      <c r="B106" s="26" t="s">
        <v>605</v>
      </c>
      <c r="C106" s="10">
        <v>52007.85</v>
      </c>
      <c r="D106" s="10">
        <v>16962.21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1812372.2100000002</v>
      </c>
      <c r="L106" s="10">
        <f>D67+F67+H67+J67+D106+F106</f>
        <v>854341.23999999987</v>
      </c>
    </row>
    <row r="107" spans="1:13" x14ac:dyDescent="0.3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3">
      <c r="B108" s="26" t="s">
        <v>225</v>
      </c>
      <c r="C108" s="11">
        <f>SUBTOTAL(9,C75:C107)</f>
        <v>3065663.4799999995</v>
      </c>
      <c r="D108" s="11">
        <f>SUBTOTAL(9,D75:D107)</f>
        <v>890630.87</v>
      </c>
      <c r="E108" s="11">
        <f>SUBTOTAL(9,E75:E107)</f>
        <v>1018238.96</v>
      </c>
      <c r="F108" s="11">
        <f>SUBTOTAL(9,F75:F107)</f>
        <v>825401.63</v>
      </c>
      <c r="G108" s="4"/>
      <c r="H108" s="4"/>
      <c r="I108" s="4"/>
      <c r="J108" s="4"/>
      <c r="K108" s="11">
        <f>SUBTOTAL(9,K75:K107)</f>
        <v>46358873.139999986</v>
      </c>
      <c r="L108" s="11">
        <f>SUBTOTAL(9,L75:L107)</f>
        <v>21068657.319999997</v>
      </c>
    </row>
    <row r="109" spans="1:13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3">
      <c r="B111" s="26"/>
      <c r="C111" s="229"/>
      <c r="D111" s="229"/>
      <c r="E111" s="229"/>
      <c r="F111" s="229"/>
      <c r="G111" s="229"/>
      <c r="H111" s="229"/>
      <c r="I111" s="229"/>
      <c r="J111" s="232"/>
      <c r="K111" s="224" t="s">
        <v>146</v>
      </c>
      <c r="L111" s="239"/>
      <c r="M111" s="6"/>
    </row>
    <row r="112" spans="1:13" x14ac:dyDescent="0.3">
      <c r="B112" s="15"/>
      <c r="C112" s="28"/>
      <c r="D112" s="28"/>
      <c r="E112" s="28"/>
      <c r="F112" s="28"/>
      <c r="G112" s="26"/>
      <c r="H112" s="28"/>
      <c r="I112" s="27"/>
      <c r="J112" s="27"/>
      <c r="K112" s="166" t="s">
        <v>251</v>
      </c>
      <c r="L112" s="158" t="s">
        <v>252</v>
      </c>
    </row>
    <row r="113" spans="1:12" x14ac:dyDescent="0.3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253</v>
      </c>
      <c r="L113" s="158" t="s">
        <v>253</v>
      </c>
    </row>
    <row r="114" spans="1:12" x14ac:dyDescent="0.3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58"/>
    </row>
    <row r="115" spans="1:12" x14ac:dyDescent="0.3">
      <c r="A115" s="31" t="s">
        <v>159</v>
      </c>
      <c r="B115" s="26"/>
      <c r="C115" s="4"/>
      <c r="D115" s="4"/>
      <c r="E115" s="4"/>
      <c r="F115" s="4"/>
      <c r="G115" s="4"/>
      <c r="H115" s="238" t="s">
        <v>510</v>
      </c>
      <c r="I115" s="238"/>
      <c r="J115" s="238"/>
      <c r="K115" s="160">
        <v>0</v>
      </c>
      <c r="L115" s="161">
        <v>0</v>
      </c>
    </row>
    <row r="116" spans="1:12" x14ac:dyDescent="0.3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46358873.139999986</v>
      </c>
      <c r="L116" s="15">
        <f>L108+L115</f>
        <v>21068657.319999997</v>
      </c>
    </row>
    <row r="117" spans="1:12" x14ac:dyDescent="0.3">
      <c r="A117" s="31" t="s">
        <v>77</v>
      </c>
      <c r="B117" s="26"/>
      <c r="C117" s="4"/>
      <c r="D117" s="4"/>
      <c r="E117" s="4"/>
      <c r="F117" s="4"/>
      <c r="G117" s="4"/>
      <c r="H117" s="235" t="s">
        <v>496</v>
      </c>
      <c r="I117" s="235"/>
      <c r="J117" s="235"/>
      <c r="K117" s="4">
        <v>0</v>
      </c>
      <c r="L117" s="148">
        <v>0</v>
      </c>
    </row>
    <row r="118" spans="1:12" ht="13.5" thickBot="1" x14ac:dyDescent="0.35">
      <c r="A118" s="31"/>
      <c r="B118" s="10"/>
      <c r="C118" s="10"/>
      <c r="D118" s="10"/>
      <c r="E118" s="10"/>
      <c r="F118" s="10"/>
      <c r="G118" s="10"/>
      <c r="H118" s="149"/>
      <c r="I118" s="149"/>
      <c r="J118" s="149"/>
      <c r="K118" s="149"/>
      <c r="L118" s="150"/>
    </row>
    <row r="119" spans="1:12" ht="14" thickTop="1" thickBot="1" x14ac:dyDescent="0.35">
      <c r="B119" s="10"/>
      <c r="C119" s="10"/>
      <c r="D119" s="10"/>
      <c r="E119" s="10"/>
      <c r="F119" s="10"/>
      <c r="G119" s="10"/>
      <c r="H119" s="236" t="s">
        <v>160</v>
      </c>
      <c r="I119" s="236"/>
      <c r="J119" s="236"/>
      <c r="K119" s="151">
        <f>K116-K117</f>
        <v>46358873.139999986</v>
      </c>
      <c r="L119" s="152">
        <f>L116-L117</f>
        <v>21068657.319999997</v>
      </c>
    </row>
    <row r="120" spans="1:12" ht="13.5" thickTop="1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  <mergeCell ref="B32:L32"/>
    <mergeCell ref="C33:D33"/>
    <mergeCell ref="E33:F33"/>
    <mergeCell ref="G33:H33"/>
    <mergeCell ref="I33:J3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H45" sqref="H45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564</v>
      </c>
    </row>
    <row r="2" spans="1:12" hidden="1" x14ac:dyDescent="0.3">
      <c r="A2" s="1" t="s">
        <v>238</v>
      </c>
    </row>
    <row r="3" spans="1:12" hidden="1" x14ac:dyDescent="0.3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3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254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3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ht="12.5" x14ac:dyDescent="0.25"/>
    <row r="8" spans="1:12" hidden="1" x14ac:dyDescent="0.3">
      <c r="A8" s="1" t="s">
        <v>148</v>
      </c>
    </row>
    <row r="9" spans="1:12" hidden="1" x14ac:dyDescent="0.3">
      <c r="A9" s="1" t="s">
        <v>236</v>
      </c>
    </row>
    <row r="10" spans="1:12" hidden="1" x14ac:dyDescent="0.3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3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177</v>
      </c>
      <c r="L12" s="31" t="s">
        <v>177</v>
      </c>
    </row>
    <row r="13" spans="1:12" s="22" customFormat="1" ht="12.75" hidden="1" customHeight="1" x14ac:dyDescent="0.3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565</v>
      </c>
    </row>
    <row r="16" spans="1:12" hidden="1" x14ac:dyDescent="0.3">
      <c r="A16" s="1" t="s">
        <v>237</v>
      </c>
    </row>
    <row r="17" spans="1:12" hidden="1" x14ac:dyDescent="0.3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3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222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3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ht="12.5" x14ac:dyDescent="0.25"/>
    <row r="22" spans="1:12" hidden="1" x14ac:dyDescent="0.3">
      <c r="A22" s="1" t="s">
        <v>566</v>
      </c>
    </row>
    <row r="23" spans="1:12" hidden="1" x14ac:dyDescent="0.3">
      <c r="A23" s="1" t="s">
        <v>376</v>
      </c>
    </row>
    <row r="24" spans="1:12" hidden="1" x14ac:dyDescent="0.3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3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379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3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178</v>
      </c>
      <c r="K29" s="2"/>
      <c r="L29" s="3"/>
    </row>
    <row r="30" spans="1:12" hidden="1" x14ac:dyDescent="0.3">
      <c r="A30" s="1" t="s">
        <v>397</v>
      </c>
      <c r="K30" s="2"/>
      <c r="L30" s="3"/>
    </row>
    <row r="31" spans="1:12" hidden="1" x14ac:dyDescent="0.3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3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idden="1" x14ac:dyDescent="0.3">
      <c r="A36" s="1" t="s">
        <v>502</v>
      </c>
    </row>
    <row r="37" spans="1:13" hidden="1" x14ac:dyDescent="0.3">
      <c r="A37" s="1" t="s">
        <v>402</v>
      </c>
    </row>
    <row r="38" spans="1:13" hidden="1" x14ac:dyDescent="0.3">
      <c r="A38" s="1" t="s">
        <v>403</v>
      </c>
      <c r="B38" s="8" t="s">
        <v>260</v>
      </c>
      <c r="C38" s="1" t="s">
        <v>226</v>
      </c>
      <c r="D38" s="1" t="s">
        <v>226</v>
      </c>
      <c r="E38" s="1" t="s">
        <v>226</v>
      </c>
      <c r="F38" s="1" t="s">
        <v>226</v>
      </c>
      <c r="G38" s="1" t="s">
        <v>226</v>
      </c>
      <c r="H38" s="1" t="s">
        <v>226</v>
      </c>
      <c r="I38" s="1" t="s">
        <v>226</v>
      </c>
      <c r="J38" s="1" t="s">
        <v>226</v>
      </c>
    </row>
    <row r="39" spans="1:13" hidden="1" x14ac:dyDescent="0.3">
      <c r="A39" s="1" t="s">
        <v>404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3">
      <c r="A40" s="1" t="s">
        <v>405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35">
      <c r="A41" s="1" t="s">
        <v>406</v>
      </c>
      <c r="C41" s="1" t="s">
        <v>354</v>
      </c>
      <c r="D41" s="1" t="s">
        <v>355</v>
      </c>
      <c r="E41" s="1" t="s">
        <v>354</v>
      </c>
      <c r="F41" s="1" t="s">
        <v>355</v>
      </c>
      <c r="G41" s="1" t="s">
        <v>354</v>
      </c>
      <c r="H41" s="1" t="s">
        <v>355</v>
      </c>
      <c r="I41" s="1" t="s">
        <v>354</v>
      </c>
      <c r="J41" s="1" t="s">
        <v>355</v>
      </c>
    </row>
    <row r="42" spans="1:13" ht="15.5" x14ac:dyDescent="0.35">
      <c r="B42" s="22"/>
      <c r="C42" s="31"/>
      <c r="D42" s="31"/>
      <c r="E42" s="31"/>
      <c r="F42" s="31"/>
      <c r="G42" s="31"/>
      <c r="H42" s="31"/>
      <c r="K42" s="64"/>
      <c r="L42" s="7"/>
    </row>
    <row r="43" spans="1:13" ht="17.5" x14ac:dyDescent="0.35">
      <c r="B43" s="217" t="s">
        <v>258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</row>
    <row r="44" spans="1:13" ht="25.5" customHeight="1" x14ac:dyDescent="0.3">
      <c r="B44" s="13" t="s">
        <v>509</v>
      </c>
      <c r="C44" s="224" t="s">
        <v>340</v>
      </c>
      <c r="D44" s="225"/>
      <c r="E44" s="224" t="s">
        <v>341</v>
      </c>
      <c r="F44" s="225"/>
      <c r="G44" s="224" t="s">
        <v>342</v>
      </c>
      <c r="H44" s="225"/>
      <c r="I44" s="224" t="s">
        <v>343</v>
      </c>
      <c r="J44" s="225"/>
      <c r="K44" s="25"/>
      <c r="L44" s="4"/>
      <c r="M44" s="6"/>
    </row>
    <row r="45" spans="1:13" x14ac:dyDescent="0.3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3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574</v>
      </c>
      <c r="B48" s="26" t="s">
        <v>575</v>
      </c>
      <c r="C48" s="10">
        <v>349344</v>
      </c>
      <c r="D48" s="10">
        <v>201858</v>
      </c>
      <c r="E48" s="10">
        <v>0</v>
      </c>
      <c r="F48" s="10">
        <v>0</v>
      </c>
      <c r="G48" s="10">
        <v>7822561</v>
      </c>
      <c r="H48" s="10">
        <v>4308923</v>
      </c>
      <c r="I48" s="10">
        <v>201071</v>
      </c>
      <c r="J48" s="10">
        <v>6758</v>
      </c>
      <c r="K48" s="4"/>
      <c r="L48" s="4"/>
    </row>
    <row r="49" spans="1:12" x14ac:dyDescent="0.3">
      <c r="A49" s="1" t="s">
        <v>574</v>
      </c>
      <c r="B49" s="26" t="s">
        <v>576</v>
      </c>
      <c r="C49" s="10">
        <v>407232</v>
      </c>
      <c r="D49" s="10">
        <v>159880</v>
      </c>
      <c r="E49" s="10">
        <v>320403</v>
      </c>
      <c r="F49" s="10">
        <v>180241</v>
      </c>
      <c r="G49" s="10">
        <v>3920978</v>
      </c>
      <c r="H49" s="10">
        <v>52140</v>
      </c>
      <c r="I49" s="10">
        <v>86181</v>
      </c>
      <c r="J49" s="10">
        <v>1754</v>
      </c>
      <c r="K49" s="4"/>
      <c r="L49" s="4"/>
    </row>
    <row r="50" spans="1:12" x14ac:dyDescent="0.3">
      <c r="A50" s="1" t="s">
        <v>574</v>
      </c>
      <c r="B50" s="26" t="s">
        <v>577</v>
      </c>
      <c r="C50" s="10">
        <v>412206.82</v>
      </c>
      <c r="D50" s="10">
        <v>38994.089999999997</v>
      </c>
      <c r="E50" s="10">
        <v>0</v>
      </c>
      <c r="F50" s="10">
        <v>0</v>
      </c>
      <c r="G50" s="10">
        <v>7890897.9400000004</v>
      </c>
      <c r="H50" s="10">
        <v>166160.32000000001</v>
      </c>
      <c r="I50" s="10">
        <v>261203.87</v>
      </c>
      <c r="J50" s="10">
        <v>2754.33</v>
      </c>
      <c r="K50" s="4"/>
      <c r="L50" s="4"/>
    </row>
    <row r="51" spans="1:12" x14ac:dyDescent="0.3">
      <c r="A51" s="1" t="s">
        <v>574</v>
      </c>
      <c r="B51" s="26" t="s">
        <v>578</v>
      </c>
      <c r="C51" s="10">
        <v>0</v>
      </c>
      <c r="D51" s="10">
        <v>0</v>
      </c>
      <c r="E51" s="10">
        <v>0</v>
      </c>
      <c r="F51" s="10">
        <v>0</v>
      </c>
      <c r="G51" s="10">
        <v>6068400</v>
      </c>
      <c r="H51" s="10">
        <v>490800</v>
      </c>
      <c r="I51" s="10">
        <v>431300</v>
      </c>
      <c r="J51" s="10">
        <v>12000</v>
      </c>
      <c r="K51" s="4"/>
      <c r="L51" s="4"/>
    </row>
    <row r="52" spans="1:12" x14ac:dyDescent="0.3">
      <c r="A52" s="1" t="s">
        <v>574</v>
      </c>
      <c r="B52" s="26" t="s">
        <v>579</v>
      </c>
      <c r="C52" s="10">
        <v>13968391</v>
      </c>
      <c r="D52" s="10">
        <v>14087848</v>
      </c>
      <c r="E52" s="10">
        <v>577793</v>
      </c>
      <c r="F52" s="10">
        <v>458336</v>
      </c>
      <c r="G52" s="10">
        <v>16381770</v>
      </c>
      <c r="H52" s="10">
        <v>311514</v>
      </c>
      <c r="I52" s="10">
        <v>428306</v>
      </c>
      <c r="J52" s="10">
        <v>3807</v>
      </c>
      <c r="K52" s="4"/>
      <c r="L52" s="4"/>
    </row>
    <row r="53" spans="1:12" x14ac:dyDescent="0.3">
      <c r="A53" s="1" t="s">
        <v>574</v>
      </c>
      <c r="B53" s="26" t="s">
        <v>580</v>
      </c>
      <c r="C53" s="10">
        <v>5273656</v>
      </c>
      <c r="D53" s="10">
        <v>4069911</v>
      </c>
      <c r="E53" s="10">
        <v>101982</v>
      </c>
      <c r="F53" s="10">
        <v>211756</v>
      </c>
      <c r="G53" s="10">
        <v>8683862</v>
      </c>
      <c r="H53" s="10">
        <v>717273</v>
      </c>
      <c r="I53" s="10">
        <v>192862</v>
      </c>
      <c r="J53" s="10">
        <v>5067</v>
      </c>
      <c r="K53" s="4"/>
      <c r="L53" s="4"/>
    </row>
    <row r="54" spans="1:12" x14ac:dyDescent="0.3">
      <c r="A54" s="1" t="s">
        <v>574</v>
      </c>
      <c r="B54" s="26" t="s">
        <v>581</v>
      </c>
      <c r="C54" s="10">
        <v>0</v>
      </c>
      <c r="D54" s="10">
        <v>0</v>
      </c>
      <c r="E54" s="10">
        <v>0</v>
      </c>
      <c r="F54" s="10">
        <v>0</v>
      </c>
      <c r="G54" s="10">
        <v>29105959</v>
      </c>
      <c r="H54" s="10">
        <v>1061000</v>
      </c>
      <c r="I54" s="10">
        <v>1312289</v>
      </c>
      <c r="J54" s="10">
        <v>200000</v>
      </c>
      <c r="K54" s="4"/>
      <c r="L54" s="4"/>
    </row>
    <row r="55" spans="1:12" x14ac:dyDescent="0.3">
      <c r="A55" s="1" t="s">
        <v>574</v>
      </c>
      <c r="B55" s="26" t="s">
        <v>582</v>
      </c>
      <c r="C55" s="10">
        <v>0</v>
      </c>
      <c r="D55" s="10">
        <v>0</v>
      </c>
      <c r="E55" s="10">
        <v>0</v>
      </c>
      <c r="F55" s="10">
        <v>0</v>
      </c>
      <c r="G55" s="10">
        <v>8821300</v>
      </c>
      <c r="H55" s="10">
        <v>1193800</v>
      </c>
      <c r="I55" s="10">
        <v>463900</v>
      </c>
      <c r="J55" s="10">
        <v>12700</v>
      </c>
      <c r="K55" s="4"/>
      <c r="L55" s="4"/>
    </row>
    <row r="56" spans="1:12" x14ac:dyDescent="0.3">
      <c r="A56" s="1" t="s">
        <v>574</v>
      </c>
      <c r="B56" s="26" t="s">
        <v>583</v>
      </c>
      <c r="C56" s="10">
        <v>0</v>
      </c>
      <c r="D56" s="10">
        <v>0</v>
      </c>
      <c r="E56" s="10">
        <v>379417</v>
      </c>
      <c r="F56" s="10">
        <v>0</v>
      </c>
      <c r="G56" s="10">
        <v>34176149</v>
      </c>
      <c r="H56" s="10">
        <v>481116</v>
      </c>
      <c r="I56" s="10">
        <v>504554</v>
      </c>
      <c r="J56" s="10">
        <v>10450</v>
      </c>
      <c r="K56" s="4"/>
      <c r="L56" s="4"/>
    </row>
    <row r="57" spans="1:12" x14ac:dyDescent="0.3">
      <c r="A57" s="1" t="s">
        <v>574</v>
      </c>
      <c r="B57" s="26" t="s">
        <v>584</v>
      </c>
      <c r="C57" s="10">
        <v>83768</v>
      </c>
      <c r="D57" s="10">
        <v>6911</v>
      </c>
      <c r="E57" s="10">
        <v>98325</v>
      </c>
      <c r="F57" s="10">
        <v>4975</v>
      </c>
      <c r="G57" s="10">
        <v>2688264</v>
      </c>
      <c r="H57" s="10">
        <v>142873</v>
      </c>
      <c r="I57" s="10">
        <v>229813</v>
      </c>
      <c r="J57" s="10">
        <v>3466</v>
      </c>
      <c r="K57" s="4"/>
      <c r="L57" s="4"/>
    </row>
    <row r="58" spans="1:12" x14ac:dyDescent="0.3">
      <c r="A58" s="1" t="s">
        <v>574</v>
      </c>
      <c r="B58" s="26" t="s">
        <v>585</v>
      </c>
      <c r="C58" s="10">
        <v>1589591</v>
      </c>
      <c r="D58" s="10">
        <v>1601664</v>
      </c>
      <c r="E58" s="10">
        <v>0</v>
      </c>
      <c r="F58" s="10">
        <v>0</v>
      </c>
      <c r="G58" s="10">
        <v>4571489.7699999996</v>
      </c>
      <c r="H58" s="10">
        <v>81530.89</v>
      </c>
      <c r="I58" s="10">
        <v>385748.56</v>
      </c>
      <c r="J58" s="10">
        <v>7478.21</v>
      </c>
      <c r="K58" s="4"/>
      <c r="L58" s="4"/>
    </row>
    <row r="59" spans="1:12" x14ac:dyDescent="0.3">
      <c r="A59" s="1" t="s">
        <v>574</v>
      </c>
      <c r="B59" s="26" t="s">
        <v>586</v>
      </c>
      <c r="C59" s="10">
        <v>0</v>
      </c>
      <c r="D59" s="10">
        <v>0</v>
      </c>
      <c r="E59" s="10">
        <v>0</v>
      </c>
      <c r="F59" s="10">
        <v>0</v>
      </c>
      <c r="G59" s="10">
        <v>10070579.529999999</v>
      </c>
      <c r="H59" s="10">
        <v>762084.46</v>
      </c>
      <c r="I59" s="10">
        <v>294843.32</v>
      </c>
      <c r="J59" s="10">
        <v>4680.93</v>
      </c>
      <c r="K59" s="4"/>
      <c r="L59" s="4"/>
    </row>
    <row r="60" spans="1:12" x14ac:dyDescent="0.3">
      <c r="A60" s="1" t="s">
        <v>574</v>
      </c>
      <c r="B60" s="26" t="s">
        <v>587</v>
      </c>
      <c r="C60" s="10">
        <v>0</v>
      </c>
      <c r="D60" s="10">
        <v>0</v>
      </c>
      <c r="E60" s="10">
        <v>0</v>
      </c>
      <c r="F60" s="10">
        <v>0</v>
      </c>
      <c r="G60" s="10">
        <v>7475868.3700000001</v>
      </c>
      <c r="H60" s="10">
        <v>264117.34000000003</v>
      </c>
      <c r="I60" s="10">
        <v>299793.14</v>
      </c>
      <c r="J60" s="10">
        <v>5500.96</v>
      </c>
      <c r="K60" s="4"/>
      <c r="L60" s="4"/>
    </row>
    <row r="61" spans="1:12" x14ac:dyDescent="0.3">
      <c r="A61" s="1" t="s">
        <v>574</v>
      </c>
      <c r="B61" s="26" t="s">
        <v>588</v>
      </c>
      <c r="C61" s="10">
        <v>121300</v>
      </c>
      <c r="D61" s="10">
        <v>50000</v>
      </c>
      <c r="E61" s="10">
        <v>85800</v>
      </c>
      <c r="F61" s="10">
        <v>83000</v>
      </c>
      <c r="G61" s="10">
        <v>4643692.4800000004</v>
      </c>
      <c r="H61" s="10">
        <v>9729.48</v>
      </c>
      <c r="I61" s="10">
        <v>202102.03</v>
      </c>
      <c r="J61" s="10">
        <v>985.23</v>
      </c>
      <c r="K61" s="4"/>
      <c r="L61" s="4"/>
    </row>
    <row r="62" spans="1:12" x14ac:dyDescent="0.3">
      <c r="A62" s="1" t="s">
        <v>574</v>
      </c>
      <c r="B62" s="26" t="s">
        <v>589</v>
      </c>
      <c r="C62" s="10">
        <v>237305.14</v>
      </c>
      <c r="D62" s="10">
        <v>220665.88</v>
      </c>
      <c r="E62" s="10">
        <v>0</v>
      </c>
      <c r="F62" s="10">
        <v>0</v>
      </c>
      <c r="G62" s="10">
        <v>3013964.06</v>
      </c>
      <c r="H62" s="10">
        <v>9424.25</v>
      </c>
      <c r="I62" s="10">
        <v>133818.98000000001</v>
      </c>
      <c r="J62" s="10">
        <v>5910.5</v>
      </c>
      <c r="K62" s="4"/>
      <c r="L62" s="4"/>
    </row>
    <row r="63" spans="1:12" x14ac:dyDescent="0.3">
      <c r="A63" s="1" t="s">
        <v>574</v>
      </c>
      <c r="B63" s="26" t="s">
        <v>590</v>
      </c>
      <c r="C63" s="10">
        <v>612663.78</v>
      </c>
      <c r="D63" s="10">
        <v>565195.23</v>
      </c>
      <c r="E63" s="10">
        <v>0</v>
      </c>
      <c r="F63" s="10">
        <v>0</v>
      </c>
      <c r="G63" s="10">
        <v>600073.23</v>
      </c>
      <c r="H63" s="10">
        <v>55877.440000000002</v>
      </c>
      <c r="I63" s="10">
        <v>82767.649999999994</v>
      </c>
      <c r="J63" s="10">
        <v>2383.56</v>
      </c>
      <c r="K63" s="4"/>
      <c r="L63" s="4"/>
    </row>
    <row r="64" spans="1:12" x14ac:dyDescent="0.3">
      <c r="A64" s="1" t="s">
        <v>574</v>
      </c>
      <c r="B64" s="26" t="s">
        <v>591</v>
      </c>
      <c r="C64" s="10">
        <v>3295553.1</v>
      </c>
      <c r="D64" s="10">
        <v>2711417.72</v>
      </c>
      <c r="E64" s="10">
        <v>214686.1</v>
      </c>
      <c r="F64" s="10">
        <v>162913.32</v>
      </c>
      <c r="G64" s="10">
        <v>6976977.3200000003</v>
      </c>
      <c r="H64" s="10">
        <v>334413.96999999997</v>
      </c>
      <c r="I64" s="10">
        <v>231945.9</v>
      </c>
      <c r="J64" s="10">
        <v>2999.29</v>
      </c>
      <c r="K64" s="4"/>
      <c r="L64" s="4"/>
    </row>
    <row r="65" spans="1:12" x14ac:dyDescent="0.3">
      <c r="A65" s="1" t="s">
        <v>574</v>
      </c>
      <c r="B65" s="26" t="s">
        <v>592</v>
      </c>
      <c r="C65" s="10">
        <v>193752.19</v>
      </c>
      <c r="D65" s="10">
        <v>1851.51</v>
      </c>
      <c r="E65" s="10">
        <v>63855</v>
      </c>
      <c r="F65" s="10">
        <v>0</v>
      </c>
      <c r="G65" s="10">
        <v>1083555.53</v>
      </c>
      <c r="H65" s="10">
        <v>19145.75</v>
      </c>
      <c r="I65" s="10">
        <v>150504.65</v>
      </c>
      <c r="J65" s="10">
        <v>2331.5500000000002</v>
      </c>
      <c r="K65" s="4"/>
      <c r="L65" s="4"/>
    </row>
    <row r="66" spans="1:12" x14ac:dyDescent="0.3">
      <c r="A66" s="1" t="s">
        <v>574</v>
      </c>
      <c r="B66" s="26" t="s">
        <v>593</v>
      </c>
      <c r="C66" s="10">
        <v>1479079</v>
      </c>
      <c r="D66" s="10">
        <v>1320088</v>
      </c>
      <c r="E66" s="10">
        <v>0</v>
      </c>
      <c r="F66" s="10">
        <v>0</v>
      </c>
      <c r="G66" s="10">
        <v>6127464</v>
      </c>
      <c r="H66" s="10">
        <v>67152</v>
      </c>
      <c r="I66" s="10">
        <v>218973</v>
      </c>
      <c r="J66" s="10">
        <v>4103</v>
      </c>
      <c r="K66" s="4"/>
      <c r="L66" s="4"/>
    </row>
    <row r="67" spans="1:12" x14ac:dyDescent="0.3">
      <c r="A67" s="1" t="s">
        <v>574</v>
      </c>
      <c r="B67" s="26" t="s">
        <v>594</v>
      </c>
      <c r="C67" s="10">
        <v>0</v>
      </c>
      <c r="D67" s="10">
        <v>0</v>
      </c>
      <c r="E67" s="10">
        <v>0</v>
      </c>
      <c r="F67" s="10">
        <v>0</v>
      </c>
      <c r="G67" s="10">
        <v>5720036</v>
      </c>
      <c r="H67" s="10">
        <v>662943</v>
      </c>
      <c r="I67" s="10">
        <v>273177</v>
      </c>
      <c r="J67" s="10">
        <v>5854</v>
      </c>
      <c r="K67" s="4"/>
      <c r="L67" s="4"/>
    </row>
    <row r="68" spans="1:12" x14ac:dyDescent="0.3">
      <c r="A68" s="1" t="s">
        <v>574</v>
      </c>
      <c r="B68" s="26" t="s">
        <v>595</v>
      </c>
      <c r="C68" s="10">
        <v>0</v>
      </c>
      <c r="D68" s="10">
        <v>0</v>
      </c>
      <c r="E68" s="10">
        <v>0</v>
      </c>
      <c r="F68" s="10">
        <v>0</v>
      </c>
      <c r="G68" s="10">
        <v>11025998.07</v>
      </c>
      <c r="H68" s="10">
        <v>82440.259999999995</v>
      </c>
      <c r="I68" s="10">
        <v>333509.43</v>
      </c>
      <c r="J68" s="10">
        <v>1716.62</v>
      </c>
      <c r="K68" s="4"/>
      <c r="L68" s="4"/>
    </row>
    <row r="69" spans="1:12" x14ac:dyDescent="0.3">
      <c r="A69" s="1" t="s">
        <v>574</v>
      </c>
      <c r="B69" s="26" t="s">
        <v>596</v>
      </c>
      <c r="C69" s="10">
        <v>67247.149999999994</v>
      </c>
      <c r="D69" s="10">
        <v>67246.559999999998</v>
      </c>
      <c r="E69" s="10">
        <v>0</v>
      </c>
      <c r="F69" s="10">
        <v>0</v>
      </c>
      <c r="G69" s="10">
        <v>3133798.14</v>
      </c>
      <c r="H69" s="10">
        <v>16996.12</v>
      </c>
      <c r="I69" s="10">
        <v>61013.53</v>
      </c>
      <c r="J69" s="10">
        <v>1032.73</v>
      </c>
      <c r="K69" s="4"/>
      <c r="L69" s="4"/>
    </row>
    <row r="70" spans="1:12" x14ac:dyDescent="0.3">
      <c r="A70" s="1" t="s">
        <v>574</v>
      </c>
      <c r="B70" s="26" t="s">
        <v>597</v>
      </c>
      <c r="C70" s="10">
        <v>985287</v>
      </c>
      <c r="D70" s="10">
        <v>827883</v>
      </c>
      <c r="E70" s="10">
        <v>5000</v>
      </c>
      <c r="F70" s="10">
        <v>0</v>
      </c>
      <c r="G70" s="10">
        <v>7418681</v>
      </c>
      <c r="H70" s="10">
        <v>62499</v>
      </c>
      <c r="I70" s="10">
        <v>54630</v>
      </c>
      <c r="J70" s="10">
        <v>0</v>
      </c>
      <c r="K70" s="4"/>
      <c r="L70" s="4"/>
    </row>
    <row r="71" spans="1:12" x14ac:dyDescent="0.3">
      <c r="A71" s="1" t="s">
        <v>574</v>
      </c>
      <c r="B71" s="26" t="s">
        <v>598</v>
      </c>
      <c r="C71" s="10">
        <v>170180.97</v>
      </c>
      <c r="D71" s="10">
        <v>3256.23</v>
      </c>
      <c r="E71" s="10">
        <v>0</v>
      </c>
      <c r="F71" s="10">
        <v>0</v>
      </c>
      <c r="G71" s="10">
        <v>3026472.89</v>
      </c>
      <c r="H71" s="10">
        <v>17512.47</v>
      </c>
      <c r="I71" s="10">
        <v>138120.93</v>
      </c>
      <c r="J71" s="10">
        <v>7597.88</v>
      </c>
      <c r="K71" s="4"/>
      <c r="L71" s="4"/>
    </row>
    <row r="72" spans="1:12" x14ac:dyDescent="0.3">
      <c r="A72" s="1" t="s">
        <v>574</v>
      </c>
      <c r="B72" s="26" t="s">
        <v>599</v>
      </c>
      <c r="C72" s="10">
        <v>2199329.6</v>
      </c>
      <c r="D72" s="10">
        <v>2080165.63</v>
      </c>
      <c r="E72" s="10">
        <v>27742.36</v>
      </c>
      <c r="F72" s="10">
        <v>3787.24</v>
      </c>
      <c r="G72" s="10">
        <v>2950338.73</v>
      </c>
      <c r="H72" s="10">
        <v>7789.39</v>
      </c>
      <c r="I72" s="10">
        <v>110556.44</v>
      </c>
      <c r="J72" s="10">
        <v>1608.83</v>
      </c>
      <c r="K72" s="4"/>
      <c r="L72" s="4"/>
    </row>
    <row r="73" spans="1:12" x14ac:dyDescent="0.3">
      <c r="A73" s="1" t="s">
        <v>574</v>
      </c>
      <c r="B73" s="26" t="s">
        <v>600</v>
      </c>
      <c r="C73" s="10">
        <v>46700</v>
      </c>
      <c r="D73" s="10">
        <v>46700</v>
      </c>
      <c r="E73" s="10">
        <v>0</v>
      </c>
      <c r="F73" s="10">
        <v>0</v>
      </c>
      <c r="G73" s="10">
        <v>18525100</v>
      </c>
      <c r="H73" s="10">
        <v>3150400</v>
      </c>
      <c r="I73" s="10">
        <v>603600</v>
      </c>
      <c r="J73" s="10">
        <v>14000</v>
      </c>
      <c r="K73" s="4"/>
      <c r="L73" s="4"/>
    </row>
    <row r="74" spans="1:12" x14ac:dyDescent="0.3">
      <c r="A74" s="1" t="s">
        <v>574</v>
      </c>
      <c r="B74" s="26" t="s">
        <v>601</v>
      </c>
      <c r="C74" s="10">
        <v>9527.1200000000008</v>
      </c>
      <c r="D74" s="10">
        <v>89293.5</v>
      </c>
      <c r="E74" s="10">
        <v>201256.42</v>
      </c>
      <c r="F74" s="10">
        <v>7890.59</v>
      </c>
      <c r="G74" s="10">
        <v>7187374.8200000003</v>
      </c>
      <c r="H74" s="10">
        <v>182590.19</v>
      </c>
      <c r="I74" s="10">
        <v>282890.51</v>
      </c>
      <c r="J74" s="10">
        <v>1762.39</v>
      </c>
      <c r="K74" s="4"/>
      <c r="L74" s="4"/>
    </row>
    <row r="75" spans="1:12" x14ac:dyDescent="0.3">
      <c r="A75" s="1" t="s">
        <v>574</v>
      </c>
      <c r="B75" s="26" t="s">
        <v>602</v>
      </c>
      <c r="C75" s="10">
        <v>757278.45</v>
      </c>
      <c r="D75" s="10">
        <v>60700.07</v>
      </c>
      <c r="E75" s="10">
        <v>224942.09</v>
      </c>
      <c r="F75" s="10">
        <v>66433.55</v>
      </c>
      <c r="G75" s="10">
        <v>5445508.5</v>
      </c>
      <c r="H75" s="10">
        <v>66220.039999999994</v>
      </c>
      <c r="I75" s="10">
        <v>256552.93</v>
      </c>
      <c r="J75" s="10">
        <v>11978.52</v>
      </c>
      <c r="K75" s="4"/>
      <c r="L75" s="4"/>
    </row>
    <row r="76" spans="1:12" x14ac:dyDescent="0.3">
      <c r="A76" s="1" t="s">
        <v>574</v>
      </c>
      <c r="B76" s="26" t="s">
        <v>603</v>
      </c>
      <c r="C76" s="10">
        <v>2818452.77</v>
      </c>
      <c r="D76" s="10">
        <v>2704038.17</v>
      </c>
      <c r="E76" s="10">
        <v>0</v>
      </c>
      <c r="F76" s="10">
        <v>0</v>
      </c>
      <c r="G76" s="10">
        <v>3333666.61</v>
      </c>
      <c r="H76" s="10">
        <v>14220.41</v>
      </c>
      <c r="I76" s="10">
        <v>87274.36</v>
      </c>
      <c r="J76" s="10">
        <v>1172.6199999999999</v>
      </c>
      <c r="K76" s="4"/>
      <c r="L76" s="4"/>
    </row>
    <row r="77" spans="1:12" x14ac:dyDescent="0.3">
      <c r="A77" s="1" t="s">
        <v>574</v>
      </c>
      <c r="B77" s="26" t="s">
        <v>604</v>
      </c>
      <c r="C77" s="10">
        <v>856450</v>
      </c>
      <c r="D77" s="10">
        <v>44886</v>
      </c>
      <c r="E77" s="10">
        <v>187936</v>
      </c>
      <c r="F77" s="10">
        <v>1810</v>
      </c>
      <c r="G77" s="10">
        <v>8665273</v>
      </c>
      <c r="H77" s="10">
        <v>16835</v>
      </c>
      <c r="I77" s="10">
        <v>419644</v>
      </c>
      <c r="J77" s="10">
        <v>4495</v>
      </c>
      <c r="K77" s="4"/>
      <c r="L77" s="4"/>
    </row>
    <row r="78" spans="1:12" x14ac:dyDescent="0.3">
      <c r="A78" s="1" t="s">
        <v>261</v>
      </c>
      <c r="B78" s="26" t="s">
        <v>605</v>
      </c>
      <c r="C78" s="10">
        <v>2210072.14</v>
      </c>
      <c r="D78" s="10">
        <v>2210071.92</v>
      </c>
      <c r="E78" s="10">
        <v>0</v>
      </c>
      <c r="F78" s="10">
        <v>0</v>
      </c>
      <c r="G78" s="10">
        <v>6207096.4100000001</v>
      </c>
      <c r="H78" s="10">
        <v>398756.99</v>
      </c>
      <c r="I78" s="10">
        <v>366496.64</v>
      </c>
      <c r="J78" s="10">
        <v>3989.79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225</v>
      </c>
      <c r="C80" s="11">
        <f t="shared" ref="C80:J80" si="0">SUBTOTAL(9,C47:C79)</f>
        <v>38144367.230000004</v>
      </c>
      <c r="D80" s="11">
        <f t="shared" si="0"/>
        <v>33170525.509999998</v>
      </c>
      <c r="E80" s="11">
        <f t="shared" si="0"/>
        <v>2489137.9700000002</v>
      </c>
      <c r="F80" s="11">
        <f t="shared" si="0"/>
        <v>1181142.7000000002</v>
      </c>
      <c r="G80" s="11">
        <f t="shared" si="0"/>
        <v>252763149.39999992</v>
      </c>
      <c r="H80" s="11">
        <f t="shared" si="0"/>
        <v>15208277.770000001</v>
      </c>
      <c r="I80" s="11">
        <f t="shared" si="0"/>
        <v>9099442.870000001</v>
      </c>
      <c r="J80" s="11">
        <f t="shared" si="0"/>
        <v>350337.94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3" t="s">
        <v>258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</row>
    <row r="83" spans="1:13" ht="25.5" customHeight="1" x14ac:dyDescent="0.3">
      <c r="B83" s="13" t="s">
        <v>509</v>
      </c>
      <c r="C83" s="224" t="s">
        <v>344</v>
      </c>
      <c r="D83" s="225"/>
      <c r="E83" s="224" t="s">
        <v>345</v>
      </c>
      <c r="F83" s="225"/>
      <c r="G83" s="224" t="s">
        <v>346</v>
      </c>
      <c r="H83" s="225"/>
      <c r="I83" s="224" t="s">
        <v>347</v>
      </c>
      <c r="J83" s="225"/>
      <c r="K83" s="25"/>
      <c r="L83" s="4"/>
      <c r="M83" s="6"/>
    </row>
    <row r="84" spans="1:13" x14ac:dyDescent="0.3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3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574</v>
      </c>
      <c r="B87" s="26" t="s">
        <v>575</v>
      </c>
      <c r="C87" s="10">
        <v>154712</v>
      </c>
      <c r="D87" s="10">
        <v>477</v>
      </c>
      <c r="E87" s="10">
        <v>0</v>
      </c>
      <c r="F87" s="10">
        <v>0</v>
      </c>
      <c r="G87" s="10">
        <v>7691</v>
      </c>
      <c r="H87" s="10">
        <v>356</v>
      </c>
      <c r="I87" s="10">
        <v>0</v>
      </c>
      <c r="J87" s="10">
        <v>0</v>
      </c>
      <c r="K87" s="4"/>
      <c r="L87" s="4"/>
    </row>
    <row r="88" spans="1:13" x14ac:dyDescent="0.3">
      <c r="A88" s="1" t="s">
        <v>574</v>
      </c>
      <c r="B88" s="26" t="s">
        <v>576</v>
      </c>
      <c r="C88" s="10">
        <v>183091</v>
      </c>
      <c r="D88" s="10">
        <v>972</v>
      </c>
      <c r="E88" s="10">
        <v>0</v>
      </c>
      <c r="F88" s="10">
        <v>0</v>
      </c>
      <c r="G88" s="10">
        <v>8236</v>
      </c>
      <c r="H88" s="10">
        <v>4707</v>
      </c>
      <c r="I88" s="10">
        <v>63487</v>
      </c>
      <c r="J88" s="10">
        <v>63487</v>
      </c>
      <c r="K88" s="4"/>
      <c r="L88" s="4"/>
    </row>
    <row r="89" spans="1:13" x14ac:dyDescent="0.3">
      <c r="A89" s="1" t="s">
        <v>574</v>
      </c>
      <c r="B89" s="26" t="s">
        <v>577</v>
      </c>
      <c r="C89" s="10">
        <v>235027.20000000001</v>
      </c>
      <c r="D89" s="10">
        <v>3508.5</v>
      </c>
      <c r="E89" s="10">
        <v>0</v>
      </c>
      <c r="F89" s="10">
        <v>0</v>
      </c>
      <c r="G89" s="10">
        <v>74041.87</v>
      </c>
      <c r="H89" s="10">
        <v>40847.269999999997</v>
      </c>
      <c r="I89" s="10">
        <v>0</v>
      </c>
      <c r="J89" s="10">
        <v>0</v>
      </c>
      <c r="K89" s="4"/>
      <c r="L89" s="4"/>
    </row>
    <row r="90" spans="1:13" x14ac:dyDescent="0.3">
      <c r="A90" s="1" t="s">
        <v>574</v>
      </c>
      <c r="B90" s="26" t="s">
        <v>578</v>
      </c>
      <c r="C90" s="10">
        <v>976100</v>
      </c>
      <c r="D90" s="10">
        <v>2900</v>
      </c>
      <c r="E90" s="10">
        <v>72900</v>
      </c>
      <c r="F90" s="10">
        <v>61900</v>
      </c>
      <c r="G90" s="10">
        <v>236200</v>
      </c>
      <c r="H90" s="10">
        <v>321200</v>
      </c>
      <c r="I90" s="10">
        <v>0</v>
      </c>
      <c r="J90" s="10">
        <v>0</v>
      </c>
      <c r="K90" s="4"/>
      <c r="L90" s="4"/>
    </row>
    <row r="91" spans="1:13" x14ac:dyDescent="0.3">
      <c r="A91" s="1" t="s">
        <v>574</v>
      </c>
      <c r="B91" s="26" t="s">
        <v>579</v>
      </c>
      <c r="C91" s="10">
        <v>467351</v>
      </c>
      <c r="D91" s="10">
        <v>0</v>
      </c>
      <c r="E91" s="10">
        <v>16442</v>
      </c>
      <c r="F91" s="10">
        <v>111</v>
      </c>
      <c r="G91" s="10">
        <v>404107</v>
      </c>
      <c r="H91" s="10">
        <v>147255</v>
      </c>
      <c r="I91" s="10">
        <v>25000</v>
      </c>
      <c r="J91" s="10">
        <v>25000</v>
      </c>
      <c r="K91" s="4"/>
      <c r="L91" s="4"/>
    </row>
    <row r="92" spans="1:13" x14ac:dyDescent="0.3">
      <c r="A92" s="1" t="s">
        <v>574</v>
      </c>
      <c r="B92" s="26" t="s">
        <v>580</v>
      </c>
      <c r="C92" s="10">
        <v>379309</v>
      </c>
      <c r="D92" s="10">
        <v>466</v>
      </c>
      <c r="E92" s="10">
        <v>2492</v>
      </c>
      <c r="F92" s="10">
        <v>100</v>
      </c>
      <c r="G92" s="10">
        <v>71224</v>
      </c>
      <c r="H92" s="10">
        <v>14353</v>
      </c>
      <c r="I92" s="10">
        <v>0</v>
      </c>
      <c r="J92" s="10">
        <v>0</v>
      </c>
      <c r="K92" s="4"/>
      <c r="L92" s="4"/>
    </row>
    <row r="93" spans="1:13" x14ac:dyDescent="0.3">
      <c r="A93" s="1" t="s">
        <v>574</v>
      </c>
      <c r="B93" s="26" t="s">
        <v>581</v>
      </c>
      <c r="C93" s="10">
        <v>0</v>
      </c>
      <c r="D93" s="10">
        <v>0</v>
      </c>
      <c r="E93" s="10">
        <v>0</v>
      </c>
      <c r="F93" s="10">
        <v>0</v>
      </c>
      <c r="G93" s="10">
        <v>741111</v>
      </c>
      <c r="H93" s="10">
        <v>179923</v>
      </c>
      <c r="I93" s="10">
        <v>111958</v>
      </c>
      <c r="J93" s="10">
        <v>100000</v>
      </c>
      <c r="K93" s="4"/>
      <c r="L93" s="4"/>
    </row>
    <row r="94" spans="1:13" x14ac:dyDescent="0.3">
      <c r="A94" s="1" t="s">
        <v>574</v>
      </c>
      <c r="B94" s="26" t="s">
        <v>582</v>
      </c>
      <c r="C94" s="10">
        <v>40000</v>
      </c>
      <c r="D94" s="10">
        <v>0</v>
      </c>
      <c r="E94" s="10">
        <v>1000</v>
      </c>
      <c r="F94" s="10">
        <v>0</v>
      </c>
      <c r="G94" s="10">
        <v>415300</v>
      </c>
      <c r="H94" s="10">
        <v>307800</v>
      </c>
      <c r="I94" s="10">
        <v>0</v>
      </c>
      <c r="J94" s="10">
        <v>0</v>
      </c>
      <c r="K94" s="4"/>
      <c r="L94" s="4"/>
    </row>
    <row r="95" spans="1:13" x14ac:dyDescent="0.3">
      <c r="A95" s="1" t="s">
        <v>574</v>
      </c>
      <c r="B95" s="26" t="s">
        <v>583</v>
      </c>
      <c r="C95" s="10">
        <v>8566</v>
      </c>
      <c r="D95" s="10">
        <v>0</v>
      </c>
      <c r="E95" s="10">
        <v>20393</v>
      </c>
      <c r="F95" s="10">
        <v>0</v>
      </c>
      <c r="G95" s="10">
        <v>500</v>
      </c>
      <c r="H95" s="10">
        <v>3000</v>
      </c>
      <c r="I95" s="10">
        <v>0</v>
      </c>
      <c r="J95" s="10">
        <v>0</v>
      </c>
      <c r="K95" s="4"/>
      <c r="L95" s="4"/>
    </row>
    <row r="96" spans="1:13" x14ac:dyDescent="0.3">
      <c r="A96" s="1" t="s">
        <v>574</v>
      </c>
      <c r="B96" s="26" t="s">
        <v>584</v>
      </c>
      <c r="C96" s="10">
        <v>195000</v>
      </c>
      <c r="D96" s="10">
        <v>0</v>
      </c>
      <c r="E96" s="10">
        <v>0</v>
      </c>
      <c r="F96" s="10">
        <v>0</v>
      </c>
      <c r="G96" s="10">
        <v>79442</v>
      </c>
      <c r="H96" s="10">
        <v>67884</v>
      </c>
      <c r="I96" s="10">
        <v>47470</v>
      </c>
      <c r="J96" s="10">
        <v>0</v>
      </c>
      <c r="K96" s="4"/>
      <c r="L96" s="4"/>
    </row>
    <row r="97" spans="1:12" x14ac:dyDescent="0.3">
      <c r="A97" s="1" t="s">
        <v>574</v>
      </c>
      <c r="B97" s="26" t="s">
        <v>585</v>
      </c>
      <c r="C97" s="10">
        <v>486250</v>
      </c>
      <c r="D97" s="10">
        <v>195000</v>
      </c>
      <c r="E97" s="10">
        <v>9000</v>
      </c>
      <c r="F97" s="10">
        <v>0</v>
      </c>
      <c r="G97" s="10">
        <v>238554</v>
      </c>
      <c r="H97" s="10">
        <v>160000</v>
      </c>
      <c r="I97" s="10">
        <v>5000</v>
      </c>
      <c r="J97" s="10">
        <v>6000</v>
      </c>
      <c r="K97" s="4"/>
      <c r="L97" s="4"/>
    </row>
    <row r="98" spans="1:12" x14ac:dyDescent="0.3">
      <c r="A98" s="1" t="s">
        <v>574</v>
      </c>
      <c r="B98" s="26" t="s">
        <v>586</v>
      </c>
      <c r="C98" s="10">
        <v>350270.16</v>
      </c>
      <c r="D98" s="10">
        <v>372.41</v>
      </c>
      <c r="E98" s="10">
        <v>0</v>
      </c>
      <c r="F98" s="10">
        <v>0</v>
      </c>
      <c r="G98" s="10">
        <v>73260.69</v>
      </c>
      <c r="H98" s="10">
        <v>21110.87</v>
      </c>
      <c r="I98" s="10">
        <v>0</v>
      </c>
      <c r="J98" s="10">
        <v>0</v>
      </c>
      <c r="K98" s="4"/>
      <c r="L98" s="4"/>
    </row>
    <row r="99" spans="1:12" x14ac:dyDescent="0.3">
      <c r="A99" s="1" t="s">
        <v>574</v>
      </c>
      <c r="B99" s="26" t="s">
        <v>587</v>
      </c>
      <c r="C99" s="10">
        <v>259169.51</v>
      </c>
      <c r="D99" s="10">
        <v>1642.84</v>
      </c>
      <c r="E99" s="10">
        <v>4325</v>
      </c>
      <c r="F99" s="10">
        <v>0</v>
      </c>
      <c r="G99" s="10">
        <v>8650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3">
      <c r="A100" s="1" t="s">
        <v>574</v>
      </c>
      <c r="B100" s="26" t="s">
        <v>588</v>
      </c>
      <c r="C100" s="10">
        <v>186278.14</v>
      </c>
      <c r="D100" s="10">
        <v>106.54</v>
      </c>
      <c r="E100" s="10">
        <v>23026.400000000001</v>
      </c>
      <c r="F100" s="10">
        <v>349.02</v>
      </c>
      <c r="G100" s="10">
        <v>0</v>
      </c>
      <c r="H100" s="10">
        <v>14300</v>
      </c>
      <c r="I100" s="10">
        <v>0</v>
      </c>
      <c r="J100" s="10">
        <v>0</v>
      </c>
      <c r="K100" s="4"/>
      <c r="L100" s="4"/>
    </row>
    <row r="101" spans="1:12" x14ac:dyDescent="0.3">
      <c r="A101" s="1" t="s">
        <v>574</v>
      </c>
      <c r="B101" s="26" t="s">
        <v>589</v>
      </c>
      <c r="C101" s="10">
        <v>138668.43</v>
      </c>
      <c r="D101" s="10">
        <v>718.57</v>
      </c>
      <c r="E101" s="10">
        <v>0</v>
      </c>
      <c r="F101" s="10">
        <v>0</v>
      </c>
      <c r="G101" s="10">
        <v>8951.16</v>
      </c>
      <c r="H101" s="10">
        <v>52.29</v>
      </c>
      <c r="I101" s="10">
        <v>0</v>
      </c>
      <c r="J101" s="10">
        <v>0</v>
      </c>
      <c r="K101" s="4"/>
      <c r="L101" s="4"/>
    </row>
    <row r="102" spans="1:12" x14ac:dyDescent="0.3">
      <c r="A102" s="1" t="s">
        <v>574</v>
      </c>
      <c r="B102" s="26" t="s">
        <v>590</v>
      </c>
      <c r="C102" s="10">
        <v>73782.69</v>
      </c>
      <c r="D102" s="10">
        <v>736.05</v>
      </c>
      <c r="E102" s="10">
        <v>0</v>
      </c>
      <c r="F102" s="10">
        <v>0</v>
      </c>
      <c r="G102" s="10">
        <v>3175.43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3">
      <c r="A103" s="1" t="s">
        <v>574</v>
      </c>
      <c r="B103" s="26" t="s">
        <v>591</v>
      </c>
      <c r="C103" s="10">
        <v>426621.97</v>
      </c>
      <c r="D103" s="10">
        <v>6003.29</v>
      </c>
      <c r="E103" s="10">
        <v>21455.72</v>
      </c>
      <c r="F103" s="10">
        <v>0</v>
      </c>
      <c r="G103" s="10">
        <v>15707.7</v>
      </c>
      <c r="H103" s="10">
        <v>40284.629999999997</v>
      </c>
      <c r="I103" s="10">
        <v>0</v>
      </c>
      <c r="J103" s="10">
        <v>0</v>
      </c>
      <c r="K103" s="4"/>
      <c r="L103" s="4"/>
    </row>
    <row r="104" spans="1:12" x14ac:dyDescent="0.3">
      <c r="A104" s="1" t="s">
        <v>574</v>
      </c>
      <c r="B104" s="26" t="s">
        <v>592</v>
      </c>
      <c r="C104" s="10">
        <v>93615.57</v>
      </c>
      <c r="D104" s="10">
        <v>532.52</v>
      </c>
      <c r="E104" s="10">
        <v>0</v>
      </c>
      <c r="F104" s="10">
        <v>0</v>
      </c>
      <c r="G104" s="10">
        <v>0</v>
      </c>
      <c r="H104" s="10">
        <v>725</v>
      </c>
      <c r="I104" s="10">
        <v>0</v>
      </c>
      <c r="J104" s="10">
        <v>0</v>
      </c>
      <c r="K104" s="4"/>
      <c r="L104" s="4"/>
    </row>
    <row r="105" spans="1:12" x14ac:dyDescent="0.3">
      <c r="A105" s="1" t="s">
        <v>574</v>
      </c>
      <c r="B105" s="26" t="s">
        <v>593</v>
      </c>
      <c r="C105" s="10">
        <v>251521</v>
      </c>
      <c r="D105" s="10">
        <v>3598</v>
      </c>
      <c r="E105" s="10">
        <v>1500</v>
      </c>
      <c r="F105" s="10">
        <v>0</v>
      </c>
      <c r="G105" s="10">
        <v>60308</v>
      </c>
      <c r="H105" s="10">
        <v>9922</v>
      </c>
      <c r="I105" s="10">
        <v>5000</v>
      </c>
      <c r="J105" s="10">
        <v>5000</v>
      </c>
      <c r="K105" s="4"/>
      <c r="L105" s="4"/>
    </row>
    <row r="106" spans="1:12" x14ac:dyDescent="0.3">
      <c r="A106" s="1" t="s">
        <v>574</v>
      </c>
      <c r="B106" s="26" t="s">
        <v>594</v>
      </c>
      <c r="C106" s="10">
        <v>375343</v>
      </c>
      <c r="D106" s="10">
        <v>5724</v>
      </c>
      <c r="E106" s="10">
        <v>0</v>
      </c>
      <c r="F106" s="10">
        <v>0</v>
      </c>
      <c r="G106" s="10">
        <v>10531</v>
      </c>
      <c r="H106" s="10">
        <v>35000</v>
      </c>
      <c r="I106" s="10">
        <v>0</v>
      </c>
      <c r="J106" s="10">
        <v>0</v>
      </c>
      <c r="K106" s="4"/>
      <c r="L106" s="4"/>
    </row>
    <row r="107" spans="1:12" x14ac:dyDescent="0.3">
      <c r="A107" s="1" t="s">
        <v>574</v>
      </c>
      <c r="B107" s="26" t="s">
        <v>595</v>
      </c>
      <c r="C107" s="10">
        <v>286992.64000000001</v>
      </c>
      <c r="D107" s="10">
        <v>978.47</v>
      </c>
      <c r="E107" s="10">
        <v>2630.69</v>
      </c>
      <c r="F107" s="10">
        <v>0</v>
      </c>
      <c r="G107" s="10">
        <v>0</v>
      </c>
      <c r="H107" s="10">
        <v>1000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574</v>
      </c>
      <c r="B108" s="26" t="s">
        <v>596</v>
      </c>
      <c r="C108" s="10">
        <v>136193.03</v>
      </c>
      <c r="D108" s="10">
        <v>2670.81</v>
      </c>
      <c r="E108" s="10">
        <v>0</v>
      </c>
      <c r="F108" s="10">
        <v>0</v>
      </c>
      <c r="G108" s="10">
        <v>0</v>
      </c>
      <c r="H108" s="10">
        <v>31710</v>
      </c>
      <c r="I108" s="10">
        <v>0</v>
      </c>
      <c r="J108" s="10">
        <v>0</v>
      </c>
      <c r="K108" s="4"/>
      <c r="L108" s="4"/>
    </row>
    <row r="109" spans="1:12" x14ac:dyDescent="0.3">
      <c r="A109" s="1" t="s">
        <v>574</v>
      </c>
      <c r="B109" s="26" t="s">
        <v>597</v>
      </c>
      <c r="C109" s="10">
        <v>142579</v>
      </c>
      <c r="D109" s="10">
        <v>0</v>
      </c>
      <c r="E109" s="10">
        <v>3500</v>
      </c>
      <c r="F109" s="10">
        <v>4000</v>
      </c>
      <c r="G109" s="10">
        <v>2609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3">
      <c r="A110" s="1" t="s">
        <v>574</v>
      </c>
      <c r="B110" s="26" t="s">
        <v>598</v>
      </c>
      <c r="C110" s="10">
        <v>150365.20000000001</v>
      </c>
      <c r="D110" s="10">
        <v>1085.4100000000001</v>
      </c>
      <c r="E110" s="10">
        <v>950.1</v>
      </c>
      <c r="F110" s="10">
        <v>4000</v>
      </c>
      <c r="G110" s="10">
        <v>25346</v>
      </c>
      <c r="H110" s="10">
        <v>542.71</v>
      </c>
      <c r="I110" s="10">
        <v>0</v>
      </c>
      <c r="J110" s="10">
        <v>0</v>
      </c>
      <c r="K110" s="4"/>
      <c r="L110" s="4"/>
    </row>
    <row r="111" spans="1:12" x14ac:dyDescent="0.3">
      <c r="A111" s="1" t="s">
        <v>574</v>
      </c>
      <c r="B111" s="26" t="s">
        <v>599</v>
      </c>
      <c r="C111" s="10">
        <v>168260.98</v>
      </c>
      <c r="D111" s="10">
        <v>1043.94</v>
      </c>
      <c r="E111" s="10">
        <v>0</v>
      </c>
      <c r="F111" s="10">
        <v>0</v>
      </c>
      <c r="G111" s="10">
        <v>42280.78</v>
      </c>
      <c r="H111" s="10">
        <v>15128.88</v>
      </c>
      <c r="I111" s="10">
        <v>0</v>
      </c>
      <c r="J111" s="10">
        <v>0</v>
      </c>
      <c r="K111" s="4"/>
      <c r="L111" s="4"/>
    </row>
    <row r="112" spans="1:12" x14ac:dyDescent="0.3">
      <c r="A112" s="1" t="s">
        <v>574</v>
      </c>
      <c r="B112" s="26" t="s">
        <v>600</v>
      </c>
      <c r="C112" s="10">
        <v>10200</v>
      </c>
      <c r="D112" s="10">
        <v>0</v>
      </c>
      <c r="E112" s="10">
        <v>0</v>
      </c>
      <c r="F112" s="10">
        <v>0</v>
      </c>
      <c r="G112" s="10">
        <v>0</v>
      </c>
      <c r="H112" s="10">
        <v>31000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574</v>
      </c>
      <c r="B113" s="26" t="s">
        <v>601</v>
      </c>
      <c r="C113" s="10">
        <v>299184.71000000002</v>
      </c>
      <c r="D113" s="10">
        <v>0</v>
      </c>
      <c r="E113" s="10">
        <v>0</v>
      </c>
      <c r="F113" s="10">
        <v>0</v>
      </c>
      <c r="G113" s="10">
        <v>19855.57</v>
      </c>
      <c r="H113" s="10">
        <v>13270.26</v>
      </c>
      <c r="I113" s="10">
        <v>0</v>
      </c>
      <c r="J113" s="10">
        <v>0</v>
      </c>
      <c r="K113" s="4"/>
      <c r="L113" s="4"/>
    </row>
    <row r="114" spans="1:13" x14ac:dyDescent="0.3">
      <c r="A114" s="1" t="s">
        <v>574</v>
      </c>
      <c r="B114" s="26" t="s">
        <v>602</v>
      </c>
      <c r="C114" s="10">
        <v>305482.75</v>
      </c>
      <c r="D114" s="10">
        <v>0</v>
      </c>
      <c r="E114" s="10">
        <v>0</v>
      </c>
      <c r="F114" s="10">
        <v>0</v>
      </c>
      <c r="G114" s="10">
        <v>4000</v>
      </c>
      <c r="H114" s="10">
        <v>15000</v>
      </c>
      <c r="I114" s="10">
        <v>0</v>
      </c>
      <c r="J114" s="10">
        <v>0</v>
      </c>
      <c r="K114" s="4"/>
      <c r="L114" s="4"/>
    </row>
    <row r="115" spans="1:13" x14ac:dyDescent="0.3">
      <c r="A115" s="1" t="s">
        <v>574</v>
      </c>
      <c r="B115" s="26" t="s">
        <v>603</v>
      </c>
      <c r="C115" s="10">
        <v>239831.55</v>
      </c>
      <c r="D115" s="10">
        <v>6333.89</v>
      </c>
      <c r="E115" s="10">
        <v>6388.05</v>
      </c>
      <c r="F115" s="10">
        <v>0</v>
      </c>
      <c r="G115" s="10">
        <v>29498.080000000002</v>
      </c>
      <c r="H115" s="10">
        <v>6000</v>
      </c>
      <c r="I115" s="10">
        <v>6942</v>
      </c>
      <c r="J115" s="10">
        <v>0</v>
      </c>
      <c r="K115" s="4"/>
      <c r="L115" s="4"/>
    </row>
    <row r="116" spans="1:13" x14ac:dyDescent="0.3">
      <c r="A116" s="1" t="s">
        <v>574</v>
      </c>
      <c r="B116" s="26" t="s">
        <v>604</v>
      </c>
      <c r="C116" s="10">
        <v>220545</v>
      </c>
      <c r="D116" s="10">
        <v>595</v>
      </c>
      <c r="E116" s="10">
        <v>48906</v>
      </c>
      <c r="F116" s="10">
        <v>203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3">
      <c r="A117" s="1" t="s">
        <v>359</v>
      </c>
      <c r="B117" s="26" t="s">
        <v>605</v>
      </c>
      <c r="C117" s="10">
        <v>273155.65999999997</v>
      </c>
      <c r="D117" s="10">
        <v>4596.79</v>
      </c>
      <c r="E117" s="10">
        <v>35076.559999999998</v>
      </c>
      <c r="F117" s="10">
        <v>0</v>
      </c>
      <c r="G117" s="10">
        <v>25160.91</v>
      </c>
      <c r="H117" s="10">
        <v>6546.71</v>
      </c>
      <c r="I117" s="10">
        <v>29524.69</v>
      </c>
      <c r="J117" s="10">
        <v>0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225</v>
      </c>
      <c r="C119" s="11">
        <f t="shared" ref="C119:J119" si="1">SUBTOTAL(9,C86:C118)</f>
        <v>7513467.1900000013</v>
      </c>
      <c r="D119" s="11">
        <f t="shared" si="1"/>
        <v>240062.03000000003</v>
      </c>
      <c r="E119" s="11">
        <f t="shared" si="1"/>
        <v>269985.52</v>
      </c>
      <c r="F119" s="11">
        <f t="shared" si="1"/>
        <v>70663.01999999999</v>
      </c>
      <c r="G119" s="11">
        <f t="shared" si="1"/>
        <v>2630947.1900000004</v>
      </c>
      <c r="H119" s="11">
        <f t="shared" si="1"/>
        <v>1531668.6199999999</v>
      </c>
      <c r="I119" s="11">
        <f t="shared" si="1"/>
        <v>295246.69</v>
      </c>
      <c r="J119" s="11">
        <f t="shared" si="1"/>
        <v>199487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3" t="s">
        <v>258</v>
      </c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</row>
    <row r="122" spans="1:13" ht="25.5" customHeight="1" x14ac:dyDescent="0.3">
      <c r="B122" s="13" t="s">
        <v>509</v>
      </c>
      <c r="C122" s="224" t="s">
        <v>348</v>
      </c>
      <c r="D122" s="225"/>
      <c r="E122" s="224" t="s">
        <v>349</v>
      </c>
      <c r="F122" s="225"/>
      <c r="G122" s="224" t="s">
        <v>289</v>
      </c>
      <c r="H122" s="226"/>
      <c r="I122" s="229"/>
      <c r="J122" s="229"/>
      <c r="K122" s="226" t="s">
        <v>146</v>
      </c>
      <c r="L122" s="225"/>
      <c r="M122" s="6"/>
    </row>
    <row r="123" spans="1:13" x14ac:dyDescent="0.3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8"/>
      <c r="J123" s="28"/>
      <c r="K123" s="27" t="s">
        <v>251</v>
      </c>
      <c r="L123" s="27" t="s">
        <v>252</v>
      </c>
    </row>
    <row r="124" spans="1:13" x14ac:dyDescent="0.3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8"/>
      <c r="J124" s="28"/>
      <c r="K124" s="27" t="s">
        <v>253</v>
      </c>
      <c r="L124" s="27" t="s">
        <v>253</v>
      </c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3">
      <c r="A126" s="1" t="s">
        <v>574</v>
      </c>
      <c r="B126" s="26" t="s">
        <v>575</v>
      </c>
      <c r="C126" s="10">
        <v>987270</v>
      </c>
      <c r="D126" s="10">
        <v>2670</v>
      </c>
      <c r="E126" s="10">
        <v>486564</v>
      </c>
      <c r="F126" s="10">
        <v>19087</v>
      </c>
      <c r="G126" s="10">
        <v>739700</v>
      </c>
      <c r="H126" s="10">
        <v>2529900</v>
      </c>
      <c r="I126" s="4"/>
      <c r="J126" s="4"/>
      <c r="K126" s="10">
        <f t="shared" ref="K126:L126" si="2">C48+E48+G48+I48+C87+E87+G87+I87+C126+E126+G126</f>
        <v>10748913</v>
      </c>
      <c r="L126" s="10">
        <f t="shared" si="2"/>
        <v>7070029</v>
      </c>
    </row>
    <row r="127" spans="1:13" x14ac:dyDescent="0.3">
      <c r="A127" s="1" t="s">
        <v>574</v>
      </c>
      <c r="B127" s="26" t="s">
        <v>576</v>
      </c>
      <c r="C127" s="10">
        <v>829539</v>
      </c>
      <c r="D127" s="10">
        <v>16110</v>
      </c>
      <c r="E127" s="10">
        <v>547834</v>
      </c>
      <c r="F127" s="10">
        <v>37460</v>
      </c>
      <c r="G127" s="10">
        <v>785134</v>
      </c>
      <c r="H127" s="10">
        <v>2912478</v>
      </c>
      <c r="I127" s="4"/>
      <c r="J127" s="4"/>
      <c r="K127" s="10">
        <f t="shared" ref="K127:L127" si="3">C49+E49+G49+I49+C88+E88+G88+I88+C127+E127+G127</f>
        <v>7152115</v>
      </c>
      <c r="L127" s="10">
        <f t="shared" si="3"/>
        <v>3429229</v>
      </c>
    </row>
    <row r="128" spans="1:13" x14ac:dyDescent="0.3">
      <c r="A128" s="1" t="s">
        <v>574</v>
      </c>
      <c r="B128" s="26" t="s">
        <v>577</v>
      </c>
      <c r="C128" s="10">
        <v>2943631.12</v>
      </c>
      <c r="D128" s="10">
        <v>29263.88</v>
      </c>
      <c r="E128" s="10">
        <v>1050340.06</v>
      </c>
      <c r="F128" s="10">
        <v>64061.93</v>
      </c>
      <c r="G128" s="10">
        <v>200159.7</v>
      </c>
      <c r="H128" s="10">
        <v>6853134.21</v>
      </c>
      <c r="I128" s="4"/>
      <c r="J128" s="4"/>
      <c r="K128" s="10">
        <f t="shared" ref="K128:L128" si="4">C50+E50+G50+I50+C89+E89+G89+I89+C128+E128+G128</f>
        <v>13067508.58</v>
      </c>
      <c r="L128" s="10">
        <f t="shared" si="4"/>
        <v>7198724.5300000003</v>
      </c>
    </row>
    <row r="129" spans="1:12" x14ac:dyDescent="0.3">
      <c r="A129" s="1" t="s">
        <v>574</v>
      </c>
      <c r="B129" s="26" t="s">
        <v>578</v>
      </c>
      <c r="C129" s="10">
        <v>1762100</v>
      </c>
      <c r="D129" s="10">
        <v>0</v>
      </c>
      <c r="E129" s="10">
        <v>0</v>
      </c>
      <c r="F129" s="10">
        <v>0</v>
      </c>
      <c r="G129" s="10">
        <v>13848400</v>
      </c>
      <c r="H129" s="10">
        <v>8173100</v>
      </c>
      <c r="I129" s="4"/>
      <c r="J129" s="4"/>
      <c r="K129" s="10">
        <f t="shared" ref="K129:L129" si="5">C51+E51+G51+I51+C90+E90+G90+I90+C129+E129+G129</f>
        <v>23395400</v>
      </c>
      <c r="L129" s="10">
        <f t="shared" si="5"/>
        <v>9061900</v>
      </c>
    </row>
    <row r="130" spans="1:12" x14ac:dyDescent="0.3">
      <c r="A130" s="1" t="s">
        <v>574</v>
      </c>
      <c r="B130" s="26" t="s">
        <v>579</v>
      </c>
      <c r="C130" s="10">
        <v>2955007</v>
      </c>
      <c r="D130" s="10">
        <v>14949</v>
      </c>
      <c r="E130" s="10">
        <v>2611577</v>
      </c>
      <c r="F130" s="10">
        <v>52854</v>
      </c>
      <c r="G130" s="10">
        <v>9890662</v>
      </c>
      <c r="H130" s="10">
        <v>27180213</v>
      </c>
      <c r="I130" s="4"/>
      <c r="J130" s="4"/>
      <c r="K130" s="10">
        <f t="shared" ref="K130:L130" si="6">C52+E52+G52+I52+C91+E91+G91+I91+C130+E130+G130</f>
        <v>47726406</v>
      </c>
      <c r="L130" s="10">
        <f t="shared" si="6"/>
        <v>42281887</v>
      </c>
    </row>
    <row r="131" spans="1:12" x14ac:dyDescent="0.3">
      <c r="A131" s="1" t="s">
        <v>574</v>
      </c>
      <c r="B131" s="26" t="s">
        <v>580</v>
      </c>
      <c r="C131" s="10">
        <v>1519767</v>
      </c>
      <c r="D131" s="10">
        <v>1440</v>
      </c>
      <c r="E131" s="10">
        <v>1572417</v>
      </c>
      <c r="F131" s="10">
        <v>94497</v>
      </c>
      <c r="G131" s="10">
        <v>6686968</v>
      </c>
      <c r="H131" s="10">
        <v>12254613</v>
      </c>
      <c r="I131" s="4"/>
      <c r="J131" s="4"/>
      <c r="K131" s="10">
        <f t="shared" ref="K131:L131" si="7">C53+E53+G53+I53+C92+E92+G92+I92+C131+E131+G131</f>
        <v>24484539</v>
      </c>
      <c r="L131" s="10">
        <f t="shared" si="7"/>
        <v>17369476</v>
      </c>
    </row>
    <row r="132" spans="1:12" x14ac:dyDescent="0.3">
      <c r="A132" s="1" t="s">
        <v>574</v>
      </c>
      <c r="B132" s="26" t="s">
        <v>581</v>
      </c>
      <c r="C132" s="10">
        <v>5935158</v>
      </c>
      <c r="D132" s="10">
        <v>0</v>
      </c>
      <c r="E132" s="10">
        <v>6082295</v>
      </c>
      <c r="F132" s="10">
        <v>0</v>
      </c>
      <c r="G132" s="10">
        <v>6986576</v>
      </c>
      <c r="H132" s="10">
        <v>32106929</v>
      </c>
      <c r="I132" s="4"/>
      <c r="J132" s="4"/>
      <c r="K132" s="10">
        <f t="shared" ref="K132:L132" si="8">C54+E54+G54+I54+C93+E93+G93+I93+C132+E132+G132</f>
        <v>50275346</v>
      </c>
      <c r="L132" s="10">
        <f t="shared" si="8"/>
        <v>33647852</v>
      </c>
    </row>
    <row r="133" spans="1:12" x14ac:dyDescent="0.3">
      <c r="A133" s="1" t="s">
        <v>574</v>
      </c>
      <c r="B133" s="26" t="s">
        <v>582</v>
      </c>
      <c r="C133" s="10">
        <v>2590200</v>
      </c>
      <c r="D133" s="10">
        <v>38000</v>
      </c>
      <c r="E133" s="10">
        <v>0</v>
      </c>
      <c r="F133" s="10">
        <v>0</v>
      </c>
      <c r="G133" s="10">
        <v>1123000</v>
      </c>
      <c r="H133" s="10">
        <v>5745200</v>
      </c>
      <c r="I133" s="4"/>
      <c r="J133" s="4"/>
      <c r="K133" s="10">
        <f t="shared" ref="K133:L133" si="9">C55+E55+G55+I55+C94+E94+G94+I94+C133+E133+G133</f>
        <v>13454700</v>
      </c>
      <c r="L133" s="10">
        <f t="shared" si="9"/>
        <v>7297500</v>
      </c>
    </row>
    <row r="134" spans="1:12" x14ac:dyDescent="0.3">
      <c r="A134" s="1" t="s">
        <v>574</v>
      </c>
      <c r="B134" s="26" t="s">
        <v>583</v>
      </c>
      <c r="C134" s="10">
        <v>2147161</v>
      </c>
      <c r="D134" s="10">
        <v>15892</v>
      </c>
      <c r="E134" s="10">
        <v>0</v>
      </c>
      <c r="F134" s="10">
        <v>0</v>
      </c>
      <c r="G134" s="10">
        <v>633781</v>
      </c>
      <c r="H134" s="10">
        <v>13897200</v>
      </c>
      <c r="I134" s="4"/>
      <c r="J134" s="4"/>
      <c r="K134" s="10">
        <f t="shared" ref="K134:L134" si="10">C56+E56+G56+I56+C95+E95+G95+I95+C134+E134+G134</f>
        <v>37870521</v>
      </c>
      <c r="L134" s="10">
        <f t="shared" si="10"/>
        <v>14407658</v>
      </c>
    </row>
    <row r="135" spans="1:12" x14ac:dyDescent="0.3">
      <c r="A135" s="1" t="s">
        <v>574</v>
      </c>
      <c r="B135" s="26" t="s">
        <v>584</v>
      </c>
      <c r="C135" s="10">
        <v>1140770</v>
      </c>
      <c r="D135" s="10">
        <v>3429</v>
      </c>
      <c r="E135" s="10">
        <v>0</v>
      </c>
      <c r="F135" s="10">
        <v>0</v>
      </c>
      <c r="G135" s="10">
        <v>1355414</v>
      </c>
      <c r="H135" s="10">
        <v>3359925</v>
      </c>
      <c r="I135" s="4"/>
      <c r="J135" s="4"/>
      <c r="K135" s="10">
        <f t="shared" ref="K135:L135" si="11">C57+E57+G57+I57+C96+E96+G96+I96+C135+E135+G135</f>
        <v>5918266</v>
      </c>
      <c r="L135" s="10">
        <f t="shared" si="11"/>
        <v>3589463</v>
      </c>
    </row>
    <row r="136" spans="1:12" x14ac:dyDescent="0.3">
      <c r="A136" s="1" t="s">
        <v>574</v>
      </c>
      <c r="B136" s="26" t="s">
        <v>585</v>
      </c>
      <c r="C136" s="10">
        <v>1363104.61</v>
      </c>
      <c r="D136" s="10">
        <v>0</v>
      </c>
      <c r="E136" s="10">
        <v>1902405.55</v>
      </c>
      <c r="F136" s="10">
        <v>177415.58</v>
      </c>
      <c r="G136" s="10">
        <v>2283582.19</v>
      </c>
      <c r="H136" s="10">
        <v>6610003.2599999998</v>
      </c>
      <c r="I136" s="4"/>
      <c r="J136" s="4"/>
      <c r="K136" s="10">
        <f t="shared" ref="K136:L136" si="12">C58+E58+G58+I58+C97+E97+G97+I97+C136+E136+G136</f>
        <v>12834725.68</v>
      </c>
      <c r="L136" s="10">
        <f t="shared" si="12"/>
        <v>8839091.9399999995</v>
      </c>
    </row>
    <row r="137" spans="1:12" x14ac:dyDescent="0.3">
      <c r="A137" s="1" t="s">
        <v>574</v>
      </c>
      <c r="B137" s="26" t="s">
        <v>586</v>
      </c>
      <c r="C137" s="10">
        <v>3716288.58</v>
      </c>
      <c r="D137" s="10">
        <v>29772.66</v>
      </c>
      <c r="E137" s="10">
        <v>1110753.1200000001</v>
      </c>
      <c r="F137" s="10">
        <v>83283.48</v>
      </c>
      <c r="G137" s="10">
        <v>4587463.08</v>
      </c>
      <c r="H137" s="10">
        <v>9583851.3000000007</v>
      </c>
      <c r="I137" s="4"/>
      <c r="J137" s="4"/>
      <c r="K137" s="10">
        <f t="shared" ref="K137:L137" si="13">C59+E59+G59+I59+C98+E98+G98+I98+C137+E137+G137</f>
        <v>20203458.479999997</v>
      </c>
      <c r="L137" s="10">
        <f t="shared" si="13"/>
        <v>10485156.110000001</v>
      </c>
    </row>
    <row r="138" spans="1:12" x14ac:dyDescent="0.3">
      <c r="A138" s="1" t="s">
        <v>574</v>
      </c>
      <c r="B138" s="26" t="s">
        <v>587</v>
      </c>
      <c r="C138" s="10">
        <v>7897923.9400000004</v>
      </c>
      <c r="D138" s="10">
        <v>19537.939999999999</v>
      </c>
      <c r="E138" s="10">
        <v>1065637.1299999999</v>
      </c>
      <c r="F138" s="10">
        <v>22275.09</v>
      </c>
      <c r="G138" s="10">
        <v>571066.32999999996</v>
      </c>
      <c r="H138" s="10">
        <v>4271035.29</v>
      </c>
      <c r="I138" s="4"/>
      <c r="J138" s="4"/>
      <c r="K138" s="10">
        <f t="shared" ref="K138:L138" si="14">C60+E60+G60+I60+C99+E99+G99+I99+C138+E138+G138</f>
        <v>17583298.419999998</v>
      </c>
      <c r="L138" s="10">
        <f t="shared" si="14"/>
        <v>4584109.46</v>
      </c>
    </row>
    <row r="139" spans="1:12" x14ac:dyDescent="0.3">
      <c r="A139" s="1" t="s">
        <v>574</v>
      </c>
      <c r="B139" s="26" t="s">
        <v>588</v>
      </c>
      <c r="C139" s="10">
        <v>1120874.68</v>
      </c>
      <c r="D139" s="10">
        <v>3489.43</v>
      </c>
      <c r="E139" s="10">
        <v>731396.22</v>
      </c>
      <c r="F139" s="10">
        <v>39114.51</v>
      </c>
      <c r="G139" s="10">
        <v>401206.74</v>
      </c>
      <c r="H139" s="10">
        <v>1779653.28</v>
      </c>
      <c r="I139" s="4"/>
      <c r="J139" s="4"/>
      <c r="K139" s="10">
        <f t="shared" ref="K139:L139" si="15">C61+E61+G61+I61+C100+E100+G100+I100+C139+E139+G139</f>
        <v>7515676.6900000004</v>
      </c>
      <c r="L139" s="10">
        <f t="shared" si="15"/>
        <v>1980727.49</v>
      </c>
    </row>
    <row r="140" spans="1:12" x14ac:dyDescent="0.3">
      <c r="A140" s="1" t="s">
        <v>574</v>
      </c>
      <c r="B140" s="26" t="s">
        <v>589</v>
      </c>
      <c r="C140" s="10">
        <v>778508.96</v>
      </c>
      <c r="D140" s="10">
        <v>1431.06</v>
      </c>
      <c r="E140" s="10">
        <v>362200.4</v>
      </c>
      <c r="F140" s="10">
        <v>25563.52</v>
      </c>
      <c r="G140" s="10">
        <v>6433209.0499999998</v>
      </c>
      <c r="H140" s="10">
        <v>7998715.7699999996</v>
      </c>
      <c r="I140" s="4"/>
      <c r="J140" s="4"/>
      <c r="K140" s="10">
        <f t="shared" ref="K140:L140" si="16">C62+E62+G62+I62+C101+E101+G101+I101+C140+E140+G140</f>
        <v>11106626.18</v>
      </c>
      <c r="L140" s="10">
        <f t="shared" si="16"/>
        <v>8262481.8399999999</v>
      </c>
    </row>
    <row r="141" spans="1:12" x14ac:dyDescent="0.3">
      <c r="A141" s="1" t="s">
        <v>574</v>
      </c>
      <c r="B141" s="26" t="s">
        <v>590</v>
      </c>
      <c r="C141" s="10">
        <v>969371.85</v>
      </c>
      <c r="D141" s="10">
        <v>4367.97</v>
      </c>
      <c r="E141" s="10">
        <v>285088.89</v>
      </c>
      <c r="F141" s="10">
        <v>17176.599999999999</v>
      </c>
      <c r="G141" s="10">
        <v>214729.16</v>
      </c>
      <c r="H141" s="10">
        <v>1825334.62</v>
      </c>
      <c r="I141" s="4"/>
      <c r="J141" s="4"/>
      <c r="K141" s="10">
        <f t="shared" ref="K141:L141" si="17">C63+E63+G63+I63+C102+E102+G102+I102+C141+E141+G141</f>
        <v>2841652.68</v>
      </c>
      <c r="L141" s="10">
        <f t="shared" si="17"/>
        <v>2471271.4700000002</v>
      </c>
    </row>
    <row r="142" spans="1:12" x14ac:dyDescent="0.3">
      <c r="A142" s="1" t="s">
        <v>574</v>
      </c>
      <c r="B142" s="26" t="s">
        <v>591</v>
      </c>
      <c r="C142" s="10">
        <v>1828772.27</v>
      </c>
      <c r="D142" s="10">
        <v>40637.620000000003</v>
      </c>
      <c r="E142" s="10">
        <v>999930.12</v>
      </c>
      <c r="F142" s="10">
        <v>93359.13</v>
      </c>
      <c r="G142" s="10">
        <v>753735.85</v>
      </c>
      <c r="H142" s="10">
        <v>8727935.3699999992</v>
      </c>
      <c r="I142" s="4"/>
      <c r="J142" s="4"/>
      <c r="K142" s="10">
        <f t="shared" ref="K142:L142" si="18">C64+E64+G64+I64+C103+E103+G103+I103+C142+E142+G142</f>
        <v>14765386.049999999</v>
      </c>
      <c r="L142" s="10">
        <f t="shared" si="18"/>
        <v>12119964.34</v>
      </c>
    </row>
    <row r="143" spans="1:12" x14ac:dyDescent="0.3">
      <c r="A143" s="1" t="s">
        <v>574</v>
      </c>
      <c r="B143" s="26" t="s">
        <v>592</v>
      </c>
      <c r="C143" s="10">
        <v>1260946.19</v>
      </c>
      <c r="D143" s="10">
        <v>16515.66</v>
      </c>
      <c r="E143" s="10">
        <v>399140.04</v>
      </c>
      <c r="F143" s="10">
        <v>12336.8</v>
      </c>
      <c r="G143" s="10">
        <v>83519.73</v>
      </c>
      <c r="H143" s="10">
        <v>3427001.43</v>
      </c>
      <c r="I143" s="4"/>
      <c r="J143" s="4"/>
      <c r="K143" s="10">
        <f t="shared" ref="K143:L143" si="19">C65+E65+G65+I65+C104+E104+G104+I104+C143+E143+G143</f>
        <v>3328888.9</v>
      </c>
      <c r="L143" s="10">
        <f t="shared" si="19"/>
        <v>3480440.22</v>
      </c>
    </row>
    <row r="144" spans="1:12" x14ac:dyDescent="0.3">
      <c r="A144" s="1" t="s">
        <v>574</v>
      </c>
      <c r="B144" s="26" t="s">
        <v>593</v>
      </c>
      <c r="C144" s="10">
        <v>1068229</v>
      </c>
      <c r="D144" s="10">
        <v>0</v>
      </c>
      <c r="E144" s="10">
        <v>1222397</v>
      </c>
      <c r="F144" s="10">
        <v>44211</v>
      </c>
      <c r="G144" s="10">
        <v>169900</v>
      </c>
      <c r="H144" s="10">
        <v>5042571</v>
      </c>
      <c r="I144" s="4"/>
      <c r="J144" s="4"/>
      <c r="K144" s="10">
        <f t="shared" ref="K144:L144" si="20">C66+E66+G66+I66+C105+E105+G105+I105+C144+E144+G144</f>
        <v>10604371</v>
      </c>
      <c r="L144" s="10">
        <f t="shared" si="20"/>
        <v>6496645</v>
      </c>
    </row>
    <row r="145" spans="1:12" x14ac:dyDescent="0.3">
      <c r="A145" s="1" t="s">
        <v>574</v>
      </c>
      <c r="B145" s="26" t="s">
        <v>594</v>
      </c>
      <c r="C145" s="10">
        <v>3861608</v>
      </c>
      <c r="D145" s="10">
        <v>12049</v>
      </c>
      <c r="E145" s="10">
        <v>1323117</v>
      </c>
      <c r="F145" s="10">
        <v>24177</v>
      </c>
      <c r="G145" s="10">
        <v>1834311</v>
      </c>
      <c r="H145" s="10">
        <v>6545483</v>
      </c>
      <c r="I145" s="4"/>
      <c r="J145" s="4"/>
      <c r="K145" s="10">
        <f t="shared" ref="K145:L145" si="21">C67+E67+G67+I67+C106+E106+G106+I106+C145+E145+G145</f>
        <v>13398123</v>
      </c>
      <c r="L145" s="10">
        <f t="shared" si="21"/>
        <v>7291230</v>
      </c>
    </row>
    <row r="146" spans="1:12" x14ac:dyDescent="0.3">
      <c r="A146" s="1" t="s">
        <v>574</v>
      </c>
      <c r="B146" s="26" t="s">
        <v>595</v>
      </c>
      <c r="C146" s="10">
        <v>3028678.31</v>
      </c>
      <c r="D146" s="10">
        <v>325667.13</v>
      </c>
      <c r="E146" s="10">
        <v>1655752.5</v>
      </c>
      <c r="F146" s="10">
        <v>98752.62</v>
      </c>
      <c r="G146" s="10">
        <v>807581.33</v>
      </c>
      <c r="H146" s="10">
        <v>4625098.83</v>
      </c>
      <c r="I146" s="4"/>
      <c r="J146" s="4"/>
      <c r="K146" s="10">
        <f t="shared" ref="K146:L146" si="22">C68+E68+G68+I68+C107+E107+G107+I107+C146+E146+G146</f>
        <v>17141142.969999999</v>
      </c>
      <c r="L146" s="10">
        <f t="shared" si="22"/>
        <v>5135653.93</v>
      </c>
    </row>
    <row r="147" spans="1:12" x14ac:dyDescent="0.3">
      <c r="A147" s="1" t="s">
        <v>574</v>
      </c>
      <c r="B147" s="26" t="s">
        <v>596</v>
      </c>
      <c r="C147" s="10">
        <v>2679442.12</v>
      </c>
      <c r="D147" s="10">
        <v>31066.91</v>
      </c>
      <c r="E147" s="10">
        <v>667046.16</v>
      </c>
      <c r="F147" s="10">
        <v>43639.5</v>
      </c>
      <c r="G147" s="10">
        <v>795155.89</v>
      </c>
      <c r="H147" s="10">
        <v>2910854.5</v>
      </c>
      <c r="I147" s="4"/>
      <c r="J147" s="4"/>
      <c r="K147" s="10">
        <f t="shared" ref="K147:L147" si="23">C69+E69+G69+I69+C108+E108+G108+I108+C147+E147+G147</f>
        <v>7539896.0199999996</v>
      </c>
      <c r="L147" s="10">
        <f t="shared" si="23"/>
        <v>3105217.13</v>
      </c>
    </row>
    <row r="148" spans="1:12" x14ac:dyDescent="0.3">
      <c r="A148" s="1" t="s">
        <v>574</v>
      </c>
      <c r="B148" s="26" t="s">
        <v>597</v>
      </c>
      <c r="C148" s="10">
        <v>1483465</v>
      </c>
      <c r="D148" s="10">
        <v>0</v>
      </c>
      <c r="E148" s="10">
        <v>757251</v>
      </c>
      <c r="F148" s="10">
        <v>22580</v>
      </c>
      <c r="G148" s="10">
        <v>419275</v>
      </c>
      <c r="H148" s="10">
        <v>5791661</v>
      </c>
      <c r="I148" s="4"/>
      <c r="J148" s="4"/>
      <c r="K148" s="10">
        <f t="shared" ref="K148:L148" si="24">C70+E70+G70+I70+C109+E109+G109+I109+C148+E148+G148</f>
        <v>11272277</v>
      </c>
      <c r="L148" s="10">
        <f t="shared" si="24"/>
        <v>6714173</v>
      </c>
    </row>
    <row r="149" spans="1:12" x14ac:dyDescent="0.3">
      <c r="A149" s="1" t="s">
        <v>574</v>
      </c>
      <c r="B149" s="26" t="s">
        <v>598</v>
      </c>
      <c r="C149" s="10">
        <v>1023575.23</v>
      </c>
      <c r="D149" s="10">
        <v>14110.34</v>
      </c>
      <c r="E149" s="10">
        <v>562829.49</v>
      </c>
      <c r="F149" s="10">
        <v>33024.93</v>
      </c>
      <c r="G149" s="10">
        <v>177932.49</v>
      </c>
      <c r="H149" s="10">
        <v>2348241.85</v>
      </c>
      <c r="I149" s="4"/>
      <c r="J149" s="4"/>
      <c r="K149" s="10">
        <f t="shared" ref="K149:L149" si="25">C71+E71+G71+I71+C110+E110+G110+I110+C149+E149+G149</f>
        <v>5275773.3000000007</v>
      </c>
      <c r="L149" s="10">
        <f t="shared" si="25"/>
        <v>2429371.8200000003</v>
      </c>
    </row>
    <row r="150" spans="1:12" x14ac:dyDescent="0.3">
      <c r="A150" s="1" t="s">
        <v>574</v>
      </c>
      <c r="B150" s="26" t="s">
        <v>599</v>
      </c>
      <c r="C150" s="10">
        <v>1207544.1399999999</v>
      </c>
      <c r="D150" s="10">
        <v>13326.12</v>
      </c>
      <c r="E150" s="10">
        <v>612900.28</v>
      </c>
      <c r="F150" s="10">
        <v>42151.27</v>
      </c>
      <c r="G150" s="10">
        <v>176846.74</v>
      </c>
      <c r="H150" s="10">
        <v>2951675.58</v>
      </c>
      <c r="I150" s="4"/>
      <c r="J150" s="4"/>
      <c r="K150" s="10">
        <f t="shared" ref="K150:L150" si="26">C72+E72+G72+I72+C111+E111+G111+I111+C150+E150+G150</f>
        <v>7495800.0500000007</v>
      </c>
      <c r="L150" s="10">
        <f t="shared" si="26"/>
        <v>5116676.88</v>
      </c>
    </row>
    <row r="151" spans="1:12" x14ac:dyDescent="0.3">
      <c r="A151" s="1" t="s">
        <v>574</v>
      </c>
      <c r="B151" s="26" t="s">
        <v>600</v>
      </c>
      <c r="C151" s="10">
        <v>1488400</v>
      </c>
      <c r="D151" s="10">
        <v>1100</v>
      </c>
      <c r="E151" s="10">
        <v>0</v>
      </c>
      <c r="F151" s="10">
        <v>0</v>
      </c>
      <c r="G151" s="10">
        <v>16700</v>
      </c>
      <c r="H151" s="10">
        <v>6237300</v>
      </c>
      <c r="I151" s="4"/>
      <c r="J151" s="4"/>
      <c r="K151" s="10">
        <f t="shared" ref="K151:L151" si="27">C73+E73+G73+I73+C112+E112+G112+I112+C151+E151+G151</f>
        <v>20690700</v>
      </c>
      <c r="L151" s="10">
        <f t="shared" si="27"/>
        <v>9480500</v>
      </c>
    </row>
    <row r="152" spans="1:12" x14ac:dyDescent="0.3">
      <c r="A152" s="1" t="s">
        <v>574</v>
      </c>
      <c r="B152" s="26" t="s">
        <v>601</v>
      </c>
      <c r="C152" s="10">
        <v>3259501.66</v>
      </c>
      <c r="D152" s="10">
        <v>14352.44</v>
      </c>
      <c r="E152" s="10">
        <v>1657753.64</v>
      </c>
      <c r="F152" s="10">
        <v>90905.3</v>
      </c>
      <c r="G152" s="10">
        <v>3568879.7</v>
      </c>
      <c r="H152" s="10">
        <v>8871552.2699999996</v>
      </c>
      <c r="I152" s="4"/>
      <c r="J152" s="4"/>
      <c r="K152" s="10">
        <f t="shared" ref="K152:L152" si="28">C74+E74+G74+I74+C113+E113+G113+I113+C152+E152+G152</f>
        <v>16486224.150000002</v>
      </c>
      <c r="L152" s="10">
        <f t="shared" si="28"/>
        <v>9271616.9399999995</v>
      </c>
    </row>
    <row r="153" spans="1:12" x14ac:dyDescent="0.3">
      <c r="A153" s="1" t="s">
        <v>574</v>
      </c>
      <c r="B153" s="26" t="s">
        <v>602</v>
      </c>
      <c r="C153" s="10">
        <v>1446315.61</v>
      </c>
      <c r="D153" s="10">
        <v>2793.04</v>
      </c>
      <c r="E153" s="10">
        <v>814520.24</v>
      </c>
      <c r="F153" s="10">
        <v>42657.79</v>
      </c>
      <c r="G153" s="10">
        <v>365628.93</v>
      </c>
      <c r="H153" s="10">
        <v>4402221.9800000004</v>
      </c>
      <c r="I153" s="4"/>
      <c r="J153" s="4"/>
      <c r="K153" s="10">
        <f t="shared" ref="K153:L153" si="29">C75+E75+G75+I75+C114+E114+G114+I114+C153+E153+G153</f>
        <v>9620229.5</v>
      </c>
      <c r="L153" s="10">
        <f t="shared" si="29"/>
        <v>4668004.99</v>
      </c>
    </row>
    <row r="154" spans="1:12" x14ac:dyDescent="0.3">
      <c r="A154" s="1" t="s">
        <v>574</v>
      </c>
      <c r="B154" s="26" t="s">
        <v>603</v>
      </c>
      <c r="C154" s="10">
        <v>1100036.75</v>
      </c>
      <c r="D154" s="10">
        <v>2635.54</v>
      </c>
      <c r="E154" s="10">
        <v>575456.18999999994</v>
      </c>
      <c r="F154" s="10">
        <v>14092.69</v>
      </c>
      <c r="G154" s="10">
        <v>1546178.54</v>
      </c>
      <c r="H154" s="10">
        <v>2759028.59</v>
      </c>
      <c r="I154" s="4"/>
      <c r="J154" s="4"/>
      <c r="K154" s="10">
        <f t="shared" ref="K154:L154" si="30">C76+E76+G76+I76+C115+E115+G115+I115+C154+E154+G154</f>
        <v>9743724.8999999985</v>
      </c>
      <c r="L154" s="10">
        <f t="shared" si="30"/>
        <v>5507521.9100000001</v>
      </c>
    </row>
    <row r="155" spans="1:12" x14ac:dyDescent="0.3">
      <c r="A155" s="1" t="s">
        <v>574</v>
      </c>
      <c r="B155" s="26" t="s">
        <v>604</v>
      </c>
      <c r="C155" s="10">
        <v>1644689</v>
      </c>
      <c r="D155" s="10">
        <v>0</v>
      </c>
      <c r="E155" s="10">
        <v>1220065</v>
      </c>
      <c r="F155" s="10">
        <v>36089</v>
      </c>
      <c r="G155" s="10">
        <v>1620481</v>
      </c>
      <c r="H155" s="10">
        <v>4895754</v>
      </c>
      <c r="I155" s="4"/>
      <c r="J155" s="4"/>
      <c r="K155" s="10">
        <f>C77+E77+G77+I77+C116+E116+G116+I116+C155+E155+G155</f>
        <v>14909195</v>
      </c>
      <c r="L155" s="10">
        <f>D77+F77+H77+J77+D116+F116+H116+J116+D155+F155+H155</f>
        <v>5037667</v>
      </c>
    </row>
    <row r="156" spans="1:12" x14ac:dyDescent="0.3">
      <c r="A156" s="1" t="s">
        <v>360</v>
      </c>
      <c r="B156" s="26" t="s">
        <v>605</v>
      </c>
      <c r="C156" s="10">
        <v>2042933.15</v>
      </c>
      <c r="D156" s="10">
        <v>2320.4499999999998</v>
      </c>
      <c r="E156" s="10">
        <v>612671.9</v>
      </c>
      <c r="F156" s="10">
        <v>59757.88</v>
      </c>
      <c r="G156" s="10">
        <v>552546.86</v>
      </c>
      <c r="H156" s="10">
        <v>5127191.04</v>
      </c>
      <c r="I156" s="4"/>
      <c r="J156" s="4"/>
      <c r="K156" s="10">
        <f>C78+E78+G78+I78+C117+E117+G117+I117+C156+E156+G156</f>
        <v>12354734.920000002</v>
      </c>
      <c r="L156" s="10">
        <f>D78+F78+H78+J78+D117+F117+H117+J117+D156+F156+H156</f>
        <v>7813231.5700000003</v>
      </c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3">
      <c r="B158" s="26" t="s">
        <v>225</v>
      </c>
      <c r="C158" s="11">
        <f t="shared" ref="C158:H158" si="31">SUBTOTAL(9,C125:C157)</f>
        <v>67080812.169999994</v>
      </c>
      <c r="D158" s="11">
        <f t="shared" si="31"/>
        <v>656927.18999999994</v>
      </c>
      <c r="E158" s="11">
        <f t="shared" si="31"/>
        <v>30889338.929999996</v>
      </c>
      <c r="F158" s="11">
        <f t="shared" si="31"/>
        <v>1290523.6199999999</v>
      </c>
      <c r="G158" s="11">
        <f t="shared" si="31"/>
        <v>69629724.310000002</v>
      </c>
      <c r="H158" s="11">
        <f t="shared" si="31"/>
        <v>221744856.17000005</v>
      </c>
      <c r="I158" s="4"/>
      <c r="J158" s="4"/>
      <c r="K158" s="11">
        <f>SUBTOTAL(9,K125:K157)</f>
        <v>480805619.46999997</v>
      </c>
      <c r="L158" s="11">
        <f>SUBTOTAL(9,L125:L157)</f>
        <v>275644471.57000005</v>
      </c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40"/>
      <c r="C160" s="240"/>
      <c r="D160" s="240"/>
      <c r="E160" s="240"/>
      <c r="F160" s="240"/>
      <c r="G160" s="240"/>
      <c r="H160" s="240"/>
      <c r="I160" s="240"/>
      <c r="J160" s="240"/>
      <c r="K160" s="241"/>
      <c r="L160" s="241"/>
    </row>
    <row r="161" spans="1:13" ht="39.75" customHeight="1" x14ac:dyDescent="0.3">
      <c r="B161" s="26"/>
      <c r="C161" s="229"/>
      <c r="D161" s="229"/>
      <c r="E161" s="229"/>
      <c r="F161" s="229"/>
      <c r="G161" s="229"/>
      <c r="H161" s="229"/>
      <c r="I161" s="229"/>
      <c r="J161" s="232"/>
      <c r="K161" s="224" t="s">
        <v>147</v>
      </c>
      <c r="L161" s="239"/>
      <c r="M161" s="6"/>
    </row>
    <row r="162" spans="1:13" x14ac:dyDescent="0.3">
      <c r="B162" s="15"/>
      <c r="C162" s="28"/>
      <c r="D162" s="28"/>
      <c r="E162" s="28"/>
      <c r="F162" s="28"/>
      <c r="G162" s="26"/>
      <c r="H162" s="28"/>
      <c r="I162" s="27"/>
      <c r="J162" s="27"/>
      <c r="K162" s="166" t="s">
        <v>251</v>
      </c>
      <c r="L162" s="158" t="s">
        <v>252</v>
      </c>
    </row>
    <row r="163" spans="1:13" x14ac:dyDescent="0.3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253</v>
      </c>
      <c r="L163" s="28" t="s">
        <v>253</v>
      </c>
    </row>
    <row r="164" spans="1:13" x14ac:dyDescent="0.3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3">
      <c r="A165" s="31" t="s">
        <v>159</v>
      </c>
      <c r="B165" s="26"/>
      <c r="C165" s="4"/>
      <c r="D165" s="4"/>
      <c r="E165" s="4"/>
      <c r="F165" s="4"/>
      <c r="G165" s="4"/>
      <c r="H165" s="238" t="s">
        <v>510</v>
      </c>
      <c r="I165" s="238"/>
      <c r="J165" s="238"/>
      <c r="K165" s="160">
        <v>6196818.3099999996</v>
      </c>
      <c r="L165" s="160">
        <v>6196818.3099999996</v>
      </c>
    </row>
    <row r="166" spans="1:13" x14ac:dyDescent="0.3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487002437.77999997</v>
      </c>
      <c r="L166" s="15">
        <f>L158+L165</f>
        <v>281841289.88000005</v>
      </c>
    </row>
    <row r="167" spans="1:13" x14ac:dyDescent="0.3">
      <c r="A167" s="31" t="s">
        <v>84</v>
      </c>
      <c r="B167" s="26"/>
      <c r="C167" s="4"/>
      <c r="D167" s="4"/>
      <c r="E167" s="4"/>
      <c r="F167" s="4"/>
      <c r="G167" s="4"/>
      <c r="H167" s="235" t="s">
        <v>496</v>
      </c>
      <c r="I167" s="235"/>
      <c r="J167" s="235"/>
      <c r="K167" s="4">
        <v>15520581.15</v>
      </c>
      <c r="L167" s="4">
        <v>15520581.15</v>
      </c>
    </row>
    <row r="168" spans="1:13" ht="13.5" thickBot="1" x14ac:dyDescent="0.35">
      <c r="A168" s="31"/>
      <c r="B168" s="10"/>
      <c r="C168" s="10"/>
      <c r="D168" s="10"/>
      <c r="E168" s="10"/>
      <c r="F168" s="10"/>
      <c r="G168" s="10"/>
      <c r="H168" s="149"/>
      <c r="I168" s="149"/>
      <c r="J168" s="149"/>
      <c r="K168" s="149"/>
      <c r="L168" s="149"/>
    </row>
    <row r="169" spans="1:13" ht="14" thickTop="1" thickBot="1" x14ac:dyDescent="0.35">
      <c r="B169" s="10"/>
      <c r="C169" s="10"/>
      <c r="D169" s="10"/>
      <c r="E169" s="10"/>
      <c r="F169" s="10"/>
      <c r="G169" s="10"/>
      <c r="H169" s="236" t="s">
        <v>160</v>
      </c>
      <c r="I169" s="236"/>
      <c r="J169" s="236"/>
      <c r="K169" s="151">
        <f>K166-K167</f>
        <v>471481856.63</v>
      </c>
      <c r="L169" s="181">
        <f>L166-L167</f>
        <v>266320708.73000005</v>
      </c>
    </row>
    <row r="170" spans="1:13" ht="13.5" thickTop="1" x14ac:dyDescent="0.3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3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3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/>
  </sheetViews>
  <sheetFormatPr defaultRowHeight="12.5" x14ac:dyDescent="0.25"/>
  <cols>
    <col min="2" max="2" width="24.453125" customWidth="1"/>
    <col min="3" max="3" width="84.26953125" customWidth="1"/>
    <col min="4" max="4" width="13.08984375" customWidth="1"/>
    <col min="5" max="5" width="11.81640625" customWidth="1"/>
    <col min="258" max="258" width="24.453125" customWidth="1"/>
    <col min="259" max="259" width="106" customWidth="1"/>
    <col min="260" max="260" width="13.08984375" customWidth="1"/>
    <col min="261" max="261" width="11.81640625" customWidth="1"/>
    <col min="514" max="514" width="24.453125" customWidth="1"/>
    <col min="515" max="515" width="106" customWidth="1"/>
    <col min="516" max="516" width="13.08984375" customWidth="1"/>
    <col min="517" max="517" width="11.81640625" customWidth="1"/>
    <col min="770" max="770" width="24.453125" customWidth="1"/>
    <col min="771" max="771" width="106" customWidth="1"/>
    <col min="772" max="772" width="13.08984375" customWidth="1"/>
    <col min="773" max="773" width="11.81640625" customWidth="1"/>
    <col min="1026" max="1026" width="24.453125" customWidth="1"/>
    <col min="1027" max="1027" width="106" customWidth="1"/>
    <col min="1028" max="1028" width="13.08984375" customWidth="1"/>
    <col min="1029" max="1029" width="11.81640625" customWidth="1"/>
    <col min="1282" max="1282" width="24.453125" customWidth="1"/>
    <col min="1283" max="1283" width="106" customWidth="1"/>
    <col min="1284" max="1284" width="13.08984375" customWidth="1"/>
    <col min="1285" max="1285" width="11.81640625" customWidth="1"/>
    <col min="1538" max="1538" width="24.453125" customWidth="1"/>
    <col min="1539" max="1539" width="106" customWidth="1"/>
    <col min="1540" max="1540" width="13.08984375" customWidth="1"/>
    <col min="1541" max="1541" width="11.81640625" customWidth="1"/>
    <col min="1794" max="1794" width="24.453125" customWidth="1"/>
    <col min="1795" max="1795" width="106" customWidth="1"/>
    <col min="1796" max="1796" width="13.08984375" customWidth="1"/>
    <col min="1797" max="1797" width="11.81640625" customWidth="1"/>
    <col min="2050" max="2050" width="24.453125" customWidth="1"/>
    <col min="2051" max="2051" width="106" customWidth="1"/>
    <col min="2052" max="2052" width="13.08984375" customWidth="1"/>
    <col min="2053" max="2053" width="11.81640625" customWidth="1"/>
    <col min="2306" max="2306" width="24.453125" customWidth="1"/>
    <col min="2307" max="2307" width="106" customWidth="1"/>
    <col min="2308" max="2308" width="13.08984375" customWidth="1"/>
    <col min="2309" max="2309" width="11.81640625" customWidth="1"/>
    <col min="2562" max="2562" width="24.453125" customWidth="1"/>
    <col min="2563" max="2563" width="106" customWidth="1"/>
    <col min="2564" max="2564" width="13.08984375" customWidth="1"/>
    <col min="2565" max="2565" width="11.81640625" customWidth="1"/>
    <col min="2818" max="2818" width="24.453125" customWidth="1"/>
    <col min="2819" max="2819" width="106" customWidth="1"/>
    <col min="2820" max="2820" width="13.08984375" customWidth="1"/>
    <col min="2821" max="2821" width="11.81640625" customWidth="1"/>
    <col min="3074" max="3074" width="24.453125" customWidth="1"/>
    <col min="3075" max="3075" width="106" customWidth="1"/>
    <col min="3076" max="3076" width="13.08984375" customWidth="1"/>
    <col min="3077" max="3077" width="11.81640625" customWidth="1"/>
    <col min="3330" max="3330" width="24.453125" customWidth="1"/>
    <col min="3331" max="3331" width="106" customWidth="1"/>
    <col min="3332" max="3332" width="13.08984375" customWidth="1"/>
    <col min="3333" max="3333" width="11.81640625" customWidth="1"/>
    <col min="3586" max="3586" width="24.453125" customWidth="1"/>
    <col min="3587" max="3587" width="106" customWidth="1"/>
    <col min="3588" max="3588" width="13.08984375" customWidth="1"/>
    <col min="3589" max="3589" width="11.81640625" customWidth="1"/>
    <col min="3842" max="3842" width="24.453125" customWidth="1"/>
    <col min="3843" max="3843" width="106" customWidth="1"/>
    <col min="3844" max="3844" width="13.08984375" customWidth="1"/>
    <col min="3845" max="3845" width="11.81640625" customWidth="1"/>
    <col min="4098" max="4098" width="24.453125" customWidth="1"/>
    <col min="4099" max="4099" width="106" customWidth="1"/>
    <col min="4100" max="4100" width="13.08984375" customWidth="1"/>
    <col min="4101" max="4101" width="11.81640625" customWidth="1"/>
    <col min="4354" max="4354" width="24.453125" customWidth="1"/>
    <col min="4355" max="4355" width="106" customWidth="1"/>
    <col min="4356" max="4356" width="13.08984375" customWidth="1"/>
    <col min="4357" max="4357" width="11.81640625" customWidth="1"/>
    <col min="4610" max="4610" width="24.453125" customWidth="1"/>
    <col min="4611" max="4611" width="106" customWidth="1"/>
    <col min="4612" max="4612" width="13.08984375" customWidth="1"/>
    <col min="4613" max="4613" width="11.81640625" customWidth="1"/>
    <col min="4866" max="4866" width="24.453125" customWidth="1"/>
    <col min="4867" max="4867" width="106" customWidth="1"/>
    <col min="4868" max="4868" width="13.08984375" customWidth="1"/>
    <col min="4869" max="4869" width="11.81640625" customWidth="1"/>
    <col min="5122" max="5122" width="24.453125" customWidth="1"/>
    <col min="5123" max="5123" width="106" customWidth="1"/>
    <col min="5124" max="5124" width="13.08984375" customWidth="1"/>
    <col min="5125" max="5125" width="11.81640625" customWidth="1"/>
    <col min="5378" max="5378" width="24.453125" customWidth="1"/>
    <col min="5379" max="5379" width="106" customWidth="1"/>
    <col min="5380" max="5380" width="13.08984375" customWidth="1"/>
    <col min="5381" max="5381" width="11.81640625" customWidth="1"/>
    <col min="5634" max="5634" width="24.453125" customWidth="1"/>
    <col min="5635" max="5635" width="106" customWidth="1"/>
    <col min="5636" max="5636" width="13.08984375" customWidth="1"/>
    <col min="5637" max="5637" width="11.81640625" customWidth="1"/>
    <col min="5890" max="5890" width="24.453125" customWidth="1"/>
    <col min="5891" max="5891" width="106" customWidth="1"/>
    <col min="5892" max="5892" width="13.08984375" customWidth="1"/>
    <col min="5893" max="5893" width="11.81640625" customWidth="1"/>
    <col min="6146" max="6146" width="24.453125" customWidth="1"/>
    <col min="6147" max="6147" width="106" customWidth="1"/>
    <col min="6148" max="6148" width="13.08984375" customWidth="1"/>
    <col min="6149" max="6149" width="11.81640625" customWidth="1"/>
    <col min="6402" max="6402" width="24.453125" customWidth="1"/>
    <col min="6403" max="6403" width="106" customWidth="1"/>
    <col min="6404" max="6404" width="13.08984375" customWidth="1"/>
    <col min="6405" max="6405" width="11.81640625" customWidth="1"/>
    <col min="6658" max="6658" width="24.453125" customWidth="1"/>
    <col min="6659" max="6659" width="106" customWidth="1"/>
    <col min="6660" max="6660" width="13.08984375" customWidth="1"/>
    <col min="6661" max="6661" width="11.81640625" customWidth="1"/>
    <col min="6914" max="6914" width="24.453125" customWidth="1"/>
    <col min="6915" max="6915" width="106" customWidth="1"/>
    <col min="6916" max="6916" width="13.08984375" customWidth="1"/>
    <col min="6917" max="6917" width="11.81640625" customWidth="1"/>
    <col min="7170" max="7170" width="24.453125" customWidth="1"/>
    <col min="7171" max="7171" width="106" customWidth="1"/>
    <col min="7172" max="7172" width="13.08984375" customWidth="1"/>
    <col min="7173" max="7173" width="11.81640625" customWidth="1"/>
    <col min="7426" max="7426" width="24.453125" customWidth="1"/>
    <col min="7427" max="7427" width="106" customWidth="1"/>
    <col min="7428" max="7428" width="13.08984375" customWidth="1"/>
    <col min="7429" max="7429" width="11.81640625" customWidth="1"/>
    <col min="7682" max="7682" width="24.453125" customWidth="1"/>
    <col min="7683" max="7683" width="106" customWidth="1"/>
    <col min="7684" max="7684" width="13.08984375" customWidth="1"/>
    <col min="7685" max="7685" width="11.81640625" customWidth="1"/>
    <col min="7938" max="7938" width="24.453125" customWidth="1"/>
    <col min="7939" max="7939" width="106" customWidth="1"/>
    <col min="7940" max="7940" width="13.08984375" customWidth="1"/>
    <col min="7941" max="7941" width="11.81640625" customWidth="1"/>
    <col min="8194" max="8194" width="24.453125" customWidth="1"/>
    <col min="8195" max="8195" width="106" customWidth="1"/>
    <col min="8196" max="8196" width="13.08984375" customWidth="1"/>
    <col min="8197" max="8197" width="11.81640625" customWidth="1"/>
    <col min="8450" max="8450" width="24.453125" customWidth="1"/>
    <col min="8451" max="8451" width="106" customWidth="1"/>
    <col min="8452" max="8452" width="13.08984375" customWidth="1"/>
    <col min="8453" max="8453" width="11.81640625" customWidth="1"/>
    <col min="8706" max="8706" width="24.453125" customWidth="1"/>
    <col min="8707" max="8707" width="106" customWidth="1"/>
    <col min="8708" max="8708" width="13.08984375" customWidth="1"/>
    <col min="8709" max="8709" width="11.81640625" customWidth="1"/>
    <col min="8962" max="8962" width="24.453125" customWidth="1"/>
    <col min="8963" max="8963" width="106" customWidth="1"/>
    <col min="8964" max="8964" width="13.08984375" customWidth="1"/>
    <col min="8965" max="8965" width="11.81640625" customWidth="1"/>
    <col min="9218" max="9218" width="24.453125" customWidth="1"/>
    <col min="9219" max="9219" width="106" customWidth="1"/>
    <col min="9220" max="9220" width="13.08984375" customWidth="1"/>
    <col min="9221" max="9221" width="11.81640625" customWidth="1"/>
    <col min="9474" max="9474" width="24.453125" customWidth="1"/>
    <col min="9475" max="9475" width="106" customWidth="1"/>
    <col min="9476" max="9476" width="13.08984375" customWidth="1"/>
    <col min="9477" max="9477" width="11.81640625" customWidth="1"/>
    <col min="9730" max="9730" width="24.453125" customWidth="1"/>
    <col min="9731" max="9731" width="106" customWidth="1"/>
    <col min="9732" max="9732" width="13.08984375" customWidth="1"/>
    <col min="9733" max="9733" width="11.81640625" customWidth="1"/>
    <col min="9986" max="9986" width="24.453125" customWidth="1"/>
    <col min="9987" max="9987" width="106" customWidth="1"/>
    <col min="9988" max="9988" width="13.08984375" customWidth="1"/>
    <col min="9989" max="9989" width="11.81640625" customWidth="1"/>
    <col min="10242" max="10242" width="24.453125" customWidth="1"/>
    <col min="10243" max="10243" width="106" customWidth="1"/>
    <col min="10244" max="10244" width="13.08984375" customWidth="1"/>
    <col min="10245" max="10245" width="11.81640625" customWidth="1"/>
    <col min="10498" max="10498" width="24.453125" customWidth="1"/>
    <col min="10499" max="10499" width="106" customWidth="1"/>
    <col min="10500" max="10500" width="13.08984375" customWidth="1"/>
    <col min="10501" max="10501" width="11.81640625" customWidth="1"/>
    <col min="10754" max="10754" width="24.453125" customWidth="1"/>
    <col min="10755" max="10755" width="106" customWidth="1"/>
    <col min="10756" max="10756" width="13.08984375" customWidth="1"/>
    <col min="10757" max="10757" width="11.81640625" customWidth="1"/>
    <col min="11010" max="11010" width="24.453125" customWidth="1"/>
    <col min="11011" max="11011" width="106" customWidth="1"/>
    <col min="11012" max="11012" width="13.08984375" customWidth="1"/>
    <col min="11013" max="11013" width="11.81640625" customWidth="1"/>
    <col min="11266" max="11266" width="24.453125" customWidth="1"/>
    <col min="11267" max="11267" width="106" customWidth="1"/>
    <col min="11268" max="11268" width="13.08984375" customWidth="1"/>
    <col min="11269" max="11269" width="11.81640625" customWidth="1"/>
    <col min="11522" max="11522" width="24.453125" customWidth="1"/>
    <col min="11523" max="11523" width="106" customWidth="1"/>
    <col min="11524" max="11524" width="13.08984375" customWidth="1"/>
    <col min="11525" max="11525" width="11.81640625" customWidth="1"/>
    <col min="11778" max="11778" width="24.453125" customWidth="1"/>
    <col min="11779" max="11779" width="106" customWidth="1"/>
    <col min="11780" max="11780" width="13.08984375" customWidth="1"/>
    <col min="11781" max="11781" width="11.81640625" customWidth="1"/>
    <col min="12034" max="12034" width="24.453125" customWidth="1"/>
    <col min="12035" max="12035" width="106" customWidth="1"/>
    <col min="12036" max="12036" width="13.08984375" customWidth="1"/>
    <col min="12037" max="12037" width="11.81640625" customWidth="1"/>
    <col min="12290" max="12290" width="24.453125" customWidth="1"/>
    <col min="12291" max="12291" width="106" customWidth="1"/>
    <col min="12292" max="12292" width="13.08984375" customWidth="1"/>
    <col min="12293" max="12293" width="11.81640625" customWidth="1"/>
    <col min="12546" max="12546" width="24.453125" customWidth="1"/>
    <col min="12547" max="12547" width="106" customWidth="1"/>
    <col min="12548" max="12548" width="13.08984375" customWidth="1"/>
    <col min="12549" max="12549" width="11.81640625" customWidth="1"/>
    <col min="12802" max="12802" width="24.453125" customWidth="1"/>
    <col min="12803" max="12803" width="106" customWidth="1"/>
    <col min="12804" max="12804" width="13.08984375" customWidth="1"/>
    <col min="12805" max="12805" width="11.81640625" customWidth="1"/>
    <col min="13058" max="13058" width="24.453125" customWidth="1"/>
    <col min="13059" max="13059" width="106" customWidth="1"/>
    <col min="13060" max="13060" width="13.08984375" customWidth="1"/>
    <col min="13061" max="13061" width="11.81640625" customWidth="1"/>
    <col min="13314" max="13314" width="24.453125" customWidth="1"/>
    <col min="13315" max="13315" width="106" customWidth="1"/>
    <col min="13316" max="13316" width="13.08984375" customWidth="1"/>
    <col min="13317" max="13317" width="11.81640625" customWidth="1"/>
    <col min="13570" max="13570" width="24.453125" customWidth="1"/>
    <col min="13571" max="13571" width="106" customWidth="1"/>
    <col min="13572" max="13572" width="13.08984375" customWidth="1"/>
    <col min="13573" max="13573" width="11.81640625" customWidth="1"/>
    <col min="13826" max="13826" width="24.453125" customWidth="1"/>
    <col min="13827" max="13827" width="106" customWidth="1"/>
    <col min="13828" max="13828" width="13.08984375" customWidth="1"/>
    <col min="13829" max="13829" width="11.81640625" customWidth="1"/>
    <col min="14082" max="14082" width="24.453125" customWidth="1"/>
    <col min="14083" max="14083" width="106" customWidth="1"/>
    <col min="14084" max="14084" width="13.08984375" customWidth="1"/>
    <col min="14085" max="14085" width="11.81640625" customWidth="1"/>
    <col min="14338" max="14338" width="24.453125" customWidth="1"/>
    <col min="14339" max="14339" width="106" customWidth="1"/>
    <col min="14340" max="14340" width="13.08984375" customWidth="1"/>
    <col min="14341" max="14341" width="11.81640625" customWidth="1"/>
    <col min="14594" max="14594" width="24.453125" customWidth="1"/>
    <col min="14595" max="14595" width="106" customWidth="1"/>
    <col min="14596" max="14596" width="13.08984375" customWidth="1"/>
    <col min="14597" max="14597" width="11.81640625" customWidth="1"/>
    <col min="14850" max="14850" width="24.453125" customWidth="1"/>
    <col min="14851" max="14851" width="106" customWidth="1"/>
    <col min="14852" max="14852" width="13.08984375" customWidth="1"/>
    <col min="14853" max="14853" width="11.81640625" customWidth="1"/>
    <col min="15106" max="15106" width="24.453125" customWidth="1"/>
    <col min="15107" max="15107" width="106" customWidth="1"/>
    <col min="15108" max="15108" width="13.08984375" customWidth="1"/>
    <col min="15109" max="15109" width="11.81640625" customWidth="1"/>
    <col min="15362" max="15362" width="24.453125" customWidth="1"/>
    <col min="15363" max="15363" width="106" customWidth="1"/>
    <col min="15364" max="15364" width="13.08984375" customWidth="1"/>
    <col min="15365" max="15365" width="11.81640625" customWidth="1"/>
    <col min="15618" max="15618" width="24.453125" customWidth="1"/>
    <col min="15619" max="15619" width="106" customWidth="1"/>
    <col min="15620" max="15620" width="13.08984375" customWidth="1"/>
    <col min="15621" max="15621" width="11.81640625" customWidth="1"/>
    <col min="15874" max="15874" width="24.453125" customWidth="1"/>
    <col min="15875" max="15875" width="106" customWidth="1"/>
    <col min="15876" max="15876" width="13.08984375" customWidth="1"/>
    <col min="15877" max="15877" width="11.81640625" customWidth="1"/>
    <col min="16130" max="16130" width="24.453125" customWidth="1"/>
    <col min="16131" max="16131" width="106" customWidth="1"/>
    <col min="16132" max="16132" width="13.08984375" customWidth="1"/>
    <col min="16133" max="16133" width="11.81640625" customWidth="1"/>
  </cols>
  <sheetData>
    <row r="1" spans="1:5" ht="13" x14ac:dyDescent="0.3">
      <c r="A1" s="122" t="s">
        <v>184</v>
      </c>
    </row>
    <row r="2" spans="1:5" ht="13" x14ac:dyDescent="0.3">
      <c r="A2" s="122" t="s">
        <v>570</v>
      </c>
      <c r="B2" s="198"/>
      <c r="C2" s="198"/>
      <c r="D2" s="199"/>
      <c r="E2" s="198"/>
    </row>
    <row r="3" spans="1:5" ht="13" x14ac:dyDescent="0.3">
      <c r="A3" s="122" t="s">
        <v>185</v>
      </c>
      <c r="B3" s="122" t="s">
        <v>186</v>
      </c>
      <c r="C3" s="122" t="s">
        <v>187</v>
      </c>
      <c r="D3" s="200" t="s">
        <v>188</v>
      </c>
      <c r="E3" s="122" t="s">
        <v>571</v>
      </c>
    </row>
    <row r="4" spans="1:5" ht="13" customHeight="1" x14ac:dyDescent="0.25">
      <c r="A4" s="201">
        <v>1</v>
      </c>
      <c r="B4" s="202" t="s">
        <v>563</v>
      </c>
      <c r="C4" s="202" t="s">
        <v>572</v>
      </c>
      <c r="D4" s="203">
        <v>44126</v>
      </c>
      <c r="E4" s="198" t="s">
        <v>573</v>
      </c>
    </row>
    <row r="5" spans="1:5" x14ac:dyDescent="0.25">
      <c r="D5" s="204"/>
    </row>
    <row r="7" spans="1:5" ht="13" x14ac:dyDescent="0.3">
      <c r="A7" s="122"/>
      <c r="B7" s="122"/>
      <c r="C7" s="122"/>
      <c r="D7" s="122"/>
    </row>
    <row r="8" spans="1:5" x14ac:dyDescent="0.25">
      <c r="A8" s="205"/>
      <c r="B8" s="204"/>
      <c r="C8" s="206"/>
      <c r="D8" s="204"/>
    </row>
    <row r="9" spans="1:5" x14ac:dyDescent="0.25">
      <c r="B9" s="204"/>
      <c r="C9" s="204"/>
      <c r="D9" s="204"/>
    </row>
    <row r="11" spans="1:5" x14ac:dyDescent="0.25">
      <c r="B11" s="204"/>
      <c r="C11" s="204"/>
    </row>
    <row r="13" spans="1:5" ht="13" x14ac:dyDescent="0.3">
      <c r="A13" s="122"/>
      <c r="B13" s="122"/>
      <c r="C13" s="122"/>
    </row>
    <row r="14" spans="1:5" x14ac:dyDescent="0.25">
      <c r="A14" s="205"/>
      <c r="C14" s="204"/>
    </row>
    <row r="15" spans="1:5" x14ac:dyDescent="0.25">
      <c r="A15" s="205"/>
      <c r="C15" s="204"/>
    </row>
    <row r="16" spans="1:5" x14ac:dyDescent="0.25">
      <c r="A16" s="205"/>
    </row>
    <row r="17" spans="1:3" x14ac:dyDescent="0.25">
      <c r="A17" s="205"/>
    </row>
    <row r="18" spans="1:3" x14ac:dyDescent="0.25">
      <c r="A18" s="205"/>
    </row>
    <row r="19" spans="1:3" x14ac:dyDescent="0.25">
      <c r="A19" s="205"/>
    </row>
    <row r="20" spans="1:3" x14ac:dyDescent="0.25">
      <c r="A20" s="205"/>
    </row>
    <row r="21" spans="1:3" x14ac:dyDescent="0.25">
      <c r="A21" s="205"/>
    </row>
    <row r="22" spans="1:3" x14ac:dyDescent="0.25">
      <c r="A22" s="205"/>
      <c r="C22" s="204"/>
    </row>
    <row r="23" spans="1:3" x14ac:dyDescent="0.25">
      <c r="A23" s="205"/>
    </row>
    <row r="24" spans="1:3" x14ac:dyDescent="0.25">
      <c r="A24" s="205"/>
      <c r="C24" s="204"/>
    </row>
    <row r="25" spans="1:3" x14ac:dyDescent="0.25">
      <c r="A25" s="205"/>
    </row>
    <row r="26" spans="1:3" x14ac:dyDescent="0.25">
      <c r="A26" s="205"/>
      <c r="C26" s="204"/>
    </row>
    <row r="27" spans="1:3" x14ac:dyDescent="0.25">
      <c r="A27" s="205"/>
    </row>
    <row r="28" spans="1:3" x14ac:dyDescent="0.25">
      <c r="A28" s="205"/>
    </row>
    <row r="29" spans="1:3" x14ac:dyDescent="0.25">
      <c r="A29" s="205"/>
    </row>
    <row r="30" spans="1:3" x14ac:dyDescent="0.25">
      <c r="A30" s="205"/>
    </row>
    <row r="31" spans="1:3" x14ac:dyDescent="0.25">
      <c r="A31" s="205"/>
    </row>
    <row r="32" spans="1:3" x14ac:dyDescent="0.25">
      <c r="A32" s="205"/>
      <c r="C32" s="204"/>
    </row>
    <row r="33" spans="1:4" x14ac:dyDescent="0.25">
      <c r="A33" s="205"/>
      <c r="C33" s="204"/>
    </row>
    <row r="34" spans="1:4" x14ac:dyDescent="0.25">
      <c r="A34" s="205"/>
    </row>
    <row r="35" spans="1:4" x14ac:dyDescent="0.25">
      <c r="A35" s="205"/>
    </row>
    <row r="36" spans="1:4" x14ac:dyDescent="0.25">
      <c r="A36" s="205"/>
    </row>
    <row r="37" spans="1:4" x14ac:dyDescent="0.25">
      <c r="A37" s="205"/>
    </row>
    <row r="38" spans="1:4" x14ac:dyDescent="0.25">
      <c r="A38" s="205"/>
    </row>
    <row r="39" spans="1:4" x14ac:dyDescent="0.25">
      <c r="A39" s="205"/>
    </row>
    <row r="40" spans="1:4" x14ac:dyDescent="0.25">
      <c r="A40" s="205"/>
      <c r="C40" s="204"/>
    </row>
    <row r="42" spans="1:4" x14ac:dyDescent="0.25">
      <c r="A42" s="205"/>
    </row>
    <row r="45" spans="1:4" ht="13" x14ac:dyDescent="0.3">
      <c r="A45" s="122"/>
      <c r="B45" s="122"/>
      <c r="C45" s="122"/>
      <c r="D45" s="122"/>
    </row>
    <row r="46" spans="1:4" x14ac:dyDescent="0.25">
      <c r="A46" s="205"/>
      <c r="B46" s="204"/>
      <c r="C46" s="204"/>
      <c r="D46" s="204"/>
    </row>
    <row r="47" spans="1:4" x14ac:dyDescent="0.25">
      <c r="A47" s="205"/>
      <c r="B47" s="204"/>
      <c r="C47" s="206"/>
      <c r="D47" s="204"/>
    </row>
    <row r="48" spans="1:4" x14ac:dyDescent="0.25">
      <c r="A48" s="205"/>
      <c r="B48" s="156"/>
      <c r="C48" s="204"/>
      <c r="D48" s="204"/>
    </row>
    <row r="49" spans="1:4" x14ac:dyDescent="0.25">
      <c r="A49" s="205"/>
      <c r="B49" s="204"/>
      <c r="C49" s="204"/>
      <c r="D49" s="204"/>
    </row>
    <row r="50" spans="1:4" x14ac:dyDescent="0.25">
      <c r="A50" s="205"/>
      <c r="B50" s="204"/>
      <c r="C50" s="204"/>
      <c r="D50" s="204"/>
    </row>
    <row r="51" spans="1:4" x14ac:dyDescent="0.25">
      <c r="A51" s="205"/>
      <c r="B51" s="204"/>
      <c r="C51" s="204"/>
      <c r="D51" s="204"/>
    </row>
    <row r="52" spans="1:4" x14ac:dyDescent="0.25">
      <c r="A52" s="205"/>
      <c r="B52" s="204"/>
      <c r="C52" s="204"/>
      <c r="D52" s="204"/>
    </row>
    <row r="53" spans="1:4" x14ac:dyDescent="0.25">
      <c r="A53" s="205"/>
      <c r="C53" s="204"/>
      <c r="D53" s="204"/>
    </row>
    <row r="54" spans="1:4" x14ac:dyDescent="0.25">
      <c r="A54" s="205"/>
      <c r="B54" s="204"/>
      <c r="C54" s="204"/>
      <c r="D54" s="204"/>
    </row>
    <row r="55" spans="1:4" s="207" customFormat="1" x14ac:dyDescent="0.25">
      <c r="A55" s="201"/>
      <c r="C55" s="202"/>
      <c r="D55" s="156"/>
    </row>
    <row r="56" spans="1:4" x14ac:dyDescent="0.25">
      <c r="A56" s="205"/>
      <c r="B56" s="204"/>
      <c r="C56" s="204"/>
      <c r="D56" s="204"/>
    </row>
    <row r="57" spans="1:4" x14ac:dyDescent="0.25">
      <c r="A57" s="205"/>
      <c r="B57" s="204"/>
      <c r="C57" s="204"/>
      <c r="D57" s="204"/>
    </row>
    <row r="58" spans="1:4" x14ac:dyDescent="0.25">
      <c r="A58" s="201"/>
      <c r="B58" s="204"/>
      <c r="C58" s="204"/>
      <c r="D58" s="204"/>
    </row>
    <row r="59" spans="1:4" x14ac:dyDescent="0.25">
      <c r="A59" s="205"/>
      <c r="B59" s="204"/>
      <c r="C59" s="204"/>
      <c r="D59" s="204"/>
    </row>
    <row r="60" spans="1:4" x14ac:dyDescent="0.25">
      <c r="A60" s="205"/>
      <c r="C60" s="204"/>
      <c r="D60" s="204"/>
    </row>
    <row r="62" spans="1:4" ht="13" x14ac:dyDescent="0.3">
      <c r="A62" s="122"/>
      <c r="B62" s="122"/>
      <c r="C62" s="122"/>
      <c r="D62" s="122"/>
    </row>
    <row r="63" spans="1:4" x14ac:dyDescent="0.25">
      <c r="A63" s="205"/>
      <c r="B63" s="204"/>
      <c r="C63" s="204"/>
      <c r="D63" s="156"/>
    </row>
    <row r="64" spans="1:4" x14ac:dyDescent="0.25">
      <c r="A64" s="205"/>
      <c r="B64" s="204"/>
      <c r="C64" s="204"/>
      <c r="D64" s="156"/>
    </row>
    <row r="65" spans="1:13" x14ac:dyDescent="0.25">
      <c r="A65" s="201"/>
      <c r="B65" s="156"/>
      <c r="C65" s="206"/>
      <c r="D65" s="156"/>
    </row>
    <row r="66" spans="1:13" s="207" customFormat="1" x14ac:dyDescent="0.25">
      <c r="A66" s="201"/>
      <c r="B66" s="202"/>
      <c r="C66" s="202"/>
      <c r="D66" s="156"/>
      <c r="F66" s="198"/>
      <c r="G66" s="198"/>
      <c r="H66" s="198"/>
      <c r="I66" s="198"/>
      <c r="J66" s="198"/>
      <c r="K66" s="198"/>
      <c r="L66" s="198"/>
      <c r="M66" s="198"/>
    </row>
    <row r="67" spans="1:13" x14ac:dyDescent="0.25">
      <c r="A67" s="201"/>
      <c r="B67" s="156"/>
      <c r="C67" s="202"/>
      <c r="D67" s="156"/>
    </row>
    <row r="68" spans="1:13" x14ac:dyDescent="0.25">
      <c r="A68" s="201"/>
      <c r="B68" s="198"/>
      <c r="C68" s="202"/>
      <c r="D68" s="156"/>
    </row>
    <row r="69" spans="1:13" x14ac:dyDescent="0.25">
      <c r="A69" s="201"/>
      <c r="B69" s="202"/>
      <c r="C69" s="202"/>
      <c r="D69" s="156"/>
    </row>
    <row r="70" spans="1:13" x14ac:dyDescent="0.25">
      <c r="A70" s="201"/>
      <c r="B70" s="202"/>
      <c r="C70" s="202"/>
      <c r="D70" s="156"/>
    </row>
    <row r="71" spans="1:13" x14ac:dyDescent="0.25">
      <c r="A71" s="201"/>
      <c r="B71" s="202"/>
      <c r="C71" s="202"/>
      <c r="D71" s="156"/>
    </row>
    <row r="72" spans="1:13" x14ac:dyDescent="0.25">
      <c r="A72" s="201"/>
      <c r="B72" s="202"/>
      <c r="C72" s="202"/>
      <c r="D72" s="156"/>
    </row>
    <row r="73" spans="1:13" x14ac:dyDescent="0.25">
      <c r="A73" s="201"/>
      <c r="B73" s="202"/>
      <c r="C73" s="202"/>
      <c r="D73" s="156"/>
    </row>
    <row r="74" spans="1:13" x14ac:dyDescent="0.25">
      <c r="A74" s="201"/>
      <c r="B74" s="202"/>
      <c r="C74" s="202"/>
      <c r="D74" s="156"/>
    </row>
    <row r="75" spans="1:13" x14ac:dyDescent="0.25">
      <c r="A75" s="201"/>
      <c r="B75" s="202"/>
      <c r="C75" s="207"/>
      <c r="D75" s="156"/>
    </row>
    <row r="76" spans="1:13" x14ac:dyDescent="0.25">
      <c r="A76" s="201"/>
      <c r="B76" s="202"/>
      <c r="C76" s="207"/>
      <c r="D76" s="156"/>
    </row>
    <row r="77" spans="1:13" x14ac:dyDescent="0.25">
      <c r="A77" s="201"/>
      <c r="B77" s="202"/>
      <c r="C77" s="207"/>
      <c r="D77" s="156"/>
    </row>
    <row r="78" spans="1:13" x14ac:dyDescent="0.25">
      <c r="A78" s="201"/>
      <c r="B78" s="198"/>
      <c r="C78" s="202"/>
      <c r="D78" s="156"/>
    </row>
    <row r="79" spans="1:13" x14ac:dyDescent="0.25">
      <c r="A79" s="201"/>
      <c r="B79" s="202"/>
      <c r="C79" s="202"/>
      <c r="D79" s="156"/>
    </row>
    <row r="80" spans="1:13" x14ac:dyDescent="0.25">
      <c r="A80" s="201"/>
      <c r="B80" s="202"/>
      <c r="C80" s="202"/>
      <c r="D80" s="156"/>
    </row>
    <row r="82" spans="1:4" ht="13" x14ac:dyDescent="0.3">
      <c r="A82" s="122"/>
      <c r="B82" s="122"/>
      <c r="C82" s="122"/>
      <c r="D82" s="122"/>
    </row>
    <row r="83" spans="1:4" x14ac:dyDescent="0.25">
      <c r="A83" s="201"/>
      <c r="B83" s="202"/>
      <c r="C83" s="204"/>
      <c r="D83" s="156"/>
    </row>
    <row r="84" spans="1:4" x14ac:dyDescent="0.25">
      <c r="A84" s="201"/>
      <c r="B84" s="202"/>
      <c r="C84" s="204"/>
      <c r="D84" s="156"/>
    </row>
    <row r="85" spans="1:4" ht="12.75" customHeight="1" x14ac:dyDescent="0.25">
      <c r="A85" s="201"/>
      <c r="B85" s="156"/>
      <c r="C85" s="202"/>
      <c r="D85" s="202"/>
    </row>
    <row r="86" spans="1:4" x14ac:dyDescent="0.25">
      <c r="A86" s="201"/>
      <c r="B86" s="204"/>
      <c r="C86" s="204"/>
    </row>
    <row r="87" spans="1:4" x14ac:dyDescent="0.25">
      <c r="A87" s="201"/>
      <c r="B87" s="198"/>
      <c r="C87" s="202"/>
    </row>
    <row r="88" spans="1:4" x14ac:dyDescent="0.25">
      <c r="A88" s="201"/>
      <c r="B88" s="202"/>
      <c r="C88" s="202"/>
    </row>
    <row r="89" spans="1:4" x14ac:dyDescent="0.25">
      <c r="A89" s="201"/>
      <c r="B89" s="202"/>
      <c r="C89" s="204"/>
    </row>
    <row r="90" spans="1:4" x14ac:dyDescent="0.25">
      <c r="A90" s="201"/>
      <c r="B90" s="202"/>
      <c r="C90" s="202"/>
      <c r="D90" s="207"/>
    </row>
    <row r="91" spans="1:4" x14ac:dyDescent="0.25">
      <c r="A91" s="201"/>
      <c r="B91" s="156"/>
      <c r="C91" s="202"/>
      <c r="D91" s="207"/>
    </row>
    <row r="92" spans="1:4" x14ac:dyDescent="0.25">
      <c r="A92" s="201"/>
      <c r="B92" s="202"/>
      <c r="C92" s="202"/>
      <c r="D92" s="207"/>
    </row>
    <row r="93" spans="1:4" x14ac:dyDescent="0.25">
      <c r="A93" s="201"/>
      <c r="C93" s="202"/>
      <c r="D93" s="207"/>
    </row>
    <row r="94" spans="1:4" x14ac:dyDescent="0.25">
      <c r="A94" s="201"/>
      <c r="B94" s="202"/>
      <c r="C94" s="202"/>
      <c r="D94" s="207"/>
    </row>
    <row r="95" spans="1:4" x14ac:dyDescent="0.25">
      <c r="B95" s="202"/>
    </row>
    <row r="96" spans="1:4" ht="13" x14ac:dyDescent="0.3">
      <c r="A96" s="122"/>
    </row>
    <row r="97" spans="1:4" x14ac:dyDescent="0.25">
      <c r="A97" s="201"/>
      <c r="B97" s="156"/>
      <c r="C97" s="156"/>
      <c r="D97" s="207"/>
    </row>
    <row r="98" spans="1:4" x14ac:dyDescent="0.25">
      <c r="A98" s="201"/>
      <c r="B98" s="156"/>
      <c r="C98" s="156"/>
      <c r="D98" s="207"/>
    </row>
    <row r="99" spans="1:4" x14ac:dyDescent="0.25">
      <c r="A99" s="201"/>
      <c r="B99" s="156"/>
      <c r="C99" s="156"/>
      <c r="D99" s="207"/>
    </row>
    <row r="100" spans="1:4" x14ac:dyDescent="0.25">
      <c r="A100" s="201"/>
      <c r="B100" s="156"/>
      <c r="C100" s="202"/>
      <c r="D100" s="207"/>
    </row>
    <row r="101" spans="1:4" x14ac:dyDescent="0.25">
      <c r="A101" s="201"/>
      <c r="B101" s="156"/>
      <c r="C101" s="202"/>
      <c r="D101" s="207"/>
    </row>
    <row r="102" spans="1:4" x14ac:dyDescent="0.25">
      <c r="A102" s="201"/>
      <c r="B102" s="156"/>
      <c r="C102" s="156"/>
      <c r="D102" s="207"/>
    </row>
    <row r="103" spans="1:4" x14ac:dyDescent="0.25">
      <c r="A103" s="201"/>
      <c r="B103" s="156"/>
      <c r="C103" s="156"/>
      <c r="D103" s="207"/>
    </row>
    <row r="104" spans="1:4" x14ac:dyDescent="0.25">
      <c r="A104" s="201"/>
      <c r="B104" s="207"/>
      <c r="C104" s="202"/>
      <c r="D104" s="207"/>
    </row>
    <row r="105" spans="1:4" x14ac:dyDescent="0.25">
      <c r="A105" s="201"/>
      <c r="B105" s="207"/>
      <c r="C105" s="202"/>
      <c r="D105" s="207"/>
    </row>
    <row r="106" spans="1:4" x14ac:dyDescent="0.25">
      <c r="A106" s="201"/>
      <c r="B106" s="156"/>
      <c r="D106" s="207"/>
    </row>
    <row r="107" spans="1:4" x14ac:dyDescent="0.25">
      <c r="A107" s="201"/>
      <c r="B107" s="156"/>
      <c r="D107" s="207"/>
    </row>
    <row r="108" spans="1:4" x14ac:dyDescent="0.25">
      <c r="A108" s="201"/>
      <c r="B108" s="156"/>
      <c r="C108" s="204"/>
      <c r="D108" s="207"/>
    </row>
    <row r="110" spans="1:4" ht="13" x14ac:dyDescent="0.3">
      <c r="A110" s="122"/>
      <c r="B110" s="198"/>
    </row>
    <row r="111" spans="1:4" x14ac:dyDescent="0.25">
      <c r="A111" s="201"/>
      <c r="B111" s="156"/>
      <c r="C111" s="202"/>
      <c r="D111" s="207"/>
    </row>
    <row r="112" spans="1:4" x14ac:dyDescent="0.25">
      <c r="A112" s="201"/>
      <c r="B112" s="156"/>
      <c r="C112" s="202"/>
      <c r="D112" s="207"/>
    </row>
    <row r="113" spans="1:4" x14ac:dyDescent="0.25">
      <c r="A113" s="201"/>
      <c r="B113" s="156"/>
      <c r="C113" s="202"/>
      <c r="D113" s="207"/>
    </row>
    <row r="114" spans="1:4" x14ac:dyDescent="0.25">
      <c r="A114" s="201"/>
      <c r="B114" s="156"/>
      <c r="C114" s="204"/>
      <c r="D114" s="207"/>
    </row>
    <row r="115" spans="1:4" x14ac:dyDescent="0.25">
      <c r="A115" s="201"/>
      <c r="B115" s="156"/>
      <c r="C115" s="202"/>
      <c r="D115" s="207"/>
    </row>
    <row r="116" spans="1:4" x14ac:dyDescent="0.25">
      <c r="A116" s="201"/>
      <c r="B116" s="156"/>
      <c r="C116" s="202"/>
      <c r="D116" s="207"/>
    </row>
    <row r="117" spans="1:4" x14ac:dyDescent="0.25">
      <c r="A117" s="201"/>
      <c r="B117" s="156"/>
      <c r="C117" s="202"/>
      <c r="D117" s="207"/>
    </row>
    <row r="118" spans="1:4" x14ac:dyDescent="0.25">
      <c r="A118" s="201"/>
      <c r="B118" s="156"/>
      <c r="C118" s="202"/>
      <c r="D118" s="207"/>
    </row>
    <row r="119" spans="1:4" x14ac:dyDescent="0.25">
      <c r="A119" s="201"/>
      <c r="B119" s="156"/>
      <c r="C119" s="202"/>
      <c r="D119" s="207"/>
    </row>
    <row r="120" spans="1:4" x14ac:dyDescent="0.25">
      <c r="A120" s="201"/>
      <c r="B120" s="156"/>
      <c r="C120" s="202"/>
      <c r="D120" s="207"/>
    </row>
    <row r="121" spans="1:4" x14ac:dyDescent="0.25">
      <c r="A121" s="201"/>
      <c r="B121" s="156"/>
      <c r="C121" s="202"/>
      <c r="D121" s="207"/>
    </row>
    <row r="122" spans="1:4" x14ac:dyDescent="0.25">
      <c r="A122" s="201"/>
      <c r="B122" s="204"/>
      <c r="C122" s="204"/>
      <c r="D122" s="207"/>
    </row>
    <row r="123" spans="1:4" x14ac:dyDescent="0.25">
      <c r="A123" s="201"/>
      <c r="B123" s="156"/>
      <c r="C123" s="202"/>
      <c r="D123" s="207"/>
    </row>
    <row r="124" spans="1:4" x14ac:dyDescent="0.25">
      <c r="A124" s="201"/>
      <c r="B124" s="156"/>
      <c r="C124" s="202"/>
      <c r="D124" s="207"/>
    </row>
    <row r="125" spans="1:4" x14ac:dyDescent="0.25">
      <c r="A125" s="201"/>
      <c r="B125" s="204"/>
      <c r="C125" s="204"/>
      <c r="D125" s="207"/>
    </row>
    <row r="126" spans="1:4" x14ac:dyDescent="0.25">
      <c r="A126" s="201"/>
      <c r="B126" s="156"/>
      <c r="C126" s="202"/>
      <c r="D126" s="207"/>
    </row>
    <row r="127" spans="1:4" x14ac:dyDescent="0.25">
      <c r="A127" s="201"/>
      <c r="B127" s="204"/>
      <c r="C127" s="204"/>
      <c r="D127" s="207"/>
    </row>
    <row r="128" spans="1:4" x14ac:dyDescent="0.25">
      <c r="A128" s="201"/>
      <c r="B128" s="156"/>
      <c r="C128" s="202"/>
      <c r="D128" s="207"/>
    </row>
    <row r="129" spans="1:4" x14ac:dyDescent="0.25">
      <c r="A129" s="201"/>
      <c r="B129" s="156"/>
      <c r="C129" s="202"/>
      <c r="D129" s="207"/>
    </row>
    <row r="130" spans="1:4" x14ac:dyDescent="0.25">
      <c r="A130" s="201"/>
      <c r="B130" s="204"/>
      <c r="C130" s="204"/>
      <c r="D130" s="207"/>
    </row>
    <row r="131" spans="1:4" x14ac:dyDescent="0.25">
      <c r="A131" s="201"/>
      <c r="B131" s="156"/>
      <c r="C131" s="202"/>
      <c r="D131" s="207"/>
    </row>
    <row r="132" spans="1:4" x14ac:dyDescent="0.25">
      <c r="A132" s="201"/>
      <c r="B132" s="204"/>
      <c r="C132" s="204"/>
      <c r="D132" s="207"/>
    </row>
    <row r="133" spans="1:4" x14ac:dyDescent="0.25">
      <c r="A133" s="201"/>
      <c r="B133" s="207"/>
      <c r="C133" s="202"/>
      <c r="D133" s="207"/>
    </row>
    <row r="134" spans="1:4" x14ac:dyDescent="0.25">
      <c r="A134" s="201"/>
      <c r="B134" s="207"/>
      <c r="C134" s="202"/>
      <c r="D134" s="207"/>
    </row>
    <row r="135" spans="1:4" x14ac:dyDescent="0.25">
      <c r="A135" s="201"/>
      <c r="B135" s="204"/>
      <c r="C135" s="204"/>
      <c r="D135" s="207"/>
    </row>
    <row r="136" spans="1:4" x14ac:dyDescent="0.25">
      <c r="A136" s="201"/>
      <c r="B136" s="207"/>
      <c r="C136" s="202"/>
      <c r="D136" s="207"/>
    </row>
    <row r="137" spans="1:4" x14ac:dyDescent="0.25">
      <c r="A137" s="201"/>
      <c r="B137" s="204"/>
      <c r="C137" s="204"/>
      <c r="D137" s="207"/>
    </row>
    <row r="139" spans="1:4" ht="13" x14ac:dyDescent="0.3">
      <c r="A139" s="122"/>
      <c r="B139" s="198"/>
    </row>
    <row r="140" spans="1:4" x14ac:dyDescent="0.25">
      <c r="A140" s="201"/>
      <c r="B140" s="156"/>
      <c r="C140" s="202"/>
      <c r="D140" s="156"/>
    </row>
    <row r="141" spans="1:4" x14ac:dyDescent="0.25">
      <c r="A141" s="201"/>
      <c r="B141" s="156"/>
      <c r="C141" s="202"/>
      <c r="D141" s="156"/>
    </row>
    <row r="142" spans="1:4" x14ac:dyDescent="0.25">
      <c r="A142" s="201"/>
      <c r="B142" s="156"/>
      <c r="C142" s="202"/>
      <c r="D142" s="156"/>
    </row>
    <row r="143" spans="1:4" x14ac:dyDescent="0.25">
      <c r="A143" s="201"/>
      <c r="B143" s="202"/>
      <c r="C143" s="202"/>
      <c r="D143" s="156"/>
    </row>
    <row r="144" spans="1:4" x14ac:dyDescent="0.25">
      <c r="A144" s="201"/>
      <c r="B144" s="156"/>
      <c r="C144" s="202"/>
      <c r="D144" s="156"/>
    </row>
    <row r="145" spans="1:4" x14ac:dyDescent="0.25">
      <c r="A145" s="201"/>
      <c r="B145" s="156"/>
      <c r="C145" s="202"/>
      <c r="D145" s="156"/>
    </row>
    <row r="146" spans="1:4" x14ac:dyDescent="0.25">
      <c r="A146" s="201"/>
      <c r="B146" s="202"/>
      <c r="C146" s="202"/>
      <c r="D146" s="156"/>
    </row>
    <row r="147" spans="1:4" x14ac:dyDescent="0.25">
      <c r="A147" s="201"/>
      <c r="B147" s="156"/>
      <c r="C147" s="202"/>
      <c r="D147" s="156"/>
    </row>
    <row r="148" spans="1:4" x14ac:dyDescent="0.25">
      <c r="A148" s="201"/>
      <c r="B148" s="156"/>
      <c r="C148" s="202"/>
      <c r="D148" s="156"/>
    </row>
    <row r="149" spans="1:4" x14ac:dyDescent="0.25">
      <c r="A149" s="201"/>
      <c r="B149" s="198"/>
      <c r="C149" s="198"/>
      <c r="D149" s="156"/>
    </row>
    <row r="150" spans="1:4" x14ac:dyDescent="0.25">
      <c r="A150" s="201"/>
      <c r="B150" s="156"/>
      <c r="C150" s="198"/>
      <c r="D150" s="15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5" x14ac:dyDescent="0.25"/>
  <sheetData>
    <row r="1" spans="1:4" x14ac:dyDescent="0.25">
      <c r="A1" t="s">
        <v>265</v>
      </c>
      <c r="B1" t="s">
        <v>266</v>
      </c>
    </row>
    <row r="4" spans="1:4" x14ac:dyDescent="0.25">
      <c r="A4" t="s">
        <v>265</v>
      </c>
      <c r="B4" t="s">
        <v>267</v>
      </c>
    </row>
    <row r="5" spans="1:4" x14ac:dyDescent="0.25">
      <c r="A5" t="s">
        <v>265</v>
      </c>
      <c r="B5" t="s">
        <v>268</v>
      </c>
      <c r="C5" t="s">
        <v>269</v>
      </c>
    </row>
    <row r="6" spans="1:4" x14ac:dyDescent="0.25">
      <c r="A6" t="s">
        <v>270</v>
      </c>
      <c r="B6" t="s">
        <v>271</v>
      </c>
      <c r="C6" t="str">
        <f>NOTES!$D$5</f>
        <v>L1</v>
      </c>
    </row>
    <row r="7" spans="1:4" x14ac:dyDescent="0.25">
      <c r="A7" t="s">
        <v>270</v>
      </c>
      <c r="B7" t="s">
        <v>350</v>
      </c>
      <c r="C7">
        <f>NOTES!$D$4</f>
        <v>2021</v>
      </c>
    </row>
    <row r="8" spans="1:4" x14ac:dyDescent="0.25">
      <c r="A8" t="s">
        <v>270</v>
      </c>
      <c r="B8" t="s">
        <v>351</v>
      </c>
      <c r="C8" t="str">
        <f>CONCATENATE("BUD",NOTES!$D$4)</f>
        <v>BUD2021</v>
      </c>
    </row>
    <row r="9" spans="1:4" x14ac:dyDescent="0.25">
      <c r="A9" t="s">
        <v>352</v>
      </c>
      <c r="B9" t="s">
        <v>272</v>
      </c>
      <c r="C9" t="str">
        <f>$C$7&amp;"00"</f>
        <v>202100</v>
      </c>
    </row>
    <row r="10" spans="1:4" x14ac:dyDescent="0.25">
      <c r="A10" t="s">
        <v>352</v>
      </c>
      <c r="B10" t="s">
        <v>273</v>
      </c>
      <c r="C10" t="str">
        <f>$C$7&amp;"13"</f>
        <v>202113</v>
      </c>
    </row>
    <row r="12" spans="1:4" x14ac:dyDescent="0.25">
      <c r="A12" t="s">
        <v>265</v>
      </c>
      <c r="B12" t="s">
        <v>274</v>
      </c>
    </row>
    <row r="13" spans="1:4" x14ac:dyDescent="0.25">
      <c r="A13" t="s">
        <v>275</v>
      </c>
      <c r="B13" t="s">
        <v>276</v>
      </c>
      <c r="C13" t="s">
        <v>277</v>
      </c>
      <c r="D13" s="20">
        <v>2006</v>
      </c>
    </row>
    <row r="14" spans="1:4" x14ac:dyDescent="0.25">
      <c r="A14" t="s">
        <v>275</v>
      </c>
      <c r="B14" t="s">
        <v>278</v>
      </c>
      <c r="C14" t="s">
        <v>279</v>
      </c>
      <c r="D14">
        <v>2005</v>
      </c>
    </row>
    <row r="17" spans="1:2" x14ac:dyDescent="0.25">
      <c r="A17" s="156" t="s">
        <v>142</v>
      </c>
      <c r="B17" s="156" t="s">
        <v>201</v>
      </c>
    </row>
    <row r="18" spans="1:2" x14ac:dyDescent="0.25">
      <c r="A18" s="156" t="s">
        <v>142</v>
      </c>
      <c r="B18" s="156" t="s">
        <v>154</v>
      </c>
    </row>
    <row r="19" spans="1:2" x14ac:dyDescent="0.25">
      <c r="A19" s="156" t="s">
        <v>142</v>
      </c>
      <c r="B19" s="156" t="s">
        <v>143</v>
      </c>
    </row>
    <row r="20" spans="1:2" x14ac:dyDescent="0.25">
      <c r="A20" s="156" t="s">
        <v>142</v>
      </c>
      <c r="B20" s="156" t="s">
        <v>202</v>
      </c>
    </row>
    <row r="21" spans="1:2" x14ac:dyDescent="0.25">
      <c r="A21" s="156" t="s">
        <v>142</v>
      </c>
      <c r="B21" t="s">
        <v>203</v>
      </c>
    </row>
    <row r="22" spans="1:2" x14ac:dyDescent="0.25">
      <c r="A22" s="156" t="s">
        <v>142</v>
      </c>
      <c r="B22" t="s">
        <v>155</v>
      </c>
    </row>
    <row r="23" spans="1:2" x14ac:dyDescent="0.25">
      <c r="A23" s="156" t="s">
        <v>142</v>
      </c>
      <c r="B23" t="s">
        <v>189</v>
      </c>
    </row>
    <row r="24" spans="1:2" x14ac:dyDescent="0.25">
      <c r="A24" s="156" t="s">
        <v>142</v>
      </c>
      <c r="B24" t="s">
        <v>190</v>
      </c>
    </row>
    <row r="25" spans="1:2" x14ac:dyDescent="0.25">
      <c r="A25" s="156" t="s">
        <v>142</v>
      </c>
      <c r="B25" t="s">
        <v>191</v>
      </c>
    </row>
    <row r="26" spans="1:2" x14ac:dyDescent="0.25">
      <c r="A26" s="156" t="s">
        <v>142</v>
      </c>
      <c r="B26" t="s">
        <v>192</v>
      </c>
    </row>
    <row r="27" spans="1:2" x14ac:dyDescent="0.25">
      <c r="A27" s="156" t="s">
        <v>142</v>
      </c>
      <c r="B27" t="s">
        <v>193</v>
      </c>
    </row>
    <row r="28" spans="1:2" x14ac:dyDescent="0.25">
      <c r="A28" s="156" t="s">
        <v>142</v>
      </c>
      <c r="B28" t="s">
        <v>194</v>
      </c>
    </row>
    <row r="29" spans="1:2" x14ac:dyDescent="0.25">
      <c r="A29" s="156" t="s">
        <v>142</v>
      </c>
      <c r="B29" t="s">
        <v>195</v>
      </c>
    </row>
    <row r="30" spans="1:2" x14ac:dyDescent="0.25">
      <c r="A30" s="156" t="s">
        <v>142</v>
      </c>
      <c r="B30" t="s">
        <v>196</v>
      </c>
    </row>
    <row r="31" spans="1:2" x14ac:dyDescent="0.25">
      <c r="A31" s="156" t="s">
        <v>142</v>
      </c>
      <c r="B31" t="s">
        <v>197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A2" sqref="A2"/>
    </sheetView>
  </sheetViews>
  <sheetFormatPr defaultRowHeight="12.5" x14ac:dyDescent="0.25"/>
  <cols>
    <col min="2" max="2" width="36.1796875" customWidth="1"/>
    <col min="3" max="4" width="16.7265625" customWidth="1"/>
    <col min="7" max="7" width="21" customWidth="1"/>
  </cols>
  <sheetData>
    <row r="5" spans="2:4" ht="13" x14ac:dyDescent="0.3">
      <c r="C5" s="122" t="s">
        <v>149</v>
      </c>
      <c r="D5" s="142" t="s">
        <v>150</v>
      </c>
    </row>
    <row r="6" spans="2:4" ht="13" x14ac:dyDescent="0.3">
      <c r="B6" s="122" t="s">
        <v>151</v>
      </c>
      <c r="C6" s="122" t="s">
        <v>152</v>
      </c>
      <c r="D6" s="142" t="s">
        <v>152</v>
      </c>
    </row>
    <row r="7" spans="2:4" x14ac:dyDescent="0.25">
      <c r="D7" s="143"/>
    </row>
    <row r="8" spans="2:4" x14ac:dyDescent="0.25">
      <c r="B8" s="144" t="s">
        <v>153</v>
      </c>
      <c r="C8" s="145">
        <f>'Exp &amp; Inc by AUTHTYPE'!F79</f>
        <v>5826952072.9000025</v>
      </c>
      <c r="D8" s="146"/>
    </row>
    <row r="9" spans="2:4" x14ac:dyDescent="0.25">
      <c r="D9" s="143"/>
    </row>
    <row r="10" spans="2:4" x14ac:dyDescent="0.25">
      <c r="B10" s="144" t="s">
        <v>154</v>
      </c>
      <c r="C10" s="145">
        <f>'Summary I&amp;E by Div'!E145</f>
        <v>5826952072.9000006</v>
      </c>
      <c r="D10" s="147">
        <f>C10-C8</f>
        <v>0</v>
      </c>
    </row>
    <row r="11" spans="2:4" x14ac:dyDescent="0.25">
      <c r="D11" s="143"/>
    </row>
    <row r="12" spans="2:4" x14ac:dyDescent="0.25">
      <c r="B12" s="144" t="s">
        <v>155</v>
      </c>
      <c r="C12" s="145">
        <f>'Exp &amp; Inc by SVCDIV G&amp;H'!I114</f>
        <v>5826952087.9000006</v>
      </c>
      <c r="D12" s="147">
        <f>C12-C8</f>
        <v>14.999998092651367</v>
      </c>
    </row>
    <row r="13" spans="2:4" x14ac:dyDescent="0.25">
      <c r="D13" s="143"/>
    </row>
    <row r="14" spans="2:4" x14ac:dyDescent="0.25">
      <c r="B14" s="153" t="s">
        <v>179</v>
      </c>
      <c r="C14" s="154">
        <f>'Revenue Exp &amp; Inc &amp; ARV'!C92-'Revenue Exp &amp; Inc &amp; ARV'!F92</f>
        <v>0</v>
      </c>
      <c r="D14" s="147">
        <f>C14-C8</f>
        <v>-5826952072.9000025</v>
      </c>
    </row>
    <row r="15" spans="2:4" x14ac:dyDescent="0.25">
      <c r="B15" t="s">
        <v>156</v>
      </c>
      <c r="D15" s="143"/>
    </row>
    <row r="16" spans="2:4" x14ac:dyDescent="0.25">
      <c r="B16" s="153" t="s">
        <v>500</v>
      </c>
      <c r="C16" s="14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5826952087.9000006</v>
      </c>
      <c r="D16" s="147">
        <f>C16-C8</f>
        <v>14.999998092651367</v>
      </c>
    </row>
    <row r="17" spans="2:4" x14ac:dyDescent="0.25">
      <c r="D17" s="143"/>
    </row>
    <row r="19" spans="2:4" ht="13" x14ac:dyDescent="0.3">
      <c r="B19" s="122" t="s">
        <v>157</v>
      </c>
      <c r="C19" s="122" t="s">
        <v>152</v>
      </c>
      <c r="D19" s="142" t="s">
        <v>152</v>
      </c>
    </row>
    <row r="20" spans="2:4" x14ac:dyDescent="0.25">
      <c r="D20" s="143"/>
    </row>
    <row r="21" spans="2:4" x14ac:dyDescent="0.25">
      <c r="B21" s="144" t="str">
        <f>B8</f>
        <v>Exp &amp; Inc by Authority Type</v>
      </c>
      <c r="C21" s="145">
        <f>'Exp &amp; Inc by AUTHTYPE'!F88</f>
        <v>5826952039.8999996</v>
      </c>
      <c r="D21" s="146"/>
    </row>
    <row r="22" spans="2:4" x14ac:dyDescent="0.25">
      <c r="D22" s="143"/>
    </row>
    <row r="23" spans="2:4" x14ac:dyDescent="0.25">
      <c r="B23" s="144" t="str">
        <f>B10</f>
        <v>Summary I&amp;E by Div</v>
      </c>
      <c r="C23" s="145">
        <f>'Summary I&amp;E by Div'!F152</f>
        <v>5826952072.8999996</v>
      </c>
      <c r="D23" s="147">
        <f>C23-C21</f>
        <v>33</v>
      </c>
    </row>
    <row r="24" spans="2:4" x14ac:dyDescent="0.25">
      <c r="D24" s="143"/>
    </row>
    <row r="25" spans="2:4" x14ac:dyDescent="0.25">
      <c r="B25" s="144" t="str">
        <f>B12</f>
        <v>Exp &amp; Inc by SVCDIV G&amp;H</v>
      </c>
      <c r="C25" s="145">
        <f>'Exp &amp; Inc by SVCDIV G&amp;H'!J114</f>
        <v>5826952164.8999996</v>
      </c>
      <c r="D25" s="147">
        <f>C25-C21</f>
        <v>125</v>
      </c>
    </row>
    <row r="26" spans="2:4" x14ac:dyDescent="0.25">
      <c r="D26" s="143"/>
    </row>
    <row r="27" spans="2:4" x14ac:dyDescent="0.25">
      <c r="B27" s="144" t="str">
        <f>B14</f>
        <v>Rev Inc &amp; Exp &amp; ARV</v>
      </c>
      <c r="C27" s="154">
        <f>'Revenue Exp &amp; Inc &amp; ARV'!H92+'Revenue Exp &amp; Inc &amp; ARV'!J92-'Revenue Exp &amp; Inc &amp; ARV'!I92-'Revenue Exp &amp; Inc &amp; ARV'!F92</f>
        <v>0</v>
      </c>
      <c r="D27" s="147">
        <f>C27-C21</f>
        <v>-5826952039.8999996</v>
      </c>
    </row>
    <row r="28" spans="2:4" x14ac:dyDescent="0.25">
      <c r="B28" s="21"/>
      <c r="C28" s="185"/>
      <c r="D28" s="186"/>
    </row>
    <row r="29" spans="2:4" ht="25.5" customHeight="1" x14ac:dyDescent="0.3">
      <c r="B29" s="187" t="s">
        <v>501</v>
      </c>
      <c r="D29" s="143"/>
    </row>
    <row r="30" spans="2:4" x14ac:dyDescent="0.25">
      <c r="B30" s="184" t="str">
        <f>B8</f>
        <v>Exp &amp; Inc by Authority Type</v>
      </c>
      <c r="C30" s="145">
        <f>'Exp &amp; Inc by AUTHTYPE'!F81+'Exp &amp; Inc by AUTHTYPE'!F84</f>
        <v>3702915002.5999999</v>
      </c>
      <c r="D30" s="146"/>
    </row>
    <row r="31" spans="2:4" x14ac:dyDescent="0.25">
      <c r="D31" s="143"/>
    </row>
    <row r="32" spans="2:4" x14ac:dyDescent="0.25">
      <c r="B32" s="144" t="str">
        <f>B10</f>
        <v>Summary I&amp;E by Div</v>
      </c>
      <c r="C32" s="145">
        <f>'Summary I&amp;E by Div'!F145</f>
        <v>3702915035.6000004</v>
      </c>
      <c r="D32" s="147">
        <f>C32-C30</f>
        <v>33.000000476837158</v>
      </c>
    </row>
    <row r="33" spans="2:4" x14ac:dyDescent="0.25">
      <c r="D33" s="143"/>
    </row>
    <row r="34" spans="2:4" x14ac:dyDescent="0.25">
      <c r="B34" s="144" t="str">
        <f>B16</f>
        <v>Revenue I&amp;E SVC A-H</v>
      </c>
      <c r="C34" s="14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3702915127.5999999</v>
      </c>
      <c r="D34" s="147">
        <f>C34-C30</f>
        <v>125</v>
      </c>
    </row>
    <row r="35" spans="2:4" ht="27" customHeight="1" x14ac:dyDescent="0.25"/>
    <row r="36" spans="2:4" ht="13" x14ac:dyDescent="0.3">
      <c r="B36" s="122" t="s">
        <v>498</v>
      </c>
    </row>
    <row r="37" spans="2:4" ht="13" x14ac:dyDescent="0.3">
      <c r="B37" s="122"/>
    </row>
    <row r="38" spans="2:4" x14ac:dyDescent="0.25">
      <c r="B38" s="144" t="str">
        <f>B8</f>
        <v>Exp &amp; Inc by Authority Type</v>
      </c>
      <c r="C38" s="145">
        <f>'Exp &amp; Inc by AUTHTYPE'!F64</f>
        <v>114255479.15000001</v>
      </c>
      <c r="D38" s="146"/>
    </row>
    <row r="39" spans="2:4" x14ac:dyDescent="0.25">
      <c r="D39" s="143"/>
    </row>
    <row r="40" spans="2:4" x14ac:dyDescent="0.25">
      <c r="B40" s="144" t="str">
        <f>B10</f>
        <v>Summary I&amp;E by Div</v>
      </c>
      <c r="C40" s="145">
        <f>'Summary I&amp;E by Div'!E114+'Summary I&amp;E by Div'!E116+'Summary I&amp;E by Div'!E118+'Summary I&amp;E by Div'!E120+'Summary I&amp;E by Div'!E122+'Summary I&amp;E by Div'!E124+'Summary I&amp;E by Div'!E126+'Summary I&amp;E by Div'!E128</f>
        <v>114255479.15000001</v>
      </c>
      <c r="D40" s="147">
        <f>C40-C38</f>
        <v>0</v>
      </c>
    </row>
    <row r="41" spans="2:4" x14ac:dyDescent="0.25">
      <c r="D41" s="143"/>
    </row>
    <row r="42" spans="2:4" x14ac:dyDescent="0.25">
      <c r="B42" s="153" t="s">
        <v>499</v>
      </c>
      <c r="C42" s="14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114255479.15000001</v>
      </c>
      <c r="D42" s="147">
        <f>C42-C38</f>
        <v>0</v>
      </c>
    </row>
    <row r="43" spans="2:4" x14ac:dyDescent="0.25">
      <c r="D43" s="143"/>
    </row>
    <row r="44" spans="2:4" x14ac:dyDescent="0.25">
      <c r="B44" s="144" t="str">
        <f>B14</f>
        <v>Rev Inc &amp; Exp &amp; ARV</v>
      </c>
      <c r="C44" s="154">
        <f>'Revenue Exp &amp; Inc &amp; ARV'!F92</f>
        <v>0</v>
      </c>
      <c r="D44" s="147">
        <f>C44-C38</f>
        <v>-114255479.15000001</v>
      </c>
    </row>
    <row r="45" spans="2:4" x14ac:dyDescent="0.25">
      <c r="D45" s="143"/>
    </row>
    <row r="46" spans="2:4" x14ac:dyDescent="0.25">
      <c r="B46" s="144" t="str">
        <f>B16</f>
        <v>Revenue I&amp;E SVC A-H</v>
      </c>
      <c r="C46" s="14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114255479.15000001</v>
      </c>
      <c r="D46" s="14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tabSelected="1" workbookViewId="0">
      <selection activeCell="F2" sqref="F2"/>
    </sheetView>
  </sheetViews>
  <sheetFormatPr defaultRowHeight="12.5" x14ac:dyDescent="0.25"/>
  <sheetData>
    <row r="15" spans="2:9" ht="25" x14ac:dyDescent="0.5">
      <c r="B15" s="211" t="str">
        <f>CONCATENATE(NOTES!$D$4," Budget Summary Tables/Charts")</f>
        <v>2021 Budget Summary Tables/Charts</v>
      </c>
      <c r="C15" s="211"/>
      <c r="D15" s="211"/>
      <c r="E15" s="211"/>
      <c r="F15" s="211"/>
      <c r="G15" s="211"/>
      <c r="H15" s="211"/>
      <c r="I15" s="211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opLeftCell="B7" zoomScaleNormal="100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45.26953125" customWidth="1"/>
    <col min="4" max="4" width="18.1796875" customWidth="1"/>
    <col min="5" max="5" width="12" customWidth="1"/>
    <col min="6" max="6" width="15.54296875" customWidth="1"/>
    <col min="7" max="7" width="14.453125" customWidth="1"/>
    <col min="10" max="10" width="16.7265625" customWidth="1"/>
  </cols>
  <sheetData>
    <row r="1" spans="1:8" ht="13" hidden="1" x14ac:dyDescent="0.3">
      <c r="A1" s="1" t="s">
        <v>141</v>
      </c>
    </row>
    <row r="2" spans="1:8" s="1" customFormat="1" ht="13" hidden="1" x14ac:dyDescent="0.3">
      <c r="A2" s="1" t="s">
        <v>238</v>
      </c>
    </row>
    <row r="3" spans="1:8" s="1" customFormat="1" ht="13" hidden="1" x14ac:dyDescent="0.3">
      <c r="A3" s="1" t="s">
        <v>245</v>
      </c>
      <c r="D3" s="1" t="s">
        <v>226</v>
      </c>
      <c r="E3" s="1" t="s">
        <v>226</v>
      </c>
      <c r="G3" s="1" t="s">
        <v>226</v>
      </c>
    </row>
    <row r="4" spans="1:8" s="1" customFormat="1" ht="12.75" hidden="1" customHeight="1" x14ac:dyDescent="0.35">
      <c r="A4" s="1" t="s">
        <v>443</v>
      </c>
      <c r="B4" s="22"/>
      <c r="D4" s="42" t="str">
        <f>CONCATENATE("BUD",NOTES!$D$4)</f>
        <v>BUD2021</v>
      </c>
      <c r="E4" s="42" t="str">
        <f>CONCATENATE("BUD",NOTES!$D$4)</f>
        <v>BUD2021</v>
      </c>
      <c r="G4" s="42" t="str">
        <f>CONCATENATE("BUD",NOTES!$D$4-1)</f>
        <v>BUD2020</v>
      </c>
    </row>
    <row r="5" spans="1:8" s="1" customFormat="1" ht="13" hidden="1" x14ac:dyDescent="0.3">
      <c r="A5" s="1" t="s">
        <v>227</v>
      </c>
      <c r="D5" s="1">
        <v>10</v>
      </c>
      <c r="E5" s="1">
        <v>10</v>
      </c>
      <c r="G5" s="1">
        <v>10</v>
      </c>
      <c r="H5" s="3"/>
    </row>
    <row r="6" spans="1:8" s="31" customFormat="1" ht="13" hidden="1" x14ac:dyDescent="0.3">
      <c r="A6" s="31" t="s">
        <v>416</v>
      </c>
      <c r="D6" s="31" t="s">
        <v>513</v>
      </c>
      <c r="E6" s="31" t="s">
        <v>417</v>
      </c>
      <c r="G6" s="31" t="s">
        <v>522</v>
      </c>
      <c r="H6" s="43"/>
    </row>
    <row r="7" spans="1:8" s="1" customFormat="1" ht="13" x14ac:dyDescent="0.3">
      <c r="A7" s="31"/>
      <c r="B7" s="31"/>
      <c r="H7" s="3"/>
    </row>
    <row r="8" spans="1:8" s="1" customFormat="1" ht="13" hidden="1" x14ac:dyDescent="0.3">
      <c r="A8" s="1" t="s">
        <v>205</v>
      </c>
      <c r="B8" s="31"/>
      <c r="H8" s="3"/>
    </row>
    <row r="9" spans="1:8" ht="15.5" hidden="1" x14ac:dyDescent="0.35">
      <c r="A9" s="1" t="s">
        <v>233</v>
      </c>
      <c r="B9" s="22"/>
      <c r="C9" s="22"/>
      <c r="D9" s="22"/>
    </row>
    <row r="10" spans="1:8" ht="15.5" hidden="1" x14ac:dyDescent="0.35">
      <c r="A10" s="1" t="s">
        <v>246</v>
      </c>
      <c r="B10" s="22"/>
      <c r="C10" s="42"/>
      <c r="D10" s="1" t="s">
        <v>226</v>
      </c>
      <c r="E10" s="1" t="s">
        <v>226</v>
      </c>
      <c r="G10" s="1" t="s">
        <v>226</v>
      </c>
    </row>
    <row r="11" spans="1:8" s="1" customFormat="1" ht="12.75" hidden="1" customHeight="1" x14ac:dyDescent="0.35">
      <c r="A11" s="1" t="s">
        <v>212</v>
      </c>
      <c r="B11" s="22"/>
      <c r="D11" s="42" t="str">
        <f>CONCATENATE("BUD",NOTES!$D$4)</f>
        <v>BUD2021</v>
      </c>
      <c r="E11" s="42" t="str">
        <f>CONCATENATE("BUD",NOTES!$D$4)</f>
        <v>BUD2021</v>
      </c>
      <c r="G11" s="42" t="str">
        <f>CONCATENATE("BUD",NOTES!$D$4-1)</f>
        <v>BUD2020</v>
      </c>
    </row>
    <row r="12" spans="1:8" ht="15.5" hidden="1" x14ac:dyDescent="0.35">
      <c r="A12" s="1" t="s">
        <v>228</v>
      </c>
      <c r="B12" s="22"/>
      <c r="C12" s="42"/>
      <c r="D12" s="1">
        <v>10</v>
      </c>
      <c r="E12" s="1">
        <v>10</v>
      </c>
      <c r="G12" s="1">
        <v>10</v>
      </c>
    </row>
    <row r="13" spans="1:8" ht="15.5" hidden="1" x14ac:dyDescent="0.35">
      <c r="A13" s="31" t="s">
        <v>421</v>
      </c>
      <c r="B13" s="22"/>
      <c r="C13" s="1"/>
      <c r="D13" s="31" t="s">
        <v>513</v>
      </c>
      <c r="E13" s="31" t="s">
        <v>417</v>
      </c>
      <c r="G13" s="31" t="s">
        <v>522</v>
      </c>
    </row>
    <row r="14" spans="1:8" ht="15.5" hidden="1" x14ac:dyDescent="0.35">
      <c r="A14" s="31" t="s">
        <v>356</v>
      </c>
      <c r="B14" s="22"/>
      <c r="C14" s="1"/>
      <c r="D14" s="31" t="s">
        <v>355</v>
      </c>
      <c r="E14" s="31" t="s">
        <v>355</v>
      </c>
      <c r="G14" s="31" t="s">
        <v>355</v>
      </c>
    </row>
    <row r="15" spans="1:8" s="1" customFormat="1" ht="13" x14ac:dyDescent="0.3">
      <c r="A15" s="31"/>
      <c r="B15" s="31"/>
      <c r="H15" s="3"/>
    </row>
    <row r="16" spans="1:8" s="1" customFormat="1" ht="13" hidden="1" x14ac:dyDescent="0.3">
      <c r="A16" s="1" t="s">
        <v>568</v>
      </c>
      <c r="B16" s="31"/>
      <c r="H16" s="3"/>
    </row>
    <row r="17" spans="1:8" ht="15.5" hidden="1" x14ac:dyDescent="0.35">
      <c r="A17" s="1" t="s">
        <v>234</v>
      </c>
      <c r="B17" s="22"/>
      <c r="C17" s="22"/>
      <c r="D17" s="22"/>
    </row>
    <row r="18" spans="1:8" ht="15.5" hidden="1" x14ac:dyDescent="0.35">
      <c r="A18" s="1" t="s">
        <v>247</v>
      </c>
      <c r="B18" s="22"/>
      <c r="C18" s="42"/>
      <c r="D18" s="1" t="s">
        <v>226</v>
      </c>
      <c r="E18" s="1" t="s">
        <v>226</v>
      </c>
      <c r="G18" s="1" t="s">
        <v>226</v>
      </c>
    </row>
    <row r="19" spans="1:8" s="1" customFormat="1" ht="12.75" hidden="1" customHeight="1" x14ac:dyDescent="0.35">
      <c r="A19" s="1" t="s">
        <v>211</v>
      </c>
      <c r="B19" s="22"/>
      <c r="D19" s="42" t="str">
        <f>CONCATENATE("BUD",NOTES!$D$4)</f>
        <v>BUD2021</v>
      </c>
      <c r="E19" s="42" t="str">
        <f>CONCATENATE("BUD",NOTES!$D$4)</f>
        <v>BUD2021</v>
      </c>
      <c r="G19" s="42" t="str">
        <f>CONCATENATE("BUD",NOTES!$D$4-1)</f>
        <v>BUD2020</v>
      </c>
    </row>
    <row r="20" spans="1:8" ht="15.5" hidden="1" x14ac:dyDescent="0.35">
      <c r="A20" s="1" t="s">
        <v>229</v>
      </c>
      <c r="B20" s="22"/>
      <c r="C20" s="42"/>
      <c r="D20" s="1">
        <v>10</v>
      </c>
      <c r="E20" s="1">
        <v>10</v>
      </c>
      <c r="G20" s="1">
        <v>10</v>
      </c>
    </row>
    <row r="21" spans="1:8" ht="15.5" hidden="1" x14ac:dyDescent="0.35">
      <c r="A21" s="31" t="s">
        <v>422</v>
      </c>
      <c r="B21" s="22"/>
      <c r="C21" s="1"/>
      <c r="D21" s="31" t="s">
        <v>513</v>
      </c>
      <c r="E21" s="31" t="s">
        <v>417</v>
      </c>
      <c r="G21" s="31" t="s">
        <v>522</v>
      </c>
    </row>
    <row r="22" spans="1:8" ht="15.5" hidden="1" x14ac:dyDescent="0.35">
      <c r="A22" s="31" t="s">
        <v>357</v>
      </c>
      <c r="B22" s="22"/>
      <c r="C22" s="1"/>
      <c r="D22" s="31" t="s">
        <v>355</v>
      </c>
      <c r="E22" s="31" t="s">
        <v>355</v>
      </c>
      <c r="G22" s="31" t="s">
        <v>355</v>
      </c>
    </row>
    <row r="23" spans="1:8" s="1" customFormat="1" ht="13" x14ac:dyDescent="0.3">
      <c r="A23" s="31"/>
      <c r="B23" s="31"/>
      <c r="H23" s="3"/>
    </row>
    <row r="24" spans="1:8" s="1" customFormat="1" ht="13" hidden="1" x14ac:dyDescent="0.3">
      <c r="A24" s="1" t="s">
        <v>145</v>
      </c>
      <c r="B24" s="31"/>
      <c r="H24" s="3"/>
    </row>
    <row r="25" spans="1:8" ht="15.5" hidden="1" x14ac:dyDescent="0.35">
      <c r="A25" s="1" t="s">
        <v>235</v>
      </c>
      <c r="B25" s="22"/>
      <c r="C25" s="22"/>
      <c r="D25" s="22"/>
    </row>
    <row r="26" spans="1:8" ht="15.5" hidden="1" x14ac:dyDescent="0.35">
      <c r="A26" s="1" t="s">
        <v>248</v>
      </c>
      <c r="B26" s="22"/>
      <c r="C26" s="42"/>
      <c r="D26" s="1" t="s">
        <v>226</v>
      </c>
      <c r="E26" s="1" t="s">
        <v>226</v>
      </c>
      <c r="G26" s="1" t="s">
        <v>226</v>
      </c>
    </row>
    <row r="27" spans="1:8" s="1" customFormat="1" ht="12.75" hidden="1" customHeight="1" x14ac:dyDescent="0.35">
      <c r="A27" s="1" t="s">
        <v>210</v>
      </c>
      <c r="B27" s="22"/>
      <c r="D27" s="42" t="str">
        <f>CONCATENATE("BUD",NOTES!$D$4)</f>
        <v>BUD2021</v>
      </c>
      <c r="E27" s="42" t="str">
        <f>CONCATENATE("BUD",NOTES!$D$4)</f>
        <v>BUD2021</v>
      </c>
      <c r="G27" s="42" t="str">
        <f>CONCATENATE("BUD",NOTES!$D$4-1)</f>
        <v>BUD2020</v>
      </c>
    </row>
    <row r="28" spans="1:8" ht="15.5" hidden="1" x14ac:dyDescent="0.35">
      <c r="A28" s="1" t="s">
        <v>230</v>
      </c>
      <c r="B28" s="22"/>
      <c r="C28" s="42"/>
      <c r="D28" s="1">
        <v>20</v>
      </c>
      <c r="E28" s="1">
        <v>20</v>
      </c>
      <c r="G28" s="1">
        <v>20</v>
      </c>
    </row>
    <row r="29" spans="1:8" ht="15.5" hidden="1" x14ac:dyDescent="0.35">
      <c r="A29" s="31" t="s">
        <v>216</v>
      </c>
      <c r="B29" s="22"/>
      <c r="C29" s="1"/>
      <c r="D29" s="31" t="s">
        <v>513</v>
      </c>
      <c r="E29" s="31" t="s">
        <v>417</v>
      </c>
      <c r="G29" s="31" t="s">
        <v>522</v>
      </c>
    </row>
    <row r="30" spans="1:8" ht="15.5" hidden="1" x14ac:dyDescent="0.35">
      <c r="A30" s="31" t="s">
        <v>358</v>
      </c>
      <c r="B30" s="22"/>
      <c r="C30" s="1"/>
      <c r="D30" s="31" t="s">
        <v>355</v>
      </c>
      <c r="E30" s="31" t="s">
        <v>355</v>
      </c>
      <c r="G30" s="31" t="s">
        <v>355</v>
      </c>
    </row>
    <row r="31" spans="1:8" s="1" customFormat="1" ht="13" x14ac:dyDescent="0.3">
      <c r="A31" s="31"/>
      <c r="B31" s="31"/>
      <c r="H31" s="3"/>
    </row>
    <row r="32" spans="1:8" s="1" customFormat="1" ht="13" hidden="1" x14ac:dyDescent="0.3">
      <c r="A32" s="1" t="s">
        <v>507</v>
      </c>
      <c r="B32" s="31"/>
      <c r="H32" s="3"/>
    </row>
    <row r="33" spans="1:8" ht="15.5" hidden="1" x14ac:dyDescent="0.35">
      <c r="A33" s="1" t="s">
        <v>236</v>
      </c>
      <c r="B33" s="22"/>
      <c r="C33" s="22"/>
      <c r="D33" s="22"/>
    </row>
    <row r="34" spans="1:8" ht="15.5" hidden="1" x14ac:dyDescent="0.35">
      <c r="A34" s="1" t="s">
        <v>249</v>
      </c>
      <c r="B34" s="22"/>
      <c r="C34" s="42"/>
      <c r="D34" s="1" t="s">
        <v>226</v>
      </c>
      <c r="E34" s="1" t="s">
        <v>226</v>
      </c>
      <c r="G34" s="1" t="s">
        <v>226</v>
      </c>
    </row>
    <row r="35" spans="1:8" s="1" customFormat="1" ht="12.75" hidden="1" customHeight="1" x14ac:dyDescent="0.35">
      <c r="A35" s="1" t="s">
        <v>209</v>
      </c>
      <c r="B35" s="22"/>
      <c r="D35" s="42" t="str">
        <f>CONCATENATE("BUD",NOTES!$D$4)</f>
        <v>BUD2021</v>
      </c>
      <c r="E35" s="42" t="str">
        <f>CONCATENATE("BUD",NOTES!$D$4)</f>
        <v>BUD2021</v>
      </c>
      <c r="G35" s="42" t="str">
        <f>CONCATENATE("BUD",NOTES!$D$4-1)</f>
        <v>BUD2020</v>
      </c>
    </row>
    <row r="36" spans="1:8" ht="15.5" hidden="1" x14ac:dyDescent="0.35">
      <c r="A36" s="1" t="s">
        <v>231</v>
      </c>
      <c r="B36" s="22"/>
      <c r="C36" s="42"/>
      <c r="D36" s="1">
        <v>10</v>
      </c>
      <c r="E36" s="1">
        <v>10</v>
      </c>
      <c r="G36" s="1">
        <v>10</v>
      </c>
    </row>
    <row r="37" spans="1:8" ht="15.5" hidden="1" x14ac:dyDescent="0.35">
      <c r="A37" s="31" t="s">
        <v>217</v>
      </c>
      <c r="B37" s="22"/>
      <c r="C37" s="1"/>
      <c r="D37" s="31" t="s">
        <v>513</v>
      </c>
      <c r="E37" s="31" t="s">
        <v>417</v>
      </c>
      <c r="G37" s="31" t="s">
        <v>522</v>
      </c>
    </row>
    <row r="38" spans="1:8" ht="15.5" hidden="1" x14ac:dyDescent="0.35">
      <c r="A38" s="31" t="s">
        <v>361</v>
      </c>
      <c r="B38" s="22"/>
      <c r="C38" s="1"/>
      <c r="D38" s="31" t="s">
        <v>355</v>
      </c>
      <c r="E38" s="31" t="s">
        <v>355</v>
      </c>
      <c r="G38" s="31" t="s">
        <v>355</v>
      </c>
    </row>
    <row r="39" spans="1:8" ht="15.5" x14ac:dyDescent="0.35">
      <c r="A39" s="31"/>
      <c r="B39" s="22"/>
      <c r="C39" s="1"/>
      <c r="D39" s="1"/>
    </row>
    <row r="40" spans="1:8" s="1" customFormat="1" ht="13" hidden="1" x14ac:dyDescent="0.3">
      <c r="A40" s="1" t="s">
        <v>204</v>
      </c>
      <c r="B40" s="31"/>
      <c r="H40" s="3"/>
    </row>
    <row r="41" spans="1:8" ht="15.5" hidden="1" x14ac:dyDescent="0.35">
      <c r="A41" s="1" t="s">
        <v>237</v>
      </c>
      <c r="B41" s="22"/>
      <c r="C41" s="22"/>
      <c r="D41" s="22"/>
    </row>
    <row r="42" spans="1:8" ht="15.5" hidden="1" x14ac:dyDescent="0.35">
      <c r="A42" s="1" t="s">
        <v>250</v>
      </c>
      <c r="B42" s="22"/>
      <c r="C42" s="42"/>
      <c r="D42" s="1" t="s">
        <v>226</v>
      </c>
      <c r="E42" s="1" t="s">
        <v>226</v>
      </c>
      <c r="G42" s="1" t="s">
        <v>226</v>
      </c>
    </row>
    <row r="43" spans="1:8" s="1" customFormat="1" ht="12.75" hidden="1" customHeight="1" x14ac:dyDescent="0.35">
      <c r="A43" s="1" t="s">
        <v>208</v>
      </c>
      <c r="B43" s="22"/>
      <c r="D43" s="42" t="str">
        <f>CONCATENATE("BUD",NOTES!$D$4)</f>
        <v>BUD2021</v>
      </c>
      <c r="E43" s="42" t="str">
        <f>CONCATENATE("BUD",NOTES!$D$4)</f>
        <v>BUD2021</v>
      </c>
      <c r="G43" s="42" t="str">
        <f>CONCATENATE("BUD",NOTES!$D$4-1)</f>
        <v>BUD2020</v>
      </c>
    </row>
    <row r="44" spans="1:8" ht="15.5" hidden="1" x14ac:dyDescent="0.35">
      <c r="A44" s="1" t="s">
        <v>232</v>
      </c>
      <c r="B44" s="22"/>
      <c r="C44" s="42"/>
      <c r="D44" s="1" t="s">
        <v>423</v>
      </c>
      <c r="E44" s="1" t="s">
        <v>423</v>
      </c>
      <c r="G44" s="1" t="s">
        <v>423</v>
      </c>
    </row>
    <row r="45" spans="1:8" ht="15.5" hidden="1" x14ac:dyDescent="0.35">
      <c r="A45" s="31" t="s">
        <v>218</v>
      </c>
      <c r="B45" s="22"/>
      <c r="C45" s="1"/>
      <c r="D45" s="31" t="s">
        <v>513</v>
      </c>
      <c r="E45" s="31" t="s">
        <v>417</v>
      </c>
      <c r="G45" s="31" t="s">
        <v>522</v>
      </c>
    </row>
    <row r="46" spans="1:8" s="1" customFormat="1" ht="13" x14ac:dyDescent="0.3">
      <c r="A46" s="31"/>
      <c r="B46" s="31"/>
      <c r="H46" s="3"/>
    </row>
    <row r="47" spans="1:8" ht="15.5" x14ac:dyDescent="0.35">
      <c r="A47" s="31"/>
      <c r="B47" s="22"/>
      <c r="C47" s="1"/>
      <c r="D47" s="31"/>
      <c r="E47" s="31"/>
    </row>
    <row r="48" spans="1:8" s="1" customFormat="1" ht="13" hidden="1" x14ac:dyDescent="0.3">
      <c r="A48" s="1" t="s">
        <v>183</v>
      </c>
      <c r="B48" s="31"/>
      <c r="H48" s="3"/>
    </row>
    <row r="49" spans="1:8" ht="15.5" hidden="1" x14ac:dyDescent="0.35">
      <c r="A49" s="1" t="s">
        <v>362</v>
      </c>
      <c r="B49" s="22"/>
      <c r="C49" s="22"/>
      <c r="D49" s="22"/>
    </row>
    <row r="50" spans="1:8" ht="15.5" hidden="1" x14ac:dyDescent="0.35">
      <c r="A50" s="1" t="s">
        <v>363</v>
      </c>
      <c r="B50" s="22"/>
      <c r="C50" s="42"/>
      <c r="D50" s="1" t="s">
        <v>226</v>
      </c>
      <c r="E50" s="1" t="s">
        <v>226</v>
      </c>
      <c r="G50" s="1" t="s">
        <v>226</v>
      </c>
    </row>
    <row r="51" spans="1:8" s="1" customFormat="1" ht="12.75" hidden="1" customHeight="1" x14ac:dyDescent="0.35">
      <c r="A51" s="1" t="s">
        <v>444</v>
      </c>
      <c r="B51" s="22"/>
      <c r="D51" s="42" t="str">
        <f>CONCATENATE("BUD",NOTES!$D$4)</f>
        <v>BUD2021</v>
      </c>
      <c r="E51" s="42" t="str">
        <f>CONCATENATE("BUD",NOTES!$D$4)</f>
        <v>BUD2021</v>
      </c>
      <c r="G51" s="42" t="str">
        <f>CONCATENATE("BUD",NOTES!$D$4-1)</f>
        <v>BUD2020</v>
      </c>
    </row>
    <row r="52" spans="1:8" ht="15.5" hidden="1" x14ac:dyDescent="0.35">
      <c r="A52" s="1" t="s">
        <v>364</v>
      </c>
      <c r="B52" s="22"/>
      <c r="C52" s="42"/>
      <c r="D52" s="1">
        <v>10</v>
      </c>
      <c r="E52" s="1">
        <v>10</v>
      </c>
      <c r="G52" s="1">
        <v>10</v>
      </c>
    </row>
    <row r="53" spans="1:8" ht="15.5" hidden="1" x14ac:dyDescent="0.35">
      <c r="A53" s="31" t="s">
        <v>182</v>
      </c>
      <c r="B53" s="22"/>
      <c r="C53" s="1"/>
      <c r="D53" s="31" t="s">
        <v>513</v>
      </c>
      <c r="E53" s="31" t="s">
        <v>417</v>
      </c>
      <c r="G53" s="31" t="s">
        <v>522</v>
      </c>
    </row>
    <row r="54" spans="1:8" ht="15.5" x14ac:dyDescent="0.35">
      <c r="A54" s="31"/>
      <c r="B54" s="22"/>
      <c r="C54" s="1"/>
      <c r="D54" s="31"/>
      <c r="E54" s="31"/>
    </row>
    <row r="55" spans="1:8" s="1" customFormat="1" ht="13" hidden="1" x14ac:dyDescent="0.3">
      <c r="A55" s="1" t="s">
        <v>200</v>
      </c>
      <c r="B55" s="31"/>
      <c r="H55" s="3"/>
    </row>
    <row r="56" spans="1:8" ht="15.5" hidden="1" x14ac:dyDescent="0.35">
      <c r="A56" s="1" t="s">
        <v>371</v>
      </c>
      <c r="B56" s="22"/>
      <c r="C56" s="22"/>
      <c r="D56" s="22"/>
    </row>
    <row r="57" spans="1:8" ht="15.5" hidden="1" x14ac:dyDescent="0.35">
      <c r="A57" s="1" t="s">
        <v>372</v>
      </c>
      <c r="B57" s="22"/>
      <c r="C57" s="42"/>
      <c r="D57" s="1" t="s">
        <v>226</v>
      </c>
      <c r="E57" s="1" t="s">
        <v>226</v>
      </c>
      <c r="G57" s="1" t="s">
        <v>226</v>
      </c>
    </row>
    <row r="58" spans="1:8" s="1" customFormat="1" ht="12.75" hidden="1" customHeight="1" x14ac:dyDescent="0.35">
      <c r="A58" s="1" t="s">
        <v>445</v>
      </c>
      <c r="B58" s="22"/>
      <c r="D58" s="42" t="str">
        <f>CONCATENATE("BUD",NOTES!$D$4)</f>
        <v>BUD2021</v>
      </c>
      <c r="E58" s="42" t="str">
        <f>CONCATENATE("BUD",NOTES!$D$4)</f>
        <v>BUD2021</v>
      </c>
      <c r="G58" s="42" t="str">
        <f>CONCATENATE("BUD",NOTES!$D$4-1)</f>
        <v>BUD2020</v>
      </c>
    </row>
    <row r="59" spans="1:8" ht="15.5" hidden="1" x14ac:dyDescent="0.35">
      <c r="A59" s="1" t="s">
        <v>373</v>
      </c>
      <c r="B59" s="22"/>
      <c r="C59" s="42"/>
      <c r="D59" s="1">
        <v>20</v>
      </c>
      <c r="E59" s="1">
        <v>20</v>
      </c>
      <c r="G59" s="1">
        <v>20</v>
      </c>
    </row>
    <row r="60" spans="1:8" ht="15.5" hidden="1" x14ac:dyDescent="0.35">
      <c r="A60" s="31" t="s">
        <v>199</v>
      </c>
      <c r="B60" s="22"/>
      <c r="C60" s="1"/>
      <c r="D60" s="31" t="s">
        <v>513</v>
      </c>
      <c r="E60" s="31" t="s">
        <v>417</v>
      </c>
      <c r="G60" s="31" t="s">
        <v>522</v>
      </c>
    </row>
    <row r="61" spans="1:8" ht="15.5" hidden="1" x14ac:dyDescent="0.35">
      <c r="A61" s="31" t="s">
        <v>375</v>
      </c>
      <c r="B61" s="22"/>
      <c r="C61" s="1"/>
      <c r="D61" s="31" t="s">
        <v>355</v>
      </c>
      <c r="E61" s="31" t="s">
        <v>355</v>
      </c>
      <c r="G61" s="31" t="s">
        <v>355</v>
      </c>
    </row>
    <row r="62" spans="1:8" s="1" customFormat="1" ht="13" x14ac:dyDescent="0.3">
      <c r="A62" s="31"/>
      <c r="B62" s="31"/>
      <c r="G62" s="2"/>
      <c r="H62" s="3"/>
    </row>
    <row r="63" spans="1:8" ht="24" hidden="1" customHeight="1" x14ac:dyDescent="0.3">
      <c r="A63" s="44" t="s">
        <v>418</v>
      </c>
      <c r="B63" s="44"/>
      <c r="C63" s="45" t="s">
        <v>251</v>
      </c>
      <c r="D63" s="46">
        <v>5935010733.7400026</v>
      </c>
      <c r="E63" s="47">
        <v>6196818.3099999996</v>
      </c>
      <c r="F63" s="48">
        <f>SUM(D63:E63)</f>
        <v>5941207552.0500031</v>
      </c>
      <c r="G63">
        <v>5661472358.7199974</v>
      </c>
    </row>
    <row r="64" spans="1:8" ht="24" hidden="1" customHeight="1" thickBot="1" x14ac:dyDescent="0.35">
      <c r="A64" s="44" t="s">
        <v>419</v>
      </c>
      <c r="B64" s="44"/>
      <c r="C64" s="49" t="s">
        <v>420</v>
      </c>
      <c r="D64" s="50">
        <v>109940971</v>
      </c>
      <c r="E64" s="50">
        <v>4314508.1500000004</v>
      </c>
      <c r="F64" s="38">
        <f>SUM(D64:E64)</f>
        <v>114255479.15000001</v>
      </c>
      <c r="G64">
        <v>108760289.55</v>
      </c>
    </row>
    <row r="65" spans="1:10" s="55" customFormat="1" ht="12.75" customHeight="1" x14ac:dyDescent="0.3">
      <c r="B65" s="56"/>
      <c r="C65" s="56"/>
      <c r="D65" s="57"/>
      <c r="E65" s="57"/>
      <c r="F65" s="57"/>
    </row>
    <row r="66" spans="1:10" s="21" customFormat="1" ht="24" hidden="1" customHeight="1" thickBot="1" x14ac:dyDescent="0.35">
      <c r="A66" s="66" t="s">
        <v>459</v>
      </c>
      <c r="B66" s="66"/>
      <c r="C66" s="86" t="s">
        <v>460</v>
      </c>
      <c r="D66" s="87">
        <v>1702064647.2999997</v>
      </c>
      <c r="E66" s="87">
        <v>0</v>
      </c>
      <c r="F66" s="83">
        <f>SUM(D66:E66)</f>
        <v>1702064647.2999997</v>
      </c>
      <c r="G66" s="21">
        <v>1681460201.4499998</v>
      </c>
    </row>
    <row r="67" spans="1:10" s="55" customFormat="1" ht="12.75" customHeight="1" x14ac:dyDescent="0.3">
      <c r="B67" s="56"/>
      <c r="C67" s="56"/>
      <c r="D67" s="57"/>
      <c r="E67" s="57"/>
      <c r="F67" s="57"/>
    </row>
    <row r="68" spans="1:10" s="1" customFormat="1" ht="13" x14ac:dyDescent="0.3">
      <c r="A68" s="31"/>
      <c r="B68" s="31"/>
      <c r="G68" s="2"/>
      <c r="H68" s="3"/>
    </row>
    <row r="69" spans="1:10" s="1" customFormat="1" ht="13" x14ac:dyDescent="0.3">
      <c r="A69" s="31"/>
      <c r="B69" s="31"/>
      <c r="G69" s="2"/>
      <c r="H69" s="3"/>
    </row>
    <row r="70" spans="1:10" s="1" customFormat="1" ht="13" x14ac:dyDescent="0.3">
      <c r="A70" s="31"/>
      <c r="B70" s="31"/>
      <c r="G70" s="2"/>
      <c r="H70" s="3"/>
    </row>
    <row r="71" spans="1:10" ht="17.5" x14ac:dyDescent="0.35">
      <c r="A71" s="31"/>
      <c r="B71" s="31"/>
      <c r="C71" s="212" t="str">
        <f>"LOCAL AUTHORITY BUDGETS "&amp;NOTES!$D$4</f>
        <v>LOCAL AUTHORITY BUDGETS 2021</v>
      </c>
      <c r="D71" s="212"/>
      <c r="E71" s="212"/>
      <c r="F71" s="212"/>
      <c r="G71" s="212"/>
    </row>
    <row r="72" spans="1:10" ht="13" x14ac:dyDescent="0.3">
      <c r="A72" s="31"/>
      <c r="B72" s="31"/>
      <c r="C72" s="31"/>
      <c r="D72" s="31"/>
      <c r="E72" s="31"/>
      <c r="F72" s="31"/>
      <c r="G72" s="32"/>
    </row>
    <row r="73" spans="1:10" ht="23.25" customHeight="1" x14ac:dyDescent="0.3">
      <c r="A73" s="1"/>
      <c r="B73" s="1"/>
      <c r="C73" s="41" t="s">
        <v>407</v>
      </c>
      <c r="D73" s="33"/>
      <c r="E73" s="1"/>
      <c r="F73" s="1"/>
      <c r="G73" s="1"/>
    </row>
    <row r="74" spans="1:10" ht="19.5" customHeight="1" x14ac:dyDescent="0.3">
      <c r="A74" s="1"/>
      <c r="B74" s="1"/>
      <c r="C74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2021 is as follows with comparative budget figures shown for 2020</v>
      </c>
      <c r="D74" s="4"/>
      <c r="E74" s="1"/>
      <c r="F74" s="1"/>
      <c r="G74" s="1"/>
    </row>
    <row r="75" spans="1:10" ht="13.5" thickBot="1" x14ac:dyDescent="0.35">
      <c r="A75" s="1"/>
      <c r="B75" s="1"/>
      <c r="C75" s="1"/>
      <c r="D75" s="1"/>
      <c r="E75" s="1"/>
      <c r="F75" s="1"/>
      <c r="G75" s="1"/>
    </row>
    <row r="76" spans="1:10" ht="30" customHeight="1" thickBot="1" x14ac:dyDescent="0.35">
      <c r="A76" s="1"/>
      <c r="B76" s="1"/>
      <c r="C76" s="96"/>
      <c r="D76" s="190" t="str">
        <f>CONCATENATE(NOTES!$D$4," Budgeted Current Expenditure and Income of Local Authorities")</f>
        <v>2021 Budgeted Current Expenditure and Income of Local Authorities</v>
      </c>
      <c r="E76" s="190"/>
      <c r="F76" s="190"/>
      <c r="G76" s="191"/>
    </row>
    <row r="77" spans="1:10" ht="26.5" thickBot="1" x14ac:dyDescent="0.35">
      <c r="A77" s="1"/>
      <c r="B77" s="1"/>
      <c r="C77" s="98"/>
      <c r="D77" s="99" t="s">
        <v>509</v>
      </c>
      <c r="E77" s="99" t="s">
        <v>510</v>
      </c>
      <c r="F77" s="99" t="str">
        <f>CONCATENATE("Total ",NOTES!$D$4," Budget")</f>
        <v>Total 2021 Budget</v>
      </c>
      <c r="G77" s="99" t="str">
        <f>CONCATENATE(("Budget "),NOTES!$D$4-1," (",2,")")</f>
        <v>Budget 2020 (2)</v>
      </c>
    </row>
    <row r="78" spans="1:10" ht="13.5" thickBot="1" x14ac:dyDescent="0.35">
      <c r="A78" s="1"/>
      <c r="B78" s="1"/>
      <c r="C78" s="98"/>
      <c r="D78" s="99" t="s">
        <v>253</v>
      </c>
      <c r="E78" s="99" t="s">
        <v>253</v>
      </c>
      <c r="F78" s="99" t="s">
        <v>253</v>
      </c>
      <c r="G78" s="99" t="s">
        <v>253</v>
      </c>
    </row>
    <row r="79" spans="1:10" s="132" customFormat="1" ht="24" customHeight="1" x14ac:dyDescent="0.35">
      <c r="A79" s="128"/>
      <c r="B79" s="129"/>
      <c r="C79" s="130" t="s">
        <v>413</v>
      </c>
      <c r="D79" s="131">
        <f>D63-D64</f>
        <v>5825069762.7400026</v>
      </c>
      <c r="E79" s="131">
        <f>E63-E64</f>
        <v>1882310.1599999992</v>
      </c>
      <c r="F79" s="131">
        <f>SUM(D79:E79)</f>
        <v>5826952072.9000025</v>
      </c>
      <c r="G79" s="188">
        <f>G63-G64</f>
        <v>5552712069.1699972</v>
      </c>
      <c r="J79"/>
    </row>
    <row r="80" spans="1:10" ht="30" customHeight="1" x14ac:dyDescent="0.35">
      <c r="A80" s="37"/>
      <c r="B80" s="31"/>
      <c r="C80" s="92" t="s">
        <v>415</v>
      </c>
      <c r="D80" s="51"/>
      <c r="E80" s="51"/>
      <c r="F80" s="51"/>
      <c r="G80" s="91"/>
    </row>
    <row r="81" spans="1:10" ht="24" customHeight="1" x14ac:dyDescent="0.3">
      <c r="A81" s="1" t="s">
        <v>408</v>
      </c>
      <c r="B81" s="1"/>
      <c r="C81" s="93" t="s">
        <v>414</v>
      </c>
      <c r="D81" s="52">
        <v>2216846515.7399998</v>
      </c>
      <c r="E81" s="54">
        <v>0</v>
      </c>
      <c r="F81" s="52">
        <f>SUM(D81:E81)</f>
        <v>2216846515.7399998</v>
      </c>
      <c r="G81" s="94">
        <v>1998797720.5899999</v>
      </c>
    </row>
    <row r="82" spans="1:10" ht="24" customHeight="1" x14ac:dyDescent="0.3">
      <c r="A82" s="1" t="s">
        <v>409</v>
      </c>
      <c r="B82" s="1"/>
      <c r="C82" s="95" t="s">
        <v>511</v>
      </c>
      <c r="D82" s="53">
        <v>421972390</v>
      </c>
      <c r="E82" s="52">
        <v>0</v>
      </c>
      <c r="F82" s="52">
        <f>SUM(D82:E82)</f>
        <v>421972390</v>
      </c>
      <c r="G82" s="91">
        <v>410053376</v>
      </c>
    </row>
    <row r="83" spans="1:10" ht="24" customHeight="1" x14ac:dyDescent="0.3">
      <c r="A83" s="1" t="s">
        <v>77</v>
      </c>
      <c r="B83" s="1"/>
      <c r="C83" s="95" t="s">
        <v>198</v>
      </c>
      <c r="D83" s="52">
        <v>0</v>
      </c>
      <c r="E83" s="51">
        <v>0</v>
      </c>
      <c r="F83" s="52">
        <f>SUM(D83:E83)</f>
        <v>0</v>
      </c>
      <c r="G83" s="91">
        <v>0</v>
      </c>
    </row>
    <row r="84" spans="1:10" ht="24" customHeight="1" x14ac:dyDescent="0.3">
      <c r="A84" s="1" t="s">
        <v>410</v>
      </c>
      <c r="B84" s="1"/>
      <c r="C84" s="90" t="s">
        <v>411</v>
      </c>
      <c r="D84" s="51">
        <v>1484186176.7</v>
      </c>
      <c r="E84" s="51">
        <v>1882310.16</v>
      </c>
      <c r="F84" s="52">
        <f>SUM(D84:E84)</f>
        <v>1486068486.8600001</v>
      </c>
      <c r="G84" s="91">
        <v>1462400771.1300001</v>
      </c>
    </row>
    <row r="85" spans="1:10" ht="24" customHeight="1" x14ac:dyDescent="0.3">
      <c r="A85" s="1"/>
      <c r="B85" s="1"/>
      <c r="C85" s="95" t="s">
        <v>412</v>
      </c>
      <c r="D85" s="52">
        <f>D66+D87</f>
        <v>1671112923.3099997</v>
      </c>
      <c r="E85" s="52">
        <f>E66+E87</f>
        <v>0</v>
      </c>
      <c r="F85" s="52">
        <f>SUM(D85:E85)</f>
        <v>1671112923.3099997</v>
      </c>
      <c r="G85" s="91">
        <f>G66+G87</f>
        <v>1660798623.4599998</v>
      </c>
    </row>
    <row r="86" spans="1:10" ht="24" customHeight="1" x14ac:dyDescent="0.3">
      <c r="A86" s="1"/>
      <c r="B86" s="1"/>
      <c r="C86" s="123" t="s">
        <v>71</v>
      </c>
      <c r="D86" s="124">
        <f>SUBTOTAL(9,D81:D85)</f>
        <v>5794118005.749999</v>
      </c>
      <c r="E86" s="125">
        <f>SUBTOTAL(9,E81:E85)</f>
        <v>1882310.16</v>
      </c>
      <c r="F86" s="126">
        <f>SUBTOTAL(9,F81:F85)</f>
        <v>5796000315.9099998</v>
      </c>
      <c r="G86" s="127">
        <f>SUBTOTAL(9,G81:G85)</f>
        <v>5532050491.1800003</v>
      </c>
    </row>
    <row r="87" spans="1:10" ht="24" customHeight="1" x14ac:dyDescent="0.3">
      <c r="A87" s="1" t="s">
        <v>76</v>
      </c>
      <c r="B87" s="1"/>
      <c r="C87" s="95" t="s">
        <v>512</v>
      </c>
      <c r="D87" s="52">
        <v>-30951723.989999998</v>
      </c>
      <c r="E87" s="52">
        <v>0</v>
      </c>
      <c r="F87" s="52">
        <f>SUM(D87:E87)</f>
        <v>-30951723.989999998</v>
      </c>
      <c r="G87" s="91">
        <v>-20661577.989999998</v>
      </c>
    </row>
    <row r="88" spans="1:10" s="137" customFormat="1" ht="24" customHeight="1" thickBot="1" x14ac:dyDescent="0.4">
      <c r="A88" s="133"/>
      <c r="B88" s="133"/>
      <c r="C88" s="134" t="s">
        <v>219</v>
      </c>
      <c r="D88" s="135">
        <f>D86-D87</f>
        <v>5825069729.7399988</v>
      </c>
      <c r="E88" s="135">
        <f>E86-E87</f>
        <v>1882310.16</v>
      </c>
      <c r="F88" s="135">
        <f>F86-F87</f>
        <v>5826952039.8999996</v>
      </c>
      <c r="G88" s="136">
        <f>G86-G87</f>
        <v>5552712069.1700001</v>
      </c>
      <c r="J88"/>
    </row>
    <row r="89" spans="1:10" ht="13" x14ac:dyDescent="0.3">
      <c r="A89" s="1"/>
      <c r="B89" s="1"/>
      <c r="C89" s="1"/>
      <c r="D89" s="1"/>
      <c r="E89" s="1"/>
      <c r="F89" s="1"/>
      <c r="G89" s="1"/>
    </row>
    <row r="90" spans="1:10" ht="15.5" x14ac:dyDescent="0.3">
      <c r="A90" s="1"/>
      <c r="B90" s="189" t="s">
        <v>503</v>
      </c>
      <c r="C90" s="1" t="s">
        <v>523</v>
      </c>
      <c r="D90" s="1"/>
      <c r="E90" s="1"/>
      <c r="F90" s="40"/>
      <c r="G90" s="1"/>
    </row>
    <row r="91" spans="1:10" ht="15.5" x14ac:dyDescent="0.3">
      <c r="A91" s="1"/>
      <c r="B91" s="189" t="s">
        <v>504</v>
      </c>
      <c r="C91" s="1" t="str">
        <f>CONCATENATE("Adopted Budget "&amp;NOTES!$D$4-1&amp;".")</f>
        <v>Adopted Budget 2020.</v>
      </c>
      <c r="D91" s="1"/>
      <c r="E91" s="1"/>
      <c r="F91" s="40"/>
      <c r="G91" s="1"/>
    </row>
    <row r="92" spans="1:10" ht="15.5" x14ac:dyDescent="0.3">
      <c r="A92" s="1"/>
      <c r="B92" s="189" t="s">
        <v>505</v>
      </c>
      <c r="C92" s="1" t="s">
        <v>506</v>
      </c>
      <c r="D92" s="1"/>
      <c r="E92" s="1"/>
      <c r="F92" s="10" t="s">
        <v>156</v>
      </c>
      <c r="G92" s="1"/>
    </row>
    <row r="93" spans="1:10" ht="13" x14ac:dyDescent="0.3">
      <c r="F93" s="171" t="s">
        <v>156</v>
      </c>
    </row>
    <row r="94" spans="1:10" ht="13" x14ac:dyDescent="0.3">
      <c r="F94" s="171" t="s">
        <v>156</v>
      </c>
    </row>
    <row r="95" spans="1:10" ht="13" x14ac:dyDescent="0.3">
      <c r="F95" s="171" t="s">
        <v>156</v>
      </c>
    </row>
    <row r="96" spans="1:10" x14ac:dyDescent="0.25">
      <c r="F96" s="172" t="s">
        <v>156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0" style="6" hidden="1" customWidth="1"/>
    <col min="2" max="2" width="10" style="6" customWidth="1"/>
    <col min="3" max="3" width="14.7265625" style="6" customWidth="1"/>
    <col min="4" max="4" width="45" style="6" customWidth="1"/>
    <col min="5" max="5" width="17" style="6" customWidth="1"/>
    <col min="6" max="6" width="17.1796875" style="6" customWidth="1"/>
    <col min="7" max="7" width="10.81640625" style="6" bestFit="1" customWidth="1"/>
    <col min="8" max="8" width="15.26953125" style="6" customWidth="1"/>
    <col min="9" max="9" width="13.54296875" style="6" customWidth="1"/>
    <col min="10" max="10" width="14.54296875" style="6" customWidth="1"/>
    <col min="11" max="11" width="13" style="6" customWidth="1"/>
    <col min="12" max="16384" width="9.1796875" style="6"/>
  </cols>
  <sheetData>
    <row r="1" spans="1:9" s="1" customFormat="1" hidden="1" x14ac:dyDescent="0.3">
      <c r="A1" s="1" t="s">
        <v>54</v>
      </c>
    </row>
    <row r="2" spans="1:9" s="1" customFormat="1" hidden="1" x14ac:dyDescent="0.3">
      <c r="A2" s="1" t="s">
        <v>238</v>
      </c>
    </row>
    <row r="3" spans="1:9" s="1" customFormat="1" hidden="1" x14ac:dyDescent="0.3">
      <c r="A3" s="1" t="s">
        <v>245</v>
      </c>
      <c r="E3" s="1" t="s">
        <v>226</v>
      </c>
      <c r="F3" s="1" t="s">
        <v>226</v>
      </c>
    </row>
    <row r="4" spans="1:9" s="1" customFormat="1" ht="12.75" hidden="1" customHeight="1" x14ac:dyDescent="0.35">
      <c r="A4" s="1" t="s">
        <v>443</v>
      </c>
      <c r="B4" s="22"/>
      <c r="E4" s="42" t="str">
        <f>CONCATENATE("BUD",NOTES!$D$4)</f>
        <v>BUD2021</v>
      </c>
      <c r="F4" s="42" t="str">
        <f>CONCATENATE("BUD",NOTES!$D$4)</f>
        <v>BUD2021</v>
      </c>
      <c r="G4" s="42"/>
      <c r="H4" s="42"/>
      <c r="I4" s="42"/>
    </row>
    <row r="5" spans="1:9" s="1" customFormat="1" hidden="1" x14ac:dyDescent="0.3">
      <c r="A5" s="1" t="s">
        <v>227</v>
      </c>
      <c r="E5" s="7">
        <v>10</v>
      </c>
      <c r="F5" s="1">
        <v>20</v>
      </c>
    </row>
    <row r="6" spans="1:9" s="1" customFormat="1" hidden="1" x14ac:dyDescent="0.3">
      <c r="A6" s="1" t="s">
        <v>353</v>
      </c>
      <c r="B6" s="31"/>
      <c r="E6" s="7" t="s">
        <v>354</v>
      </c>
      <c r="F6" s="1" t="s">
        <v>355</v>
      </c>
    </row>
    <row r="7" spans="1:9" s="1" customFormat="1" x14ac:dyDescent="0.3">
      <c r="B7" s="31"/>
      <c r="E7" s="7"/>
    </row>
    <row r="8" spans="1:9" s="1" customFormat="1" hidden="1" x14ac:dyDescent="0.3">
      <c r="A8" s="1" t="s">
        <v>56</v>
      </c>
      <c r="B8" s="31"/>
      <c r="E8" s="7"/>
    </row>
    <row r="9" spans="1:9" s="1" customFormat="1" hidden="1" x14ac:dyDescent="0.3">
      <c r="A9" s="1" t="s">
        <v>233</v>
      </c>
    </row>
    <row r="10" spans="1:9" s="1" customFormat="1" hidden="1" x14ac:dyDescent="0.3">
      <c r="A10" s="1" t="s">
        <v>246</v>
      </c>
      <c r="E10" s="1" t="s">
        <v>226</v>
      </c>
      <c r="F10" s="1" t="s">
        <v>226</v>
      </c>
    </row>
    <row r="11" spans="1:9" s="1" customFormat="1" ht="12.75" hidden="1" customHeight="1" x14ac:dyDescent="0.35">
      <c r="A11" s="1" t="s">
        <v>212</v>
      </c>
      <c r="B11" s="22"/>
      <c r="E11" s="42" t="str">
        <f>CONCATENATE("BUD",NOTES!$D$4)</f>
        <v>BUD2021</v>
      </c>
      <c r="F11" s="42" t="str">
        <f>CONCATENATE("BUD",NOTES!$D$4)</f>
        <v>BUD2021</v>
      </c>
      <c r="G11" s="42"/>
      <c r="H11" s="42"/>
      <c r="I11" s="42"/>
    </row>
    <row r="12" spans="1:9" s="1" customFormat="1" hidden="1" x14ac:dyDescent="0.3">
      <c r="A12" s="1" t="s">
        <v>228</v>
      </c>
      <c r="E12" s="1">
        <v>10</v>
      </c>
      <c r="F12" s="1">
        <v>10</v>
      </c>
    </row>
    <row r="13" spans="1:9" s="1" customFormat="1" hidden="1" x14ac:dyDescent="0.3">
      <c r="A13" s="1" t="s">
        <v>356</v>
      </c>
      <c r="B13" s="31"/>
      <c r="E13" s="1" t="s">
        <v>355</v>
      </c>
      <c r="F13" s="1" t="s">
        <v>355</v>
      </c>
    </row>
    <row r="14" spans="1:9" s="1" customFormat="1" x14ac:dyDescent="0.3">
      <c r="B14" s="31"/>
      <c r="E14" s="7"/>
    </row>
    <row r="15" spans="1:9" s="1" customFormat="1" hidden="1" x14ac:dyDescent="0.3">
      <c r="A15" s="1" t="s">
        <v>57</v>
      </c>
    </row>
    <row r="16" spans="1:9" s="1" customFormat="1" hidden="1" x14ac:dyDescent="0.3">
      <c r="A16" s="1" t="s">
        <v>234</v>
      </c>
    </row>
    <row r="17" spans="1:12" s="1" customFormat="1" hidden="1" x14ac:dyDescent="0.3">
      <c r="A17" s="1" t="s">
        <v>247</v>
      </c>
      <c r="E17" s="1" t="s">
        <v>226</v>
      </c>
      <c r="F17" s="1" t="s">
        <v>226</v>
      </c>
    </row>
    <row r="18" spans="1:12" s="1" customFormat="1" ht="12.75" hidden="1" customHeight="1" x14ac:dyDescent="0.35">
      <c r="A18" s="1" t="s">
        <v>211</v>
      </c>
      <c r="B18" s="22"/>
      <c r="E18" s="42" t="str">
        <f>CONCATENATE("BUD",NOTES!$D$4)</f>
        <v>BUD2021</v>
      </c>
      <c r="F18" s="42" t="str">
        <f>CONCATENATE("BUD",NOTES!$D$4)</f>
        <v>BUD2021</v>
      </c>
      <c r="G18" s="42"/>
      <c r="H18" s="42"/>
      <c r="I18" s="42"/>
    </row>
    <row r="19" spans="1:12" s="1" customFormat="1" hidden="1" x14ac:dyDescent="0.3">
      <c r="A19" s="1" t="s">
        <v>229</v>
      </c>
      <c r="E19" s="7">
        <v>10</v>
      </c>
      <c r="F19" s="1">
        <v>20</v>
      </c>
    </row>
    <row r="20" spans="1:12" s="1" customFormat="1" hidden="1" x14ac:dyDescent="0.3">
      <c r="A20" s="1" t="s">
        <v>357</v>
      </c>
      <c r="B20" s="31"/>
      <c r="E20" s="7" t="s">
        <v>354</v>
      </c>
      <c r="F20" s="1" t="s">
        <v>355</v>
      </c>
    </row>
    <row r="21" spans="1:12" s="1" customFormat="1" x14ac:dyDescent="0.3">
      <c r="A21" s="31"/>
      <c r="E21" s="7"/>
      <c r="F21" s="7"/>
      <c r="H21" s="2"/>
      <c r="I21" s="3"/>
      <c r="K21" s="7"/>
      <c r="L21" s="7"/>
    </row>
    <row r="22" spans="1:12" s="1" customFormat="1" hidden="1" x14ac:dyDescent="0.3">
      <c r="A22" s="1" t="s">
        <v>58</v>
      </c>
      <c r="B22" s="31"/>
      <c r="E22" s="7"/>
    </row>
    <row r="23" spans="1:12" s="1" customFormat="1" hidden="1" x14ac:dyDescent="0.3">
      <c r="A23" s="1" t="s">
        <v>235</v>
      </c>
    </row>
    <row r="24" spans="1:12" s="1" customFormat="1" hidden="1" x14ac:dyDescent="0.3">
      <c r="A24" s="1" t="s">
        <v>248</v>
      </c>
      <c r="E24" s="1" t="s">
        <v>226</v>
      </c>
      <c r="F24" s="1" t="s">
        <v>226</v>
      </c>
    </row>
    <row r="25" spans="1:12" s="1" customFormat="1" ht="12.75" hidden="1" customHeight="1" x14ac:dyDescent="0.35">
      <c r="A25" s="1" t="s">
        <v>210</v>
      </c>
      <c r="B25" s="22"/>
      <c r="E25" s="42" t="str">
        <f>CONCATENATE("BUD",NOTES!$D$4)</f>
        <v>BUD2021</v>
      </c>
      <c r="F25" s="42" t="str">
        <f>CONCATENATE("BUD",NOTES!$D$4)</f>
        <v>BUD2021</v>
      </c>
      <c r="G25" s="42"/>
      <c r="H25" s="42"/>
      <c r="I25" s="42"/>
    </row>
    <row r="26" spans="1:12" s="1" customFormat="1" hidden="1" x14ac:dyDescent="0.3">
      <c r="A26" s="1" t="s">
        <v>230</v>
      </c>
      <c r="E26" s="1">
        <v>10</v>
      </c>
      <c r="F26" s="1">
        <v>10</v>
      </c>
    </row>
    <row r="27" spans="1:12" s="1" customFormat="1" hidden="1" x14ac:dyDescent="0.3">
      <c r="A27" s="1" t="s">
        <v>358</v>
      </c>
      <c r="B27" s="31"/>
      <c r="E27" s="1" t="s">
        <v>355</v>
      </c>
      <c r="F27" s="1" t="s">
        <v>355</v>
      </c>
    </row>
    <row r="28" spans="1:12" s="1" customFormat="1" x14ac:dyDescent="0.3">
      <c r="A28" s="31"/>
      <c r="E28" s="7"/>
      <c r="F28" s="7"/>
      <c r="H28" s="2"/>
      <c r="I28" s="3"/>
      <c r="K28" s="7"/>
      <c r="L28" s="7"/>
    </row>
    <row r="29" spans="1:12" s="1" customFormat="1" hidden="1" x14ac:dyDescent="0.3">
      <c r="A29" s="1" t="s">
        <v>59</v>
      </c>
    </row>
    <row r="30" spans="1:12" s="1" customFormat="1" hidden="1" x14ac:dyDescent="0.3">
      <c r="A30" s="1" t="s">
        <v>236</v>
      </c>
    </row>
    <row r="31" spans="1:12" s="1" customFormat="1" hidden="1" x14ac:dyDescent="0.3">
      <c r="A31" s="1" t="s">
        <v>249</v>
      </c>
      <c r="E31" s="1" t="s">
        <v>226</v>
      </c>
      <c r="F31" s="1" t="s">
        <v>226</v>
      </c>
    </row>
    <row r="32" spans="1:12" s="1" customFormat="1" ht="12.75" hidden="1" customHeight="1" x14ac:dyDescent="0.35">
      <c r="A32" s="1" t="s">
        <v>209</v>
      </c>
      <c r="B32" s="22"/>
      <c r="E32" s="42" t="str">
        <f>CONCATENATE("BUD",NOTES!$D$4)</f>
        <v>BUD2021</v>
      </c>
      <c r="F32" s="42" t="str">
        <f>CONCATENATE("BUD",NOTES!$D$4)</f>
        <v>BUD2021</v>
      </c>
      <c r="G32" s="42"/>
      <c r="H32" s="42"/>
      <c r="I32" s="42"/>
    </row>
    <row r="33" spans="1:10" s="1" customFormat="1" hidden="1" x14ac:dyDescent="0.3">
      <c r="A33" s="1" t="s">
        <v>231</v>
      </c>
      <c r="E33" s="7">
        <v>10</v>
      </c>
      <c r="F33" s="1">
        <v>20</v>
      </c>
    </row>
    <row r="34" spans="1:10" s="1" customFormat="1" hidden="1" x14ac:dyDescent="0.3">
      <c r="A34" s="1" t="s">
        <v>361</v>
      </c>
      <c r="B34" s="31"/>
      <c r="E34" s="7" t="s">
        <v>354</v>
      </c>
      <c r="F34" s="1" t="s">
        <v>355</v>
      </c>
    </row>
    <row r="35" spans="1:10" s="1" customFormat="1" x14ac:dyDescent="0.3">
      <c r="A35" s="31"/>
      <c r="B35" s="31"/>
      <c r="E35" s="7"/>
      <c r="J35" s="62"/>
    </row>
    <row r="36" spans="1:10" s="1" customFormat="1" hidden="1" x14ac:dyDescent="0.3">
      <c r="A36" s="1" t="s">
        <v>60</v>
      </c>
      <c r="B36" s="31"/>
      <c r="E36" s="7"/>
    </row>
    <row r="37" spans="1:10" s="1" customFormat="1" hidden="1" x14ac:dyDescent="0.3">
      <c r="A37" s="1" t="s">
        <v>237</v>
      </c>
    </row>
    <row r="38" spans="1:10" s="1" customFormat="1" hidden="1" x14ac:dyDescent="0.3">
      <c r="A38" s="1" t="s">
        <v>250</v>
      </c>
      <c r="E38" s="1" t="s">
        <v>226</v>
      </c>
      <c r="F38" s="1" t="s">
        <v>226</v>
      </c>
    </row>
    <row r="39" spans="1:10" s="1" customFormat="1" ht="12.75" hidden="1" customHeight="1" x14ac:dyDescent="0.35">
      <c r="A39" s="1" t="s">
        <v>208</v>
      </c>
      <c r="B39" s="22"/>
      <c r="E39" s="42" t="str">
        <f>CONCATENATE("BUD",NOTES!$D$4)</f>
        <v>BUD2021</v>
      </c>
      <c r="F39" s="42" t="str">
        <f>CONCATENATE("BUD",NOTES!$D$4)</f>
        <v>BUD2021</v>
      </c>
      <c r="G39" s="42"/>
      <c r="H39" s="42"/>
      <c r="I39" s="42"/>
    </row>
    <row r="40" spans="1:10" s="1" customFormat="1" hidden="1" x14ac:dyDescent="0.3">
      <c r="A40" s="1" t="s">
        <v>232</v>
      </c>
      <c r="E40" s="1">
        <v>10</v>
      </c>
      <c r="F40" s="1">
        <v>10</v>
      </c>
    </row>
    <row r="41" spans="1:10" s="1" customFormat="1" hidden="1" x14ac:dyDescent="0.3">
      <c r="A41" s="1" t="s">
        <v>368</v>
      </c>
      <c r="B41" s="31"/>
      <c r="E41" s="1" t="s">
        <v>355</v>
      </c>
      <c r="F41" s="1" t="s">
        <v>355</v>
      </c>
    </row>
    <row r="42" spans="1:10" s="1" customFormat="1" x14ac:dyDescent="0.3">
      <c r="A42" s="31"/>
      <c r="B42" s="31"/>
      <c r="E42" s="7"/>
      <c r="J42" s="62"/>
    </row>
    <row r="43" spans="1:10" s="1" customFormat="1" hidden="1" x14ac:dyDescent="0.3">
      <c r="A43" s="1" t="s">
        <v>61</v>
      </c>
    </row>
    <row r="44" spans="1:10" s="1" customFormat="1" hidden="1" x14ac:dyDescent="0.3">
      <c r="A44" s="1" t="s">
        <v>239</v>
      </c>
    </row>
    <row r="45" spans="1:10" s="1" customFormat="1" hidden="1" x14ac:dyDescent="0.3">
      <c r="A45" s="1" t="s">
        <v>240</v>
      </c>
      <c r="E45" s="1" t="s">
        <v>226</v>
      </c>
      <c r="F45" s="1" t="s">
        <v>226</v>
      </c>
    </row>
    <row r="46" spans="1:10" s="1" customFormat="1" ht="12.75" hidden="1" customHeight="1" x14ac:dyDescent="0.35">
      <c r="A46" s="1" t="s">
        <v>207</v>
      </c>
      <c r="B46" s="22"/>
      <c r="E46" s="42" t="str">
        <f>CONCATENATE("BUD",NOTES!$D$4)</f>
        <v>BUD2021</v>
      </c>
      <c r="F46" s="42" t="str">
        <f>CONCATENATE("BUD",NOTES!$D$4)</f>
        <v>BUD2021</v>
      </c>
      <c r="G46" s="42"/>
      <c r="H46" s="42"/>
      <c r="I46" s="42"/>
    </row>
    <row r="47" spans="1:10" s="1" customFormat="1" hidden="1" x14ac:dyDescent="0.3">
      <c r="A47" s="1" t="s">
        <v>241</v>
      </c>
      <c r="E47" s="7">
        <v>10</v>
      </c>
      <c r="F47" s="1">
        <v>20</v>
      </c>
    </row>
    <row r="48" spans="1:10" s="1" customFormat="1" hidden="1" x14ac:dyDescent="0.3">
      <c r="A48" s="1" t="s">
        <v>369</v>
      </c>
      <c r="B48" s="31"/>
      <c r="E48" s="7" t="s">
        <v>354</v>
      </c>
      <c r="F48" s="1" t="s">
        <v>355</v>
      </c>
    </row>
    <row r="49" spans="1:10" s="1" customFormat="1" x14ac:dyDescent="0.3">
      <c r="E49" s="7"/>
      <c r="F49" s="7"/>
      <c r="H49" s="2"/>
      <c r="I49" s="3"/>
    </row>
    <row r="50" spans="1:10" s="1" customFormat="1" hidden="1" x14ac:dyDescent="0.3">
      <c r="A50" s="1" t="s">
        <v>62</v>
      </c>
      <c r="B50" s="31"/>
      <c r="E50" s="7"/>
    </row>
    <row r="51" spans="1:10" s="1" customFormat="1" hidden="1" x14ac:dyDescent="0.3">
      <c r="A51" s="1" t="s">
        <v>242</v>
      </c>
    </row>
    <row r="52" spans="1:10" s="1" customFormat="1" hidden="1" x14ac:dyDescent="0.3">
      <c r="A52" s="1" t="s">
        <v>243</v>
      </c>
      <c r="E52" s="1" t="s">
        <v>226</v>
      </c>
      <c r="F52" s="1" t="s">
        <v>226</v>
      </c>
    </row>
    <row r="53" spans="1:10" s="1" customFormat="1" ht="12.75" hidden="1" customHeight="1" x14ac:dyDescent="0.35">
      <c r="A53" s="1" t="s">
        <v>206</v>
      </c>
      <c r="B53" s="22"/>
      <c r="E53" s="42" t="str">
        <f>CONCATENATE("BUD",NOTES!$D$4)</f>
        <v>BUD2021</v>
      </c>
      <c r="F53" s="42" t="str">
        <f>CONCATENATE("BUD",NOTES!$D$4)</f>
        <v>BUD2021</v>
      </c>
      <c r="G53" s="42"/>
      <c r="H53" s="42"/>
      <c r="I53" s="42"/>
    </row>
    <row r="54" spans="1:10" s="1" customFormat="1" hidden="1" x14ac:dyDescent="0.3">
      <c r="A54" s="1" t="s">
        <v>244</v>
      </c>
      <c r="E54" s="1">
        <v>10</v>
      </c>
      <c r="F54" s="1">
        <v>10</v>
      </c>
    </row>
    <row r="55" spans="1:10" s="1" customFormat="1" hidden="1" x14ac:dyDescent="0.3">
      <c r="A55" s="1" t="s">
        <v>370</v>
      </c>
      <c r="B55" s="31"/>
      <c r="E55" s="1" t="s">
        <v>355</v>
      </c>
      <c r="F55" s="1" t="s">
        <v>355</v>
      </c>
    </row>
    <row r="56" spans="1:10" s="1" customFormat="1" x14ac:dyDescent="0.3">
      <c r="E56" s="7"/>
      <c r="F56" s="7"/>
      <c r="H56" s="2"/>
      <c r="I56" s="3"/>
    </row>
    <row r="57" spans="1:10" s="1" customFormat="1" hidden="1" x14ac:dyDescent="0.3">
      <c r="A57" s="1" t="s">
        <v>63</v>
      </c>
    </row>
    <row r="58" spans="1:10" s="1" customFormat="1" hidden="1" x14ac:dyDescent="0.3">
      <c r="A58" s="1" t="s">
        <v>362</v>
      </c>
    </row>
    <row r="59" spans="1:10" s="1" customFormat="1" hidden="1" x14ac:dyDescent="0.3">
      <c r="A59" s="1" t="s">
        <v>363</v>
      </c>
      <c r="E59" s="1" t="s">
        <v>226</v>
      </c>
      <c r="F59" s="1" t="s">
        <v>226</v>
      </c>
    </row>
    <row r="60" spans="1:10" s="1" customFormat="1" ht="12.75" hidden="1" customHeight="1" x14ac:dyDescent="0.35">
      <c r="A60" s="1" t="s">
        <v>444</v>
      </c>
      <c r="B60" s="22"/>
      <c r="E60" s="42" t="str">
        <f>CONCATENATE("BUD",NOTES!$D$4)</f>
        <v>BUD2021</v>
      </c>
      <c r="F60" s="42" t="str">
        <f>CONCATENATE("BUD",NOTES!$D$4)</f>
        <v>BUD2021</v>
      </c>
      <c r="G60" s="42"/>
      <c r="H60" s="42"/>
      <c r="I60" s="42"/>
    </row>
    <row r="61" spans="1:10" s="1" customFormat="1" hidden="1" x14ac:dyDescent="0.3">
      <c r="A61" s="1" t="s">
        <v>364</v>
      </c>
      <c r="E61" s="7">
        <v>10</v>
      </c>
      <c r="F61" s="1">
        <v>20</v>
      </c>
    </row>
    <row r="62" spans="1:10" s="1" customFormat="1" hidden="1" x14ac:dyDescent="0.3">
      <c r="A62" s="1" t="s">
        <v>366</v>
      </c>
      <c r="B62" s="31"/>
      <c r="E62" s="7" t="s">
        <v>354</v>
      </c>
      <c r="F62" s="1" t="s">
        <v>355</v>
      </c>
    </row>
    <row r="63" spans="1:10" s="1" customFormat="1" ht="12" customHeight="1" x14ac:dyDescent="0.3">
      <c r="E63" s="7"/>
      <c r="J63" s="62"/>
    </row>
    <row r="64" spans="1:10" s="1" customFormat="1" hidden="1" x14ac:dyDescent="0.3">
      <c r="A64" s="1" t="s">
        <v>64</v>
      </c>
      <c r="B64" s="31"/>
      <c r="E64" s="7"/>
    </row>
    <row r="65" spans="1:10" s="1" customFormat="1" hidden="1" x14ac:dyDescent="0.3">
      <c r="A65" s="1" t="s">
        <v>371</v>
      </c>
    </row>
    <row r="66" spans="1:10" s="1" customFormat="1" hidden="1" x14ac:dyDescent="0.3">
      <c r="A66" s="1" t="s">
        <v>372</v>
      </c>
      <c r="E66" s="1" t="s">
        <v>226</v>
      </c>
      <c r="F66" s="1" t="s">
        <v>226</v>
      </c>
    </row>
    <row r="67" spans="1:10" s="1" customFormat="1" ht="12.75" hidden="1" customHeight="1" x14ac:dyDescent="0.35">
      <c r="A67" s="1" t="s">
        <v>445</v>
      </c>
      <c r="B67" s="22"/>
      <c r="E67" s="42" t="str">
        <f>CONCATENATE("BUD",NOTES!$D$4)</f>
        <v>BUD2021</v>
      </c>
      <c r="F67" s="42" t="str">
        <f>CONCATENATE("BUD",NOTES!$D$4)</f>
        <v>BUD2021</v>
      </c>
      <c r="G67" s="42"/>
      <c r="H67" s="42"/>
      <c r="I67" s="42"/>
    </row>
    <row r="68" spans="1:10" s="1" customFormat="1" hidden="1" x14ac:dyDescent="0.3">
      <c r="A68" s="1" t="s">
        <v>373</v>
      </c>
      <c r="E68" s="1">
        <v>10</v>
      </c>
      <c r="F68" s="1">
        <v>10</v>
      </c>
    </row>
    <row r="69" spans="1:10" s="1" customFormat="1" hidden="1" x14ac:dyDescent="0.3">
      <c r="A69" s="1" t="s">
        <v>375</v>
      </c>
      <c r="B69" s="31"/>
      <c r="E69" s="1" t="s">
        <v>355</v>
      </c>
      <c r="F69" s="1" t="s">
        <v>355</v>
      </c>
    </row>
    <row r="70" spans="1:10" s="1" customFormat="1" ht="12" customHeight="1" x14ac:dyDescent="0.3">
      <c r="E70" s="7"/>
      <c r="J70" s="62"/>
    </row>
    <row r="71" spans="1:10" s="1" customFormat="1" hidden="1" x14ac:dyDescent="0.3">
      <c r="A71" s="1" t="s">
        <v>65</v>
      </c>
    </row>
    <row r="72" spans="1:10" s="1" customFormat="1" hidden="1" x14ac:dyDescent="0.3">
      <c r="A72" s="1" t="s">
        <v>376</v>
      </c>
    </row>
    <row r="73" spans="1:10" s="1" customFormat="1" hidden="1" x14ac:dyDescent="0.3">
      <c r="A73" s="1" t="s">
        <v>377</v>
      </c>
      <c r="E73" s="1" t="s">
        <v>226</v>
      </c>
      <c r="F73" s="1" t="s">
        <v>226</v>
      </c>
    </row>
    <row r="74" spans="1:10" s="1" customFormat="1" ht="12.75" hidden="1" customHeight="1" x14ac:dyDescent="0.35">
      <c r="A74" s="1" t="s">
        <v>446</v>
      </c>
      <c r="B74" s="22"/>
      <c r="E74" s="42" t="str">
        <f>CONCATENATE("BUD",NOTES!$D$4)</f>
        <v>BUD2021</v>
      </c>
      <c r="F74" s="42" t="str">
        <f>CONCATENATE("BUD",NOTES!$D$4)</f>
        <v>BUD2021</v>
      </c>
      <c r="G74" s="42"/>
      <c r="H74" s="42"/>
      <c r="I74" s="42"/>
    </row>
    <row r="75" spans="1:10" s="1" customFormat="1" hidden="1" x14ac:dyDescent="0.3">
      <c r="A75" s="1" t="s">
        <v>378</v>
      </c>
      <c r="E75" s="7">
        <v>10</v>
      </c>
      <c r="F75" s="1">
        <v>20</v>
      </c>
    </row>
    <row r="76" spans="1:10" s="1" customFormat="1" hidden="1" x14ac:dyDescent="0.3">
      <c r="A76" s="1" t="s">
        <v>380</v>
      </c>
      <c r="B76" s="31"/>
      <c r="E76" s="7" t="s">
        <v>354</v>
      </c>
      <c r="F76" s="1" t="s">
        <v>355</v>
      </c>
    </row>
    <row r="77" spans="1:10" s="1" customFormat="1" x14ac:dyDescent="0.3">
      <c r="E77" s="7"/>
      <c r="H77" s="2"/>
      <c r="I77" s="3"/>
    </row>
    <row r="78" spans="1:10" s="1" customFormat="1" hidden="1" x14ac:dyDescent="0.3">
      <c r="A78" s="1" t="s">
        <v>66</v>
      </c>
      <c r="B78" s="31"/>
      <c r="E78" s="7"/>
    </row>
    <row r="79" spans="1:10" s="1" customFormat="1" hidden="1" x14ac:dyDescent="0.3">
      <c r="A79" s="1" t="s">
        <v>381</v>
      </c>
    </row>
    <row r="80" spans="1:10" s="1" customFormat="1" hidden="1" x14ac:dyDescent="0.3">
      <c r="A80" s="1" t="s">
        <v>382</v>
      </c>
      <c r="E80" s="1" t="s">
        <v>226</v>
      </c>
      <c r="F80" s="1" t="s">
        <v>226</v>
      </c>
    </row>
    <row r="81" spans="1:10" s="1" customFormat="1" ht="12.75" hidden="1" customHeight="1" x14ac:dyDescent="0.35">
      <c r="A81" s="1" t="s">
        <v>447</v>
      </c>
      <c r="B81" s="22"/>
      <c r="E81" s="42" t="str">
        <f>CONCATENATE("BUD",NOTES!$D$4)</f>
        <v>BUD2021</v>
      </c>
      <c r="F81" s="42" t="str">
        <f>CONCATENATE("BUD",NOTES!$D$4)</f>
        <v>BUD2021</v>
      </c>
      <c r="G81" s="42"/>
      <c r="H81" s="42"/>
      <c r="I81" s="42"/>
    </row>
    <row r="82" spans="1:10" s="1" customFormat="1" hidden="1" x14ac:dyDescent="0.3">
      <c r="A82" s="1" t="s">
        <v>383</v>
      </c>
      <c r="E82" s="1">
        <v>10</v>
      </c>
      <c r="F82" s="1">
        <v>10</v>
      </c>
    </row>
    <row r="83" spans="1:10" s="1" customFormat="1" hidden="1" x14ac:dyDescent="0.3">
      <c r="A83" s="1" t="s">
        <v>385</v>
      </c>
      <c r="B83" s="31"/>
      <c r="E83" s="1" t="s">
        <v>355</v>
      </c>
      <c r="F83" s="1" t="s">
        <v>355</v>
      </c>
    </row>
    <row r="84" spans="1:10" s="1" customFormat="1" x14ac:dyDescent="0.3">
      <c r="E84" s="7"/>
      <c r="H84" s="2"/>
      <c r="I84" s="3"/>
    </row>
    <row r="85" spans="1:10" s="1" customFormat="1" hidden="1" x14ac:dyDescent="0.3">
      <c r="A85" s="1" t="s">
        <v>67</v>
      </c>
    </row>
    <row r="86" spans="1:10" s="1" customFormat="1" hidden="1" x14ac:dyDescent="0.3">
      <c r="A86" s="1" t="s">
        <v>387</v>
      </c>
    </row>
    <row r="87" spans="1:10" s="1" customFormat="1" hidden="1" x14ac:dyDescent="0.3">
      <c r="A87" s="1" t="s">
        <v>388</v>
      </c>
      <c r="E87" s="1" t="s">
        <v>226</v>
      </c>
      <c r="F87" s="1" t="s">
        <v>226</v>
      </c>
    </row>
    <row r="88" spans="1:10" s="1" customFormat="1" ht="12.75" hidden="1" customHeight="1" x14ac:dyDescent="0.35">
      <c r="A88" s="1" t="s">
        <v>448</v>
      </c>
      <c r="B88" s="22"/>
      <c r="E88" s="42" t="str">
        <f>CONCATENATE("BUD",NOTES!$D$4)</f>
        <v>BUD2021</v>
      </c>
      <c r="F88" s="42" t="str">
        <f>CONCATENATE("BUD",NOTES!$D$4)</f>
        <v>BUD2021</v>
      </c>
      <c r="G88" s="42"/>
      <c r="H88" s="42"/>
      <c r="I88" s="42"/>
    </row>
    <row r="89" spans="1:10" s="1" customFormat="1" hidden="1" x14ac:dyDescent="0.3">
      <c r="A89" s="1" t="s">
        <v>389</v>
      </c>
      <c r="E89" s="7">
        <v>10</v>
      </c>
      <c r="F89" s="1">
        <v>20</v>
      </c>
    </row>
    <row r="90" spans="1:10" s="1" customFormat="1" hidden="1" x14ac:dyDescent="0.3">
      <c r="A90" s="1" t="s">
        <v>391</v>
      </c>
      <c r="B90" s="31"/>
      <c r="E90" s="7" t="s">
        <v>354</v>
      </c>
      <c r="F90" s="1" t="s">
        <v>355</v>
      </c>
    </row>
    <row r="91" spans="1:10" s="1" customFormat="1" ht="12" customHeight="1" x14ac:dyDescent="0.3">
      <c r="C91"/>
      <c r="D91"/>
      <c r="J91" s="62"/>
    </row>
    <row r="92" spans="1:10" s="1" customFormat="1" hidden="1" x14ac:dyDescent="0.3">
      <c r="A92" s="1" t="s">
        <v>68</v>
      </c>
      <c r="B92" s="31"/>
      <c r="E92" s="7"/>
    </row>
    <row r="93" spans="1:10" s="1" customFormat="1" hidden="1" x14ac:dyDescent="0.3">
      <c r="A93" s="1" t="s">
        <v>392</v>
      </c>
    </row>
    <row r="94" spans="1:10" s="1" customFormat="1" hidden="1" x14ac:dyDescent="0.3">
      <c r="A94" s="1" t="s">
        <v>393</v>
      </c>
      <c r="E94" s="1" t="s">
        <v>226</v>
      </c>
      <c r="F94" s="1" t="s">
        <v>226</v>
      </c>
    </row>
    <row r="95" spans="1:10" s="1" customFormat="1" ht="12.75" hidden="1" customHeight="1" x14ac:dyDescent="0.35">
      <c r="A95" s="1" t="s">
        <v>140</v>
      </c>
      <c r="B95" s="22"/>
      <c r="E95" s="42" t="str">
        <f>CONCATENATE("BUD",NOTES!$D$4)</f>
        <v>BUD2021</v>
      </c>
      <c r="F95" s="42" t="str">
        <f>CONCATENATE("BUD",NOTES!$D$4)</f>
        <v>BUD2021</v>
      </c>
      <c r="G95" s="42"/>
      <c r="H95" s="42"/>
      <c r="I95" s="42"/>
    </row>
    <row r="96" spans="1:10" s="1" customFormat="1" hidden="1" x14ac:dyDescent="0.3">
      <c r="A96" s="1" t="s">
        <v>394</v>
      </c>
      <c r="E96" s="1">
        <v>10</v>
      </c>
      <c r="F96" s="1">
        <v>10</v>
      </c>
    </row>
    <row r="97" spans="1:10" s="1" customFormat="1" hidden="1" x14ac:dyDescent="0.3">
      <c r="A97" s="1" t="s">
        <v>396</v>
      </c>
      <c r="B97" s="31"/>
      <c r="E97" s="1" t="s">
        <v>355</v>
      </c>
      <c r="F97" s="1" t="s">
        <v>355</v>
      </c>
    </row>
    <row r="98" spans="1:10" s="1" customFormat="1" ht="12" customHeight="1" x14ac:dyDescent="0.3">
      <c r="C98"/>
      <c r="D98"/>
      <c r="J98" s="62"/>
    </row>
    <row r="99" spans="1:10" s="1" customFormat="1" hidden="1" x14ac:dyDescent="0.3">
      <c r="A99" s="1" t="s">
        <v>69</v>
      </c>
    </row>
    <row r="100" spans="1:10" s="1" customFormat="1" hidden="1" x14ac:dyDescent="0.3">
      <c r="A100" s="1" t="s">
        <v>397</v>
      </c>
    </row>
    <row r="101" spans="1:10" s="1" customFormat="1" hidden="1" x14ac:dyDescent="0.3">
      <c r="A101" s="1" t="s">
        <v>398</v>
      </c>
      <c r="E101" s="1" t="s">
        <v>226</v>
      </c>
      <c r="F101" s="1" t="s">
        <v>226</v>
      </c>
    </row>
    <row r="102" spans="1:10" s="1" customFormat="1" ht="12.75" hidden="1" customHeight="1" x14ac:dyDescent="0.35">
      <c r="A102" s="1" t="s">
        <v>449</v>
      </c>
      <c r="B102" s="22"/>
      <c r="E102" s="42" t="str">
        <f>CONCATENATE("BUD",NOTES!$D$4)</f>
        <v>BUD2021</v>
      </c>
      <c r="F102" s="42" t="str">
        <f>CONCATENATE("BUD",NOTES!$D$4)</f>
        <v>BUD2021</v>
      </c>
      <c r="G102" s="42"/>
      <c r="H102" s="42"/>
      <c r="I102" s="42"/>
    </row>
    <row r="103" spans="1:10" s="1" customFormat="1" hidden="1" x14ac:dyDescent="0.3">
      <c r="A103" s="1" t="s">
        <v>399</v>
      </c>
      <c r="E103" s="7">
        <v>10</v>
      </c>
      <c r="F103" s="1">
        <v>20</v>
      </c>
    </row>
    <row r="104" spans="1:10" s="1" customFormat="1" hidden="1" x14ac:dyDescent="0.3">
      <c r="A104" s="1" t="s">
        <v>401</v>
      </c>
      <c r="B104" s="31"/>
      <c r="E104" s="7" t="s">
        <v>354</v>
      </c>
      <c r="F104" s="1" t="s">
        <v>355</v>
      </c>
    </row>
    <row r="105" spans="1:10" s="1" customFormat="1" x14ac:dyDescent="0.3"/>
    <row r="106" spans="1:10" s="1" customFormat="1" hidden="1" x14ac:dyDescent="0.3">
      <c r="A106" s="1" t="s">
        <v>70</v>
      </c>
      <c r="B106" s="31"/>
      <c r="E106" s="7"/>
    </row>
    <row r="107" spans="1:10" s="1" customFormat="1" hidden="1" x14ac:dyDescent="0.3">
      <c r="A107" s="1" t="s">
        <v>402</v>
      </c>
    </row>
    <row r="108" spans="1:10" s="1" customFormat="1" hidden="1" x14ac:dyDescent="0.3">
      <c r="A108" s="1" t="s">
        <v>403</v>
      </c>
      <c r="E108" s="1" t="s">
        <v>226</v>
      </c>
      <c r="F108" s="1" t="s">
        <v>226</v>
      </c>
    </row>
    <row r="109" spans="1:10" s="1" customFormat="1" ht="12.75" hidden="1" customHeight="1" x14ac:dyDescent="0.35">
      <c r="A109" s="1" t="s">
        <v>450</v>
      </c>
      <c r="B109" s="22"/>
      <c r="E109" s="42" t="str">
        <f>CONCATENATE("BUD",NOTES!$D$4)</f>
        <v>BUD2021</v>
      </c>
      <c r="F109" s="42" t="str">
        <f>CONCATENATE("BUD",NOTES!$D$4)</f>
        <v>BUD2021</v>
      </c>
      <c r="G109" s="42"/>
      <c r="H109" s="42"/>
      <c r="I109" s="42"/>
    </row>
    <row r="110" spans="1:10" s="1" customFormat="1" hidden="1" x14ac:dyDescent="0.3">
      <c r="A110" s="1" t="s">
        <v>404</v>
      </c>
      <c r="E110" s="1">
        <v>10</v>
      </c>
      <c r="F110" s="1">
        <v>10</v>
      </c>
    </row>
    <row r="111" spans="1:10" s="1" customFormat="1" hidden="1" x14ac:dyDescent="0.3">
      <c r="A111" s="1" t="s">
        <v>406</v>
      </c>
      <c r="B111" s="31"/>
      <c r="E111" s="1" t="s">
        <v>355</v>
      </c>
      <c r="F111" s="1" t="s">
        <v>355</v>
      </c>
    </row>
    <row r="112" spans="1:10" s="1" customFormat="1" x14ac:dyDescent="0.3">
      <c r="J112" s="62"/>
    </row>
    <row r="113" spans="1:6" ht="20.149999999999999" hidden="1" customHeight="1" x14ac:dyDescent="0.3">
      <c r="A113" s="66" t="s">
        <v>424</v>
      </c>
      <c r="B113" s="66"/>
      <c r="C113" s="68" t="s">
        <v>451</v>
      </c>
      <c r="D113" s="68"/>
      <c r="E113" s="67">
        <v>2078267514.8800001</v>
      </c>
      <c r="F113" s="67">
        <v>1973374164</v>
      </c>
    </row>
    <row r="114" spans="1:6" ht="20.149999999999999" hidden="1" customHeight="1" x14ac:dyDescent="0.3">
      <c r="A114" s="66" t="s">
        <v>425</v>
      </c>
      <c r="B114" s="66"/>
      <c r="C114" s="68" t="s">
        <v>426</v>
      </c>
      <c r="D114" s="68"/>
      <c r="E114" s="69">
        <v>13567422</v>
      </c>
      <c r="F114" s="70">
        <v>13567422</v>
      </c>
    </row>
    <row r="115" spans="1:6" ht="20.149999999999999" hidden="1" customHeight="1" x14ac:dyDescent="0.3">
      <c r="A115" s="66" t="s">
        <v>427</v>
      </c>
      <c r="B115" s="66"/>
      <c r="C115" s="68" t="s">
        <v>452</v>
      </c>
      <c r="D115" s="68"/>
      <c r="E115" s="69">
        <v>1153803891.9099998</v>
      </c>
      <c r="F115" s="70">
        <v>703694816.91999996</v>
      </c>
    </row>
    <row r="116" spans="1:6" ht="20.149999999999999" hidden="1" customHeight="1" x14ac:dyDescent="0.3">
      <c r="A116" s="66" t="s">
        <v>428</v>
      </c>
      <c r="B116" s="66"/>
      <c r="C116" s="68" t="s">
        <v>426</v>
      </c>
      <c r="D116" s="68"/>
      <c r="E116" s="69">
        <v>1684923</v>
      </c>
      <c r="F116" s="70">
        <v>1684923</v>
      </c>
    </row>
    <row r="117" spans="1:6" ht="20.149999999999999" hidden="1" customHeight="1" x14ac:dyDescent="0.3">
      <c r="A117" s="66" t="s">
        <v>429</v>
      </c>
      <c r="B117" s="66"/>
      <c r="C117" s="68" t="s">
        <v>453</v>
      </c>
      <c r="D117" s="68"/>
      <c r="E117" s="69">
        <v>396886528.19</v>
      </c>
      <c r="F117" s="70">
        <v>356733816.01000005</v>
      </c>
    </row>
    <row r="118" spans="1:6" ht="20.149999999999999" hidden="1" customHeight="1" x14ac:dyDescent="0.3">
      <c r="A118" s="66" t="s">
        <v>430</v>
      </c>
      <c r="B118" s="66"/>
      <c r="C118" s="68" t="s">
        <v>426</v>
      </c>
      <c r="D118" s="68"/>
      <c r="E118" s="69">
        <v>220000</v>
      </c>
      <c r="F118" s="70">
        <v>220000</v>
      </c>
    </row>
    <row r="119" spans="1:6" ht="20.149999999999999" hidden="1" customHeight="1" x14ac:dyDescent="0.3">
      <c r="A119" s="66" t="s">
        <v>431</v>
      </c>
      <c r="B119" s="66"/>
      <c r="C119" s="68" t="s">
        <v>454</v>
      </c>
      <c r="D119" s="68"/>
      <c r="E119" s="69">
        <v>502687653.88999999</v>
      </c>
      <c r="F119" s="70">
        <v>203062204.31000003</v>
      </c>
    </row>
    <row r="120" spans="1:6" ht="20.149999999999999" hidden="1" customHeight="1" x14ac:dyDescent="0.3">
      <c r="A120" s="66" t="s">
        <v>432</v>
      </c>
      <c r="B120" s="66"/>
      <c r="C120" s="68" t="s">
        <v>426</v>
      </c>
      <c r="D120" s="68"/>
      <c r="E120" s="69">
        <v>3758979</v>
      </c>
      <c r="F120" s="70">
        <v>3758979</v>
      </c>
    </row>
    <row r="121" spans="1:6" ht="20.149999999999999" hidden="1" customHeight="1" x14ac:dyDescent="0.3">
      <c r="A121" s="66" t="s">
        <v>433</v>
      </c>
      <c r="B121" s="66"/>
      <c r="C121" s="68" t="s">
        <v>455</v>
      </c>
      <c r="D121" s="68"/>
      <c r="E121" s="69">
        <v>768638518.67000008</v>
      </c>
      <c r="F121" s="70">
        <v>215286677.33000004</v>
      </c>
    </row>
    <row r="122" spans="1:6" ht="20.149999999999999" hidden="1" customHeight="1" x14ac:dyDescent="0.3">
      <c r="A122" s="66" t="s">
        <v>434</v>
      </c>
      <c r="B122" s="66"/>
      <c r="C122" s="68" t="s">
        <v>426</v>
      </c>
      <c r="D122" s="68"/>
      <c r="E122" s="69">
        <v>77492187</v>
      </c>
      <c r="F122" s="70">
        <v>77492187</v>
      </c>
    </row>
    <row r="123" spans="1:6" ht="20.149999999999999" hidden="1" customHeight="1" x14ac:dyDescent="0.3">
      <c r="A123" s="66" t="s">
        <v>435</v>
      </c>
      <c r="B123" s="66"/>
      <c r="C123" s="68" t="s">
        <v>456</v>
      </c>
      <c r="D123" s="68"/>
      <c r="E123" s="69">
        <v>507562129.58999997</v>
      </c>
      <c r="F123" s="70">
        <v>62108863.979999997</v>
      </c>
    </row>
    <row r="124" spans="1:6" ht="20.149999999999999" hidden="1" customHeight="1" x14ac:dyDescent="0.3">
      <c r="A124" s="66" t="s">
        <v>436</v>
      </c>
      <c r="B124" s="66"/>
      <c r="C124" s="68" t="s">
        <v>426</v>
      </c>
      <c r="D124" s="68"/>
      <c r="E124" s="69">
        <v>2011387</v>
      </c>
      <c r="F124" s="70">
        <v>2011387</v>
      </c>
    </row>
    <row r="125" spans="1:6" ht="20.149999999999999" hidden="1" customHeight="1" x14ac:dyDescent="0.3">
      <c r="A125" s="66" t="s">
        <v>437</v>
      </c>
      <c r="B125" s="66"/>
      <c r="C125" s="68" t="s">
        <v>457</v>
      </c>
      <c r="D125" s="68"/>
      <c r="E125" s="69">
        <v>46358797.139999986</v>
      </c>
      <c r="F125" s="70">
        <v>21068639.319999997</v>
      </c>
    </row>
    <row r="126" spans="1:6" ht="20.149999999999999" hidden="1" customHeight="1" x14ac:dyDescent="0.3">
      <c r="A126" s="66" t="s">
        <v>438</v>
      </c>
      <c r="B126" s="66"/>
      <c r="C126" s="68" t="s">
        <v>426</v>
      </c>
      <c r="D126" s="68"/>
      <c r="E126" s="69">
        <v>0</v>
      </c>
      <c r="F126" s="70">
        <v>0</v>
      </c>
    </row>
    <row r="127" spans="1:6" ht="20.149999999999999" hidden="1" customHeight="1" x14ac:dyDescent="0.3">
      <c r="A127" s="66" t="s">
        <v>439</v>
      </c>
      <c r="B127" s="66"/>
      <c r="C127" s="68" t="s">
        <v>458</v>
      </c>
      <c r="D127" s="68"/>
      <c r="E127" s="69">
        <v>487002517.77999991</v>
      </c>
      <c r="F127" s="70">
        <v>281841332.88</v>
      </c>
    </row>
    <row r="128" spans="1:6" ht="20.149999999999999" hidden="1" customHeight="1" x14ac:dyDescent="0.3">
      <c r="A128" s="66" t="s">
        <v>440</v>
      </c>
      <c r="B128" s="66"/>
      <c r="C128" s="71" t="s">
        <v>426</v>
      </c>
      <c r="D128" s="71"/>
      <c r="E128" s="72">
        <v>15520581.15</v>
      </c>
      <c r="F128" s="73">
        <v>15520581.15</v>
      </c>
    </row>
    <row r="129" spans="1:12" s="56" customFormat="1" ht="20.149999999999999" customHeight="1" x14ac:dyDescent="0.3">
      <c r="E129" s="57"/>
      <c r="F129" s="57"/>
    </row>
    <row r="130" spans="1:12" s="1" customFormat="1" ht="25.5" customHeight="1" x14ac:dyDescent="0.3">
      <c r="C130"/>
      <c r="D130"/>
      <c r="J130" s="62"/>
    </row>
    <row r="131" spans="1:12" s="1" customFormat="1" ht="17.5" x14ac:dyDescent="0.35">
      <c r="C131" s="212" t="str">
        <f>"LOCAL AUTHORITY BUDGETS "&amp;NOTES!$D$4</f>
        <v>LOCAL AUTHORITY BUDGETS 2021</v>
      </c>
      <c r="D131" s="212"/>
      <c r="E131" s="212"/>
      <c r="F131" s="212"/>
      <c r="G131" s="82"/>
      <c r="H131"/>
      <c r="I131"/>
      <c r="J131"/>
      <c r="K131"/>
    </row>
    <row r="132" spans="1:12" s="1" customFormat="1" x14ac:dyDescent="0.3">
      <c r="C132"/>
      <c r="D132"/>
      <c r="H132"/>
      <c r="I132"/>
      <c r="J132"/>
      <c r="K132"/>
    </row>
    <row r="133" spans="1:12" s="1" customFormat="1" ht="17.5" x14ac:dyDescent="0.35">
      <c r="A133" s="31"/>
      <c r="B133" s="31"/>
      <c r="C133" s="213" t="str">
        <f>CONCATENATE("Summary of Current Income and Expenditure by Division ",NOTES!$D$4)</f>
        <v>Summary of Current Income and Expenditure by Division 2021</v>
      </c>
      <c r="D133" s="214"/>
      <c r="E133" s="214"/>
      <c r="F133" s="215"/>
      <c r="H133"/>
      <c r="I133"/>
      <c r="J133"/>
      <c r="K133"/>
    </row>
    <row r="134" spans="1:12" s="1" customFormat="1" x14ac:dyDescent="0.3">
      <c r="A134" s="31"/>
      <c r="B134" s="31"/>
      <c r="C134" s="39" t="s">
        <v>441</v>
      </c>
      <c r="D134" s="121"/>
      <c r="E134" s="74" t="s">
        <v>251</v>
      </c>
      <c r="F134" s="74" t="s">
        <v>252</v>
      </c>
      <c r="H134"/>
      <c r="I134"/>
      <c r="J134"/>
      <c r="K134"/>
    </row>
    <row r="135" spans="1:12" s="1" customFormat="1" x14ac:dyDescent="0.3">
      <c r="A135" s="31"/>
      <c r="B135" s="31"/>
      <c r="C135" s="141"/>
      <c r="D135" s="139"/>
      <c r="E135" s="74" t="s">
        <v>253</v>
      </c>
      <c r="F135" s="74" t="s">
        <v>253</v>
      </c>
      <c r="H135"/>
      <c r="I135"/>
      <c r="J135"/>
      <c r="K135"/>
    </row>
    <row r="136" spans="1:12" s="1" customFormat="1" x14ac:dyDescent="0.3">
      <c r="C136" s="35" t="s">
        <v>461</v>
      </c>
      <c r="D136" s="6" t="s">
        <v>469</v>
      </c>
      <c r="E136" s="53">
        <f>E113-E114</f>
        <v>2064700092.8800001</v>
      </c>
      <c r="F136" s="140">
        <f>F113-F114</f>
        <v>1959806742</v>
      </c>
      <c r="G136" s="7"/>
      <c r="H136"/>
      <c r="I136"/>
      <c r="J136"/>
      <c r="K136"/>
      <c r="L136" s="7"/>
    </row>
    <row r="137" spans="1:12" s="1" customFormat="1" x14ac:dyDescent="0.3">
      <c r="C137" s="35" t="s">
        <v>462</v>
      </c>
      <c r="D137" s="6" t="s">
        <v>470</v>
      </c>
      <c r="E137" s="53">
        <f>E115-E116</f>
        <v>1152118968.9099998</v>
      </c>
      <c r="F137" s="54">
        <f>F115-F116</f>
        <v>702009893.91999996</v>
      </c>
      <c r="G137" s="7"/>
      <c r="H137"/>
      <c r="I137"/>
      <c r="J137"/>
      <c r="K137"/>
      <c r="L137" s="7"/>
    </row>
    <row r="138" spans="1:12" s="1" customFormat="1" x14ac:dyDescent="0.3">
      <c r="C138" s="35" t="s">
        <v>463</v>
      </c>
      <c r="D138" s="6" t="s">
        <v>471</v>
      </c>
      <c r="E138" s="53">
        <f>E117-E118</f>
        <v>396666528.19</v>
      </c>
      <c r="F138" s="54">
        <f>F117-F118</f>
        <v>356513816.01000005</v>
      </c>
      <c r="H138"/>
      <c r="I138"/>
      <c r="J138"/>
      <c r="K138"/>
      <c r="L138" s="31"/>
    </row>
    <row r="139" spans="1:12" s="1" customFormat="1" x14ac:dyDescent="0.3">
      <c r="C139" s="35" t="s">
        <v>464</v>
      </c>
      <c r="D139" s="6" t="s">
        <v>472</v>
      </c>
      <c r="E139" s="53">
        <f>E119-E120</f>
        <v>498928674.88999999</v>
      </c>
      <c r="F139" s="54">
        <f>F119-F120</f>
        <v>199303225.31000003</v>
      </c>
      <c r="H139"/>
      <c r="I139"/>
      <c r="J139"/>
      <c r="K139"/>
      <c r="L139" s="7"/>
    </row>
    <row r="140" spans="1:12" s="1" customFormat="1" x14ac:dyDescent="0.3">
      <c r="C140" s="35" t="s">
        <v>465</v>
      </c>
      <c r="D140" s="6" t="s">
        <v>473</v>
      </c>
      <c r="E140" s="53">
        <f>E121-E122</f>
        <v>691146331.67000008</v>
      </c>
      <c r="F140" s="54">
        <f>F121-F122</f>
        <v>137794490.33000004</v>
      </c>
      <c r="H140"/>
      <c r="I140"/>
      <c r="J140"/>
      <c r="K140"/>
      <c r="L140" s="63"/>
    </row>
    <row r="141" spans="1:12" s="1" customFormat="1" x14ac:dyDescent="0.3">
      <c r="A141" s="31"/>
      <c r="C141" s="35" t="s">
        <v>466</v>
      </c>
      <c r="D141" s="6" t="s">
        <v>474</v>
      </c>
      <c r="E141" s="53">
        <f>E123-E124</f>
        <v>505550742.58999997</v>
      </c>
      <c r="F141" s="54">
        <f>F123-F124</f>
        <v>60097476.979999997</v>
      </c>
      <c r="H141"/>
      <c r="I141"/>
      <c r="J141"/>
      <c r="K141"/>
      <c r="L141" s="63"/>
    </row>
    <row r="142" spans="1:12" s="1" customFormat="1" x14ac:dyDescent="0.3">
      <c r="C142" s="35" t="s">
        <v>467</v>
      </c>
      <c r="D142" s="89" t="s">
        <v>475</v>
      </c>
      <c r="E142" s="53">
        <f>E125-E126</f>
        <v>46358797.139999986</v>
      </c>
      <c r="F142" s="54">
        <f>F125-F126</f>
        <v>21068639.319999997</v>
      </c>
      <c r="H142"/>
      <c r="I142"/>
      <c r="J142"/>
      <c r="K142"/>
    </row>
    <row r="143" spans="1:12" s="1" customFormat="1" x14ac:dyDescent="0.3">
      <c r="C143" s="35" t="s">
        <v>468</v>
      </c>
      <c r="D143" s="6" t="s">
        <v>476</v>
      </c>
      <c r="E143" s="53">
        <f>E127-E128</f>
        <v>471481936.62999994</v>
      </c>
      <c r="F143" s="54">
        <f>F127-F128</f>
        <v>266320751.72999999</v>
      </c>
      <c r="H143"/>
      <c r="I143"/>
      <c r="J143"/>
      <c r="K143"/>
    </row>
    <row r="144" spans="1:12" s="1" customFormat="1" x14ac:dyDescent="0.3">
      <c r="C144" s="88"/>
      <c r="D144" s="6"/>
      <c r="E144" s="53"/>
      <c r="F144" s="54"/>
      <c r="H144"/>
      <c r="I144"/>
      <c r="J144"/>
      <c r="K144"/>
    </row>
    <row r="145" spans="1:12" s="1" customFormat="1" ht="13.5" x14ac:dyDescent="0.35">
      <c r="C145" s="75" t="s">
        <v>477</v>
      </c>
      <c r="D145" s="102"/>
      <c r="E145" s="124">
        <f>SUM(E136:E144)</f>
        <v>5826952072.9000006</v>
      </c>
      <c r="F145" s="125">
        <f>SUM(F136:F144)</f>
        <v>3702915035.6000004</v>
      </c>
      <c r="H145"/>
      <c r="I145"/>
      <c r="J145"/>
      <c r="K145"/>
    </row>
    <row r="146" spans="1:12" s="1" customFormat="1" x14ac:dyDescent="0.3">
      <c r="C146" s="35"/>
      <c r="D146" s="104"/>
      <c r="E146" s="53"/>
      <c r="F146" s="54"/>
      <c r="H146"/>
      <c r="I146"/>
      <c r="J146"/>
      <c r="K146"/>
    </row>
    <row r="147" spans="1:12" s="1" customFormat="1" x14ac:dyDescent="0.3">
      <c r="A147" s="31"/>
      <c r="B147" s="31"/>
      <c r="C147" s="35" t="s">
        <v>412</v>
      </c>
      <c r="D147" s="89"/>
      <c r="E147" s="53"/>
      <c r="F147" s="54">
        <f>'Exp &amp; Inc by AUTHTYPE'!$F$85</f>
        <v>1671112923.3099997</v>
      </c>
      <c r="H147"/>
      <c r="I147"/>
      <c r="J147"/>
      <c r="K147"/>
    </row>
    <row r="148" spans="1:12" s="1" customFormat="1" x14ac:dyDescent="0.3">
      <c r="A148" s="31"/>
      <c r="B148" s="31"/>
      <c r="C148" s="35" t="s">
        <v>442</v>
      </c>
      <c r="D148" s="89"/>
      <c r="E148" s="53"/>
      <c r="F148" s="54">
        <f>'Exp &amp; Inc by AUTHTYPE'!$F$82</f>
        <v>421972390</v>
      </c>
      <c r="H148"/>
      <c r="I148"/>
      <c r="J148"/>
      <c r="K148"/>
    </row>
    <row r="149" spans="1:12" s="1" customFormat="1" x14ac:dyDescent="0.3">
      <c r="A149" s="31"/>
      <c r="B149" s="31"/>
      <c r="C149" s="35" t="s">
        <v>0</v>
      </c>
      <c r="D149" s="89"/>
      <c r="E149" s="53"/>
      <c r="F149" s="54">
        <f>'Exp &amp; Inc by AUTHTYPE'!$F$87</f>
        <v>-30951723.989999998</v>
      </c>
      <c r="H149"/>
      <c r="I149"/>
      <c r="J149"/>
      <c r="K149"/>
    </row>
    <row r="150" spans="1:12" s="31" customFormat="1" x14ac:dyDescent="0.3">
      <c r="C150" s="35" t="s">
        <v>198</v>
      </c>
      <c r="D150" s="89"/>
      <c r="E150" s="53"/>
      <c r="F150" s="54">
        <f>'Exp &amp; Inc by AUTHTYPE'!$F$83</f>
        <v>0</v>
      </c>
      <c r="G150" s="64"/>
      <c r="H150"/>
      <c r="I150"/>
      <c r="J150"/>
      <c r="K150"/>
      <c r="L150" s="64"/>
    </row>
    <row r="151" spans="1:12" s="31" customFormat="1" x14ac:dyDescent="0.3">
      <c r="C151" s="76"/>
      <c r="D151" s="103"/>
      <c r="E151" s="97"/>
      <c r="F151" s="138"/>
      <c r="G151" s="64"/>
      <c r="H151"/>
      <c r="I151"/>
      <c r="J151"/>
      <c r="K151"/>
      <c r="L151" s="64"/>
    </row>
    <row r="152" spans="1:12" s="31" customFormat="1" ht="13.5" x14ac:dyDescent="0.35">
      <c r="C152" s="75" t="s">
        <v>225</v>
      </c>
      <c r="D152" s="102"/>
      <c r="E152" s="124">
        <f>SUM(E145:E151)</f>
        <v>5826952072.9000006</v>
      </c>
      <c r="F152" s="125">
        <f>F145+F147+F148+F150-F149</f>
        <v>5826952072.8999996</v>
      </c>
      <c r="H152"/>
      <c r="I152"/>
      <c r="J152"/>
      <c r="K152"/>
    </row>
    <row r="153" spans="1:12" s="31" customFormat="1" x14ac:dyDescent="0.3">
      <c r="E153" s="64"/>
      <c r="H153" s="32"/>
      <c r="I153" s="43"/>
    </row>
    <row r="154" spans="1:12" s="31" customFormat="1" x14ac:dyDescent="0.3">
      <c r="E154" s="65"/>
      <c r="F154" s="170" t="s">
        <v>156</v>
      </c>
      <c r="G154" s="169"/>
      <c r="H154" s="32"/>
      <c r="I154" s="43"/>
    </row>
    <row r="155" spans="1:12" s="31" customFormat="1" x14ac:dyDescent="0.3">
      <c r="A155" s="56"/>
      <c r="E155" s="65"/>
      <c r="F155" s="65"/>
      <c r="H155" s="32"/>
      <c r="I155" s="43"/>
    </row>
    <row r="156" spans="1:12" s="1" customFormat="1" x14ac:dyDescent="0.3">
      <c r="C156" s="1" t="s">
        <v>1</v>
      </c>
      <c r="E156" s="7"/>
      <c r="J156" s="62"/>
    </row>
    <row r="157" spans="1:12" s="1" customFormat="1" x14ac:dyDescent="0.3">
      <c r="J157" s="62"/>
    </row>
    <row r="158" spans="1:12" s="1" customFormat="1" x14ac:dyDescent="0.3">
      <c r="C158"/>
      <c r="D158"/>
      <c r="J158" s="62"/>
    </row>
    <row r="159" spans="1:12" s="1" customFormat="1" x14ac:dyDescent="0.3">
      <c r="E159" s="7"/>
      <c r="J159" s="62"/>
    </row>
    <row r="160" spans="1:12" s="1" customFormat="1" x14ac:dyDescent="0.3">
      <c r="A160" s="31"/>
      <c r="B160" s="31"/>
      <c r="E160" s="7"/>
      <c r="J160" s="62"/>
    </row>
    <row r="161" spans="1:12" s="1" customFormat="1" x14ac:dyDescent="0.3">
      <c r="A161" s="31"/>
      <c r="B161" s="31"/>
      <c r="E161" s="7"/>
      <c r="J161" s="62"/>
    </row>
    <row r="162" spans="1:12" s="31" customFormat="1" x14ac:dyDescent="0.3">
      <c r="F162" s="64"/>
      <c r="G162" s="64"/>
      <c r="H162" s="32"/>
      <c r="I162" s="43"/>
      <c r="K162" s="64"/>
      <c r="L162" s="64"/>
    </row>
    <row r="163" spans="1:12" s="31" customFormat="1" x14ac:dyDescent="0.3">
      <c r="F163" s="64"/>
      <c r="G163" s="64"/>
      <c r="H163" s="32"/>
      <c r="I163" s="43"/>
      <c r="K163" s="64"/>
      <c r="L163" s="64"/>
    </row>
    <row r="164" spans="1:12" s="31" customFormat="1" x14ac:dyDescent="0.3">
      <c r="H164" s="32"/>
      <c r="I164" s="43"/>
    </row>
    <row r="165" spans="1:12" s="31" customFormat="1" x14ac:dyDescent="0.3">
      <c r="E165" s="64"/>
      <c r="H165" s="32"/>
      <c r="I165" s="43"/>
      <c r="K165" s="64"/>
    </row>
    <row r="166" spans="1:12" s="31" customFormat="1" x14ac:dyDescent="0.3">
      <c r="E166" s="65"/>
      <c r="F166" s="65"/>
      <c r="H166" s="32"/>
      <c r="I166" s="43"/>
      <c r="K166" s="65"/>
      <c r="L166" s="65"/>
    </row>
    <row r="167" spans="1:12" s="31" customFormat="1" x14ac:dyDescent="0.3">
      <c r="E167" s="65"/>
      <c r="F167" s="65"/>
      <c r="H167" s="32"/>
      <c r="I167" s="43"/>
      <c r="K167" s="65"/>
      <c r="L167" s="65"/>
    </row>
    <row r="168" spans="1:12" s="1" customFormat="1" x14ac:dyDescent="0.3">
      <c r="A168" s="31"/>
      <c r="B168" s="31"/>
      <c r="E168" s="7"/>
      <c r="J168" s="62"/>
    </row>
    <row r="169" spans="1:12" s="1" customFormat="1" x14ac:dyDescent="0.3"/>
    <row r="170" spans="1:12" s="1" customFormat="1" x14ac:dyDescent="0.3"/>
    <row r="171" spans="1:12" s="1" customFormat="1" x14ac:dyDescent="0.3"/>
    <row r="172" spans="1:12" s="1" customFormat="1" x14ac:dyDescent="0.3">
      <c r="J172" s="2"/>
      <c r="K172" s="3"/>
    </row>
    <row r="173" spans="1:12" s="1" customFormat="1" x14ac:dyDescent="0.3">
      <c r="A173" s="31"/>
      <c r="B173" s="31"/>
      <c r="J173" s="2"/>
      <c r="K173" s="3"/>
    </row>
    <row r="174" spans="1:12" s="1" customFormat="1" x14ac:dyDescent="0.3">
      <c r="A174" s="31"/>
      <c r="B174" s="31"/>
      <c r="E174" s="7"/>
      <c r="J174" s="62"/>
    </row>
    <row r="175" spans="1:12" s="1" customFormat="1" x14ac:dyDescent="0.3"/>
    <row r="176" spans="1:12" s="1" customFormat="1" x14ac:dyDescent="0.3"/>
    <row r="177" spans="1:11" s="1" customFormat="1" x14ac:dyDescent="0.3"/>
    <row r="178" spans="1:11" s="1" customFormat="1" x14ac:dyDescent="0.3">
      <c r="J178" s="2"/>
      <c r="K178" s="3"/>
    </row>
    <row r="179" spans="1:11" s="1" customFormat="1" x14ac:dyDescent="0.3">
      <c r="A179" s="31"/>
      <c r="B179" s="31"/>
      <c r="J179" s="2"/>
      <c r="K179" s="3"/>
    </row>
    <row r="180" spans="1:11" customFormat="1" ht="12.5" x14ac:dyDescent="0.25"/>
    <row r="181" spans="1:11" s="1" customFormat="1" x14ac:dyDescent="0.3"/>
    <row r="182" spans="1:11" s="1" customFormat="1" x14ac:dyDescent="0.3"/>
    <row r="183" spans="1:11" s="1" customFormat="1" x14ac:dyDescent="0.3"/>
    <row r="184" spans="1:11" s="1" customFormat="1" x14ac:dyDescent="0.3"/>
    <row r="185" spans="1:11" s="1" customFormat="1" x14ac:dyDescent="0.3">
      <c r="A185" s="31"/>
      <c r="B185" s="31"/>
    </row>
    <row r="186" spans="1:11" s="1" customFormat="1" x14ac:dyDescent="0.3">
      <c r="A186" s="31"/>
      <c r="B186" s="31"/>
    </row>
    <row r="187" spans="1:11" s="1" customFormat="1" x14ac:dyDescent="0.3"/>
    <row r="188" spans="1:11" s="1" customFormat="1" x14ac:dyDescent="0.3"/>
    <row r="189" spans="1:11" s="1" customFormat="1" x14ac:dyDescent="0.3"/>
    <row r="190" spans="1:11" s="1" customFormat="1" x14ac:dyDescent="0.3"/>
    <row r="191" spans="1:11" s="1" customFormat="1" x14ac:dyDescent="0.3">
      <c r="A191" s="31"/>
      <c r="B191" s="31"/>
    </row>
    <row r="192" spans="1:11" s="1" customFormat="1" x14ac:dyDescent="0.3">
      <c r="A192" s="31"/>
      <c r="B192" s="31"/>
    </row>
    <row r="193" spans="1:10" s="1" customFormat="1" ht="17.5" x14ac:dyDescent="0.35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10" s="1" customFormat="1" x14ac:dyDescent="0.3">
      <c r="J194" s="62"/>
    </row>
    <row r="195" spans="1:10" s="1" customFormat="1" x14ac:dyDescent="0.3">
      <c r="J195" s="62"/>
    </row>
    <row r="196" spans="1:10" s="1" customFormat="1" x14ac:dyDescent="0.3">
      <c r="C196"/>
      <c r="D196"/>
      <c r="E196"/>
      <c r="J196" s="62"/>
    </row>
    <row r="197" spans="1:10" s="1" customFormat="1" x14ac:dyDescent="0.3">
      <c r="J197" s="62"/>
    </row>
    <row r="198" spans="1:10" s="1" customFormat="1" x14ac:dyDescent="0.3">
      <c r="A198"/>
      <c r="B198"/>
      <c r="F198"/>
      <c r="G198"/>
      <c r="H198"/>
      <c r="I198"/>
      <c r="J198" s="62"/>
    </row>
    <row r="199" spans="1:10" s="1" customFormat="1" x14ac:dyDescent="0.3">
      <c r="J199" s="62"/>
    </row>
    <row r="200" spans="1:10" s="1" customFormat="1" x14ac:dyDescent="0.3">
      <c r="J200" s="62"/>
    </row>
    <row r="201" spans="1:10" s="1" customFormat="1" x14ac:dyDescent="0.3">
      <c r="C201"/>
      <c r="D201"/>
      <c r="E201"/>
      <c r="J201" s="62"/>
    </row>
    <row r="202" spans="1:10" s="1" customFormat="1" x14ac:dyDescent="0.3">
      <c r="J202" s="62"/>
    </row>
    <row r="203" spans="1:10" s="1" customFormat="1" x14ac:dyDescent="0.3">
      <c r="A203"/>
      <c r="B203"/>
      <c r="F203"/>
      <c r="G203"/>
      <c r="H203"/>
      <c r="I203"/>
      <c r="J203" s="62"/>
    </row>
    <row r="204" spans="1:10" s="1" customFormat="1" x14ac:dyDescent="0.3">
      <c r="J204" s="62"/>
    </row>
    <row r="205" spans="1:10" s="1" customFormat="1" x14ac:dyDescent="0.3">
      <c r="J205" s="62"/>
    </row>
    <row r="206" spans="1:10" s="1" customFormat="1" x14ac:dyDescent="0.3">
      <c r="J206" s="62"/>
    </row>
    <row r="207" spans="1:10" s="1" customFormat="1" x14ac:dyDescent="0.3">
      <c r="J207" s="62"/>
    </row>
    <row r="208" spans="1:10" s="1" customFormat="1" x14ac:dyDescent="0.3">
      <c r="J208" s="62"/>
    </row>
    <row r="209" spans="3:10" s="1" customFormat="1" x14ac:dyDescent="0.3">
      <c r="J209" s="62"/>
    </row>
    <row r="210" spans="3:10" s="1" customFormat="1" x14ac:dyDescent="0.3">
      <c r="J210" s="62"/>
    </row>
    <row r="211" spans="3:10" s="1" customFormat="1" x14ac:dyDescent="0.3">
      <c r="C211"/>
      <c r="D211"/>
      <c r="E211"/>
      <c r="J211" s="62"/>
    </row>
    <row r="212" spans="3:10" s="1" customFormat="1" x14ac:dyDescent="0.3">
      <c r="J212" s="62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16" workbookViewId="0">
      <selection activeCell="C8" sqref="C8"/>
    </sheetView>
  </sheetViews>
  <sheetFormatPr defaultColWidth="17.26953125" defaultRowHeight="13" x14ac:dyDescent="0.3"/>
  <cols>
    <col min="1" max="1" width="17.26953125" style="1" hidden="1" customWidth="1"/>
    <col min="2" max="2" width="31.81640625" style="1" customWidth="1"/>
    <col min="3" max="3" width="15.26953125" style="1" customWidth="1"/>
    <col min="4" max="4" width="17.26953125" style="1" customWidth="1"/>
    <col min="5" max="5" width="21.54296875" style="1" customWidth="1"/>
    <col min="6" max="6" width="23" style="1" customWidth="1"/>
    <col min="7" max="16384" width="17.26953125" style="1"/>
  </cols>
  <sheetData>
    <row r="1" spans="2:7" s="59" customFormat="1" ht="28.5" customHeight="1" x14ac:dyDescent="0.35">
      <c r="B1" s="216" t="str">
        <f>CONCATENATE("TOTAL REVENUE INCOME ",NOTES!$D$4)</f>
        <v>TOTAL REVENUE INCOME 2021</v>
      </c>
      <c r="C1" s="216"/>
      <c r="D1" s="216"/>
      <c r="E1" s="216"/>
      <c r="F1" s="216"/>
      <c r="G1" s="85"/>
    </row>
    <row r="2" spans="2:7" s="59" customFormat="1" ht="28.5" customHeight="1" x14ac:dyDescent="0.35">
      <c r="B2" s="84"/>
      <c r="C2" s="84"/>
      <c r="D2" s="84"/>
      <c r="E2" s="84"/>
      <c r="F2" s="84"/>
      <c r="G2" s="85"/>
    </row>
    <row r="3" spans="2:7" s="59" customFormat="1" ht="28.5" customHeight="1" x14ac:dyDescent="0.35">
      <c r="B3" s="84"/>
      <c r="C3" s="84"/>
      <c r="D3" s="84"/>
      <c r="E3" s="84"/>
      <c r="F3" s="84"/>
      <c r="G3" s="85"/>
    </row>
    <row r="4" spans="2:7" s="59" customFormat="1" ht="28.5" customHeight="1" x14ac:dyDescent="0.35">
      <c r="B4" s="84"/>
      <c r="C4" s="84"/>
      <c r="D4" s="84"/>
      <c r="E4" s="84"/>
      <c r="F4" s="84"/>
      <c r="G4" s="85"/>
    </row>
    <row r="5" spans="2:7" s="59" customFormat="1" ht="28.5" customHeight="1" x14ac:dyDescent="0.35">
      <c r="B5" s="84"/>
      <c r="C5" s="84"/>
      <c r="D5" s="84"/>
      <c r="E5" s="84"/>
      <c r="F5" s="84"/>
      <c r="G5" s="85"/>
    </row>
    <row r="6" spans="2:7" s="59" customFormat="1" ht="28.5" customHeight="1" x14ac:dyDescent="0.35">
      <c r="B6" s="84"/>
      <c r="C6" s="84"/>
      <c r="D6" s="84"/>
      <c r="E6" s="84"/>
      <c r="F6" s="84"/>
      <c r="G6" s="85"/>
    </row>
    <row r="7" spans="2:7" s="59" customFormat="1" x14ac:dyDescent="0.3"/>
    <row r="8" spans="2:7" s="59" customFormat="1" x14ac:dyDescent="0.3"/>
    <row r="9" spans="2:7" s="59" customFormat="1" x14ac:dyDescent="0.3"/>
    <row r="10" spans="2:7" s="59" customFormat="1" x14ac:dyDescent="0.3"/>
    <row r="11" spans="2:7" s="59" customFormat="1" x14ac:dyDescent="0.3"/>
    <row r="12" spans="2:7" s="59" customFormat="1" x14ac:dyDescent="0.3"/>
    <row r="13" spans="2:7" s="59" customFormat="1" x14ac:dyDescent="0.3"/>
    <row r="14" spans="2:7" s="59" customFormat="1" x14ac:dyDescent="0.3"/>
    <row r="15" spans="2:7" s="59" customFormat="1" x14ac:dyDescent="0.3"/>
    <row r="16" spans="2:7" s="59" customFormat="1" x14ac:dyDescent="0.3"/>
    <row r="17" s="59" customFormat="1" x14ac:dyDescent="0.3"/>
    <row r="18" s="59" customFormat="1" x14ac:dyDescent="0.3"/>
    <row r="19" s="59" customFormat="1" x14ac:dyDescent="0.3"/>
    <row r="20" s="59" customFormat="1" x14ac:dyDescent="0.3"/>
    <row r="21" s="59" customFormat="1" x14ac:dyDescent="0.3"/>
    <row r="22" s="59" customFormat="1" x14ac:dyDescent="0.3"/>
    <row r="23" s="59" customFormat="1" x14ac:dyDescent="0.3"/>
    <row r="24" s="59" customFormat="1" x14ac:dyDescent="0.3"/>
    <row r="25" s="59" customFormat="1" x14ac:dyDescent="0.3"/>
    <row r="26" s="59" customFormat="1" x14ac:dyDescent="0.3"/>
    <row r="27" s="59" customFormat="1" x14ac:dyDescent="0.3"/>
    <row r="28" s="59" customFormat="1" x14ac:dyDescent="0.3"/>
    <row r="29" s="59" customFormat="1" x14ac:dyDescent="0.3"/>
    <row r="30" s="59" customFormat="1" x14ac:dyDescent="0.3"/>
    <row r="31" s="59" customFormat="1" x14ac:dyDescent="0.3"/>
    <row r="32" s="59" customFormat="1" x14ac:dyDescent="0.3"/>
    <row r="33" spans="2:6" s="59" customFormat="1" x14ac:dyDescent="0.3"/>
    <row r="34" spans="2:6" s="59" customFormat="1" x14ac:dyDescent="0.3"/>
    <row r="36" spans="2:6" s="6" customFormat="1" x14ac:dyDescent="0.3">
      <c r="C36" s="79"/>
      <c r="D36" s="78"/>
      <c r="E36" s="78"/>
      <c r="F36" s="79"/>
    </row>
    <row r="37" spans="2:6" s="6" customFormat="1" x14ac:dyDescent="0.3">
      <c r="C37" s="79"/>
      <c r="D37" s="78"/>
      <c r="E37" s="78"/>
      <c r="F37" s="79"/>
    </row>
    <row r="38" spans="2:6" s="6" customFormat="1" x14ac:dyDescent="0.3">
      <c r="C38" s="79" t="s">
        <v>213</v>
      </c>
      <c r="D38" s="78"/>
      <c r="E38" s="78"/>
      <c r="F38" s="79"/>
    </row>
    <row r="39" spans="2:6" s="6" customFormat="1" x14ac:dyDescent="0.3">
      <c r="B39" s="100"/>
      <c r="C39" s="101"/>
      <c r="D39" s="78"/>
      <c r="E39" s="78"/>
      <c r="F39" s="79"/>
    </row>
    <row r="40" spans="2:6" x14ac:dyDescent="0.3">
      <c r="B40" s="35" t="s">
        <v>214</v>
      </c>
      <c r="C40" s="60">
        <f>('Exp &amp; Inc by AUTHTYPE'!F81-'Exp &amp; Inc by AUTHTYPE'!E81)/('Exp &amp; Inc by AUTHTYPE'!F$86-'Exp &amp; Inc by AUTHTYPE'!E$86)</f>
        <v>0.38260292826967501</v>
      </c>
      <c r="D40" s="80"/>
      <c r="E40" s="80"/>
      <c r="F40" s="80"/>
    </row>
    <row r="41" spans="2:6" x14ac:dyDescent="0.3">
      <c r="B41" s="35" t="s">
        <v>411</v>
      </c>
      <c r="C41" s="60">
        <f>('Exp &amp; Inc by AUTHTYPE'!F84-'Exp &amp; Inc by AUTHTYPE'!E84)/('Exp &amp; Inc by AUTHTYPE'!F$86-'Exp &amp; Inc by AUTHTYPE'!E$86)</f>
        <v>0.25615394357296745</v>
      </c>
      <c r="D41" s="80"/>
      <c r="E41" s="80"/>
      <c r="F41" s="80"/>
    </row>
    <row r="42" spans="2:6" x14ac:dyDescent="0.3">
      <c r="B42" s="35" t="s">
        <v>412</v>
      </c>
      <c r="C42" s="60">
        <f>('Exp &amp; Inc by AUTHTYPE'!F85-'Exp &amp; Inc by AUTHTYPE'!E85)/('Exp &amp; Inc by AUTHTYPE'!F$86-'Exp &amp; Inc by AUTHTYPE'!E$86)</f>
        <v>0.28841541053385711</v>
      </c>
      <c r="D42" s="80"/>
      <c r="E42" s="80"/>
      <c r="F42" s="80"/>
    </row>
    <row r="43" spans="2:6" x14ac:dyDescent="0.3">
      <c r="B43" s="36" t="s">
        <v>514</v>
      </c>
      <c r="C43" s="60">
        <f>('Exp &amp; Inc by AUTHTYPE'!F82-'Exp &amp; Inc by AUTHTYPE'!E82)/('Exp &amp; Inc by AUTHTYPE'!F$86-'Exp &amp; Inc by AUTHTYPE'!E$86)</f>
        <v>7.2827717623500349E-2</v>
      </c>
      <c r="D43" s="80"/>
      <c r="E43" s="80"/>
      <c r="F43" s="80"/>
    </row>
    <row r="44" spans="2:6" x14ac:dyDescent="0.3">
      <c r="B44" s="61"/>
      <c r="C44" s="77">
        <f>ROUND(SUM(C40:C43),1)</f>
        <v>1</v>
      </c>
      <c r="D44" s="81"/>
      <c r="E44" s="81"/>
      <c r="F44" s="81"/>
    </row>
    <row r="46" spans="2:6" x14ac:dyDescent="0.3">
      <c r="B46" s="1" t="s">
        <v>520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33C0D5FA6E2985419F615F44911648EA" ma:contentTypeVersion="20" ma:contentTypeDescription="Create a new document for eDocs" ma:contentTypeScope="" ma:versionID="c69fe14025e6eb76eff18c5692a98d11">
  <xsd:schema xmlns:xsd="http://www.w3.org/2001/XMLSchema" xmlns:xs="http://www.w3.org/2001/XMLSchema" xmlns:p="http://schemas.microsoft.com/office/2006/metadata/properties" xmlns:ns1="http://schemas.microsoft.com/sharepoint/v3" xmlns:ns2="d48925bf-3f07-4155-848b-b3dcf9bea756" xmlns:ns3="3ff084d5-c9a9-4c30-837b-51210a6188a8" xmlns:ns4="http://schemas.microsoft.com/sharepoint/v4" targetNamespace="http://schemas.microsoft.com/office/2006/metadata/properties" ma:root="true" ma:fieldsID="74e7277b3c393f66d24eb366b0a9286c" ns1:_="" ns2:_="" ns3:_="" ns4:_="">
    <xsd:import namespace="http://schemas.microsoft.com/sharepoint/v3"/>
    <xsd:import namespace="d48925bf-3f07-4155-848b-b3dcf9bea756"/>
    <xsd:import namespace="3ff084d5-c9a9-4c30-837b-51210a6188a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4:IconOverlay" minOccurs="0"/>
                <xsd:element ref="ns1:_vti_ItemHoldRecordStatus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3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_vti_ItemHoldRecordStatus" ma:index="2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925bf-3f07-4155-848b-b3dcf9bea756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5" nillable="true" ma:taxonomy="true" ma:internalName="eDocs_SecurityClassificationTaxHTField0" ma:taxonomyFieldName="eDocs_SecurityClassification" ma:displayName="Security Classification" ma:default="20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084d5-c9a9-4c30-837b-51210a618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e7df52-4fa1-4dce-9f16-157137c752a9}" ma:internalName="TaxCatchAll" ma:showField="CatchAllData" ma:web="3ff084d5-c9a9-4c30-837b-51210a618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22</Value>
      <Value>4</Value>
      <Value>1</Value>
      <Value>7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HLGF007-001-2020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Budgets</TermName>
          <TermId xmlns="http://schemas.microsoft.com/office/infopath/2007/PartnerControls">b0ec8a6f-ac96-433b-a90f-ac5be3679648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2956df6f-614f-4357-a8f5-b167a2c64320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Props1.xml><?xml version="1.0" encoding="utf-8"?>
<ds:datastoreItem xmlns:ds="http://schemas.openxmlformats.org/officeDocument/2006/customXml" ds:itemID="{A4A724AF-9E48-4E0E-9A51-4934DC139938}"/>
</file>

<file path=customXml/itemProps2.xml><?xml version="1.0" encoding="utf-8"?>
<ds:datastoreItem xmlns:ds="http://schemas.openxmlformats.org/officeDocument/2006/customXml" ds:itemID="{BB3CBEF0-FDBD-49A0-81D4-3830E5F63F0C}"/>
</file>

<file path=customXml/itemProps3.xml><?xml version="1.0" encoding="utf-8"?>
<ds:datastoreItem xmlns:ds="http://schemas.openxmlformats.org/officeDocument/2006/customXml" ds:itemID="{5E4D41A4-3B23-4A3C-8A83-3EA59E6828C2}"/>
</file>

<file path=customXml/itemProps4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48A9F2F-E517-4463-8EC2-6B1A50ABDE37}">
  <ds:schemaRefs>
    <ds:schemaRef ds:uri="http://purl.org/dc/terms/"/>
    <ds:schemaRef ds:uri="http://www.w3.org/XML/1998/namespace"/>
    <ds:schemaRef ds:uri="http://schemas.microsoft.com/office/2006/documentManagement/types"/>
    <ds:schemaRef ds:uri="3ff084d5-c9a9-4c30-837b-51210a6188a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sharepoint/v3"/>
    <ds:schemaRef ds:uri="d48925bf-3f07-4155-848b-b3dcf9bea756"/>
    <ds:schemaRef ds:uri="http://schemas.openxmlformats.org/package/2006/metadata/core-properties"/>
    <ds:schemaRef ds:uri="http://schemas.microsoft.com/sharepoint/v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2012-01-16T10:30:42Z</cp:lastPrinted>
  <dcterms:created xsi:type="dcterms:W3CDTF">2003-10-29T12:54:35Z</dcterms:created>
  <dcterms:modified xsi:type="dcterms:W3CDTF">2021-06-08T14:04:48Z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7;#Budgets|b0ec8a6f-ac96-433b-a90f-ac5be3679648</vt:lpwstr>
  </property>
  <property fmtid="{D5CDD505-2E9C-101B-9397-08002B2CF9AE}" pid="4" name="eDocs_Year">
    <vt:lpwstr>22;#2020|2956df6f-614f-4357-a8f5-b167a2c64320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ocset_NoMedatataSyncRequired">
    <vt:lpwstr>False</vt:lpwstr>
  </property>
  <property fmtid="{D5CDD505-2E9C-101B-9397-08002B2CF9AE}" pid="12" name="_dlc_LastRun">
    <vt:lpwstr>09/11/2021 23:25:22</vt:lpwstr>
  </property>
  <property fmtid="{D5CDD505-2E9C-101B-9397-08002B2CF9AE}" pid="13" name="_dlc_ItemStageId">
    <vt:lpwstr>1</vt:lpwstr>
  </property>
  <property fmtid="{D5CDD505-2E9C-101B-9397-08002B2CF9AE}" pid="14" name="eDocs_Series">
    <vt:lpwstr>1;#007|b347b456-9d15-4791-82db-3fd1abfc41d5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