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ousing.cloud.gov.ie/apps/eDocs/S/HLGF007/Files/HLGF007-003-2021/Budget Checks 2022/"/>
    </mc:Choice>
  </mc:AlternateContent>
  <bookViews>
    <workbookView xWindow="0" yWindow="0" windowWidth="19200" windowHeight="6180" tabRatio="887" firstSheet="1" activeTab="8"/>
  </bookViews>
  <sheets>
    <sheet name="_options" sheetId="30" state="hidden" r:id="rId1"/>
    <sheet name="NOTES" sheetId="58" r:id="rId2"/>
    <sheet name="Version" sheetId="80" r:id="rId3"/>
    <sheet name="_control" sheetId="57" r:id="rId4"/>
    <sheet name="Checks" sheetId="79" r:id="rId5"/>
    <sheet name="Title Page" sheetId="71" r:id="rId6"/>
    <sheet name="Exp &amp; Inc by AUTHTYPE" sheetId="66" r:id="rId7"/>
    <sheet name="Summary I&amp;E by Div" sheetId="69" r:id="rId8"/>
    <sheet name="Sources of Income Pie Chart" sheetId="68" r:id="rId9"/>
    <sheet name="Exp by Div Bar Chart" sheetId="70" r:id="rId10"/>
    <sheet name="Exp &amp; Inc by SVCDIV A&amp;B" sheetId="81" r:id="rId11"/>
    <sheet name="Exp &amp; Inc by SVCDIV C&amp;D" sheetId="77" r:id="rId12"/>
    <sheet name="Exp &amp; Inc by SVCDIV E&amp;F" sheetId="76" r:id="rId13"/>
    <sheet name="Exp &amp; Inc by SVCDIV G&amp;H" sheetId="78" r:id="rId14"/>
    <sheet name="Revenue Exp &amp; Inc &amp; ARV" sheetId="73" r:id="rId15"/>
    <sheet name="Revenue I&amp;E SVCDIV A" sheetId="52" r:id="rId16"/>
    <sheet name="Revenue I&amp;E SVCDIV B" sheetId="59" r:id="rId17"/>
    <sheet name="Revenue I&amp;E SVCDIV C" sheetId="60" r:id="rId18"/>
    <sheet name="Revenue I&amp;E SVCDIV D" sheetId="61" r:id="rId19"/>
    <sheet name="Revenue I&amp;E SVCDIV E" sheetId="62" r:id="rId20"/>
    <sheet name="Revenue I&amp;E SVCDIV F" sheetId="63" r:id="rId21"/>
    <sheet name="Revenue I&amp;E SVCDIV G" sheetId="64" r:id="rId22"/>
    <sheet name="Revenue I&amp;E SVCDIV H" sheetId="65" r:id="rId23"/>
  </sheets>
  <definedNames>
    <definedName name="_xlnm.Print_Area" localSheetId="6">'Exp &amp; Inc by AUTHTYPE'!$C$71:$G$92</definedName>
    <definedName name="_xlnm.Print_Area" localSheetId="11">'Exp &amp; Inc by SVCDIV C&amp;D'!$B$94:$J$114</definedName>
    <definedName name="_xlnm.Print_Area" localSheetId="12">'Exp &amp; Inc by SVCDIV E&amp;F'!$A$115:$J$137</definedName>
    <definedName name="_xlnm.Print_Area" localSheetId="13">'Exp &amp; Inc by SVCDIV G&amp;H'!$A$87:$J$114</definedName>
    <definedName name="_xlnm.Print_Area" localSheetId="9">'Exp by Div Bar Chart'!$B$2:$Q$40</definedName>
    <definedName name="_xlnm.Print_Area" localSheetId="14">'Revenue Exp &amp; Inc &amp; ARV'!$B$19:$L$59</definedName>
    <definedName name="_xlnm.Print_Area" localSheetId="15">'Revenue I&amp;E SVCDIV A'!$B$36:$L$163</definedName>
    <definedName name="_xlnm.Print_Area" localSheetId="16">'Revenue I&amp;E SVCDIV B'!$B$36:$L$165</definedName>
    <definedName name="_xlnm.Print_Area" localSheetId="17">'Revenue I&amp;E SVCDIV C'!$A$29:$L$116</definedName>
    <definedName name="_xlnm.Print_Area" localSheetId="18">'Revenue I&amp;E SVCDIV D'!$B$36:$L$162</definedName>
    <definedName name="_xlnm.Print_Area" localSheetId="19">'Revenue I&amp;E SVCDIV E'!$A$43:$L$208</definedName>
    <definedName name="_xlnm.Print_Area" localSheetId="20">'Revenue I&amp;E SVCDIV F'!$A$29:$L$116</definedName>
    <definedName name="_xlnm.Print_Area" localSheetId="21">'Revenue I&amp;E SVCDIV G'!$B$32:$L$119</definedName>
    <definedName name="_xlnm.Print_Area" localSheetId="22">'Revenue I&amp;E SVCDIV H'!$A$43:$L$169</definedName>
    <definedName name="_xlnm.Print_Area" localSheetId="8">'Sources of Income Pie Chart'!$B$1:$F$46</definedName>
    <definedName name="_xlnm.Print_Area" localSheetId="7">'Summary I&amp;E by Div'!$C$131:$F$156</definedName>
    <definedName name="_xlnm.Print_Area" localSheetId="5">'Title Page'!$A$1:$I$45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6" i="65" l="1"/>
  <c r="L126" i="65"/>
  <c r="K127" i="65"/>
  <c r="L127" i="65"/>
  <c r="K128" i="65"/>
  <c r="L128" i="65"/>
  <c r="K129" i="65"/>
  <c r="L129" i="65"/>
  <c r="K130" i="65"/>
  <c r="L130" i="65"/>
  <c r="K131" i="65"/>
  <c r="L131" i="65"/>
  <c r="K132" i="65"/>
  <c r="L132" i="65"/>
  <c r="K133" i="65"/>
  <c r="L133" i="65"/>
  <c r="K134" i="65"/>
  <c r="L134" i="65"/>
  <c r="K135" i="65"/>
  <c r="L135" i="65"/>
  <c r="K136" i="65"/>
  <c r="L136" i="65"/>
  <c r="K137" i="65"/>
  <c r="L137" i="65"/>
  <c r="K138" i="65"/>
  <c r="L138" i="65"/>
  <c r="K139" i="65"/>
  <c r="L139" i="65"/>
  <c r="K140" i="65"/>
  <c r="L140" i="65"/>
  <c r="K141" i="65"/>
  <c r="L141" i="65"/>
  <c r="K142" i="65"/>
  <c r="L142" i="65"/>
  <c r="K143" i="65"/>
  <c r="L143" i="65"/>
  <c r="K144" i="65"/>
  <c r="L144" i="65"/>
  <c r="K145" i="65"/>
  <c r="L145" i="65"/>
  <c r="K146" i="65"/>
  <c r="L146" i="65"/>
  <c r="K147" i="65"/>
  <c r="L147" i="65"/>
  <c r="K148" i="65"/>
  <c r="L148" i="65"/>
  <c r="K149" i="65"/>
  <c r="L149" i="65"/>
  <c r="K150" i="65"/>
  <c r="L150" i="65"/>
  <c r="K151" i="65"/>
  <c r="L151" i="65"/>
  <c r="K152" i="65"/>
  <c r="L152" i="65"/>
  <c r="K153" i="65"/>
  <c r="L153" i="65"/>
  <c r="K154" i="65"/>
  <c r="L154" i="65"/>
  <c r="K155" i="65"/>
  <c r="L155" i="65"/>
  <c r="K76" i="64"/>
  <c r="L76" i="64"/>
  <c r="K77" i="64"/>
  <c r="L77" i="64"/>
  <c r="K78" i="64"/>
  <c r="L78" i="64"/>
  <c r="K79" i="64"/>
  <c r="L79" i="64"/>
  <c r="K80" i="64"/>
  <c r="L80" i="64"/>
  <c r="K81" i="64"/>
  <c r="L81" i="64"/>
  <c r="K82" i="64"/>
  <c r="L82" i="64"/>
  <c r="K83" i="64"/>
  <c r="L83" i="64"/>
  <c r="K84" i="64"/>
  <c r="L84" i="64"/>
  <c r="K85" i="64"/>
  <c r="L85" i="64"/>
  <c r="K86" i="64"/>
  <c r="L86" i="64"/>
  <c r="K87" i="64"/>
  <c r="L87" i="64"/>
  <c r="K88" i="64"/>
  <c r="L88" i="64"/>
  <c r="K89" i="64"/>
  <c r="L89" i="64"/>
  <c r="K90" i="64"/>
  <c r="L90" i="64"/>
  <c r="K91" i="64"/>
  <c r="L91" i="64"/>
  <c r="K92" i="64"/>
  <c r="L92" i="64"/>
  <c r="K93" i="64"/>
  <c r="L93" i="64"/>
  <c r="K94" i="64"/>
  <c r="L94" i="64"/>
  <c r="K95" i="64"/>
  <c r="L95" i="64"/>
  <c r="K96" i="64"/>
  <c r="L96" i="64"/>
  <c r="K97" i="64"/>
  <c r="L97" i="64"/>
  <c r="K98" i="64"/>
  <c r="L98" i="64"/>
  <c r="K99" i="64"/>
  <c r="L99" i="64"/>
  <c r="K100" i="64"/>
  <c r="L100" i="64"/>
  <c r="K101" i="64"/>
  <c r="L101" i="64"/>
  <c r="K102" i="64"/>
  <c r="L102" i="64"/>
  <c r="K103" i="64"/>
  <c r="L103" i="64"/>
  <c r="K104" i="64"/>
  <c r="L104" i="64"/>
  <c r="K105" i="64"/>
  <c r="L105" i="64"/>
  <c r="K73" i="63"/>
  <c r="L73" i="63"/>
  <c r="K74" i="63"/>
  <c r="L74" i="63"/>
  <c r="K75" i="63"/>
  <c r="L75" i="63"/>
  <c r="K76" i="63"/>
  <c r="L76" i="63"/>
  <c r="K77" i="63"/>
  <c r="L77" i="63"/>
  <c r="K78" i="63"/>
  <c r="L78" i="63"/>
  <c r="K79" i="63"/>
  <c r="L79" i="63"/>
  <c r="K80" i="63"/>
  <c r="L80" i="63"/>
  <c r="K81" i="63"/>
  <c r="L81" i="63"/>
  <c r="K82" i="63"/>
  <c r="L82" i="63"/>
  <c r="K83" i="63"/>
  <c r="L83" i="63"/>
  <c r="K84" i="63"/>
  <c r="L84" i="63"/>
  <c r="K85" i="63"/>
  <c r="L85" i="63"/>
  <c r="K86" i="63"/>
  <c r="L86" i="63"/>
  <c r="K87" i="63"/>
  <c r="L87" i="63"/>
  <c r="K88" i="63"/>
  <c r="L88" i="63"/>
  <c r="K89" i="63"/>
  <c r="L89" i="63"/>
  <c r="K90" i="63"/>
  <c r="L90" i="63"/>
  <c r="K91" i="63"/>
  <c r="L91" i="63"/>
  <c r="K92" i="63"/>
  <c r="L92" i="63"/>
  <c r="K93" i="63"/>
  <c r="L93" i="63"/>
  <c r="K94" i="63"/>
  <c r="L94" i="63"/>
  <c r="K95" i="63"/>
  <c r="L95" i="63"/>
  <c r="K96" i="63"/>
  <c r="L96" i="63"/>
  <c r="K97" i="63"/>
  <c r="L97" i="63"/>
  <c r="K98" i="63"/>
  <c r="L98" i="63"/>
  <c r="K99" i="63"/>
  <c r="L99" i="63"/>
  <c r="K100" i="63"/>
  <c r="L100" i="63"/>
  <c r="K101" i="63"/>
  <c r="L101" i="63"/>
  <c r="K102" i="63"/>
  <c r="L102" i="63"/>
  <c r="K165" i="62"/>
  <c r="L165" i="62"/>
  <c r="K166" i="62"/>
  <c r="L166" i="62"/>
  <c r="K167" i="62"/>
  <c r="L167" i="62"/>
  <c r="K168" i="62"/>
  <c r="L168" i="62"/>
  <c r="K169" i="62"/>
  <c r="L169" i="62"/>
  <c r="K170" i="62"/>
  <c r="L170" i="62"/>
  <c r="K171" i="62"/>
  <c r="L171" i="62"/>
  <c r="K172" i="62"/>
  <c r="L172" i="62"/>
  <c r="K173" i="62"/>
  <c r="L173" i="62"/>
  <c r="K174" i="62"/>
  <c r="L174" i="62"/>
  <c r="K175" i="62"/>
  <c r="L175" i="62"/>
  <c r="K176" i="62"/>
  <c r="L176" i="62"/>
  <c r="K177" i="62"/>
  <c r="L177" i="62"/>
  <c r="K178" i="62"/>
  <c r="L178" i="62"/>
  <c r="K179" i="62"/>
  <c r="L179" i="62"/>
  <c r="K180" i="62"/>
  <c r="L180" i="62"/>
  <c r="K181" i="62"/>
  <c r="L181" i="62"/>
  <c r="K182" i="62"/>
  <c r="L182" i="62"/>
  <c r="K183" i="62"/>
  <c r="L183" i="62"/>
  <c r="K184" i="62"/>
  <c r="L184" i="62"/>
  <c r="K185" i="62"/>
  <c r="L185" i="62"/>
  <c r="K186" i="62"/>
  <c r="L186" i="62"/>
  <c r="K187" i="62"/>
  <c r="L187" i="62"/>
  <c r="K188" i="62"/>
  <c r="L188" i="62"/>
  <c r="K189" i="62"/>
  <c r="L189" i="62"/>
  <c r="K190" i="62"/>
  <c r="L190" i="62"/>
  <c r="K191" i="62"/>
  <c r="L191" i="62"/>
  <c r="K192" i="62"/>
  <c r="L192" i="62"/>
  <c r="K193" i="62"/>
  <c r="L193" i="62"/>
  <c r="K194" i="62"/>
  <c r="L194" i="62"/>
  <c r="K119" i="61"/>
  <c r="L119" i="61"/>
  <c r="K120" i="61"/>
  <c r="L120" i="61"/>
  <c r="K121" i="61"/>
  <c r="L121" i="61"/>
  <c r="K122" i="61"/>
  <c r="L122" i="61"/>
  <c r="K123" i="61"/>
  <c r="L123" i="61"/>
  <c r="K124" i="61"/>
  <c r="L124" i="61"/>
  <c r="K125" i="61"/>
  <c r="L125" i="61"/>
  <c r="K126" i="61"/>
  <c r="L126" i="61"/>
  <c r="K127" i="61"/>
  <c r="L127" i="61"/>
  <c r="K128" i="61"/>
  <c r="L128" i="61"/>
  <c r="K129" i="61"/>
  <c r="L129" i="61"/>
  <c r="K130" i="61"/>
  <c r="L130" i="61"/>
  <c r="K131" i="61"/>
  <c r="L131" i="61"/>
  <c r="K132" i="61"/>
  <c r="L132" i="61"/>
  <c r="K133" i="61"/>
  <c r="L133" i="61"/>
  <c r="K134" i="61"/>
  <c r="L134" i="61"/>
  <c r="K135" i="61"/>
  <c r="L135" i="61"/>
  <c r="K136" i="61"/>
  <c r="L136" i="61"/>
  <c r="K137" i="61"/>
  <c r="L137" i="61"/>
  <c r="K138" i="61"/>
  <c r="L138" i="61"/>
  <c r="K139" i="61"/>
  <c r="L139" i="61"/>
  <c r="K140" i="61"/>
  <c r="L140" i="61"/>
  <c r="K141" i="61"/>
  <c r="L141" i="61"/>
  <c r="K142" i="61"/>
  <c r="L142" i="61"/>
  <c r="K143" i="61"/>
  <c r="L143" i="61"/>
  <c r="K144" i="61"/>
  <c r="L144" i="61"/>
  <c r="K145" i="61"/>
  <c r="L145" i="61"/>
  <c r="K146" i="61"/>
  <c r="L146" i="61"/>
  <c r="K147" i="61"/>
  <c r="L147" i="61"/>
  <c r="K148" i="61"/>
  <c r="L148" i="61"/>
  <c r="K73" i="60"/>
  <c r="L73" i="60"/>
  <c r="K74" i="60"/>
  <c r="L74" i="60"/>
  <c r="K75" i="60"/>
  <c r="L75" i="60"/>
  <c r="K76" i="60"/>
  <c r="L76" i="60"/>
  <c r="K77" i="60"/>
  <c r="L77" i="60"/>
  <c r="K78" i="60"/>
  <c r="L78" i="60"/>
  <c r="K79" i="60"/>
  <c r="L79" i="60"/>
  <c r="K80" i="60"/>
  <c r="L80" i="60"/>
  <c r="K81" i="60"/>
  <c r="L81" i="60"/>
  <c r="K82" i="60"/>
  <c r="L82" i="60"/>
  <c r="K83" i="60"/>
  <c r="L83" i="60"/>
  <c r="K84" i="60"/>
  <c r="L84" i="60"/>
  <c r="K85" i="60"/>
  <c r="L85" i="60"/>
  <c r="K86" i="60"/>
  <c r="L86" i="60"/>
  <c r="K87" i="60"/>
  <c r="L87" i="60"/>
  <c r="K88" i="60"/>
  <c r="L88" i="60"/>
  <c r="K89" i="60"/>
  <c r="L89" i="60"/>
  <c r="K90" i="60"/>
  <c r="L90" i="60"/>
  <c r="K91" i="60"/>
  <c r="L91" i="60"/>
  <c r="K92" i="60"/>
  <c r="L92" i="60"/>
  <c r="K93" i="60"/>
  <c r="L93" i="60"/>
  <c r="K94" i="60"/>
  <c r="L94" i="60"/>
  <c r="K95" i="60"/>
  <c r="L95" i="60"/>
  <c r="K96" i="60"/>
  <c r="L96" i="60"/>
  <c r="K97" i="60"/>
  <c r="L97" i="60"/>
  <c r="K98" i="60"/>
  <c r="L98" i="60"/>
  <c r="K99" i="60"/>
  <c r="L99" i="60"/>
  <c r="K100" i="60"/>
  <c r="L100" i="60"/>
  <c r="K101" i="60"/>
  <c r="L101" i="60"/>
  <c r="K102" i="60"/>
  <c r="L102" i="60"/>
  <c r="K119" i="59"/>
  <c r="L119" i="59"/>
  <c r="K120" i="59"/>
  <c r="L120" i="59"/>
  <c r="K121" i="59"/>
  <c r="L121" i="59"/>
  <c r="K122" i="59"/>
  <c r="L122" i="59"/>
  <c r="K123" i="59"/>
  <c r="L123" i="59"/>
  <c r="K124" i="59"/>
  <c r="L124" i="59"/>
  <c r="K125" i="59"/>
  <c r="L125" i="59"/>
  <c r="K126" i="59"/>
  <c r="L126" i="59"/>
  <c r="K127" i="59"/>
  <c r="L127" i="59"/>
  <c r="K128" i="59"/>
  <c r="L128" i="59"/>
  <c r="K129" i="59"/>
  <c r="L129" i="59"/>
  <c r="K130" i="59"/>
  <c r="L130" i="59"/>
  <c r="K131" i="59"/>
  <c r="L131" i="59"/>
  <c r="K132" i="59"/>
  <c r="L132" i="59"/>
  <c r="K133" i="59"/>
  <c r="L133" i="59"/>
  <c r="K134" i="59"/>
  <c r="L134" i="59"/>
  <c r="K135" i="59"/>
  <c r="L135" i="59"/>
  <c r="K136" i="59"/>
  <c r="L136" i="59"/>
  <c r="K137" i="59"/>
  <c r="L137" i="59"/>
  <c r="K138" i="59"/>
  <c r="L138" i="59"/>
  <c r="K139" i="59"/>
  <c r="L139" i="59"/>
  <c r="K140" i="59"/>
  <c r="L140" i="59"/>
  <c r="K141" i="59"/>
  <c r="L141" i="59"/>
  <c r="K142" i="59"/>
  <c r="L142" i="59"/>
  <c r="K143" i="59"/>
  <c r="L143" i="59"/>
  <c r="K144" i="59"/>
  <c r="L144" i="59"/>
  <c r="K145" i="59"/>
  <c r="L145" i="59"/>
  <c r="K146" i="59"/>
  <c r="L146" i="59"/>
  <c r="K147" i="59"/>
  <c r="L147" i="59"/>
  <c r="K148" i="59"/>
  <c r="L148" i="59"/>
  <c r="K120" i="52"/>
  <c r="L120" i="52"/>
  <c r="K121" i="52"/>
  <c r="L121" i="52"/>
  <c r="K122" i="52"/>
  <c r="L122" i="52"/>
  <c r="K123" i="52"/>
  <c r="L123" i="52"/>
  <c r="K124" i="52"/>
  <c r="L124" i="52"/>
  <c r="K125" i="52"/>
  <c r="L125" i="52"/>
  <c r="K126" i="52"/>
  <c r="L126" i="52"/>
  <c r="K127" i="52"/>
  <c r="L127" i="52"/>
  <c r="K128" i="52"/>
  <c r="L128" i="52"/>
  <c r="K129" i="52"/>
  <c r="L129" i="52"/>
  <c r="K130" i="52"/>
  <c r="L130" i="52"/>
  <c r="K131" i="52"/>
  <c r="L131" i="52"/>
  <c r="K132" i="52"/>
  <c r="L132" i="52"/>
  <c r="K133" i="52"/>
  <c r="L133" i="52"/>
  <c r="K134" i="52"/>
  <c r="L134" i="52"/>
  <c r="K135" i="52"/>
  <c r="L135" i="52"/>
  <c r="K136" i="52"/>
  <c r="L136" i="52"/>
  <c r="K137" i="52"/>
  <c r="L137" i="52"/>
  <c r="K138" i="52"/>
  <c r="L138" i="52"/>
  <c r="K139" i="52"/>
  <c r="L139" i="52"/>
  <c r="K140" i="52"/>
  <c r="L140" i="52"/>
  <c r="K141" i="52"/>
  <c r="L141" i="52"/>
  <c r="K142" i="52"/>
  <c r="L142" i="52"/>
  <c r="K143" i="52"/>
  <c r="L143" i="52"/>
  <c r="K144" i="52"/>
  <c r="L144" i="52"/>
  <c r="K145" i="52"/>
  <c r="L145" i="52"/>
  <c r="K146" i="52"/>
  <c r="L146" i="52"/>
  <c r="K147" i="52"/>
  <c r="L147" i="52"/>
  <c r="K148" i="52"/>
  <c r="L148" i="52"/>
  <c r="K149" i="52"/>
  <c r="L149" i="52"/>
  <c r="H24" i="73"/>
  <c r="J24" i="73" s="1"/>
  <c r="L24" i="73" s="1"/>
  <c r="H25" i="73"/>
  <c r="J25" i="73" s="1"/>
  <c r="L25" i="73" s="1"/>
  <c r="H26" i="73"/>
  <c r="J26" i="73" s="1"/>
  <c r="L26" i="73" s="1"/>
  <c r="H27" i="73"/>
  <c r="J27" i="73"/>
  <c r="L27" i="73" s="1"/>
  <c r="H28" i="73"/>
  <c r="J28" i="73" s="1"/>
  <c r="L28" i="73" s="1"/>
  <c r="H29" i="73"/>
  <c r="J29" i="73"/>
  <c r="L29" i="73"/>
  <c r="H30" i="73"/>
  <c r="J30" i="73" s="1"/>
  <c r="L30" i="73" s="1"/>
  <c r="H31" i="73"/>
  <c r="J31" i="73" s="1"/>
  <c r="L31" i="73" s="1"/>
  <c r="H32" i="73"/>
  <c r="J32" i="73" s="1"/>
  <c r="L32" i="73" s="1"/>
  <c r="H33" i="73"/>
  <c r="J33" i="73" s="1"/>
  <c r="L33" i="73" s="1"/>
  <c r="H34" i="73"/>
  <c r="J34" i="73" s="1"/>
  <c r="L34" i="73" s="1"/>
  <c r="H35" i="73"/>
  <c r="J35" i="73" s="1"/>
  <c r="L35" i="73" s="1"/>
  <c r="H36" i="73"/>
  <c r="J36" i="73" s="1"/>
  <c r="L36" i="73" s="1"/>
  <c r="H37" i="73"/>
  <c r="J37" i="73" s="1"/>
  <c r="L37" i="73" s="1"/>
  <c r="H38" i="73"/>
  <c r="J38" i="73"/>
  <c r="L38" i="73" s="1"/>
  <c r="H39" i="73"/>
  <c r="J39" i="73" s="1"/>
  <c r="L39" i="73" s="1"/>
  <c r="H40" i="73"/>
  <c r="J40" i="73" s="1"/>
  <c r="L40" i="73" s="1"/>
  <c r="H41" i="73"/>
  <c r="J41" i="73" s="1"/>
  <c r="L41" i="73" s="1"/>
  <c r="H42" i="73"/>
  <c r="J42" i="73" s="1"/>
  <c r="L42" i="73" s="1"/>
  <c r="H43" i="73"/>
  <c r="J43" i="73" s="1"/>
  <c r="L43" i="73" s="1"/>
  <c r="H44" i="73"/>
  <c r="J44" i="73" s="1"/>
  <c r="L44" i="73" s="1"/>
  <c r="H45" i="73"/>
  <c r="J45" i="73" s="1"/>
  <c r="L45" i="73" s="1"/>
  <c r="H46" i="73"/>
  <c r="J46" i="73"/>
  <c r="L46" i="73" s="1"/>
  <c r="H47" i="73"/>
  <c r="J47" i="73" s="1"/>
  <c r="L47" i="73" s="1"/>
  <c r="H48" i="73"/>
  <c r="J48" i="73" s="1"/>
  <c r="L48" i="73" s="1"/>
  <c r="H49" i="73"/>
  <c r="J49" i="73" s="1"/>
  <c r="L49" i="73" s="1"/>
  <c r="H50" i="73"/>
  <c r="J50" i="73" s="1"/>
  <c r="L50" i="73" s="1"/>
  <c r="H51" i="73"/>
  <c r="J51" i="73"/>
  <c r="L51" i="73" s="1"/>
  <c r="H52" i="73"/>
  <c r="J52" i="73" s="1"/>
  <c r="L52" i="73" s="1"/>
  <c r="H53" i="73"/>
  <c r="J53" i="73"/>
  <c r="L53" i="73"/>
  <c r="C42" i="79" l="1"/>
  <c r="J81" i="81" l="1"/>
  <c r="I81" i="81"/>
  <c r="E81" i="81"/>
  <c r="D81" i="81"/>
  <c r="J137" i="76" l="1"/>
  <c r="I137" i="76"/>
  <c r="E137" i="76"/>
  <c r="D137" i="76"/>
  <c r="J106" i="81" l="1"/>
  <c r="I106" i="81"/>
  <c r="E106" i="81"/>
  <c r="D106" i="81"/>
  <c r="H197" i="62" l="1"/>
  <c r="G197" i="62"/>
  <c r="L195" i="62"/>
  <c r="K195" i="62"/>
  <c r="C44" i="79" l="1"/>
  <c r="C27" i="79"/>
  <c r="C14" i="79"/>
  <c r="L103" i="60"/>
  <c r="L105" i="60" s="1"/>
  <c r="L113" i="60" s="1"/>
  <c r="L116" i="60" s="1"/>
  <c r="K103" i="60"/>
  <c r="K105" i="60" s="1"/>
  <c r="K113" i="60" s="1"/>
  <c r="K116" i="60" s="1"/>
  <c r="J105" i="60"/>
  <c r="I105" i="60"/>
  <c r="L150" i="52"/>
  <c r="L152" i="52" s="1"/>
  <c r="L160" i="52" s="1"/>
  <c r="L163" i="52" s="1"/>
  <c r="K150" i="52"/>
  <c r="K152" i="52" s="1"/>
  <c r="K160" i="52" s="1"/>
  <c r="K163" i="52" s="1"/>
  <c r="H152" i="52"/>
  <c r="G152" i="52"/>
  <c r="H59" i="73"/>
  <c r="J59" i="73" s="1"/>
  <c r="C91" i="66"/>
  <c r="G77" i="66"/>
  <c r="D76" i="66"/>
  <c r="G85" i="66"/>
  <c r="G86" i="66" s="1"/>
  <c r="G88" i="66" s="1"/>
  <c r="G79" i="66"/>
  <c r="B32" i="79"/>
  <c r="B30" i="79"/>
  <c r="C46" i="79"/>
  <c r="B46" i="79"/>
  <c r="B38" i="79"/>
  <c r="B21" i="79"/>
  <c r="B44" i="79"/>
  <c r="B40" i="79"/>
  <c r="C40" i="79"/>
  <c r="F87" i="66"/>
  <c r="F149" i="69" s="1"/>
  <c r="F84" i="66"/>
  <c r="F83" i="66"/>
  <c r="J111" i="78" s="1"/>
  <c r="F82" i="66"/>
  <c r="F148" i="69" s="1"/>
  <c r="F81" i="66"/>
  <c r="F66" i="66"/>
  <c r="F64" i="66"/>
  <c r="C38" i="79" s="1"/>
  <c r="F63" i="66"/>
  <c r="L156" i="65"/>
  <c r="L158" i="65" s="1"/>
  <c r="L166" i="65" s="1"/>
  <c r="L169" i="65" s="1"/>
  <c r="K156" i="65"/>
  <c r="K158" i="65" s="1"/>
  <c r="K166" i="65" s="1"/>
  <c r="K169" i="65" s="1"/>
  <c r="K106" i="64"/>
  <c r="K108" i="64" s="1"/>
  <c r="K116" i="64" s="1"/>
  <c r="K119" i="64" s="1"/>
  <c r="L106" i="64"/>
  <c r="L108" i="64" s="1"/>
  <c r="L116" i="64" s="1"/>
  <c r="L119" i="64" s="1"/>
  <c r="K103" i="63"/>
  <c r="K105" i="63" s="1"/>
  <c r="K113" i="63" s="1"/>
  <c r="K116" i="63" s="1"/>
  <c r="L197" i="62"/>
  <c r="L205" i="62" s="1"/>
  <c r="L208" i="62" s="1"/>
  <c r="K197" i="62"/>
  <c r="K205" i="62" s="1"/>
  <c r="K208" i="62" s="1"/>
  <c r="L149" i="61"/>
  <c r="L151" i="61" s="1"/>
  <c r="L159" i="61" s="1"/>
  <c r="L162" i="61" s="1"/>
  <c r="K149" i="61"/>
  <c r="K151" i="61" s="1"/>
  <c r="K159" i="61" s="1"/>
  <c r="K162" i="61" s="1"/>
  <c r="K149" i="59"/>
  <c r="K151" i="59" s="1"/>
  <c r="K159" i="59" s="1"/>
  <c r="K162" i="59" s="1"/>
  <c r="J113" i="52"/>
  <c r="I113" i="52"/>
  <c r="H113" i="52"/>
  <c r="G113" i="52"/>
  <c r="F113" i="52"/>
  <c r="E113" i="52"/>
  <c r="D113" i="52"/>
  <c r="C113" i="52"/>
  <c r="C80" i="65"/>
  <c r="D80" i="65"/>
  <c r="E80" i="65"/>
  <c r="F80" i="65"/>
  <c r="G80" i="65"/>
  <c r="H80" i="65"/>
  <c r="I80" i="65"/>
  <c r="J80" i="65"/>
  <c r="C119" i="65"/>
  <c r="D119" i="65"/>
  <c r="E119" i="65"/>
  <c r="F119" i="65"/>
  <c r="G119" i="65"/>
  <c r="H119" i="65"/>
  <c r="I119" i="65"/>
  <c r="J119" i="65"/>
  <c r="C158" i="65"/>
  <c r="D158" i="65"/>
  <c r="E158" i="65"/>
  <c r="F158" i="65"/>
  <c r="G158" i="65"/>
  <c r="H158" i="65"/>
  <c r="C69" i="64"/>
  <c r="D69" i="64"/>
  <c r="E69" i="64"/>
  <c r="F69" i="64"/>
  <c r="G69" i="64"/>
  <c r="H69" i="64"/>
  <c r="I69" i="64"/>
  <c r="J69" i="64"/>
  <c r="C108" i="64"/>
  <c r="D108" i="64"/>
  <c r="E108" i="64"/>
  <c r="F108" i="64"/>
  <c r="C66" i="63"/>
  <c r="D66" i="63"/>
  <c r="E66" i="63"/>
  <c r="F66" i="63"/>
  <c r="G66" i="63"/>
  <c r="H66" i="63"/>
  <c r="I66" i="63"/>
  <c r="J66" i="63"/>
  <c r="L103" i="63"/>
  <c r="L105" i="63" s="1"/>
  <c r="L113" i="63" s="1"/>
  <c r="L116" i="63" s="1"/>
  <c r="C105" i="63"/>
  <c r="D105" i="63"/>
  <c r="E105" i="63"/>
  <c r="F105" i="63"/>
  <c r="C80" i="62"/>
  <c r="D80" i="62"/>
  <c r="E80" i="62"/>
  <c r="F80" i="62"/>
  <c r="G80" i="62"/>
  <c r="H80" i="62"/>
  <c r="I80" i="62"/>
  <c r="J80" i="62"/>
  <c r="C119" i="62"/>
  <c r="D119" i="62"/>
  <c r="E119" i="62"/>
  <c r="F119" i="62"/>
  <c r="G119" i="62"/>
  <c r="H119" i="62"/>
  <c r="I119" i="62"/>
  <c r="J119" i="62"/>
  <c r="C158" i="62"/>
  <c r="D158" i="62"/>
  <c r="E158" i="62"/>
  <c r="F158" i="62"/>
  <c r="G158" i="62"/>
  <c r="H158" i="62"/>
  <c r="I158" i="62"/>
  <c r="J158" i="62"/>
  <c r="C197" i="62"/>
  <c r="D197" i="62"/>
  <c r="E197" i="62"/>
  <c r="F197" i="62"/>
  <c r="C73" i="61"/>
  <c r="D73" i="61"/>
  <c r="E73" i="61"/>
  <c r="F73" i="61"/>
  <c r="G73" i="61"/>
  <c r="H73" i="61"/>
  <c r="I73" i="61"/>
  <c r="J73" i="61"/>
  <c r="C112" i="61"/>
  <c r="D112" i="61"/>
  <c r="E112" i="61"/>
  <c r="F112" i="61"/>
  <c r="G112" i="61"/>
  <c r="H112" i="61"/>
  <c r="I112" i="61"/>
  <c r="J112" i="61"/>
  <c r="C151" i="61"/>
  <c r="D151" i="61"/>
  <c r="E151" i="61"/>
  <c r="F151" i="61"/>
  <c r="G151" i="61"/>
  <c r="H151" i="61"/>
  <c r="I151" i="61"/>
  <c r="J151" i="61"/>
  <c r="C66" i="60"/>
  <c r="D66" i="60"/>
  <c r="E66" i="60"/>
  <c r="F66" i="60"/>
  <c r="G66" i="60"/>
  <c r="H66" i="60"/>
  <c r="I66" i="60"/>
  <c r="J66" i="60"/>
  <c r="C105" i="60"/>
  <c r="D105" i="60"/>
  <c r="E105" i="60"/>
  <c r="F105" i="60"/>
  <c r="G105" i="60"/>
  <c r="H105" i="60"/>
  <c r="C73" i="59"/>
  <c r="D73" i="59"/>
  <c r="E73" i="59"/>
  <c r="F73" i="59"/>
  <c r="G73" i="59"/>
  <c r="H73" i="59"/>
  <c r="I73" i="59"/>
  <c r="J73" i="59"/>
  <c r="C112" i="59"/>
  <c r="D112" i="59"/>
  <c r="E112" i="59"/>
  <c r="F112" i="59"/>
  <c r="G112" i="59"/>
  <c r="H112" i="59"/>
  <c r="I112" i="59"/>
  <c r="J112" i="59"/>
  <c r="L149" i="59"/>
  <c r="L151" i="59" s="1"/>
  <c r="L159" i="59" s="1"/>
  <c r="L162" i="59" s="1"/>
  <c r="C151" i="59"/>
  <c r="D151" i="59"/>
  <c r="E151" i="59"/>
  <c r="F151" i="59"/>
  <c r="G151" i="59"/>
  <c r="H151" i="59"/>
  <c r="C74" i="52"/>
  <c r="D74" i="52"/>
  <c r="E74" i="52"/>
  <c r="F74" i="52"/>
  <c r="G74" i="52"/>
  <c r="H74" i="52"/>
  <c r="I74" i="52"/>
  <c r="J74" i="52"/>
  <c r="C152" i="52"/>
  <c r="D152" i="52"/>
  <c r="E152" i="52"/>
  <c r="F152" i="52"/>
  <c r="B19" i="73"/>
  <c r="H54" i="73"/>
  <c r="H56" i="73" s="1"/>
  <c r="C56" i="73"/>
  <c r="C62" i="73" s="1"/>
  <c r="D56" i="73"/>
  <c r="D62" i="73" s="1"/>
  <c r="E56" i="73"/>
  <c r="E62" i="73" s="1"/>
  <c r="F56" i="73"/>
  <c r="F62" i="73" s="1"/>
  <c r="G56" i="73"/>
  <c r="G62" i="73" s="1"/>
  <c r="I56" i="73"/>
  <c r="I62" i="73" s="1"/>
  <c r="K56" i="73"/>
  <c r="D81" i="78"/>
  <c r="E81" i="78"/>
  <c r="I81" i="78"/>
  <c r="J81" i="78"/>
  <c r="D106" i="78"/>
  <c r="E106" i="78"/>
  <c r="I106" i="78"/>
  <c r="J106" i="78"/>
  <c r="D102" i="76"/>
  <c r="E102" i="76"/>
  <c r="I102" i="76"/>
  <c r="J102" i="76"/>
  <c r="D88" i="77"/>
  <c r="E88" i="77"/>
  <c r="I88" i="77"/>
  <c r="J88" i="77"/>
  <c r="D114" i="77"/>
  <c r="E114" i="77"/>
  <c r="I114" i="77"/>
  <c r="J114" i="77"/>
  <c r="B2" i="70"/>
  <c r="B1" i="68"/>
  <c r="E4" i="69"/>
  <c r="F4" i="69"/>
  <c r="E11" i="69"/>
  <c r="F11" i="69"/>
  <c r="E18" i="69"/>
  <c r="F18" i="69"/>
  <c r="E25" i="69"/>
  <c r="F25" i="69"/>
  <c r="E32" i="69"/>
  <c r="F32" i="69"/>
  <c r="E39" i="69"/>
  <c r="F39" i="69"/>
  <c r="E46" i="69"/>
  <c r="F46" i="69"/>
  <c r="E53" i="69"/>
  <c r="F53" i="69"/>
  <c r="E60" i="69"/>
  <c r="F60" i="69"/>
  <c r="E67" i="69"/>
  <c r="F67" i="69"/>
  <c r="E74" i="69"/>
  <c r="F74" i="69"/>
  <c r="E81" i="69"/>
  <c r="F81" i="69"/>
  <c r="E88" i="69"/>
  <c r="F88" i="69"/>
  <c r="E95" i="69"/>
  <c r="F95" i="69"/>
  <c r="E102" i="69"/>
  <c r="F102" i="69"/>
  <c r="E109" i="69"/>
  <c r="F109" i="69"/>
  <c r="C131" i="69"/>
  <c r="C133" i="69"/>
  <c r="E136" i="69"/>
  <c r="F136" i="69"/>
  <c r="E137" i="69"/>
  <c r="F137" i="69"/>
  <c r="E138" i="69"/>
  <c r="F138" i="69"/>
  <c r="E139" i="69"/>
  <c r="F139" i="69"/>
  <c r="E140" i="69"/>
  <c r="F140" i="69"/>
  <c r="E141" i="69"/>
  <c r="F141" i="69"/>
  <c r="E142" i="69"/>
  <c r="F142" i="69"/>
  <c r="E143" i="69"/>
  <c r="F143" i="69"/>
  <c r="D4" i="66"/>
  <c r="E4" i="66"/>
  <c r="G4" i="66"/>
  <c r="D11" i="66"/>
  <c r="E11" i="66"/>
  <c r="G11" i="66"/>
  <c r="D19" i="66"/>
  <c r="E19" i="66"/>
  <c r="G19" i="66"/>
  <c r="D27" i="66"/>
  <c r="E27" i="66"/>
  <c r="G27" i="66"/>
  <c r="D35" i="66"/>
  <c r="E35" i="66"/>
  <c r="G35" i="66"/>
  <c r="D43" i="66"/>
  <c r="E43" i="66"/>
  <c r="G43" i="66"/>
  <c r="D51" i="66"/>
  <c r="E51" i="66"/>
  <c r="G51" i="66"/>
  <c r="D58" i="66"/>
  <c r="E58" i="66"/>
  <c r="G58" i="66"/>
  <c r="C71" i="66"/>
  <c r="C74" i="66"/>
  <c r="F77" i="66"/>
  <c r="D79" i="66"/>
  <c r="E79" i="66"/>
  <c r="D85" i="66"/>
  <c r="D86" i="66" s="1"/>
  <c r="D88" i="66" s="1"/>
  <c r="E85" i="66"/>
  <c r="E86" i="66" s="1"/>
  <c r="E88" i="66" s="1"/>
  <c r="B15" i="71"/>
  <c r="B23" i="79"/>
  <c r="B25" i="79"/>
  <c r="B27" i="79"/>
  <c r="B34" i="79"/>
  <c r="C6" i="57"/>
  <c r="C7" i="57"/>
  <c r="C9" i="57" s="1"/>
  <c r="C8" i="57"/>
  <c r="J112" i="78"/>
  <c r="C30" i="79" l="1"/>
  <c r="J110" i="78"/>
  <c r="H62" i="73"/>
  <c r="F79" i="66"/>
  <c r="C8" i="79" s="1"/>
  <c r="D14" i="79" s="1"/>
  <c r="C10" i="57"/>
  <c r="D42" i="79"/>
  <c r="D46" i="79"/>
  <c r="D44" i="79"/>
  <c r="F145" i="69"/>
  <c r="C32" i="79" s="1"/>
  <c r="D32" i="79" s="1"/>
  <c r="F150" i="69"/>
  <c r="E145" i="69"/>
  <c r="E152" i="69" s="1"/>
  <c r="J54" i="73"/>
  <c r="J107" i="78"/>
  <c r="C34" i="79"/>
  <c r="D34" i="79" s="1"/>
  <c r="D40" i="79"/>
  <c r="F85" i="66"/>
  <c r="I107" i="78"/>
  <c r="I114" i="78" s="1"/>
  <c r="C12" i="79" s="1"/>
  <c r="C16" i="79"/>
  <c r="D12" i="79" l="1"/>
  <c r="D16" i="79"/>
  <c r="C10" i="79"/>
  <c r="D10" i="79" s="1"/>
  <c r="J56" i="73"/>
  <c r="J62" i="73" s="1"/>
  <c r="L54" i="73"/>
  <c r="F147" i="69"/>
  <c r="F152" i="69" s="1"/>
  <c r="C23" i="79" s="1"/>
  <c r="J109" i="78"/>
  <c r="J114" i="78" s="1"/>
  <c r="C25" i="79" s="1"/>
  <c r="F86" i="66"/>
  <c r="C42" i="68" s="1"/>
  <c r="C43" i="68" l="1"/>
  <c r="C41" i="68"/>
  <c r="F88" i="66"/>
  <c r="C21" i="79" s="1"/>
  <c r="D27" i="79" s="1"/>
  <c r="C40" i="68"/>
  <c r="C44" i="68" l="1"/>
  <c r="D23" i="79"/>
  <c r="D25" i="79"/>
</calcChain>
</file>

<file path=xl/sharedStrings.xml><?xml version="1.0" encoding="utf-8"?>
<sst xmlns="http://schemas.openxmlformats.org/spreadsheetml/2006/main" count="4260" uniqueCount="608">
  <si>
    <t>Provision for Debit/Credit Balances (1)</t>
  </si>
  <si>
    <t>(1) Debit Balances are shown as plus values and credit balances are shown as minus values</t>
  </si>
  <si>
    <t>Gross *Expenditure</t>
  </si>
  <si>
    <t>* Before adjustment for inter-local authority contributions</t>
  </si>
  <si>
    <t>C01</t>
  </si>
  <si>
    <t>C02</t>
  </si>
  <si>
    <t>C03</t>
  </si>
  <si>
    <t>C04</t>
  </si>
  <si>
    <t>C05</t>
  </si>
  <si>
    <t>C06</t>
  </si>
  <si>
    <t>C07</t>
  </si>
  <si>
    <t>E01</t>
  </si>
  <si>
    <t>E02</t>
  </si>
  <si>
    <t>E03</t>
  </si>
  <si>
    <t>E04</t>
  </si>
  <si>
    <t>E05</t>
  </si>
  <si>
    <t>E06</t>
  </si>
  <si>
    <t>E07</t>
  </si>
  <si>
    <t>E08</t>
  </si>
  <si>
    <t>E09</t>
  </si>
  <si>
    <t>Maintenance of Burial Grounds</t>
  </si>
  <si>
    <t>E10</t>
  </si>
  <si>
    <t>E11</t>
  </si>
  <si>
    <t>E12</t>
  </si>
  <si>
    <t>E13</t>
  </si>
  <si>
    <t>E14</t>
  </si>
  <si>
    <t>Agency &amp; Recoupable Servicess</t>
  </si>
  <si>
    <t>F01</t>
  </si>
  <si>
    <t>F02</t>
  </si>
  <si>
    <t>F03</t>
  </si>
  <si>
    <t>F04</t>
  </si>
  <si>
    <t>F05</t>
  </si>
  <si>
    <t>F06</t>
  </si>
  <si>
    <t>G01</t>
  </si>
  <si>
    <t>G02</t>
  </si>
  <si>
    <t>G03</t>
  </si>
  <si>
    <t>G04</t>
  </si>
  <si>
    <t>G05</t>
  </si>
  <si>
    <t>G06</t>
  </si>
  <si>
    <t>H01</t>
  </si>
  <si>
    <t>H02</t>
  </si>
  <si>
    <t>H03</t>
  </si>
  <si>
    <t>Adminstration of Rates</t>
  </si>
  <si>
    <t>H04</t>
  </si>
  <si>
    <t>H05</t>
  </si>
  <si>
    <t>Operation of Morgue and Coroner Expenses</t>
  </si>
  <si>
    <t>H06</t>
  </si>
  <si>
    <t>H07</t>
  </si>
  <si>
    <t>Operation of Markets and Casual Trading</t>
  </si>
  <si>
    <t>H08</t>
  </si>
  <si>
    <t>H09</t>
  </si>
  <si>
    <t>H10</t>
  </si>
  <si>
    <t>Motor Taxation</t>
  </si>
  <si>
    <t>H11</t>
  </si>
  <si>
    <t xml:space="preserve">SQL,1 SELECT mbudrepdata.bud_code,mbudrepdata.col_amount,mbudrepdata.col_code FROM mbudrepdata WHERE mbudrepdata.rep_code = 'TA'  AND rep_seq_no = '10' AND mbudrepdata.client = '&lt;client&gt;' </t>
  </si>
  <si>
    <t>Net Effective Valuation</t>
  </si>
  <si>
    <t>SQL,2 SELECT mbudrepdata.bud_code,mbudrepdata.col_amount,mbudrepdata.col_code FROM mbudrepdata WHERE mbudrepdata.rep_code = 'TFDIVAIN'  AND rep_seq_no = '70' and mbudrepdata.client = '&lt;client&gt;'</t>
  </si>
  <si>
    <t>SQL,3 SELECT mbudrepdata.bud_code,mbudrepdata.col_amount,mbudrepdata.col_code FROM mbudrepdata WHERE mbudrepdata.rep_code = 'TA'  AND rep_seq_no = '20' AND mbudrepdata.client = '&lt;client&gt;'</t>
  </si>
  <si>
    <t>SQL,4 SELECT mbudrepdata.bud_code,mbudrepdata.col_amount,mbudrepdata.col_code FROM mbudrepdata WHERE mbudrepdata.rep_code = 'TFDIVBIN'  AND rep_seq_no = '90' and mbudrepdata.client = '&lt;client&gt;'</t>
  </si>
  <si>
    <t>SQL,5 SELECT mbudrepdata.bud_code,mbudrepdata.col_amount,mbudrepdata.col_code FROM mbudrepdata WHERE mbudrepdata.rep_code = 'TA'  AND rep_seq_no = '30' AND mbudrepdata.client = '&lt;client&gt;'</t>
  </si>
  <si>
    <t>SQL,6 SELECT mbudrepdata.bud_code,mbudrepdata.col_amount,mbudrepdata.col_code FROM mbudrepdata WHERE mbudrepdata.rep_code = 'TFDIVCIN'  AND rep_seq_no = '80' and mbudrepdata.client = '&lt;client&gt;'</t>
  </si>
  <si>
    <t>SQL,7 SELECT mbudrepdata.bud_code,mbudrepdata.col_amount,mbudrepdata.col_code FROM mbudrepdata WHERE mbudrepdata.rep_code = 'TA'  AND rep_seq_no = '40' AND mbudrepdata.client = '&lt;client&gt;'</t>
  </si>
  <si>
    <t>SQL,8 SELECT mbudrepdata.bud_code,mbudrepdata.col_amount,mbudrepdata.col_code FROM mbudrepdata WHERE mbudrepdata.rep_code = 'TFDIVDIN'  AND rep_seq_no = '80' and mbudrepdata.client = '&lt;client&gt;'</t>
  </si>
  <si>
    <t>SQL,9 SELECT mbudrepdata.bud_code,mbudrepdata.col_amount,mbudrepdata.col_code FROM mbudrepdata WHERE mbudrepdata.rep_code = 'TA'  AND rep_seq_no = '50' AND mbudrepdata.client = '&lt;client&gt;'</t>
  </si>
  <si>
    <t>SQL,10 SELECT mbudrepdata.bud_code,mbudrepdata.col_amount,mbudrepdata.col_code FROM mbudrepdata WHERE mbudrepdata.rep_code = 'TFDIVEIN'  AND rep_seq_no = '110' and mbudrepdata.client = '&lt;client&gt;'</t>
  </si>
  <si>
    <t>SQL,11 SELECT mbudrepdata.bud_code,mbudrepdata.col_amount,mbudrepdata.col_code FROM mbudrepdata WHERE mbudrepdata.rep_code = 'TA'  AND rep_seq_no = '60' AND mbudrepdata.client = '&lt;client&gt;'</t>
  </si>
  <si>
    <t>SQL,12 SELECT mbudrepdata.bud_code,mbudrepdata.col_amount,mbudrepdata.col_code FROM mbudrepdata WHERE mbudrepdata.rep_code = 'TFDIVFIN'  AND rep_seq_no = '120' and mbudrepdata.client = '&lt;client&gt;'</t>
  </si>
  <si>
    <t>SQL,13 SELECT mbudrepdata.bud_code,mbudrepdata.col_amount,mbudrepdata.col_code FROM mbudrepdata WHERE mbudrepdata.rep_code = 'TA'  AND rep_seq_no = '70' AND mbudrepdata.client = '&lt;client&gt;'</t>
  </si>
  <si>
    <t>SQL,14 SELECT mbudrepdata.bud_code,mbudrepdata.col_amount,mbudrepdata.col_code FROM mbudrepdata WHERE mbudrepdata.rep_code = 'TFDIVGIN'  AND rep_seq_no = '80' and mbudrepdata.client = '&lt;client&gt;'</t>
  </si>
  <si>
    <t>SQL,15 SELECT mbudrepdata.bud_code,mbudrepdata.col_amount,mbudrepdata.col_code FROM mbudrepdata WHERE mbudrepdata.rep_code = 'TA'  AND rep_seq_no = '80' AND mbudrepdata.client = '&lt;client&gt;'</t>
  </si>
  <si>
    <t>SQL,16 SELECT mbudrepdata.bud_code,mbudrepdata.col_amount,mbudrepdata.col_code FROM mbudrepdata WHERE mbudrepdata.rep_code = 'TFDIVHIN'  AND rep_seq_no = '90' and mbudrepdata.client = '&lt;client&gt;'</t>
  </si>
  <si>
    <t>Sub-total</t>
  </si>
  <si>
    <t>summary,2</t>
  </si>
  <si>
    <t>summary,6</t>
  </si>
  <si>
    <t>summary,7</t>
  </si>
  <si>
    <t>summary,8</t>
  </si>
  <si>
    <t>summary,9</t>
  </si>
  <si>
    <t>summary,10</t>
  </si>
  <si>
    <t>summary,11</t>
  </si>
  <si>
    <t xml:space="preserve">SQL,12 SELECT mbudrepdata.bud_code,mbudrepdata.col_amount,mbudrepdata.col_code,mbudrepdata.rep_seq_no,mbudrepdata.rep_code FROM mbudrepdata WHERE mbudrepdata.client = '&lt;client&gt;' </t>
  </si>
  <si>
    <t>crosstab,12 rep_code</t>
  </si>
  <si>
    <t>summary,12</t>
  </si>
  <si>
    <t>summary,13</t>
  </si>
  <si>
    <t>summary,14</t>
  </si>
  <si>
    <t>summary,15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</si>
  <si>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</si>
  <si>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</si>
  <si>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</si>
  <si>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</si>
  <si>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</si>
  <si>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</si>
  <si>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</si>
  <si>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</si>
  <si>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</si>
  <si>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</si>
  <si>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</si>
  <si>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</si>
  <si>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TFDIVCIN</t>
  </si>
  <si>
    <t>TFDIVDIN</t>
  </si>
  <si>
    <t>TFDIVEIN</t>
  </si>
  <si>
    <t>TFDIVFIN</t>
  </si>
  <si>
    <t>TFDIVGIN</t>
  </si>
  <si>
    <t>TFDIVHIN</t>
  </si>
  <si>
    <t>SQL,1 SELECT mbudrepdata.col_amount,mbudrepdata.col_code,mbudrepdata.rep_seq_no FROM mbudrepdata WHERE mbudrepdata.rep_code = 'TB'  AND mbudrepdata.client = '&lt;client&gt;' AND mbudrepdata.bud_code = '&lt;bud_code&gt;'</t>
  </si>
  <si>
    <t>SQL,2 SELECT mbudrepdata.col_amount,mbudrepdata.col_code,mbudrepdata.rep_seq_no FROM mbudrepdata WHERE mbudrepdata.rep_code = 'TB'  AND mbudrepdata.client = '&lt;client&gt;' AND mbudrepdata.bud_code = '&lt;bud_code&gt;'</t>
  </si>
  <si>
    <t>SQL,3 SELECT mbudrepdata.col_amount,mbudrepdata.col_code,mbudrepdata.rep_seq_no FROM mbudrepdata WHERE mbudrepdata.rep_code = 'TB'  AND mbudrepdata.client = '&lt;client&gt;' AND mbudrepdata.bud_code = '&lt;bud_code&gt;'</t>
  </si>
  <si>
    <t>SQL,4 SELECT mbudrepdata.col_amount,mbudrepdata.col_code,mbudrepdata.rep_seq_no FROM mbudrepdata WHERE mbudrepdata.rep_code = 'TB'  AND mbudrepdata.client = '&lt;client&gt;' AND mbudrepdata.bud_code = '&lt;bud_code&gt;'</t>
  </si>
  <si>
    <t>SQL,5 SELECT mbudrepdata.col_amount,mbudrepdata.col_code,mbudrepdata.rep_seq_no FROM mbudrepdata WHERE mbudrepdata.rep_code = 'TB'  AND mbudrepdata.client = '&lt;client&gt;' AND mbudrepdata.bud_code = '&lt;bud_code&gt;'</t>
  </si>
  <si>
    <t>QUERY,20</t>
  </si>
  <si>
    <t>columns,20</t>
  </si>
  <si>
    <t>crosstab,20 col_code</t>
  </si>
  <si>
    <t>crosstab,20 rep_seq_no</t>
  </si>
  <si>
    <t>columnsign,20</t>
  </si>
  <si>
    <t>SQL,6 SELECT mbudrepdata.col_amount,mbudrepdata.col_code,mbudrepdata.rep_seq_no FROM mbudrepdata WHERE mbudrepdata.rep_code = 'TB'  AND mbudrepdata.client = '&lt;client&gt;' AND mbudrepdata.bud_code = '&lt;bud_code&gt;'</t>
  </si>
  <si>
    <t>SQL,7 SELECT mbudrepdata.col_amount,mbudrepdata.col_code,mbudrepdata.rep_seq_no FROM mbudrepdata WHERE mbudrepdata.rep_code = 'TB'  AND mbudrepdata.client = '&lt;client&gt;' AND mbudrepdata.bud_code = '&lt;bud_code&gt;'</t>
  </si>
  <si>
    <t>SQL,8 SELECT mbudrepdata.col_amount,mbudrepdata.col_code,mbudrepdata.rep_seq_no FROM mbudrepdata WHERE mbudrepdata.rep_code = 'TB'  AND mbudrepdata.client = '&lt;client&gt;' AND mbudrepdata.bud_code = '&lt;bud_code&gt;'</t>
  </si>
  <si>
    <t>SQL,9 SELECT mbudrepdata.col_amount,mbudrepdata.col_code,mbudrepdata.rep_seq_no FROM mbudrepdata WHERE mbudrepdata.rep_code = 'TB'  AND mbudrepdata.client = '&lt;client&gt;' AND mbudrepdata.bud_code = '&lt;bud_code&gt;'</t>
  </si>
  <si>
    <t>SQL,10 SELECT mbudrepdata.col_amount,mbudrepdata.col_code,mbudrepdata.rep_seq_no FROM mbudrepdata WHERE mbudrepdata.rep_code = 'TB'  AND mbudrepdata.client = '&lt;client&gt;' AND mbudrepdata.bud_code = '&lt;bud_code&gt;'</t>
  </si>
  <si>
    <t>SQL,11 SELECT mbudrepdata.col_amount,mbudrepdata.col_code,mbudrepdata.rep_seq_no FROM mbudrepdata WHERE mbudrepdata.rep_code = 'TB'  AND mbudrepdata.client = '&lt;client&gt;' AND mbudrepdata.bud_code = '&lt;bud_code&gt;'</t>
  </si>
  <si>
    <t>SQL,13 SELECT mbudrepdata.col_amount,mbudrepdata.col_code,mbudrepdata.rep_seq_no FROM mbudrepdata WHERE mbudrepdata.rep_code = 'TB'  AND mbudrepdata.client = '&lt;client&gt;' AND mbudrepdata.bud_code = '&lt;bud_code&gt;'</t>
  </si>
  <si>
    <t>SQL,14 SELECT mbudrepdata.col_amount,mbudrepdata.col_code,mbudrepdata.rep_seq_no FROM mbudrepdata WHERE mbudrepdata.rep_code = 'TB'  AND mbudrepdata.client = '&lt;client&gt;' AND mbudrepdata.bud_code = '&lt;bud_code&gt;'</t>
  </si>
  <si>
    <t>SQL,12 SELECT mbudrepdata.col_amount,mbudrepdata.col_code,mbudrepdata.rep_seq_no FROM mbudrepdata WHERE mbudrepdata.rep_code = 'TB'  AND mbudrepdata.client = '&lt;client&gt;' AND mbudrepdata.bud_code = '&lt;bud_code&gt;'</t>
  </si>
  <si>
    <t xml:space="preserve">SQL,15 SELECT mbudrepdata.bud_code,mbudrepdata.col_amount,mbudrepdata.col_code,mbudrepdata.rep_seq_no,mbudrepdata.rep_code FROM mbudrepdata WHERE mbudrepdata.client = '&lt;client&gt;' </t>
  </si>
  <si>
    <t>crosstab,15 rep_code</t>
  </si>
  <si>
    <t xml:space="preserve">SQL,13 SELECT mbudrepdata.bud_code,mbudrepdata.col_amount,mbudrepdata.col_code,mbudrepdata.rep_seq_no,mbudrepdata.rep_code FROM mbudrepdata WHERE mbudrepdata.client = '&lt;client&gt;' </t>
  </si>
  <si>
    <t>crosstab,13 rep_code</t>
  </si>
  <si>
    <t>Sub-total All Service Divisions</t>
  </si>
  <si>
    <t>Grand Total</t>
  </si>
  <si>
    <t>Provision of Goods and Services</t>
  </si>
  <si>
    <t>Contributions by Other Authorities</t>
  </si>
  <si>
    <t>Estimated Dr/Cr Balances</t>
  </si>
  <si>
    <t>Commercial Rates to be levied</t>
  </si>
  <si>
    <t>Annual Rate on valuation</t>
  </si>
  <si>
    <t>Government Grants/
Subsidies</t>
  </si>
  <si>
    <t>10;20;30;40;50;60;70;80</t>
  </si>
  <si>
    <t>crosstab,1 rep_code</t>
  </si>
  <si>
    <t>TA</t>
  </si>
  <si>
    <t>TE</t>
  </si>
  <si>
    <t>TD</t>
  </si>
  <si>
    <t>crosstab,2 rep_code</t>
  </si>
  <si>
    <t>crosstab,14 bud_code</t>
  </si>
  <si>
    <t xml:space="preserve">SQL,1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(mbudrepdata.rep_code='TA') AND (mbudrepdata.rep_seq_no In ('10','20','30','40','50','60','70','80')) AND (mbudrepdata.client = '&lt;client&gt;') </t>
  </si>
  <si>
    <t>sheet</t>
  </si>
  <si>
    <t>Exp &amp; Inc by SVCDIV A&amp;B</t>
  </si>
  <si>
    <t>Regional Road – Maintenance and Improvement</t>
  </si>
  <si>
    <t>SQL,4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='TA') AND (mbudrepdata.rep_seq_no = '110') AND (mbudrepdata.client = '&lt;client&gt;')</t>
  </si>
  <si>
    <t xml:space="preserve">    Total For Service Division</t>
  </si>
  <si>
    <t xml:space="preserve">   Total For Service Division</t>
  </si>
  <si>
    <t>SQL,5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= 'NR')) AND mbudrepdata.client = '&lt;client&gt;' and mbudrepdata.bud_code = '&lt;bud_code&gt;' and mbudrepdata.rep_code = 'TB'</t>
  </si>
  <si>
    <t>As Per Tables</t>
  </si>
  <si>
    <t>Difference</t>
  </si>
  <si>
    <t xml:space="preserve"> EXPENDITURE</t>
  </si>
  <si>
    <t xml:space="preserve">             €</t>
  </si>
  <si>
    <t>Exp &amp; Inc by Authority Type</t>
  </si>
  <si>
    <t>Summary I&amp;E by Div</t>
  </si>
  <si>
    <t>Exp &amp; Inc by SVCDIV G&amp;H</t>
  </si>
  <si>
    <t xml:space="preserve"> </t>
  </si>
  <si>
    <t>INCOME</t>
  </si>
  <si>
    <t>10;20;30;40;50;60;100;70;80;90;110</t>
  </si>
  <si>
    <t xml:space="preserve">summary,5 </t>
  </si>
  <si>
    <t>Divisional Total</t>
  </si>
  <si>
    <t>Less Inter Local Authority Contributions</t>
  </si>
  <si>
    <t>SQL,15 SELECT mbudrepdata.bud_code,mbudrepdata.col_amount,mbudrepdata.col_code,mbudrepdata.rep_seq_no,mbudrepdata.rep_code FROM mbudrepdata WHERE mbudrepdata.client = '&lt;client&gt;' and mbudrepdata.bud_code = '&lt;bud_code&gt;' and mbudrepdata.rep_code = 'TFDIVAIN'</t>
  </si>
  <si>
    <t xml:space="preserve">summary,15 </t>
  </si>
  <si>
    <t>120;130;140;150;160;170;180;190;200;210;220</t>
  </si>
  <si>
    <t>SQL,15 SELECT mbudrepdata.bud_code,mbudrepdata.col_amount,mbudrepdata.col_code,mbudrepdata.rep_seq_no,mbudrepdata.rep_code FROM mbudrepdata WHERE mbudrepdata.client = '&lt;client&gt;' and mbudrepdata.bud_code = '&lt;bud_code&gt;' and mbudrepdata.rep_code = 'TFDIVBIN'</t>
  </si>
  <si>
    <t>230;240;250;260;270;280;290</t>
  </si>
  <si>
    <t>SQL,10 SELECT mbudrepdata.bud_code,mbudrepdata.col_amount,mbudrepdata.col_code,mbudrepdata.rep_seq_no,mbudrepdata.rep_code FROM mbudrepdata WHERE mbudrepdata.client = '&lt;client&gt;' and mbudrepdata.bud_code = '&lt;bud_code&gt;' and mbudrepdata.rep_code = 'TFDIVCIN'</t>
  </si>
  <si>
    <t>300;310;320;330;340;350;360;370;380;390;400;410</t>
  </si>
  <si>
    <t>SQL,15 SELECT mbudrepdata.bud_code,mbudrepdata.col_amount,mbudrepdata.col_code,mbudrepdata.rep_seq_no,mbudrepdata.rep_code FROM mbudrepdata WHERE mbudrepdata.client = '&lt;client&gt;' and mbudrepdata.bud_code = '&lt;bud_code&gt;' and mbudrepdata.rep_code = 'TFDIVDIN'</t>
  </si>
  <si>
    <t>420;430;440;450;460;470;480;490;500;510;520;530;540;550</t>
  </si>
  <si>
    <t>summary,20</t>
  </si>
  <si>
    <t>SQL,20 SELECT mbudrepdata.bud_code,mbudrepdata.col_amount,mbudrepdata.col_code,mbudrepdata.rep_seq_no,mbudrepdata.rep_code FROM mbudrepdata WHERE mbudrepdata.client = '&lt;client&gt;' and mbudrepdata.bud_code = '&lt;bud_code&gt;' and mbudrepdata.rep_code = 'TFDIVEIN'</t>
  </si>
  <si>
    <t>560;570;580;590;600;610</t>
  </si>
  <si>
    <t>SQL,10 SELECT mbudrepdata.bud_code,mbudrepdata.col_amount,mbudrepdata.col_code,mbudrepdata.rep_seq_no,mbudrepdata.rep_code FROM mbudrepdata WHERE mbudrepdata.client = '&lt;client&gt;' and mbudrepdata.bud_code = '&lt;bud_code&gt;' and mbudrepdata.rep_code = 'TFDIVFIN'</t>
  </si>
  <si>
    <t>620;630;640;650;660;670</t>
  </si>
  <si>
    <t>SQL,10 SELECT mbudrepdata.bud_code,mbudrepdata.col_amount,mbudrepdata.col_code,mbudrepdata.rep_seq_no,mbudrepdata.rep_code FROM mbudrepdata WHERE mbudrepdata.client = '&lt;client&gt;' and mbudrepdata.bud_code = '&lt;bud_code&gt;' and mbudrepdata.rep_code = 'TFDIVGIN'</t>
  </si>
  <si>
    <t>680;690;700;710;720;730;740;750;760;770;780</t>
  </si>
  <si>
    <t>SQL,15 SELECT mbudrepdata.bud_code,mbudrepdata.col_amount,mbudrepdata.col_code,mbudrepdata.rep_seq_no,mbudrepdata.rep_code FROM mbudrepdata WHERE mbudrepdata.client = '&lt;client&gt;' and mbudrepdata.bud_code = '&lt;bud_code&gt;' and mbudrepdata.rep_code = 'TFDIVHIN'</t>
  </si>
  <si>
    <t>Rev Inc &amp; Exp &amp; ARV</t>
  </si>
  <si>
    <t>ESTBAL</t>
  </si>
  <si>
    <t>RATEVAL</t>
  </si>
  <si>
    <t>crosstab,9 rel_value</t>
  </si>
  <si>
    <t xml:space="preserve">SQL,9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='ESTBAL') AND (mbudrepdata.rep_seq_no = '10') AND (mbudrepdata.client = '&lt;client&gt;') </t>
  </si>
  <si>
    <t>Version Control</t>
  </si>
  <si>
    <t>Version</t>
  </si>
  <si>
    <t>Sheet</t>
  </si>
  <si>
    <t>Change made</t>
  </si>
  <si>
    <t>Date</t>
  </si>
  <si>
    <t>Revenue Exp &amp; Inc &amp; ARV</t>
  </si>
  <si>
    <t>Revenue I&amp;E SVCDIV A</t>
  </si>
  <si>
    <t>Revenue I&amp;E SVCDIV B</t>
  </si>
  <si>
    <t>Revenue I&amp;E SVCDIV C</t>
  </si>
  <si>
    <t>Revenue I&amp;E SVCDIV D</t>
  </si>
  <si>
    <t>Revenue I&amp;E SVCDIV E</t>
  </si>
  <si>
    <t>Revenue I&amp;E SVCDIV F</t>
  </si>
  <si>
    <t>Revenue I&amp;E SVCDIV G</t>
  </si>
  <si>
    <t>Revenue I&amp;E SVCDIV H</t>
  </si>
  <si>
    <t>Pension Related Deductions</t>
  </si>
  <si>
    <t>crosstab,10 rel_value</t>
  </si>
  <si>
    <t>SQL,10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='TA') AND (mbudrepdata.rep_seq_no = '120') AND (mbudrepdata.client = '&lt;client&gt;')</t>
  </si>
  <si>
    <t>Exp &amp; Inc by AUTHTYPE</t>
  </si>
  <si>
    <t>Exp &amp; Inc by SVCDIV C&amp;D</t>
  </si>
  <si>
    <t>Exp &amp; Inc by SVCDIV E&amp;F</t>
  </si>
  <si>
    <t>SQL,6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='TA') AND (mbudrepdata.rep_seq_no In ('10','20','30','40','50','60','70','80','90','100','110','120')) AND (mbudrepdata.client = '&lt;client&gt;')</t>
  </si>
  <si>
    <t>SQL,2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='TD') AND (mbudrepdata.rep_seq_no = '160') AND (mbudrepdata.client = '&lt;client&gt;')</t>
  </si>
  <si>
    <t>crosstab,8 bud_code</t>
  </si>
  <si>
    <t>crosstab,7 bud_code</t>
  </si>
  <si>
    <t>crosstab,6 bud_code</t>
  </si>
  <si>
    <t>crosstab,5 bud_code</t>
  </si>
  <si>
    <t>crosstab,4 bud_code</t>
  </si>
  <si>
    <t>crosstab,3 bud_code</t>
  </si>
  <si>
    <t>crosstab,2 bud_code</t>
  </si>
  <si>
    <t>%</t>
  </si>
  <si>
    <t>Government Grants/Subsidies</t>
  </si>
  <si>
    <t>TOTAL</t>
  </si>
  <si>
    <t>crosstab,4 rel_value</t>
  </si>
  <si>
    <t>crosstab,5 rel_value</t>
  </si>
  <si>
    <t>crosstab,6 rel_value</t>
  </si>
  <si>
    <t>Total Income</t>
  </si>
  <si>
    <t>Provision for Debit/Credit Balances</t>
  </si>
  <si>
    <t>crosstab,5 rep_seq_no</t>
  </si>
  <si>
    <t>crosstab,6 rep_seq_no</t>
  </si>
  <si>
    <t>crosstab,7 rep_seq_no</t>
  </si>
  <si>
    <t>crosstab,8 rep_seq_no</t>
  </si>
  <si>
    <t>Total</t>
  </si>
  <si>
    <t>col_amount</t>
  </si>
  <si>
    <t>crosstab,1 col_code</t>
  </si>
  <si>
    <t>crosstab,2 col_code</t>
  </si>
  <si>
    <t>crosstab,3 col_code</t>
  </si>
  <si>
    <t>crosstab,4 col_code</t>
  </si>
  <si>
    <t>crosstab,5 col_code</t>
  </si>
  <si>
    <t>crosstab,6 col_code</t>
  </si>
  <si>
    <t>QUERY,2</t>
  </si>
  <si>
    <t>QUERY,3</t>
  </si>
  <si>
    <t>QUERY,4</t>
  </si>
  <si>
    <t>QUERY,5</t>
  </si>
  <si>
    <t>QUERY,6</t>
  </si>
  <si>
    <t>QUERY,1</t>
  </si>
  <si>
    <t>QUERY,7</t>
  </si>
  <si>
    <t>columns,7</t>
  </si>
  <si>
    <t>crosstab,7 col_code</t>
  </si>
  <si>
    <t>QUERY,8</t>
  </si>
  <si>
    <t>columns,8</t>
  </si>
  <si>
    <t>crosstab,8 col_code</t>
  </si>
  <si>
    <t>columns,1</t>
  </si>
  <si>
    <t>columns,2</t>
  </si>
  <si>
    <t>columns,3</t>
  </si>
  <si>
    <t>columns,4</t>
  </si>
  <si>
    <t>columns,5</t>
  </si>
  <si>
    <t>columns,6</t>
  </si>
  <si>
    <t>Expenditure</t>
  </si>
  <si>
    <t>Income</t>
  </si>
  <si>
    <t>€</t>
  </si>
  <si>
    <t>crosstab,1 rep_seq_no</t>
  </si>
  <si>
    <t>crosstab,2 rep_seq_no</t>
  </si>
  <si>
    <t>crosstab,3 rep_seq_no</t>
  </si>
  <si>
    <t>crosstab,4 rep_seq_no</t>
  </si>
  <si>
    <t>REVENUE EXPENDITURE AND INCOME</t>
  </si>
  <si>
    <t>* This sheet is manipulated by the 'Options...' dialog and should not be changed by hand</t>
  </si>
  <si>
    <t>description</t>
  </si>
  <si>
    <t>group,1 description</t>
  </si>
  <si>
    <t>Client</t>
  </si>
  <si>
    <t>Budget Publication</t>
  </si>
  <si>
    <t>Budget Year</t>
  </si>
  <si>
    <t>*</t>
  </si>
  <si>
    <t>Control Worksheet (NB any row with a '*' as the first character in column A is ignored)</t>
  </si>
  <si>
    <t>Global Parameters</t>
  </si>
  <si>
    <t>Parameter</t>
  </si>
  <si>
    <t>Value</t>
  </si>
  <si>
    <t>set</t>
  </si>
  <si>
    <t>client</t>
  </si>
  <si>
    <t>period00</t>
  </si>
  <si>
    <t>period13</t>
  </si>
  <si>
    <t>setnum allows use of arithmetic expressions on parameters</t>
  </si>
  <si>
    <t>*setnum</t>
  </si>
  <si>
    <t>year</t>
  </si>
  <si>
    <t>&lt;period&gt; \ 100</t>
  </si>
  <si>
    <t>pyear</t>
  </si>
  <si>
    <t>&lt;year&gt; - 1</t>
  </si>
  <si>
    <t>Maintenance/Improvement of LA Housing Units</t>
  </si>
  <si>
    <t>Housing Assessment, Allocation and Transfer</t>
  </si>
  <si>
    <t>Housing Rent and Tenant Purchase Administration</t>
  </si>
  <si>
    <t>Housing Community Development Support</t>
  </si>
  <si>
    <t>Administration of Homeless Service</t>
  </si>
  <si>
    <t>Support to Housing Capital Prog.</t>
  </si>
  <si>
    <t>RAS Programme</t>
  </si>
  <si>
    <t xml:space="preserve">Housing Loans </t>
  </si>
  <si>
    <t>Housing Grants</t>
  </si>
  <si>
    <t>Agency &amp; Recoupable Services</t>
  </si>
  <si>
    <t>Total For Service Division</t>
  </si>
  <si>
    <t>National Primary Road – Maintenance and Improvement</t>
  </si>
  <si>
    <t>National Secondary Road – Maintenance and Improvement</t>
  </si>
  <si>
    <t>Local Road - Maintenance and Improvement</t>
  </si>
  <si>
    <t>Public Lighting</t>
  </si>
  <si>
    <t>Traffic Management Improvement</t>
  </si>
  <si>
    <t>Road Safety Engineering Improvements</t>
  </si>
  <si>
    <t>Road Safety Promotion/Education</t>
  </si>
  <si>
    <t>Car Parking</t>
  </si>
  <si>
    <t>Support to Roads Capital Programme</t>
  </si>
  <si>
    <t>Water Supply</t>
  </si>
  <si>
    <t>Waste Water Treatment</t>
  </si>
  <si>
    <t>Collection of Water and Waste Water Charges</t>
  </si>
  <si>
    <t>Public Conveniences</t>
  </si>
  <si>
    <t>Admin of Group and Private Installations</t>
  </si>
  <si>
    <t>Support to Water Capital Programme</t>
  </si>
  <si>
    <t>Forward Planning</t>
  </si>
  <si>
    <t>Development Management</t>
  </si>
  <si>
    <t>Enforcement</t>
  </si>
  <si>
    <t>Industrial and Commercial Facilities</t>
  </si>
  <si>
    <t>Tourism Development and Promotion</t>
  </si>
  <si>
    <t>Community and Enterprise Function</t>
  </si>
  <si>
    <t>Unfinished Housing Estates</t>
  </si>
  <si>
    <t>Building Control</t>
  </si>
  <si>
    <t>Economic Development and Promotion</t>
  </si>
  <si>
    <t>Property Management</t>
  </si>
  <si>
    <t>Heritage and Conservation Services</t>
  </si>
  <si>
    <t>Landfill Operation and Aftercare</t>
  </si>
  <si>
    <t>Recovery &amp; Recycling Facilities Operations</t>
  </si>
  <si>
    <t>Waste to Energy Facilities Operations</t>
  </si>
  <si>
    <t>Provision of Waste to Collection Services</t>
  </si>
  <si>
    <t>Litter Management</t>
  </si>
  <si>
    <t>Street Cleaning</t>
  </si>
  <si>
    <t>Waste Regulations, Monitoring and Enforcement</t>
  </si>
  <si>
    <t>Waste Management Planning</t>
  </si>
  <si>
    <t>Maintenance and Upkeep of Burial Grounds</t>
  </si>
  <si>
    <t>Safety of Structures and Places</t>
  </si>
  <si>
    <t>Operation of Fire Service</t>
  </si>
  <si>
    <t>Fire Prevention</t>
  </si>
  <si>
    <t>Water Quality, Air and Noise Pollution</t>
  </si>
  <si>
    <t>Leisure Facilities Operations</t>
  </si>
  <si>
    <t>Operation of Library and Archival Service</t>
  </si>
  <si>
    <t>Outdoor Leisure Areas Operations</t>
  </si>
  <si>
    <t>Community Sport and Recreational Development</t>
  </si>
  <si>
    <t>Operation of Arts Programme</t>
  </si>
  <si>
    <t>Land Drainage Costs</t>
  </si>
  <si>
    <t>Operation and Maintenance of Piers and Harbours</t>
  </si>
  <si>
    <t>Coastal Protection</t>
  </si>
  <si>
    <t>Veterinary Service</t>
  </si>
  <si>
    <t>Educational Support Services</t>
  </si>
  <si>
    <t>Profit/Loss Machinery Account</t>
  </si>
  <si>
    <t>Profit/Loss Stores Account</t>
  </si>
  <si>
    <t>Administration of Rates</t>
  </si>
  <si>
    <t>Franchise Costs</t>
  </si>
  <si>
    <t>Operation and Morgue and Coroner Expenses</t>
  </si>
  <si>
    <t>Weighbridges</t>
  </si>
  <si>
    <t>Operation of  Markets and Casual Trading</t>
  </si>
  <si>
    <t>Malicious Damage</t>
  </si>
  <si>
    <t>Local Representation/Civic Leadership</t>
  </si>
  <si>
    <t>Motor  Taxation</t>
  </si>
  <si>
    <t>budyear</t>
  </si>
  <si>
    <t>bud_code</t>
  </si>
  <si>
    <t>*set</t>
  </si>
  <si>
    <t>columnsign,1</t>
  </si>
  <si>
    <t>n</t>
  </si>
  <si>
    <t>y</t>
  </si>
  <si>
    <t>columnsign,2</t>
  </si>
  <si>
    <t>columnsign,3</t>
  </si>
  <si>
    <t>columnsign,4</t>
  </si>
  <si>
    <t>group,6 description</t>
  </si>
  <si>
    <t>group,11 description</t>
  </si>
  <si>
    <t>columnsign,5</t>
  </si>
  <si>
    <t>QUERY,9</t>
  </si>
  <si>
    <t>columns,9</t>
  </si>
  <si>
    <t>crosstab,9 col_code</t>
  </si>
  <si>
    <t>crosstab,9 rep_seq_no</t>
  </si>
  <si>
    <t>columnsign,9</t>
  </si>
  <si>
    <t>60;100</t>
  </si>
  <si>
    <t>columnsign,6</t>
  </si>
  <si>
    <t>columnsign,7</t>
  </si>
  <si>
    <t>columnsign,8</t>
  </si>
  <si>
    <t>QUERY,10</t>
  </si>
  <si>
    <t>columns,10</t>
  </si>
  <si>
    <t>crosstab,10 col_code</t>
  </si>
  <si>
    <t>crosstab,10 rep_seq_no</t>
  </si>
  <si>
    <t>columnsign,10</t>
  </si>
  <si>
    <t>QUERY,11</t>
  </si>
  <si>
    <t>columns,11</t>
  </si>
  <si>
    <t>crosstab,11 col_code</t>
  </si>
  <si>
    <t>crosstab,11 rep_seq_no</t>
  </si>
  <si>
    <t>columnsign,11</t>
  </si>
  <si>
    <t>QUERY,12</t>
  </si>
  <si>
    <t>columns,12</t>
  </si>
  <si>
    <t>crosstab,12 col_code</t>
  </si>
  <si>
    <t>crosstab,12 rep_seq_no</t>
  </si>
  <si>
    <t>columnsign,12</t>
  </si>
  <si>
    <t>group,16 description</t>
  </si>
  <si>
    <t>QUERY,13</t>
  </si>
  <si>
    <t>columns,13</t>
  </si>
  <si>
    <t>crosstab,13 col_code</t>
  </si>
  <si>
    <t>crosstab,13 rep_seq_no</t>
  </si>
  <si>
    <t>columnsign,13</t>
  </si>
  <si>
    <t>QUERY,14</t>
  </si>
  <si>
    <t>columns,14</t>
  </si>
  <si>
    <t>crosstab,14 col_code</t>
  </si>
  <si>
    <t>crosstab,14 rep_seq_no</t>
  </si>
  <si>
    <t>columnsign,14</t>
  </si>
  <si>
    <t>QUERY,15</t>
  </si>
  <si>
    <t>columns,15</t>
  </si>
  <si>
    <t>crosstab,15 col_code</t>
  </si>
  <si>
    <t>crosstab,15 rep_seq_no</t>
  </si>
  <si>
    <t>columnsign,15</t>
  </si>
  <si>
    <t>QUERY,16</t>
  </si>
  <si>
    <t>columns,16</t>
  </si>
  <si>
    <t>crosstab,16 col_code</t>
  </si>
  <si>
    <t>crosstab,16 rep_seq_no</t>
  </si>
  <si>
    <t>columnsign,16</t>
  </si>
  <si>
    <t>Expenditure and Income</t>
  </si>
  <si>
    <t>summary,3</t>
  </si>
  <si>
    <t>summary,4</t>
  </si>
  <si>
    <t>summary,5</t>
  </si>
  <si>
    <t>Goods/Services</t>
  </si>
  <si>
    <t>Commercial Rates</t>
  </si>
  <si>
    <t>Total Expenditure</t>
  </si>
  <si>
    <t xml:space="preserve"> Government Grants/Subsidies</t>
  </si>
  <si>
    <t>Expenditure Financed by</t>
  </si>
  <si>
    <t>crosstab,1 rel_value</t>
  </si>
  <si>
    <t>NR</t>
  </si>
  <si>
    <t>summary,1, hidden</t>
  </si>
  <si>
    <t>summary,2, hidden</t>
  </si>
  <si>
    <t>Less: Contributions from Other Local Authorities</t>
  </si>
  <si>
    <t>crosstab,2 rel_value</t>
  </si>
  <si>
    <t>crosstab,3 rel_value</t>
  </si>
  <si>
    <t>10;20</t>
  </si>
  <si>
    <t>summary,1,hidden</t>
  </si>
  <si>
    <t>summary,2,hidden</t>
  </si>
  <si>
    <t>Less:  Contributions from Other Local Authorities</t>
  </si>
  <si>
    <t>summary,3,hidden</t>
  </si>
  <si>
    <t>summary,4,hidden</t>
  </si>
  <si>
    <t>summary,5,hidden</t>
  </si>
  <si>
    <t>summary,6,hidden</t>
  </si>
  <si>
    <t>summary,7,hidden</t>
  </si>
  <si>
    <t>summary,8,hidden</t>
  </si>
  <si>
    <t>summary,9,hidden</t>
  </si>
  <si>
    <t>summary,10,hidden</t>
  </si>
  <si>
    <t>summary,11,hidden</t>
  </si>
  <si>
    <t>summary,12,hidden</t>
  </si>
  <si>
    <t>summary,13,hidden</t>
  </si>
  <si>
    <t>summary,14,hidden</t>
  </si>
  <si>
    <t>summary,15,hidden</t>
  </si>
  <si>
    <t>summary,16,hidden</t>
  </si>
  <si>
    <t>Division</t>
  </si>
  <si>
    <t>General Purpose Grants</t>
  </si>
  <si>
    <t>crosstab,1 bud_code</t>
  </si>
  <si>
    <t>crosstab,9 bud_code</t>
  </si>
  <si>
    <t>crosstab,10 bud_code</t>
  </si>
  <si>
    <t>crosstab,11 bud_code</t>
  </si>
  <si>
    <t>crosstab,12 bud_code</t>
  </si>
  <si>
    <t>crosstab,13 bud_code</t>
  </si>
  <si>
    <t>crosstab,15 bud_code</t>
  </si>
  <si>
    <t>crosstab,16 bud_code</t>
  </si>
  <si>
    <t xml:space="preserve">Division A - Housing and Building </t>
  </si>
  <si>
    <t xml:space="preserve">Division B - Road Transportation &amp; Safety </t>
  </si>
  <si>
    <t>Division C - Water Services</t>
  </si>
  <si>
    <t>Division D - Development Management</t>
  </si>
  <si>
    <t>Division E - Environmental Services</t>
  </si>
  <si>
    <t>Division F - Recreation and Amenity</t>
  </si>
  <si>
    <t>Division G - Agriculture, Education, Health &amp; Welfare</t>
  </si>
  <si>
    <t>Division H - Miscellaneous Services</t>
  </si>
  <si>
    <t>summary,6, hidden</t>
  </si>
  <si>
    <t>Rates</t>
  </si>
  <si>
    <t>Service Division A</t>
  </si>
  <si>
    <t>Service Division B</t>
  </si>
  <si>
    <t>Service Division C</t>
  </si>
  <si>
    <t>Service Division D</t>
  </si>
  <si>
    <t>Service Division E</t>
  </si>
  <si>
    <t>Service Division F</t>
  </si>
  <si>
    <t>Service Division G</t>
  </si>
  <si>
    <t>Service Division H</t>
  </si>
  <si>
    <t xml:space="preserve"> - Housing and Building </t>
  </si>
  <si>
    <t xml:space="preserve"> - Road Transportation &amp; Safety </t>
  </si>
  <si>
    <t xml:space="preserve"> - Water Services</t>
  </si>
  <si>
    <t xml:space="preserve"> - Development Management</t>
  </si>
  <si>
    <t xml:space="preserve"> - Environmental Services</t>
  </si>
  <si>
    <t xml:space="preserve"> - Recreation and Amenity</t>
  </si>
  <si>
    <t xml:space="preserve"> - Agriculture, Education, Health &amp; Welfare</t>
  </si>
  <si>
    <t xml:space="preserve"> - Miscellaneous Services</t>
  </si>
  <si>
    <t>Sub-Total</t>
  </si>
  <si>
    <t>summary,1</t>
  </si>
  <si>
    <t>Less:</t>
  </si>
  <si>
    <t>Inter-Authority Contributions</t>
  </si>
  <si>
    <t>RECREATION AND AMENITY</t>
  </si>
  <si>
    <t>MISCELLANEOUS SERVICES</t>
  </si>
  <si>
    <t>ALL AUTHORITIES INCOME AND EXPENDITURE CLASSIFIED BY SERVICE DIVISION</t>
  </si>
  <si>
    <t>Service Division and Services</t>
  </si>
  <si>
    <t>WATER SERVICES</t>
  </si>
  <si>
    <t>DEVELOPMENT MANAGEMENT</t>
  </si>
  <si>
    <t>ENVIRONMENTAL SERVICES</t>
  </si>
  <si>
    <t>AGRICULTURE, EDUCATION, HEALTH &amp; WELFARE</t>
  </si>
  <si>
    <t>C</t>
  </si>
  <si>
    <t>D</t>
  </si>
  <si>
    <t>F</t>
  </si>
  <si>
    <t>E</t>
  </si>
  <si>
    <t>G</t>
  </si>
  <si>
    <t>H</t>
  </si>
  <si>
    <t>L1</t>
  </si>
  <si>
    <t>Less: Inter Local Authority Contributions</t>
  </si>
  <si>
    <t>Overall Total</t>
  </si>
  <si>
    <t>LA Contributions</t>
  </si>
  <si>
    <t>Exp &amp; Inc by SVCDIV A&amp;B - G&amp;H</t>
  </si>
  <si>
    <t>Revenue I&amp;E SVC A-H</t>
  </si>
  <si>
    <t>INCOME
- Goods &amp; Svcs + Grants &amp; Subs ONLY</t>
  </si>
  <si>
    <t>SQL,16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= 'TC')) AND mbudrepdata.client = '&lt;client&gt;' and mbudrepdata.bud_code = '&lt;bud_code&gt;' and mbudrepdata.rep_code = 'TB' AND mbudrepdata.authority in ('71','72','73','74','75','76','77','78','79','80','81','82','83','84','85','86','87','88') ORDER BY description</t>
  </si>
  <si>
    <t>(1)</t>
  </si>
  <si>
    <t>(2)</t>
  </si>
  <si>
    <t>(3)</t>
  </si>
  <si>
    <t>Debit Balances are shown as plus values and credit balances are shown as minus values</t>
  </si>
  <si>
    <t>SQL,5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='TD') AND (mbudrepdata.rep_seq_no In ('10','20','30','40','50','60','70','80','90','100','110','120','130','140','150','170','180','190','200')) AND (mbudrepdata.client = '&lt;client&gt;')</t>
  </si>
  <si>
    <t>10;20;30;40;50;60;70;80;90;100;110;120;130;140;150;170;180;190;200</t>
  </si>
  <si>
    <t>City &amp; County Councils</t>
  </si>
  <si>
    <t>Regional Assemblies</t>
  </si>
  <si>
    <r>
      <t>General Purpose Grant/Local Property Tax Allocations</t>
    </r>
    <r>
      <rPr>
        <vertAlign val="superscript"/>
        <sz val="10"/>
        <rFont val="Times New Roman"/>
        <family val="1"/>
      </rPr>
      <t>(1)</t>
    </r>
  </si>
  <si>
    <r>
      <t xml:space="preserve">Provision for Debit/ Credit Balances </t>
    </r>
    <r>
      <rPr>
        <vertAlign val="superscript"/>
        <sz val="10"/>
        <rFont val="Times New Roman"/>
        <family val="1"/>
      </rPr>
      <t>(3)</t>
    </r>
  </si>
  <si>
    <t>CO;CI</t>
  </si>
  <si>
    <t>Local Property Tax</t>
  </si>
  <si>
    <t>HAP Programme</t>
  </si>
  <si>
    <t>C08</t>
  </si>
  <si>
    <t>Local Authority Water &amp; Sanitary Services</t>
  </si>
  <si>
    <t>SQL,1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in ('CO','CI'))) AND mbudrepdata.client = '&lt;client&gt;' and mbudrepdata.bud_code = '&lt;bud_code&gt;' ORDER BY agldimvalue.description</t>
  </si>
  <si>
    <t>SQL,2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= 'NR')) AND mbudrepdata.client = '&lt;client&gt;' and mbudrepdata.bud_code = '&lt;bud_code&gt;' ORDER BY agldimvalue.description</t>
  </si>
  <si>
    <t>Calculation is based on total income excluding Debit/Credit Balances</t>
  </si>
  <si>
    <t>Miscellaneous Bodies</t>
  </si>
  <si>
    <t>CO;CI;NR</t>
  </si>
  <si>
    <t>See Introduction for detailed explanation</t>
  </si>
  <si>
    <t>Climate Change and Flooding</t>
  </si>
  <si>
    <t>E15</t>
  </si>
  <si>
    <t>summary,16</t>
  </si>
  <si>
    <t>SQL,16 SELECT mbudrepdata.col_amount,mbudrepdata.col_code,mbudrepdata.rep_seq_no FROM mbudrepdata WHERE mbudrepdata.rep_code = 'TB'  AND mbudrepdata.client = '&lt;client&gt;' AND mbudrepdata.bud_code = '&lt;bud_code&gt;'</t>
  </si>
  <si>
    <t>TFDIVAIN</t>
  </si>
  <si>
    <t>TFDIVBIN</t>
  </si>
  <si>
    <t>A</t>
  </si>
  <si>
    <t>HOUSING AND BUILDING</t>
  </si>
  <si>
    <t>B</t>
  </si>
  <si>
    <t>ROAD TRANSPORTATION &amp; SAFETY</t>
  </si>
  <si>
    <t>A01</t>
  </si>
  <si>
    <t>B01</t>
  </si>
  <si>
    <t>NP Road - Maintenance and Improvement</t>
  </si>
  <si>
    <t>A02</t>
  </si>
  <si>
    <t>B02</t>
  </si>
  <si>
    <t>NS Road - Maintenance and Improvement</t>
  </si>
  <si>
    <t>A03</t>
  </si>
  <si>
    <t>B03</t>
  </si>
  <si>
    <t>Regional Road - Maintenance and Improvement</t>
  </si>
  <si>
    <t>A04</t>
  </si>
  <si>
    <t>B04</t>
  </si>
  <si>
    <t>A05</t>
  </si>
  <si>
    <t>B05</t>
  </si>
  <si>
    <t xml:space="preserve">Public Lighting </t>
  </si>
  <si>
    <t>A06</t>
  </si>
  <si>
    <t>B06</t>
  </si>
  <si>
    <t>A07</t>
  </si>
  <si>
    <t>B07</t>
  </si>
  <si>
    <t>Road Safety Engineering Improvement</t>
  </si>
  <si>
    <t>A08</t>
  </si>
  <si>
    <t>Housing Loans</t>
  </si>
  <si>
    <t>B08</t>
  </si>
  <si>
    <t>A09</t>
  </si>
  <si>
    <t>B09</t>
  </si>
  <si>
    <t>A11</t>
  </si>
  <si>
    <t>B10</t>
  </si>
  <si>
    <t>Support to Roads Capital Prog.</t>
  </si>
  <si>
    <t>A12</t>
  </si>
  <si>
    <t>B11</t>
  </si>
  <si>
    <t>NOTES</t>
  </si>
  <si>
    <t>SQL,1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in ('CO','CI'))) AND mbudrepdata.client = '&lt;client&gt;' and mbudrepdata.bud_code = '&lt;bud_code&gt;' and mbudrepdata.rep_code = 'TB' ORDER BY agldimvalue.description</t>
  </si>
  <si>
    <t>SQL,6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in ('CO','CI'))) AND mbudrepdata.client = '&lt;client&gt;' and mbudrepdata.bud_code = '&lt;bud_code&gt;' and mbudrepdata.rep_code = 'TB' ORDER BY agldimvalue.description</t>
  </si>
  <si>
    <t>SQL,11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in ('CO','CI'))) AND mbudrepdata.client = '&lt;client&gt;' and mbudrepdata.bud_code = '&lt;bud_code&gt;' and mbudrepdata.rep_code = 'TB' ORDER BY agldimvalue.description</t>
  </si>
  <si>
    <t>SQL,16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in ('CO','CI'))) AND mbudrepdata.client = '&lt;client&gt;' and mbudrepdata.bud_code = '&lt;bud_code&gt;' and mbudrepdata.rep_code = 'TB' ORDER BY agldimvalue.description</t>
  </si>
  <si>
    <t>SQL,3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='TE') AND (mbudrepdata.rep_seq_no In ('10','20','30','40','50','60','70','80','90','100','110','120','130','140','150','160','170','180','190','200','210','220','230','240','250')) AND (mbudrepdata.client = '&lt;client&gt;')</t>
  </si>
  <si>
    <t>10;20;30;40;50;60;70;80;90;100;110;120;130;140;150;160;170;180;190;200;210;220;230;240;250</t>
  </si>
  <si>
    <t>BUD2021</t>
  </si>
  <si>
    <t>Made by</t>
  </si>
  <si>
    <t>Change Budget Year to 2021</t>
  </si>
  <si>
    <t>Hennessy ITC</t>
  </si>
  <si>
    <t>BUD2022</t>
  </si>
  <si>
    <t>Change Budget Year to 2022</t>
  </si>
  <si>
    <t>INSERTED GROUP</t>
  </si>
  <si>
    <t>Carlow County Council</t>
  </si>
  <si>
    <t>Cavan County Council</t>
  </si>
  <si>
    <t>Clare County Council</t>
  </si>
  <si>
    <t>Cork City Council</t>
  </si>
  <si>
    <t>Cork County Council</t>
  </si>
  <si>
    <t>Donegal County Council</t>
  </si>
  <si>
    <t>Dublin City Council</t>
  </si>
  <si>
    <t>Dun Laoghaire Rathdown County Council</t>
  </si>
  <si>
    <t>Fingal County Council</t>
  </si>
  <si>
    <t>Galway City Council</t>
  </si>
  <si>
    <t>Galway County Council</t>
  </si>
  <si>
    <t>Kerry County Council</t>
  </si>
  <si>
    <t>Kildare County Council</t>
  </si>
  <si>
    <t>Kilkenny County Council</t>
  </si>
  <si>
    <t>Laois County Council</t>
  </si>
  <si>
    <t>Leitrim County Council</t>
  </si>
  <si>
    <t>Limerick City and County Council</t>
  </si>
  <si>
    <t>Longford County Council</t>
  </si>
  <si>
    <t>Louth County Council</t>
  </si>
  <si>
    <t>Mayo County Council</t>
  </si>
  <si>
    <t>Meath County Council</t>
  </si>
  <si>
    <t>Monaghan County Council</t>
  </si>
  <si>
    <t>Offaly County Council</t>
  </si>
  <si>
    <t>Roscommon County Council</t>
  </si>
  <si>
    <t>Sligo County Council</t>
  </si>
  <si>
    <t>South Dublin County Council</t>
  </si>
  <si>
    <t>Tipperary County Council</t>
  </si>
  <si>
    <t>Waterford City and County Council</t>
  </si>
  <si>
    <t>Westmeath County Council</t>
  </si>
  <si>
    <t>Wexford County Council</t>
  </si>
  <si>
    <t>Wicklow County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</si>
</sst>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(* #,##0_);_(* \(#,##0\);_(* &quot;-&quot;_);_(@_)"/>
    <numFmt numFmtId="165" formatCode="0.0%"/>
    <numFmt numFmtId="166" formatCode="0.0"/>
    <numFmt numFmtId="167" formatCode="_-* #,##0_-;\-* #,##0_-;_-* &quot;-&quot;??_-;_-@_-"/>
    <numFmt numFmtId="168" formatCode="&quot;€&quot;#,##0"/>
    <numFmt numFmtId="169" formatCode="#,##0_ ;\-#,##0\ "/>
  </numFmts>
  <fonts count="17" x14ac:knownFonts="1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8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0"/>
      <name val="Times New Roman"/>
      <family val="1"/>
    </font>
    <font>
      <vertAlign val="superscript"/>
      <sz val="10"/>
      <name val="Times New Roman"/>
      <family val="1"/>
    </font>
    <font>
      <b/>
      <sz val="2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9"/>
      <name val="Times New Roman"/>
      <family val="1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 applyBorder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242">
    <xf numFmtId="0" fontId="0" fillId="0" borderId="0" xfId="0"/>
    <xf numFmtId="0" fontId="2" fillId="0" borderId="0" xfId="0" applyFont="1"/>
    <xf numFmtId="0" fontId="2" fillId="0" borderId="0" xfId="0" quotePrefix="1" applyFont="1"/>
    <xf numFmtId="0" fontId="2" fillId="0" borderId="0" xfId="0" quotePrefix="1" applyFont="1" applyAlignment="1">
      <alignment horizontal="right" vertical="top"/>
    </xf>
    <xf numFmtId="3" fontId="2" fillId="0" borderId="0" xfId="0" applyNumberFormat="1" applyFont="1" applyBorder="1"/>
    <xf numFmtId="0" fontId="2" fillId="0" borderId="1" xfId="0" applyFont="1" applyBorder="1"/>
    <xf numFmtId="0" fontId="2" fillId="0" borderId="0" xfId="0" applyFont="1" applyBorder="1"/>
    <xf numFmtId="0" fontId="2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3" fontId="2" fillId="0" borderId="0" xfId="0" applyNumberFormat="1" applyFont="1"/>
    <xf numFmtId="3" fontId="2" fillId="0" borderId="1" xfId="0" applyNumberFormat="1" applyFont="1" applyBorder="1"/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vertical="top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/>
    <xf numFmtId="0" fontId="0" fillId="2" borderId="0" xfId="0" applyFill="1"/>
    <xf numFmtId="0" fontId="5" fillId="2" borderId="0" xfId="0" applyFont="1" applyFill="1"/>
    <xf numFmtId="0" fontId="5" fillId="3" borderId="2" xfId="0" applyFont="1" applyFill="1" applyBorder="1"/>
    <xf numFmtId="0" fontId="5" fillId="3" borderId="2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Border="1"/>
    <xf numFmtId="0" fontId="6" fillId="0" borderId="0" xfId="0" applyFont="1"/>
    <xf numFmtId="0" fontId="6" fillId="0" borderId="0" xfId="0" applyFont="1" applyAlignment="1">
      <alignment horizontal="right" vertical="top"/>
    </xf>
    <xf numFmtId="3" fontId="4" fillId="0" borderId="1" xfId="0" applyNumberFormat="1" applyFont="1" applyBorder="1" applyAlignment="1">
      <alignment vertical="top"/>
    </xf>
    <xf numFmtId="3" fontId="4" fillId="0" borderId="0" xfId="0" applyNumberFormat="1" applyFont="1" applyBorder="1" applyAlignment="1">
      <alignment vertical="center"/>
    </xf>
    <xf numFmtId="3" fontId="4" fillId="0" borderId="0" xfId="0" applyNumberFormat="1" applyFont="1"/>
    <xf numFmtId="3" fontId="4" fillId="0" borderId="0" xfId="0" applyNumberFormat="1" applyFont="1" applyAlignment="1">
      <alignment horizontal="center"/>
    </xf>
    <xf numFmtId="3" fontId="4" fillId="0" borderId="0" xfId="0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Border="1"/>
    <xf numFmtId="0" fontId="2" fillId="0" borderId="0" xfId="0" applyFont="1" applyFill="1"/>
    <xf numFmtId="0" fontId="2" fillId="0" borderId="0" xfId="0" quotePrefix="1" applyFont="1" applyFill="1"/>
    <xf numFmtId="164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/>
    <xf numFmtId="0" fontId="0" fillId="0" borderId="0" xfId="0" applyFill="1"/>
    <xf numFmtId="4" fontId="2" fillId="0" borderId="5" xfId="0" applyNumberFormat="1" applyFont="1" applyBorder="1"/>
    <xf numFmtId="0" fontId="4" fillId="0" borderId="6" xfId="0" applyFont="1" applyBorder="1"/>
    <xf numFmtId="4" fontId="2" fillId="0" borderId="0" xfId="0" applyNumberFormat="1" applyFont="1"/>
    <xf numFmtId="0" fontId="7" fillId="0" borderId="0" xfId="0" applyFont="1" applyBorder="1" applyAlignment="1">
      <alignment horizontal="left"/>
    </xf>
    <xf numFmtId="0" fontId="2" fillId="0" borderId="0" xfId="0" applyFont="1" applyAlignment="1">
      <alignment horizontal="right" vertical="top"/>
    </xf>
    <xf numFmtId="0" fontId="2" fillId="0" borderId="0" xfId="0" quotePrefix="1" applyFont="1" applyFill="1" applyAlignment="1">
      <alignment horizontal="right" vertical="top"/>
    </xf>
    <xf numFmtId="0" fontId="2" fillId="4" borderId="0" xfId="0" applyFont="1" applyFill="1"/>
    <xf numFmtId="0" fontId="2" fillId="4" borderId="7" xfId="0" applyFont="1" applyFill="1" applyBorder="1"/>
    <xf numFmtId="4" fontId="2" fillId="4" borderId="8" xfId="0" applyNumberFormat="1" applyFont="1" applyFill="1" applyBorder="1"/>
    <xf numFmtId="4" fontId="2" fillId="4" borderId="9" xfId="0" applyNumberFormat="1" applyFont="1" applyFill="1" applyBorder="1"/>
    <xf numFmtId="4" fontId="2" fillId="0" borderId="10" xfId="0" applyNumberFormat="1" applyFont="1" applyBorder="1"/>
    <xf numFmtId="0" fontId="2" fillId="4" borderId="11" xfId="0" applyFont="1" applyFill="1" applyBorder="1"/>
    <xf numFmtId="4" fontId="2" fillId="4" borderId="12" xfId="0" applyNumberFormat="1" applyFont="1" applyFill="1" applyBorder="1"/>
    <xf numFmtId="3" fontId="2" fillId="0" borderId="6" xfId="0" applyNumberFormat="1" applyFont="1" applyBorder="1"/>
    <xf numFmtId="3" fontId="2" fillId="0" borderId="5" xfId="0" applyNumberFormat="1" applyFont="1" applyBorder="1"/>
    <xf numFmtId="3" fontId="2" fillId="0" borderId="3" xfId="0" applyNumberFormat="1" applyFont="1" applyBorder="1"/>
    <xf numFmtId="3" fontId="2" fillId="0" borderId="4" xfId="0" applyNumberFormat="1" applyFont="1" applyBorder="1"/>
    <xf numFmtId="0" fontId="0" fillId="0" borderId="0" xfId="0" applyFill="1" applyBorder="1"/>
    <xf numFmtId="0" fontId="2" fillId="0" borderId="0" xfId="0" applyFont="1" applyFill="1" applyBorder="1"/>
    <xf numFmtId="4" fontId="2" fillId="0" borderId="0" xfId="0" applyNumberFormat="1" applyFont="1" applyFill="1" applyBorder="1"/>
    <xf numFmtId="0" fontId="3" fillId="0" borderId="0" xfId="0" applyFont="1" applyFill="1" applyAlignment="1">
      <alignment horizontal="center"/>
    </xf>
    <xf numFmtId="0" fontId="2" fillId="5" borderId="0" xfId="0" applyFont="1" applyFill="1"/>
    <xf numFmtId="165" fontId="2" fillId="0" borderId="4" xfId="0" applyNumberFormat="1" applyFont="1" applyBorder="1" applyAlignment="1">
      <alignment horizontal="right"/>
    </xf>
    <xf numFmtId="0" fontId="2" fillId="0" borderId="13" xfId="0" applyFont="1" applyBorder="1"/>
    <xf numFmtId="164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left"/>
    </xf>
    <xf numFmtId="0" fontId="2" fillId="4" borderId="0" xfId="0" applyFont="1" applyFill="1" applyBorder="1"/>
    <xf numFmtId="4" fontId="2" fillId="4" borderId="14" xfId="0" applyNumberFormat="1" applyFont="1" applyFill="1" applyBorder="1"/>
    <xf numFmtId="0" fontId="2" fillId="4" borderId="3" xfId="0" applyFont="1" applyFill="1" applyBorder="1"/>
    <xf numFmtId="4" fontId="2" fillId="4" borderId="3" xfId="0" applyNumberFormat="1" applyFont="1" applyFill="1" applyBorder="1"/>
    <xf numFmtId="4" fontId="2" fillId="4" borderId="4" xfId="0" applyNumberFormat="1" applyFont="1" applyFill="1" applyBorder="1"/>
    <xf numFmtId="0" fontId="2" fillId="4" borderId="15" xfId="0" applyFont="1" applyFill="1" applyBorder="1"/>
    <xf numFmtId="4" fontId="2" fillId="4" borderId="15" xfId="0" applyNumberFormat="1" applyFont="1" applyFill="1" applyBorder="1"/>
    <xf numFmtId="4" fontId="2" fillId="4" borderId="13" xfId="0" applyNumberFormat="1" applyFont="1" applyFill="1" applyBorder="1"/>
    <xf numFmtId="0" fontId="4" fillId="0" borderId="5" xfId="0" applyFont="1" applyBorder="1" applyAlignment="1">
      <alignment horizontal="center" wrapText="1"/>
    </xf>
    <xf numFmtId="0" fontId="8" fillId="0" borderId="6" xfId="0" applyFont="1" applyBorder="1"/>
    <xf numFmtId="0" fontId="0" fillId="0" borderId="15" xfId="0" applyBorder="1"/>
    <xf numFmtId="165" fontId="4" fillId="0" borderId="13" xfId="0" applyNumberFormat="1" applyFont="1" applyBorder="1"/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165" fontId="2" fillId="0" borderId="0" xfId="0" applyNumberFormat="1" applyFont="1" applyFill="1" applyBorder="1" applyAlignment="1">
      <alignment horizontal="right"/>
    </xf>
    <xf numFmtId="165" fontId="4" fillId="0" borderId="0" xfId="0" applyNumberFormat="1" applyFont="1" applyBorder="1"/>
    <xf numFmtId="0" fontId="3" fillId="0" borderId="0" xfId="0" applyFont="1" applyFill="1" applyAlignment="1"/>
    <xf numFmtId="4" fontId="2" fillId="0" borderId="16" xfId="0" applyNumberFormat="1" applyFont="1" applyBorder="1"/>
    <xf numFmtId="0" fontId="3" fillId="5" borderId="0" xfId="0" applyFont="1" applyFill="1" applyAlignment="1">
      <alignment horizontal="center"/>
    </xf>
    <xf numFmtId="0" fontId="3" fillId="5" borderId="0" xfId="0" applyFont="1" applyFill="1" applyAlignment="1"/>
    <xf numFmtId="0" fontId="2" fillId="4" borderId="17" xfId="0" applyFont="1" applyFill="1" applyBorder="1"/>
    <xf numFmtId="4" fontId="2" fillId="4" borderId="18" xfId="0" applyNumberFormat="1" applyFont="1" applyFill="1" applyBorder="1"/>
    <xf numFmtId="0" fontId="2" fillId="0" borderId="15" xfId="0" applyFont="1" applyBorder="1"/>
    <xf numFmtId="0" fontId="2" fillId="0" borderId="19" xfId="0" applyFont="1" applyBorder="1"/>
    <xf numFmtId="0" fontId="2" fillId="0" borderId="20" xfId="0" applyFont="1" applyBorder="1"/>
    <xf numFmtId="3" fontId="2" fillId="0" borderId="21" xfId="0" applyNumberFormat="1" applyFont="1" applyBorder="1"/>
    <xf numFmtId="0" fontId="8" fillId="0" borderId="20" xfId="0" applyFont="1" applyBorder="1"/>
    <xf numFmtId="0" fontId="2" fillId="0" borderId="22" xfId="0" applyFont="1" applyBorder="1"/>
    <xf numFmtId="3" fontId="2" fillId="0" borderId="23" xfId="0" applyNumberFormat="1" applyFont="1" applyBorder="1"/>
    <xf numFmtId="0" fontId="2" fillId="0" borderId="24" xfId="0" applyFont="1" applyBorder="1"/>
    <xf numFmtId="0" fontId="2" fillId="0" borderId="17" xfId="0" applyFont="1" applyBorder="1"/>
    <xf numFmtId="3" fontId="2" fillId="0" borderId="15" xfId="0" applyNumberFormat="1" applyFont="1" applyBorder="1"/>
    <xf numFmtId="0" fontId="2" fillId="0" borderId="2" xfId="0" applyFont="1" applyBorder="1"/>
    <xf numFmtId="0" fontId="4" fillId="0" borderId="2" xfId="0" applyFont="1" applyBorder="1" applyAlignment="1">
      <alignment horizontal="center" wrapText="1"/>
    </xf>
    <xf numFmtId="0" fontId="2" fillId="0" borderId="25" xfId="0" applyFont="1" applyBorder="1"/>
    <xf numFmtId="0" fontId="2" fillId="0" borderId="25" xfId="0" applyFont="1" applyBorder="1" applyAlignment="1">
      <alignment horizontal="center"/>
    </xf>
    <xf numFmtId="0" fontId="8" fillId="0" borderId="10" xfId="0" applyFont="1" applyBorder="1"/>
    <xf numFmtId="0" fontId="0" fillId="0" borderId="26" xfId="0" applyBorder="1"/>
    <xf numFmtId="0" fontId="2" fillId="0" borderId="27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164" fontId="2" fillId="0" borderId="0" xfId="0" applyNumberFormat="1" applyFont="1" applyBorder="1"/>
    <xf numFmtId="3" fontId="4" fillId="0" borderId="1" xfId="0" applyNumberFormat="1" applyFont="1" applyBorder="1"/>
    <xf numFmtId="0" fontId="4" fillId="0" borderId="0" xfId="0" applyFont="1" applyAlignment="1">
      <alignment wrapText="1"/>
    </xf>
    <xf numFmtId="0" fontId="7" fillId="0" borderId="1" xfId="0" applyFont="1" applyBorder="1"/>
    <xf numFmtId="168" fontId="2" fillId="0" borderId="0" xfId="0" applyNumberFormat="1" applyFont="1" applyBorder="1"/>
    <xf numFmtId="0" fontId="0" fillId="0" borderId="28" xfId="0" applyBorder="1"/>
    <xf numFmtId="3" fontId="4" fillId="0" borderId="29" xfId="0" applyNumberFormat="1" applyFont="1" applyBorder="1" applyAlignment="1">
      <alignment vertical="top"/>
    </xf>
    <xf numFmtId="3" fontId="4" fillId="0" borderId="29" xfId="0" applyNumberFormat="1" applyFont="1" applyBorder="1" applyAlignment="1">
      <alignment horizontal="center" wrapText="1"/>
    </xf>
    <xf numFmtId="3" fontId="4" fillId="0" borderId="30" xfId="0" applyNumberFormat="1" applyFont="1" applyBorder="1" applyAlignment="1">
      <alignment horizontal="center" wrapText="1"/>
    </xf>
    <xf numFmtId="0" fontId="0" fillId="0" borderId="31" xfId="0" applyBorder="1"/>
    <xf numFmtId="3" fontId="2" fillId="0" borderId="32" xfId="0" applyNumberFormat="1" applyFont="1" applyBorder="1"/>
    <xf numFmtId="3" fontId="2" fillId="0" borderId="31" xfId="0" applyNumberFormat="1" applyFont="1" applyBorder="1"/>
    <xf numFmtId="0" fontId="4" fillId="0" borderId="10" xfId="0" applyFont="1" applyBorder="1"/>
    <xf numFmtId="0" fontId="12" fillId="0" borderId="0" xfId="0" applyFont="1"/>
    <xf numFmtId="0" fontId="4" fillId="0" borderId="24" xfId="0" applyFont="1" applyBorder="1"/>
    <xf numFmtId="3" fontId="4" fillId="0" borderId="6" xfId="0" applyNumberFormat="1" applyFont="1" applyBorder="1"/>
    <xf numFmtId="3" fontId="4" fillId="0" borderId="5" xfId="0" applyNumberFormat="1" applyFont="1" applyBorder="1"/>
    <xf numFmtId="3" fontId="4" fillId="0" borderId="3" xfId="0" applyNumberFormat="1" applyFont="1" applyBorder="1"/>
    <xf numFmtId="3" fontId="4" fillId="0" borderId="21" xfId="0" applyNumberFormat="1" applyFont="1" applyBorder="1"/>
    <xf numFmtId="0" fontId="13" fillId="0" borderId="0" xfId="0" applyFont="1" applyFill="1"/>
    <xf numFmtId="0" fontId="6" fillId="0" borderId="0" xfId="0" applyFont="1" applyFill="1"/>
    <xf numFmtId="0" fontId="7" fillId="0" borderId="33" xfId="0" applyFont="1" applyBorder="1"/>
    <xf numFmtId="3" fontId="7" fillId="0" borderId="15" xfId="0" applyNumberFormat="1" applyFont="1" applyBorder="1"/>
    <xf numFmtId="0" fontId="13" fillId="0" borderId="0" xfId="0" applyFont="1"/>
    <xf numFmtId="0" fontId="7" fillId="0" borderId="0" xfId="0" applyFont="1"/>
    <xf numFmtId="0" fontId="7" fillId="0" borderId="34" xfId="0" applyFont="1" applyBorder="1"/>
    <xf numFmtId="3" fontId="7" fillId="0" borderId="12" xfId="0" applyNumberFormat="1" applyFont="1" applyBorder="1"/>
    <xf numFmtId="3" fontId="7" fillId="0" borderId="35" xfId="0" applyNumberFormat="1" applyFont="1" applyBorder="1"/>
    <xf numFmtId="0" fontId="14" fillId="0" borderId="0" xfId="0" applyFont="1"/>
    <xf numFmtId="3" fontId="2" fillId="0" borderId="13" xfId="0" applyNumberFormat="1" applyFont="1" applyBorder="1"/>
    <xf numFmtId="0" fontId="4" fillId="0" borderId="0" xfId="0" applyFont="1" applyBorder="1"/>
    <xf numFmtId="3" fontId="2" fillId="0" borderId="14" xfId="0" applyNumberFormat="1" applyFont="1" applyBorder="1"/>
    <xf numFmtId="0" fontId="4" fillId="0" borderId="3" xfId="0" applyFont="1" applyBorder="1"/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/>
    <xf numFmtId="3" fontId="0" fillId="0" borderId="5" xfId="0" applyNumberFormat="1" applyBorder="1"/>
    <xf numFmtId="0" fontId="0" fillId="0" borderId="5" xfId="0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2" fillId="0" borderId="19" xfId="0" applyNumberFormat="1" applyFont="1" applyBorder="1"/>
    <xf numFmtId="3" fontId="2" fillId="0" borderId="36" xfId="0" applyNumberFormat="1" applyFont="1" applyBorder="1"/>
    <xf numFmtId="3" fontId="2" fillId="0" borderId="37" xfId="0" applyNumberFormat="1" applyFont="1" applyBorder="1"/>
    <xf numFmtId="3" fontId="4" fillId="0" borderId="36" xfId="0" applyNumberFormat="1" applyFont="1" applyBorder="1"/>
    <xf numFmtId="3" fontId="4" fillId="0" borderId="37" xfId="0" applyNumberFormat="1" applyFont="1" applyBorder="1"/>
    <xf numFmtId="0" fontId="11" fillId="0" borderId="5" xfId="0" applyFont="1" applyBorder="1"/>
    <xf numFmtId="3" fontId="0" fillId="0" borderId="5" xfId="1" applyNumberFormat="1" applyFont="1" applyBorder="1"/>
    <xf numFmtId="4" fontId="2" fillId="0" borderId="0" xfId="0" applyNumberFormat="1" applyFont="1" applyAlignment="1">
      <alignment horizontal="center"/>
    </xf>
    <xf numFmtId="0" fontId="11" fillId="0" borderId="0" xfId="0" applyFont="1" applyAlignment="1">
      <alignment vertical="top"/>
    </xf>
    <xf numFmtId="3" fontId="2" fillId="0" borderId="10" xfId="0" applyNumberFormat="1" applyFont="1" applyBorder="1"/>
    <xf numFmtId="3" fontId="4" fillId="0" borderId="19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vertical="center"/>
    </xf>
    <xf numFmtId="169" fontId="2" fillId="0" borderId="38" xfId="1" applyNumberFormat="1" applyFont="1" applyFill="1" applyBorder="1"/>
    <xf numFmtId="169" fontId="2" fillId="0" borderId="27" xfId="1" applyNumberFormat="1" applyFont="1" applyFill="1" applyBorder="1"/>
    <xf numFmtId="169" fontId="2" fillId="0" borderId="0" xfId="1" applyNumberFormat="1" applyFont="1" applyFill="1" applyBorder="1"/>
    <xf numFmtId="169" fontId="2" fillId="0" borderId="19" xfId="1" applyNumberFormat="1" applyFont="1" applyFill="1" applyBorder="1"/>
    <xf numFmtId="0" fontId="4" fillId="0" borderId="6" xfId="0" applyFont="1" applyBorder="1" applyAlignment="1">
      <alignment vertical="center"/>
    </xf>
    <xf numFmtId="0" fontId="2" fillId="0" borderId="10" xfId="0" applyFont="1" applyBorder="1"/>
    <xf numFmtId="3" fontId="4" fillId="0" borderId="38" xfId="0" applyNumberFormat="1" applyFont="1" applyBorder="1" applyAlignment="1">
      <alignment horizontal="center"/>
    </xf>
    <xf numFmtId="3" fontId="0" fillId="0" borderId="25" xfId="0" applyNumberFormat="1" applyBorder="1"/>
    <xf numFmtId="3" fontId="4" fillId="0" borderId="3" xfId="0" applyNumberFormat="1" applyFont="1" applyBorder="1" applyAlignment="1">
      <alignment vertical="center"/>
    </xf>
    <xf numFmtId="3" fontId="2" fillId="0" borderId="0" xfId="0" applyNumberFormat="1" applyFont="1" applyFill="1"/>
    <xf numFmtId="3" fontId="2" fillId="0" borderId="0" xfId="0" applyNumberFormat="1" applyFont="1" applyFill="1" applyAlignment="1">
      <alignment horizontal="left"/>
    </xf>
    <xf numFmtId="166" fontId="2" fillId="0" borderId="0" xfId="0" applyNumberFormat="1" applyFont="1" applyBorder="1"/>
    <xf numFmtId="166" fontId="0" fillId="0" borderId="0" xfId="0" applyNumberFormat="1" applyBorder="1"/>
    <xf numFmtId="167" fontId="4" fillId="0" borderId="0" xfId="1" applyNumberFormat="1" applyFont="1"/>
    <xf numFmtId="3" fontId="4" fillId="0" borderId="39" xfId="0" applyNumberFormat="1" applyFont="1" applyBorder="1" applyAlignment="1"/>
    <xf numFmtId="0" fontId="2" fillId="0" borderId="39" xfId="0" applyFont="1" applyBorder="1"/>
    <xf numFmtId="0" fontId="0" fillId="0" borderId="38" xfId="0" applyBorder="1"/>
    <xf numFmtId="167" fontId="6" fillId="0" borderId="0" xfId="1" applyNumberFormat="1" applyFont="1"/>
    <xf numFmtId="0" fontId="0" fillId="0" borderId="0" xfId="0" applyAlignment="1"/>
    <xf numFmtId="0" fontId="2" fillId="0" borderId="0" xfId="0" applyFont="1" applyBorder="1" applyAlignment="1"/>
    <xf numFmtId="3" fontId="4" fillId="0" borderId="0" xfId="0" applyNumberFormat="1" applyFont="1" applyBorder="1" applyAlignment="1">
      <alignment horizontal="center" vertical="center" wrapText="1"/>
    </xf>
    <xf numFmtId="3" fontId="4" fillId="0" borderId="39" xfId="0" applyNumberFormat="1" applyFont="1" applyBorder="1"/>
    <xf numFmtId="3" fontId="4" fillId="0" borderId="40" xfId="0" applyNumberFormat="1" applyFont="1" applyBorder="1" applyAlignment="1">
      <alignment vertical="center"/>
    </xf>
    <xf numFmtId="3" fontId="2" fillId="0" borderId="41" xfId="0" applyNumberFormat="1" applyFont="1" applyBorder="1"/>
    <xf numFmtId="0" fontId="11" fillId="0" borderId="5" xfId="0" applyFont="1" applyBorder="1" applyAlignment="1">
      <alignment wrapText="1"/>
    </xf>
    <xf numFmtId="3" fontId="0" fillId="0" borderId="0" xfId="1" applyNumberFormat="1" applyFont="1" applyBorder="1"/>
    <xf numFmtId="3" fontId="0" fillId="0" borderId="0" xfId="0" applyNumberFormat="1" applyBorder="1" applyAlignment="1">
      <alignment horizontal="center"/>
    </xf>
    <xf numFmtId="0" fontId="12" fillId="0" borderId="0" xfId="0" applyFont="1" applyAlignment="1">
      <alignment wrapText="1"/>
    </xf>
    <xf numFmtId="3" fontId="7" fillId="0" borderId="9" xfId="0" applyNumberFormat="1" applyFont="1" applyBorder="1"/>
    <xf numFmtId="49" fontId="9" fillId="0" borderId="0" xfId="0" quotePrefix="1" applyNumberFormat="1" applyFont="1" applyAlignment="1">
      <alignment horizontal="right"/>
    </xf>
    <xf numFmtId="0" fontId="7" fillId="0" borderId="42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2" fillId="0" borderId="0" xfId="0" applyFont="1" applyFill="1" applyBorder="1" applyAlignment="1"/>
    <xf numFmtId="3" fontId="4" fillId="0" borderId="32" xfId="0" applyNumberFormat="1" applyFont="1" applyBorder="1"/>
    <xf numFmtId="3" fontId="4" fillId="0" borderId="0" xfId="0" applyNumberFormat="1" applyFont="1" applyFill="1"/>
    <xf numFmtId="167" fontId="15" fillId="0" borderId="1" xfId="2" applyNumberFormat="1" applyFont="1" applyBorder="1"/>
    <xf numFmtId="169" fontId="15" fillId="0" borderId="1" xfId="2" applyNumberFormat="1" applyFont="1" applyBorder="1"/>
    <xf numFmtId="0" fontId="2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12" fillId="0" borderId="0" xfId="0" applyFont="1" applyAlignment="1">
      <alignment horizontal="left"/>
    </xf>
    <xf numFmtId="166" fontId="0" fillId="0" borderId="0" xfId="0" applyNumberFormat="1" applyAlignment="1">
      <alignment vertical="top"/>
    </xf>
    <xf numFmtId="0" fontId="11" fillId="0" borderId="0" xfId="0" applyFont="1" applyAlignment="1">
      <alignment vertical="top" wrapText="1"/>
    </xf>
    <xf numFmtId="14" fontId="0" fillId="0" borderId="0" xfId="0" applyNumberFormat="1" applyAlignment="1">
      <alignment horizontal="left" vertical="top"/>
    </xf>
    <xf numFmtId="0" fontId="11" fillId="0" borderId="0" xfId="0" applyFont="1"/>
    <xf numFmtId="166" fontId="0" fillId="0" borderId="0" xfId="0" applyNumberFormat="1"/>
    <xf numFmtId="0" fontId="11" fillId="0" borderId="0" xfId="0" applyFont="1" applyAlignment="1">
      <alignment wrapText="1"/>
    </xf>
    <xf numFmtId="0" fontId="0" fillId="0" borderId="0" xfId="0" applyAlignment="1">
      <alignment vertical="top"/>
    </xf>
    <xf numFmtId="0" fontId="5" fillId="6" borderId="17" xfId="0" applyFont="1" applyFill="1" applyBorder="1" applyAlignment="1">
      <alignment horizontal="center"/>
    </xf>
    <xf numFmtId="0" fontId="5" fillId="6" borderId="42" xfId="0" applyFont="1" applyFill="1" applyBorder="1" applyAlignment="1">
      <alignment horizontal="center"/>
    </xf>
    <xf numFmtId="0" fontId="5" fillId="6" borderId="16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3" fontId="4" fillId="0" borderId="43" xfId="0" applyNumberFormat="1" applyFont="1" applyBorder="1" applyAlignment="1">
      <alignment horizontal="center" vertical="center" wrapText="1"/>
    </xf>
    <xf numFmtId="3" fontId="4" fillId="0" borderId="4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/>
    </xf>
    <xf numFmtId="0" fontId="2" fillId="0" borderId="0" xfId="0" applyFont="1" applyBorder="1" applyAlignment="1"/>
    <xf numFmtId="3" fontId="4" fillId="0" borderId="36" xfId="0" applyNumberFormat="1" applyFont="1" applyBorder="1" applyAlignment="1"/>
    <xf numFmtId="0" fontId="2" fillId="0" borderId="0" xfId="0" applyFont="1" applyFill="1" applyBorder="1" applyAlignment="1"/>
    <xf numFmtId="3" fontId="4" fillId="0" borderId="19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0" fontId="2" fillId="0" borderId="38" xfId="0" applyFont="1" applyFill="1" applyBorder="1" applyAlignment="1"/>
    <xf numFmtId="0" fontId="0" fillId="0" borderId="10" xfId="0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/>
    </xf>
    <xf numFmtId="3" fontId="3" fillId="0" borderId="25" xfId="0" applyNumberFormat="1" applyFont="1" applyBorder="1" applyAlignment="1">
      <alignment horizontal="center"/>
    </xf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5447991761071062E-2"/>
          <c:y val="3.3707902154913705E-2"/>
          <c:w val="0.81153450051493303"/>
          <c:h val="0.93483248642960681"/>
        </c:manualLayout>
      </c:layout>
      <c:barChart>
        <c:barDir val="col"/>
        <c:grouping val="percentStacked"/>
        <c:varyColors val="0"/>
        <c:ser>
          <c:idx val="0"/>
          <c:order val="0"/>
          <c:tx>
            <c:v>Grants</c:v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4"/>
              <c:pt idx="0">
                <c:v>%
County Councils</c:v>
              </c:pt>
              <c:pt idx="1">
                <c:v>%
City Councils</c:v>
              </c:pt>
              <c:pt idx="2">
                <c:v>%
Borough Councils and Town Councils</c:v>
              </c:pt>
              <c:pt idx="3">
                <c:v>%
Miscellaneous Bodies</c:v>
              </c:pt>
            </c:strLit>
          </c:cat>
          <c:val>
            <c:numLit>
              <c:formatCode>General</c:formatCode>
              <c:ptCount val="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E37E-4BEC-8F16-2A032D056D52}"/>
            </c:ext>
          </c:extLst>
        </c:ser>
        <c:ser>
          <c:idx val="1"/>
          <c:order val="1"/>
          <c:tx>
            <c:v>General Fund</c:v>
          </c:tx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4"/>
              <c:pt idx="0">
                <c:v>%
County Councils</c:v>
              </c:pt>
              <c:pt idx="1">
                <c:v>%
City Councils</c:v>
              </c:pt>
              <c:pt idx="2">
                <c:v>%
Borough Councils and Town Councils</c:v>
              </c:pt>
              <c:pt idx="3">
                <c:v>%
Miscellaneous Bodies</c:v>
              </c:pt>
            </c:strLit>
          </c:cat>
          <c:val>
            <c:numLit>
              <c:formatCode>General</c:formatCode>
              <c:ptCount val="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E37E-4BEC-8F16-2A032D056D52}"/>
            </c:ext>
          </c:extLst>
        </c:ser>
        <c:ser>
          <c:idx val="2"/>
          <c:order val="2"/>
          <c:tx>
            <c:v>Goods/Services</c:v>
          </c:tx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4"/>
              <c:pt idx="0">
                <c:v>%
County Councils</c:v>
              </c:pt>
              <c:pt idx="1">
                <c:v>%
City Councils</c:v>
              </c:pt>
              <c:pt idx="2">
                <c:v>%
Borough Councils and Town Councils</c:v>
              </c:pt>
              <c:pt idx="3">
                <c:v>%
Miscellaneous Bodies</c:v>
              </c:pt>
            </c:strLit>
          </c:cat>
          <c:val>
            <c:numLit>
              <c:formatCode>General</c:formatCode>
              <c:ptCount val="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E37E-4BEC-8F16-2A032D056D52}"/>
            </c:ext>
          </c:extLst>
        </c:ser>
        <c:ser>
          <c:idx val="3"/>
          <c:order val="3"/>
          <c:tx>
            <c:v>Rates</c:v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4"/>
              <c:pt idx="0">
                <c:v>%
County Councils</c:v>
              </c:pt>
              <c:pt idx="1">
                <c:v>%
City Councils</c:v>
              </c:pt>
              <c:pt idx="2">
                <c:v>%
Borough Councils and Town Councils</c:v>
              </c:pt>
              <c:pt idx="3">
                <c:v>%
Miscellaneous Bodies</c:v>
              </c:pt>
            </c:strLit>
          </c:cat>
          <c:val>
            <c:numLit>
              <c:formatCode>General</c:formatCode>
              <c:ptCount val="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E37E-4BEC-8F16-2A032D056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6043648"/>
        <c:axId val="126045184"/>
      </c:barChart>
      <c:catAx>
        <c:axId val="126043648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126045184"/>
        <c:crosses val="autoZero"/>
        <c:auto val="1"/>
        <c:lblAlgn val="ctr"/>
        <c:lblOffset val="100"/>
        <c:noMultiLvlLbl val="0"/>
      </c:catAx>
      <c:valAx>
        <c:axId val="12604518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26043648"/>
        <c:crosses val="autoZero"/>
        <c:crossBetween val="between"/>
        <c:majorUnit val="0.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 w="25400">
          <a:noFill/>
        </a:ln>
      </c:spPr>
      <c:txPr>
        <a:bodyPr/>
        <a:lstStyle/>
        <a:p>
          <a:pPr>
            <a:defRPr sz="13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8744348011083476"/>
          <c:y val="0.17959795314457774"/>
          <c:w val="0.54614261221058602"/>
          <c:h val="0.51867888868154055"/>
        </c:manualLayout>
      </c:layout>
      <c:pieChart>
        <c:varyColors val="1"/>
        <c:ser>
          <c:idx val="0"/>
          <c:order val="0"/>
          <c:tx>
            <c:strRef>
              <c:f>'Sources of Income Pie Chart'!$C$36:$C$36</c:f>
              <c:strCache>
                <c:ptCount val="1"/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808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050-4CB3-97C4-72ACB116B6C6}"/>
              </c:ext>
            </c:extLst>
          </c:dPt>
          <c:dPt>
            <c:idx val="1"/>
            <c:bubble3D val="0"/>
            <c:spPr>
              <a:solidFill>
                <a:srgbClr val="80206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050-4CB3-97C4-72ACB116B6C6}"/>
              </c:ext>
            </c:extLst>
          </c:dPt>
          <c:dPt>
            <c:idx val="2"/>
            <c:bubble3D val="0"/>
            <c:spPr>
              <a:solidFill>
                <a:srgbClr val="FFFF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050-4CB3-97C4-72ACB116B6C6}"/>
              </c:ext>
            </c:extLst>
          </c:dPt>
          <c:dPt>
            <c:idx val="3"/>
            <c:bubble3D val="0"/>
            <c:spPr>
              <a:solidFill>
                <a:srgbClr val="A0E0E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050-4CB3-97C4-72ACB116B6C6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'Sources of Income Pie Chart'!$B$40:$B$43</c:f>
              <c:strCache>
                <c:ptCount val="4"/>
                <c:pt idx="0">
                  <c:v>Government Grants/Subsidies</c:v>
                </c:pt>
                <c:pt idx="1">
                  <c:v>Goods/Services</c:v>
                </c:pt>
                <c:pt idx="2">
                  <c:v>Commercial Rates</c:v>
                </c:pt>
                <c:pt idx="3">
                  <c:v>Local Property Tax</c:v>
                </c:pt>
              </c:strCache>
            </c:strRef>
          </c:cat>
          <c:val>
            <c:numRef>
              <c:f>'Sources of Income Pie Chart'!$C$40:$C$43</c:f>
              <c:numCache>
                <c:formatCode>0.0%</c:formatCode>
                <c:ptCount val="4"/>
                <c:pt idx="0">
                  <c:v>0.4012470384013998</c:v>
                </c:pt>
                <c:pt idx="1">
                  <c:v>0.25088207128330309</c:v>
                </c:pt>
                <c:pt idx="2">
                  <c:v>0.27997256518112862</c:v>
                </c:pt>
                <c:pt idx="3">
                  <c:v>6.7898325134168602E-2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050-4CB3-97C4-72ACB116B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0877474279406449"/>
          <c:y val="0.91954158747397952"/>
          <c:w val="0.65658141446388796"/>
          <c:h val="7.040244969378828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6706384767935391E-2"/>
          <c:y val="3.4768240027615402E-2"/>
          <c:w val="0.92956439263663415"/>
          <c:h val="0.8360933911402750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'Summary I&amp;E by Div'!$E$134</c:f>
              <c:strCache>
                <c:ptCount val="1"/>
                <c:pt idx="0">
                  <c:v>Expenditure</c:v>
                </c:pt>
              </c:strCache>
            </c:strRef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'Summary I&amp;E by Div'!$C$136:$C$143</c:f>
              <c:strCache>
                <c:ptCount val="8"/>
                <c:pt idx="0">
                  <c:v>Service Division A</c:v>
                </c:pt>
                <c:pt idx="1">
                  <c:v>Service Division B</c:v>
                </c:pt>
                <c:pt idx="2">
                  <c:v>Service Division C</c:v>
                </c:pt>
                <c:pt idx="3">
                  <c:v>Service Division D</c:v>
                </c:pt>
                <c:pt idx="4">
                  <c:v>Service Division E</c:v>
                </c:pt>
                <c:pt idx="5">
                  <c:v>Service Division F</c:v>
                </c:pt>
                <c:pt idx="6">
                  <c:v>Service Division G</c:v>
                </c:pt>
                <c:pt idx="7">
                  <c:v>Service Division H</c:v>
                </c:pt>
              </c:strCache>
            </c:strRef>
          </c:cat>
          <c:val>
            <c:numRef>
              <c:f>'Summary I&amp;E by Div'!$E$136:$E$143</c:f>
              <c:numCache>
                <c:formatCode>#,##0</c:formatCode>
                <c:ptCount val="8"/>
                <c:pt idx="0">
                  <c:v>2277414731.2900004</c:v>
                </c:pt>
                <c:pt idx="1">
                  <c:v>1198405379.6300004</c:v>
                </c:pt>
                <c:pt idx="2">
                  <c:v>404561336.51999992</c:v>
                </c:pt>
                <c:pt idx="3">
                  <c:v>530021790.83999991</c:v>
                </c:pt>
                <c:pt idx="4">
                  <c:v>718013823.13999987</c:v>
                </c:pt>
                <c:pt idx="5">
                  <c:v>531433566.97000003</c:v>
                </c:pt>
                <c:pt idx="6">
                  <c:v>46777233.350000001</c:v>
                </c:pt>
                <c:pt idx="7">
                  <c:v>453372505.32999998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EB-411B-98E4-9E1BCDE36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28449536"/>
        <c:axId val="128647936"/>
      </c:barChart>
      <c:catAx>
        <c:axId val="128449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86479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86479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\€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844953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6</xdr:row>
      <xdr:rowOff>0</xdr:rowOff>
    </xdr:from>
    <xdr:to>
      <xdr:col>7</xdr:col>
      <xdr:colOff>981075</xdr:colOff>
      <xdr:row>32</xdr:row>
      <xdr:rowOff>28575</xdr:rowOff>
    </xdr:to>
    <xdr:graphicFrame macro="">
      <xdr:nvGraphicFramePr>
        <xdr:cNvPr id="3911" name="Chart 1">
          <a:extLst>
            <a:ext uri="{FF2B5EF4-FFF2-40B4-BE49-F238E27FC236}">
              <a16:creationId xmlns:a16="http://schemas.microsoft.com/office/drawing/2014/main" id="{00000000-0008-0000-0800-000047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0</xdr:row>
      <xdr:rowOff>342900</xdr:rowOff>
    </xdr:from>
    <xdr:to>
      <xdr:col>5</xdr:col>
      <xdr:colOff>571500</xdr:colOff>
      <xdr:row>35</xdr:row>
      <xdr:rowOff>104775</xdr:rowOff>
    </xdr:to>
    <xdr:graphicFrame macro="">
      <xdr:nvGraphicFramePr>
        <xdr:cNvPr id="3912" name="Chart 2">
          <a:extLst>
            <a:ext uri="{FF2B5EF4-FFF2-40B4-BE49-F238E27FC236}">
              <a16:creationId xmlns:a16="http://schemas.microsoft.com/office/drawing/2014/main" id="{00000000-0008-0000-0800-000048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16</xdr:col>
      <xdr:colOff>457200</xdr:colOff>
      <xdr:row>38</xdr:row>
      <xdr:rowOff>85725</xdr:rowOff>
    </xdr:to>
    <xdr:graphicFrame macro="">
      <xdr:nvGraphicFramePr>
        <xdr:cNvPr id="5540" name="Chart 1">
          <a:extLst>
            <a:ext uri="{FF2B5EF4-FFF2-40B4-BE49-F238E27FC236}">
              <a16:creationId xmlns:a16="http://schemas.microsoft.com/office/drawing/2014/main" id="{00000000-0008-0000-0900-0000A4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/>
  </sheetViews>
  <sheetFormatPr defaultRowHeight="12.5" x14ac:dyDescent="0.25"/>
  <sheetData>
    <row r="1" spans="1:1" x14ac:dyDescent="0.25">
      <c r="A1" t="s">
        <v>259</v>
      </c>
    </row>
    <row r="2" spans="1:1" x14ac:dyDescent="0.25">
      <c r="A2" t="b">
        <v>0</v>
      </c>
    </row>
    <row r="3" spans="1:1" x14ac:dyDescent="0.25">
      <c r="A3" t="b">
        <v>0</v>
      </c>
    </row>
    <row r="5" spans="1:1" x14ac:dyDescent="0.25">
      <c r="A5" t="b">
        <v>0</v>
      </c>
    </row>
    <row r="6" spans="1:1" x14ac:dyDescent="0.25">
      <c r="A6">
        <v>500000</v>
      </c>
    </row>
    <row r="7" spans="1:1" x14ac:dyDescent="0.25">
      <c r="A7">
        <v>60</v>
      </c>
    </row>
    <row r="9" spans="1:1" x14ac:dyDescent="0.25">
      <c r="A9" t="b">
        <v>0</v>
      </c>
    </row>
    <row r="10" spans="1:1" x14ac:dyDescent="0.25">
      <c r="A10">
        <v>1000000</v>
      </c>
    </row>
    <row r="11" spans="1:1" x14ac:dyDescent="0.25">
      <c r="A11" t="b">
        <v>0</v>
      </c>
    </row>
    <row r="12" spans="1:1" x14ac:dyDescent="0.25">
      <c r="A12" t="b">
        <v>0</v>
      </c>
    </row>
    <row r="13" spans="1:1" x14ac:dyDescent="0.25">
      <c r="A13" t="b">
        <v>0</v>
      </c>
    </row>
    <row r="15" spans="1:1" x14ac:dyDescent="0.25">
      <c r="A15" t="b">
        <v>0</v>
      </c>
    </row>
  </sheetData>
  <phoneticPr fontId="0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2"/>
  <sheetViews>
    <sheetView topLeftCell="B19" workbookViewId="0">
      <selection activeCell="B2" sqref="B2:Q2"/>
    </sheetView>
  </sheetViews>
  <sheetFormatPr defaultRowHeight="12.5" x14ac:dyDescent="0.25"/>
  <cols>
    <col min="1" max="1" width="0" hidden="1" customWidth="1"/>
  </cols>
  <sheetData>
    <row r="2" spans="2:17" ht="17.5" x14ac:dyDescent="0.35">
      <c r="B2" s="217" t="str">
        <f>CONCATENATE("Expenditure by Division ",NOTES!$D$4)</f>
        <v>Expenditure by Division 2022</v>
      </c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</row>
  </sheetData>
  <mergeCells count="1">
    <mergeCell ref="B2:Q2"/>
  </mergeCells>
  <phoneticPr fontId="0" type="noConversion"/>
  <pageMargins left="0.75" right="0.75" top="1" bottom="1" header="0.5" footer="0.5"/>
  <pageSetup paperSize="9" scale="8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topLeftCell="B7" workbookViewId="0">
      <selection activeCell="B7" sqref="B7"/>
    </sheetView>
  </sheetViews>
  <sheetFormatPr defaultRowHeight="12.5" x14ac:dyDescent="0.25"/>
  <cols>
    <col min="1" max="1" width="8.81640625" hidden="1" customWidth="1"/>
    <col min="3" max="3" width="39.453125" customWidth="1"/>
    <col min="4" max="4" width="11.1796875" bestFit="1" customWidth="1"/>
    <col min="5" max="5" width="12.81640625" customWidth="1"/>
    <col min="8" max="8" width="39.453125" customWidth="1"/>
    <col min="9" max="9" width="14.1796875" customWidth="1"/>
    <col min="10" max="10" width="12.81640625" customWidth="1"/>
  </cols>
  <sheetData>
    <row r="1" spans="1:10" ht="13" hidden="1" x14ac:dyDescent="0.3">
      <c r="A1" s="1" t="s">
        <v>103</v>
      </c>
    </row>
    <row r="2" spans="1:10" s="1" customFormat="1" ht="13" hidden="1" x14ac:dyDescent="0.3">
      <c r="A2" s="1" t="s">
        <v>238</v>
      </c>
    </row>
    <row r="3" spans="1:10" s="1" customFormat="1" ht="13" hidden="1" x14ac:dyDescent="0.3">
      <c r="A3" s="1" t="s">
        <v>245</v>
      </c>
      <c r="D3" s="1" t="s">
        <v>226</v>
      </c>
      <c r="E3" s="1" t="s">
        <v>226</v>
      </c>
      <c r="I3" s="1" t="s">
        <v>226</v>
      </c>
      <c r="J3" s="1" t="s">
        <v>226</v>
      </c>
    </row>
    <row r="4" spans="1:10" s="1" customFormat="1" ht="13" hidden="1" x14ac:dyDescent="0.3">
      <c r="A4" s="1" t="s">
        <v>227</v>
      </c>
      <c r="D4" s="7">
        <v>10</v>
      </c>
      <c r="E4" s="1">
        <v>30</v>
      </c>
      <c r="I4" s="7">
        <v>10</v>
      </c>
      <c r="J4" s="1">
        <v>30</v>
      </c>
    </row>
    <row r="5" spans="1:10" s="1" customFormat="1" ht="13" hidden="1" x14ac:dyDescent="0.3">
      <c r="A5" s="1" t="s">
        <v>254</v>
      </c>
      <c r="D5" s="7">
        <v>10</v>
      </c>
      <c r="E5" s="1">
        <v>10</v>
      </c>
      <c r="I5" s="7">
        <v>120</v>
      </c>
      <c r="J5" s="7">
        <v>120</v>
      </c>
    </row>
    <row r="6" spans="1:10" s="1" customFormat="1" ht="13" hidden="1" x14ac:dyDescent="0.3">
      <c r="A6" s="1" t="s">
        <v>353</v>
      </c>
      <c r="D6" s="7" t="s">
        <v>354</v>
      </c>
      <c r="E6" s="1" t="s">
        <v>355</v>
      </c>
      <c r="I6" s="7" t="s">
        <v>354</v>
      </c>
      <c r="J6" s="1" t="s">
        <v>355</v>
      </c>
    </row>
    <row r="8" spans="1:10" ht="13" hidden="1" x14ac:dyDescent="0.3">
      <c r="A8" s="1" t="s">
        <v>104</v>
      </c>
    </row>
    <row r="9" spans="1:10" s="1" customFormat="1" ht="13" hidden="1" x14ac:dyDescent="0.3">
      <c r="A9" s="1" t="s">
        <v>233</v>
      </c>
    </row>
    <row r="10" spans="1:10" s="1" customFormat="1" ht="13" hidden="1" x14ac:dyDescent="0.3">
      <c r="A10" s="1" t="s">
        <v>246</v>
      </c>
      <c r="D10" s="1" t="s">
        <v>226</v>
      </c>
      <c r="E10" s="1" t="s">
        <v>226</v>
      </c>
      <c r="I10" s="1" t="s">
        <v>226</v>
      </c>
      <c r="J10" s="1" t="s">
        <v>226</v>
      </c>
    </row>
    <row r="11" spans="1:10" s="1" customFormat="1" ht="13" hidden="1" x14ac:dyDescent="0.3">
      <c r="A11" s="1" t="s">
        <v>228</v>
      </c>
      <c r="D11" s="7">
        <v>10</v>
      </c>
      <c r="E11" s="1">
        <v>30</v>
      </c>
      <c r="I11" s="7">
        <v>10</v>
      </c>
      <c r="J11" s="1">
        <v>30</v>
      </c>
    </row>
    <row r="12" spans="1:10" s="1" customFormat="1" ht="13" hidden="1" x14ac:dyDescent="0.3">
      <c r="A12" s="1" t="s">
        <v>255</v>
      </c>
      <c r="D12" s="7">
        <v>20</v>
      </c>
      <c r="E12" s="7">
        <v>20</v>
      </c>
      <c r="I12" s="7">
        <v>130</v>
      </c>
      <c r="J12" s="7">
        <v>130</v>
      </c>
    </row>
    <row r="13" spans="1:10" s="1" customFormat="1" ht="13" hidden="1" x14ac:dyDescent="0.3">
      <c r="A13" s="1" t="s">
        <v>356</v>
      </c>
      <c r="D13" s="7" t="s">
        <v>354</v>
      </c>
      <c r="E13" s="1" t="s">
        <v>355</v>
      </c>
      <c r="I13" s="7" t="s">
        <v>354</v>
      </c>
      <c r="J13" s="1" t="s">
        <v>355</v>
      </c>
    </row>
    <row r="15" spans="1:10" ht="13" hidden="1" x14ac:dyDescent="0.3">
      <c r="A15" s="1" t="s">
        <v>105</v>
      </c>
    </row>
    <row r="16" spans="1:10" s="1" customFormat="1" ht="13" hidden="1" x14ac:dyDescent="0.3">
      <c r="A16" s="1" t="s">
        <v>234</v>
      </c>
    </row>
    <row r="17" spans="1:10" s="1" customFormat="1" ht="13" hidden="1" x14ac:dyDescent="0.3">
      <c r="A17" s="1" t="s">
        <v>247</v>
      </c>
      <c r="D17" s="1" t="s">
        <v>226</v>
      </c>
      <c r="E17" s="1" t="s">
        <v>226</v>
      </c>
      <c r="I17" s="1" t="s">
        <v>226</v>
      </c>
      <c r="J17" s="1" t="s">
        <v>226</v>
      </c>
    </row>
    <row r="18" spans="1:10" s="1" customFormat="1" ht="13" hidden="1" x14ac:dyDescent="0.3">
      <c r="A18" s="1" t="s">
        <v>229</v>
      </c>
      <c r="D18" s="7">
        <v>10</v>
      </c>
      <c r="E18" s="1">
        <v>30</v>
      </c>
      <c r="I18" s="7">
        <v>10</v>
      </c>
      <c r="J18" s="1">
        <v>30</v>
      </c>
    </row>
    <row r="19" spans="1:10" s="1" customFormat="1" ht="13" hidden="1" x14ac:dyDescent="0.3">
      <c r="A19" s="1" t="s">
        <v>256</v>
      </c>
      <c r="D19" s="7">
        <v>30</v>
      </c>
      <c r="E19" s="1">
        <v>30</v>
      </c>
      <c r="I19" s="7">
        <v>140</v>
      </c>
      <c r="J19" s="7">
        <v>140</v>
      </c>
    </row>
    <row r="20" spans="1:10" s="1" customFormat="1" ht="13" hidden="1" x14ac:dyDescent="0.3">
      <c r="A20" s="1" t="s">
        <v>357</v>
      </c>
      <c r="D20" s="7" t="s">
        <v>354</v>
      </c>
      <c r="E20" s="1" t="s">
        <v>355</v>
      </c>
      <c r="I20" s="7" t="s">
        <v>354</v>
      </c>
      <c r="J20" s="1" t="s">
        <v>355</v>
      </c>
    </row>
    <row r="22" spans="1:10" ht="13" hidden="1" x14ac:dyDescent="0.3">
      <c r="A22" s="1" t="s">
        <v>106</v>
      </c>
    </row>
    <row r="23" spans="1:10" s="1" customFormat="1" ht="13" hidden="1" x14ac:dyDescent="0.3">
      <c r="A23" s="1" t="s">
        <v>235</v>
      </c>
    </row>
    <row r="24" spans="1:10" s="1" customFormat="1" ht="13" hidden="1" x14ac:dyDescent="0.3">
      <c r="A24" s="1" t="s">
        <v>248</v>
      </c>
      <c r="D24" s="1" t="s">
        <v>226</v>
      </c>
      <c r="E24" s="1" t="s">
        <v>226</v>
      </c>
      <c r="I24" s="1" t="s">
        <v>226</v>
      </c>
      <c r="J24" s="1" t="s">
        <v>226</v>
      </c>
    </row>
    <row r="25" spans="1:10" s="1" customFormat="1" ht="13" hidden="1" x14ac:dyDescent="0.3">
      <c r="A25" s="1" t="s">
        <v>230</v>
      </c>
      <c r="D25" s="7">
        <v>10</v>
      </c>
      <c r="E25" s="1">
        <v>30</v>
      </c>
      <c r="I25" s="7">
        <v>10</v>
      </c>
      <c r="J25" s="1">
        <v>30</v>
      </c>
    </row>
    <row r="26" spans="1:10" s="1" customFormat="1" ht="13" hidden="1" x14ac:dyDescent="0.3">
      <c r="A26" s="1" t="s">
        <v>257</v>
      </c>
      <c r="D26" s="7">
        <v>40</v>
      </c>
      <c r="E26" s="1">
        <v>40</v>
      </c>
      <c r="I26" s="7">
        <v>150</v>
      </c>
      <c r="J26" s="7">
        <v>150</v>
      </c>
    </row>
    <row r="27" spans="1:10" s="1" customFormat="1" ht="13" hidden="1" x14ac:dyDescent="0.3">
      <c r="A27" s="1" t="s">
        <v>358</v>
      </c>
      <c r="D27" s="7" t="s">
        <v>354</v>
      </c>
      <c r="E27" s="1" t="s">
        <v>355</v>
      </c>
      <c r="I27" s="7" t="s">
        <v>354</v>
      </c>
      <c r="J27" s="1" t="s">
        <v>355</v>
      </c>
    </row>
    <row r="29" spans="1:10" ht="13" hidden="1" x14ac:dyDescent="0.3">
      <c r="A29" s="1" t="s">
        <v>107</v>
      </c>
    </row>
    <row r="30" spans="1:10" s="1" customFormat="1" ht="13" hidden="1" x14ac:dyDescent="0.3">
      <c r="A30" s="1" t="s">
        <v>236</v>
      </c>
    </row>
    <row r="31" spans="1:10" s="1" customFormat="1" ht="13" hidden="1" x14ac:dyDescent="0.3">
      <c r="A31" s="1" t="s">
        <v>249</v>
      </c>
      <c r="D31" s="1" t="s">
        <v>226</v>
      </c>
      <c r="E31" s="1" t="s">
        <v>226</v>
      </c>
      <c r="I31" s="1" t="s">
        <v>226</v>
      </c>
      <c r="J31" s="1" t="s">
        <v>226</v>
      </c>
    </row>
    <row r="32" spans="1:10" s="1" customFormat="1" ht="13" hidden="1" x14ac:dyDescent="0.3">
      <c r="A32" s="1" t="s">
        <v>231</v>
      </c>
      <c r="D32" s="7">
        <v>10</v>
      </c>
      <c r="E32" s="1">
        <v>30</v>
      </c>
      <c r="I32" s="7">
        <v>10</v>
      </c>
      <c r="J32" s="1">
        <v>30</v>
      </c>
    </row>
    <row r="33" spans="1:10" s="1" customFormat="1" ht="13" hidden="1" x14ac:dyDescent="0.3">
      <c r="A33" s="1" t="s">
        <v>221</v>
      </c>
      <c r="D33" s="7">
        <v>50</v>
      </c>
      <c r="E33" s="1">
        <v>50</v>
      </c>
      <c r="I33" s="7">
        <v>160</v>
      </c>
      <c r="J33" s="7">
        <v>160</v>
      </c>
    </row>
    <row r="34" spans="1:10" s="1" customFormat="1" ht="13" hidden="1" x14ac:dyDescent="0.3">
      <c r="A34" s="1" t="s">
        <v>361</v>
      </c>
      <c r="D34" s="7" t="s">
        <v>354</v>
      </c>
      <c r="E34" s="1" t="s">
        <v>355</v>
      </c>
      <c r="I34" s="7" t="s">
        <v>354</v>
      </c>
      <c r="J34" s="1" t="s">
        <v>355</v>
      </c>
    </row>
    <row r="36" spans="1:10" ht="13" hidden="1" x14ac:dyDescent="0.3">
      <c r="A36" s="1" t="s">
        <v>113</v>
      </c>
    </row>
    <row r="37" spans="1:10" s="1" customFormat="1" ht="13" hidden="1" x14ac:dyDescent="0.3">
      <c r="A37" s="1" t="s">
        <v>237</v>
      </c>
    </row>
    <row r="38" spans="1:10" s="1" customFormat="1" ht="13" hidden="1" x14ac:dyDescent="0.3">
      <c r="A38" s="1" t="s">
        <v>250</v>
      </c>
      <c r="D38" s="1" t="s">
        <v>226</v>
      </c>
      <c r="E38" s="1" t="s">
        <v>226</v>
      </c>
      <c r="I38" s="1" t="s">
        <v>226</v>
      </c>
      <c r="J38" s="1" t="s">
        <v>226</v>
      </c>
    </row>
    <row r="39" spans="1:10" s="1" customFormat="1" ht="13" hidden="1" x14ac:dyDescent="0.3">
      <c r="A39" s="1" t="s">
        <v>232</v>
      </c>
      <c r="D39" s="7">
        <v>10</v>
      </c>
      <c r="E39" s="1">
        <v>30</v>
      </c>
      <c r="I39" s="7">
        <v>10</v>
      </c>
      <c r="J39" s="1">
        <v>30</v>
      </c>
    </row>
    <row r="40" spans="1:10" s="1" customFormat="1" ht="13" hidden="1" x14ac:dyDescent="0.3">
      <c r="A40" s="1" t="s">
        <v>222</v>
      </c>
      <c r="D40" s="7">
        <v>60</v>
      </c>
      <c r="E40" s="1">
        <v>60</v>
      </c>
      <c r="I40" s="7">
        <v>170</v>
      </c>
      <c r="J40" s="7">
        <v>170</v>
      </c>
    </row>
    <row r="41" spans="1:10" s="1" customFormat="1" ht="13" hidden="1" x14ac:dyDescent="0.3">
      <c r="A41" s="1" t="s">
        <v>368</v>
      </c>
      <c r="D41" s="7" t="s">
        <v>354</v>
      </c>
      <c r="E41" s="1" t="s">
        <v>355</v>
      </c>
      <c r="I41" s="7" t="s">
        <v>354</v>
      </c>
      <c r="J41" s="1" t="s">
        <v>355</v>
      </c>
    </row>
    <row r="43" spans="1:10" ht="13" hidden="1" x14ac:dyDescent="0.3">
      <c r="A43" s="1" t="s">
        <v>114</v>
      </c>
    </row>
    <row r="44" spans="1:10" s="1" customFormat="1" ht="13" hidden="1" x14ac:dyDescent="0.3">
      <c r="A44" s="1" t="s">
        <v>239</v>
      </c>
    </row>
    <row r="45" spans="1:10" s="1" customFormat="1" ht="13" hidden="1" x14ac:dyDescent="0.3">
      <c r="A45" s="1" t="s">
        <v>240</v>
      </c>
      <c r="D45" s="1" t="s">
        <v>226</v>
      </c>
      <c r="E45" s="1" t="s">
        <v>226</v>
      </c>
      <c r="I45" s="1" t="s">
        <v>226</v>
      </c>
      <c r="J45" s="1" t="s">
        <v>226</v>
      </c>
    </row>
    <row r="46" spans="1:10" s="1" customFormat="1" ht="13" hidden="1" x14ac:dyDescent="0.3">
      <c r="A46" s="1" t="s">
        <v>241</v>
      </c>
      <c r="D46" s="7">
        <v>10</v>
      </c>
      <c r="E46" s="1">
        <v>30</v>
      </c>
      <c r="I46" s="7">
        <v>10</v>
      </c>
      <c r="J46" s="1">
        <v>30</v>
      </c>
    </row>
    <row r="47" spans="1:10" s="1" customFormat="1" ht="13" hidden="1" x14ac:dyDescent="0.3">
      <c r="A47" s="1" t="s">
        <v>223</v>
      </c>
      <c r="D47" s="7">
        <v>70</v>
      </c>
      <c r="E47" s="1">
        <v>70</v>
      </c>
      <c r="I47" s="7">
        <v>180</v>
      </c>
      <c r="J47" s="7">
        <v>180</v>
      </c>
    </row>
    <row r="48" spans="1:10" s="1" customFormat="1" ht="13" hidden="1" x14ac:dyDescent="0.3">
      <c r="A48" s="1" t="s">
        <v>369</v>
      </c>
      <c r="D48" s="7" t="s">
        <v>354</v>
      </c>
      <c r="E48" s="1" t="s">
        <v>355</v>
      </c>
      <c r="I48" s="7" t="s">
        <v>354</v>
      </c>
      <c r="J48" s="1" t="s">
        <v>355</v>
      </c>
    </row>
    <row r="50" spans="1:10" ht="13" hidden="1" x14ac:dyDescent="0.3">
      <c r="A50" s="1" t="s">
        <v>115</v>
      </c>
    </row>
    <row r="51" spans="1:10" s="1" customFormat="1" ht="13" hidden="1" x14ac:dyDescent="0.3">
      <c r="A51" s="1" t="s">
        <v>242</v>
      </c>
    </row>
    <row r="52" spans="1:10" s="1" customFormat="1" ht="13" hidden="1" x14ac:dyDescent="0.3">
      <c r="A52" s="1" t="s">
        <v>243</v>
      </c>
      <c r="D52" s="1" t="s">
        <v>226</v>
      </c>
      <c r="E52" s="1" t="s">
        <v>226</v>
      </c>
      <c r="I52" s="1" t="s">
        <v>226</v>
      </c>
      <c r="J52" s="1" t="s">
        <v>226</v>
      </c>
    </row>
    <row r="53" spans="1:10" s="1" customFormat="1" ht="13" hidden="1" x14ac:dyDescent="0.3">
      <c r="A53" s="1" t="s">
        <v>244</v>
      </c>
      <c r="D53" s="7">
        <v>10</v>
      </c>
      <c r="E53" s="1">
        <v>30</v>
      </c>
      <c r="I53" s="7">
        <v>10</v>
      </c>
      <c r="J53" s="1">
        <v>30</v>
      </c>
    </row>
    <row r="54" spans="1:10" s="1" customFormat="1" ht="13" hidden="1" x14ac:dyDescent="0.3">
      <c r="A54" s="1" t="s">
        <v>224</v>
      </c>
      <c r="D54" s="7">
        <v>80</v>
      </c>
      <c r="E54" s="1">
        <v>80</v>
      </c>
      <c r="I54" s="7">
        <v>190</v>
      </c>
      <c r="J54" s="7">
        <v>190</v>
      </c>
    </row>
    <row r="55" spans="1:10" s="1" customFormat="1" ht="13" hidden="1" x14ac:dyDescent="0.3">
      <c r="A55" s="1" t="s">
        <v>370</v>
      </c>
      <c r="D55" s="7" t="s">
        <v>354</v>
      </c>
      <c r="E55" s="1" t="s">
        <v>355</v>
      </c>
      <c r="I55" s="7" t="s">
        <v>354</v>
      </c>
      <c r="J55" s="1" t="s">
        <v>355</v>
      </c>
    </row>
    <row r="57" spans="1:10" ht="13" hidden="1" x14ac:dyDescent="0.3">
      <c r="A57" s="1" t="s">
        <v>116</v>
      </c>
    </row>
    <row r="58" spans="1:10" s="1" customFormat="1" ht="13" hidden="1" x14ac:dyDescent="0.3">
      <c r="A58" s="1" t="s">
        <v>362</v>
      </c>
    </row>
    <row r="59" spans="1:10" s="1" customFormat="1" ht="13" hidden="1" x14ac:dyDescent="0.3">
      <c r="A59" s="1" t="s">
        <v>363</v>
      </c>
      <c r="D59" s="1" t="s">
        <v>226</v>
      </c>
      <c r="E59" s="1" t="s">
        <v>226</v>
      </c>
      <c r="I59" s="1" t="s">
        <v>226</v>
      </c>
      <c r="J59" s="1" t="s">
        <v>226</v>
      </c>
    </row>
    <row r="60" spans="1:10" s="1" customFormat="1" ht="13" hidden="1" x14ac:dyDescent="0.3">
      <c r="A60" s="1" t="s">
        <v>364</v>
      </c>
      <c r="D60" s="7">
        <v>10</v>
      </c>
      <c r="E60" s="1">
        <v>30</v>
      </c>
      <c r="I60" s="7">
        <v>10</v>
      </c>
      <c r="J60" s="1">
        <v>30</v>
      </c>
    </row>
    <row r="61" spans="1:10" s="1" customFormat="1" ht="13" hidden="1" x14ac:dyDescent="0.3">
      <c r="A61" s="1" t="s">
        <v>365</v>
      </c>
      <c r="D61" s="7">
        <v>90</v>
      </c>
      <c r="E61" s="1">
        <v>90</v>
      </c>
      <c r="I61" s="7">
        <v>200</v>
      </c>
      <c r="J61" s="7">
        <v>200</v>
      </c>
    </row>
    <row r="62" spans="1:10" s="1" customFormat="1" ht="13" hidden="1" x14ac:dyDescent="0.3">
      <c r="A62" s="1" t="s">
        <v>366</v>
      </c>
      <c r="D62" s="7" t="s">
        <v>354</v>
      </c>
      <c r="E62" s="1" t="s">
        <v>355</v>
      </c>
      <c r="I62" s="7" t="s">
        <v>354</v>
      </c>
      <c r="J62" s="1" t="s">
        <v>355</v>
      </c>
    </row>
    <row r="64" spans="1:10" ht="13" hidden="1" x14ac:dyDescent="0.3">
      <c r="A64" s="1" t="s">
        <v>117</v>
      </c>
    </row>
    <row r="65" spans="1:10" s="1" customFormat="1" ht="13" hidden="1" x14ac:dyDescent="0.3">
      <c r="A65" s="1" t="s">
        <v>371</v>
      </c>
    </row>
    <row r="66" spans="1:10" s="1" customFormat="1" ht="13" hidden="1" x14ac:dyDescent="0.3">
      <c r="A66" s="1" t="s">
        <v>372</v>
      </c>
      <c r="D66" s="1" t="s">
        <v>226</v>
      </c>
      <c r="E66" s="1" t="s">
        <v>226</v>
      </c>
      <c r="I66" s="1" t="s">
        <v>226</v>
      </c>
      <c r="J66" s="1" t="s">
        <v>226</v>
      </c>
    </row>
    <row r="67" spans="1:10" s="1" customFormat="1" ht="13" hidden="1" x14ac:dyDescent="0.3">
      <c r="A67" s="1" t="s">
        <v>373</v>
      </c>
      <c r="D67" s="7">
        <v>10</v>
      </c>
      <c r="E67" s="1">
        <v>30</v>
      </c>
      <c r="I67" s="7">
        <v>10</v>
      </c>
      <c r="J67" s="1">
        <v>30</v>
      </c>
    </row>
    <row r="68" spans="1:10" s="1" customFormat="1" ht="13" hidden="1" x14ac:dyDescent="0.3">
      <c r="A68" s="1" t="s">
        <v>374</v>
      </c>
      <c r="D68" s="7">
        <v>110</v>
      </c>
      <c r="E68" s="1">
        <v>110</v>
      </c>
      <c r="I68" s="7">
        <v>210</v>
      </c>
      <c r="J68" s="7">
        <v>210</v>
      </c>
    </row>
    <row r="69" spans="1:10" s="1" customFormat="1" ht="13" hidden="1" x14ac:dyDescent="0.3">
      <c r="A69" s="1" t="s">
        <v>375</v>
      </c>
      <c r="D69" s="7" t="s">
        <v>354</v>
      </c>
      <c r="E69" s="1" t="s">
        <v>355</v>
      </c>
      <c r="I69" s="7" t="s">
        <v>354</v>
      </c>
      <c r="J69" s="1" t="s">
        <v>355</v>
      </c>
    </row>
    <row r="71" spans="1:10" ht="13" hidden="1" x14ac:dyDescent="0.3">
      <c r="A71" s="1" t="s">
        <v>118</v>
      </c>
    </row>
    <row r="72" spans="1:10" s="1" customFormat="1" ht="13" hidden="1" x14ac:dyDescent="0.3">
      <c r="A72" s="1" t="s">
        <v>376</v>
      </c>
    </row>
    <row r="73" spans="1:10" s="1" customFormat="1" ht="13" hidden="1" x14ac:dyDescent="0.3">
      <c r="A73" s="1" t="s">
        <v>377</v>
      </c>
      <c r="D73" s="1" t="s">
        <v>226</v>
      </c>
      <c r="E73" s="1" t="s">
        <v>226</v>
      </c>
      <c r="I73" s="1" t="s">
        <v>226</v>
      </c>
      <c r="J73" s="1" t="s">
        <v>226</v>
      </c>
    </row>
    <row r="74" spans="1:10" s="1" customFormat="1" ht="13" hidden="1" x14ac:dyDescent="0.3">
      <c r="A74" s="1" t="s">
        <v>378</v>
      </c>
      <c r="D74" s="7">
        <v>10</v>
      </c>
      <c r="E74" s="1">
        <v>30</v>
      </c>
      <c r="I74" s="7">
        <v>10</v>
      </c>
      <c r="J74" s="1">
        <v>30</v>
      </c>
    </row>
    <row r="75" spans="1:10" s="1" customFormat="1" ht="13" hidden="1" x14ac:dyDescent="0.3">
      <c r="A75" s="1" t="s">
        <v>379</v>
      </c>
      <c r="D75" s="7">
        <v>790</v>
      </c>
      <c r="E75" s="1">
        <v>790</v>
      </c>
      <c r="I75" s="7">
        <v>220</v>
      </c>
      <c r="J75" s="7">
        <v>220</v>
      </c>
    </row>
    <row r="76" spans="1:10" s="1" customFormat="1" ht="13" hidden="1" x14ac:dyDescent="0.3">
      <c r="A76" s="1" t="s">
        <v>380</v>
      </c>
      <c r="D76" s="7" t="s">
        <v>354</v>
      </c>
      <c r="E76" s="1" t="s">
        <v>355</v>
      </c>
      <c r="I76" s="7" t="s">
        <v>354</v>
      </c>
      <c r="J76" s="1" t="s">
        <v>355</v>
      </c>
    </row>
    <row r="78" spans="1:10" ht="13" hidden="1" x14ac:dyDescent="0.3">
      <c r="A78" s="1" t="s">
        <v>79</v>
      </c>
    </row>
    <row r="79" spans="1:10" ht="13" hidden="1" x14ac:dyDescent="0.3">
      <c r="A79" s="1" t="s">
        <v>381</v>
      </c>
      <c r="B79" s="1"/>
      <c r="C79" s="1"/>
      <c r="D79" s="1"/>
      <c r="E79" s="1"/>
      <c r="F79" s="1"/>
      <c r="G79" s="1"/>
      <c r="H79" s="1"/>
      <c r="I79" s="1"/>
      <c r="J79" s="1"/>
    </row>
    <row r="80" spans="1:10" ht="13" hidden="1" x14ac:dyDescent="0.3">
      <c r="A80" s="1" t="s">
        <v>382</v>
      </c>
      <c r="B80" s="1"/>
      <c r="C80" s="1"/>
      <c r="D80" s="1" t="s">
        <v>226</v>
      </c>
      <c r="E80" s="1" t="s">
        <v>226</v>
      </c>
      <c r="F80" s="1"/>
      <c r="G80" s="1"/>
      <c r="H80" s="1"/>
      <c r="I80" s="1" t="s">
        <v>226</v>
      </c>
      <c r="J80" s="1" t="s">
        <v>226</v>
      </c>
    </row>
    <row r="81" spans="1:10" ht="13" hidden="1" x14ac:dyDescent="0.3">
      <c r="A81" s="1" t="s">
        <v>447</v>
      </c>
      <c r="B81" s="1"/>
      <c r="C81" s="1"/>
      <c r="D81" s="42" t="str">
        <f>CONCATENATE("BUD",NOTES!$D$4)</f>
        <v>BUD2022</v>
      </c>
      <c r="E81" s="42" t="str">
        <f>CONCATENATE("BUD",NOTES!$D$4)</f>
        <v>BUD2022</v>
      </c>
      <c r="F81" s="42"/>
      <c r="G81" s="42"/>
      <c r="H81" s="42"/>
      <c r="I81" s="42" t="str">
        <f>CONCATENATE("BUD",NOTES!$D$4)</f>
        <v>BUD2022</v>
      </c>
      <c r="J81" s="42" t="str">
        <f>CONCATENATE("BUD",NOTES!$D$4)</f>
        <v>BUD2022</v>
      </c>
    </row>
    <row r="82" spans="1:10" ht="13" hidden="1" x14ac:dyDescent="0.3">
      <c r="A82" s="1" t="s">
        <v>383</v>
      </c>
      <c r="B82" s="1"/>
      <c r="C82" s="1"/>
      <c r="D82" s="7">
        <v>10</v>
      </c>
      <c r="E82" s="1">
        <v>10</v>
      </c>
      <c r="F82" s="1"/>
      <c r="G82" s="1"/>
      <c r="H82" s="1"/>
      <c r="I82" s="7">
        <v>10</v>
      </c>
      <c r="J82" s="1">
        <v>10</v>
      </c>
    </row>
    <row r="83" spans="1:10" ht="13" hidden="1" x14ac:dyDescent="0.3">
      <c r="A83" s="1" t="s">
        <v>384</v>
      </c>
      <c r="B83" s="1"/>
      <c r="C83" s="1"/>
      <c r="D83" s="7">
        <v>70</v>
      </c>
      <c r="E83" s="1">
        <v>70</v>
      </c>
      <c r="F83" s="1"/>
      <c r="G83" s="1"/>
      <c r="H83" s="1"/>
      <c r="I83" s="7">
        <v>90</v>
      </c>
      <c r="J83" s="7">
        <v>90</v>
      </c>
    </row>
    <row r="84" spans="1:10" ht="13" hidden="1" x14ac:dyDescent="0.3">
      <c r="A84" s="1" t="s">
        <v>80</v>
      </c>
      <c r="B84" s="1"/>
      <c r="C84" s="1"/>
      <c r="D84" s="7" t="s">
        <v>528</v>
      </c>
      <c r="E84" s="7" t="s">
        <v>528</v>
      </c>
      <c r="F84" s="1"/>
      <c r="G84" s="1"/>
      <c r="H84" s="1"/>
      <c r="I84" s="7" t="s">
        <v>529</v>
      </c>
      <c r="J84" s="7" t="s">
        <v>529</v>
      </c>
    </row>
    <row r="85" spans="1:10" ht="13" hidden="1" x14ac:dyDescent="0.3">
      <c r="A85" s="1" t="s">
        <v>385</v>
      </c>
      <c r="B85" s="1"/>
      <c r="C85" s="1"/>
      <c r="D85" s="7" t="s">
        <v>355</v>
      </c>
      <c r="E85" s="1" t="s">
        <v>355</v>
      </c>
      <c r="F85" s="1"/>
      <c r="G85" s="1"/>
      <c r="H85" s="1"/>
      <c r="I85" s="7" t="s">
        <v>355</v>
      </c>
      <c r="J85" s="1" t="s">
        <v>355</v>
      </c>
    </row>
    <row r="87" spans="1:10" s="1" customFormat="1" ht="17.5" x14ac:dyDescent="0.35">
      <c r="A87" s="197"/>
      <c r="B87" s="217" t="s">
        <v>483</v>
      </c>
      <c r="C87" s="217"/>
      <c r="D87" s="217"/>
      <c r="E87" s="217"/>
      <c r="F87" s="217"/>
      <c r="G87" s="217"/>
      <c r="H87" s="217"/>
      <c r="I87" s="217"/>
      <c r="J87" s="217"/>
    </row>
    <row r="89" spans="1:10" ht="21.75" customHeight="1" x14ac:dyDescent="0.3">
      <c r="B89" s="105" t="s">
        <v>484</v>
      </c>
      <c r="C89" s="5"/>
      <c r="D89" s="106" t="s">
        <v>251</v>
      </c>
      <c r="E89" s="106" t="s">
        <v>252</v>
      </c>
      <c r="F89" s="5"/>
      <c r="G89" s="105" t="s">
        <v>484</v>
      </c>
      <c r="H89" s="5"/>
      <c r="I89" s="106" t="s">
        <v>251</v>
      </c>
      <c r="J89" s="106" t="s">
        <v>252</v>
      </c>
    </row>
    <row r="90" spans="1:10" ht="13" x14ac:dyDescent="0.3">
      <c r="B90" s="1"/>
      <c r="C90" s="1"/>
      <c r="D90" s="1"/>
      <c r="E90" s="1"/>
      <c r="F90" s="1"/>
      <c r="G90" s="1"/>
      <c r="H90" s="1"/>
      <c r="I90" s="1"/>
      <c r="J90" s="1"/>
    </row>
    <row r="91" spans="1:10" ht="13" x14ac:dyDescent="0.3">
      <c r="B91" s="107" t="s">
        <v>530</v>
      </c>
      <c r="C91" s="8" t="s">
        <v>531</v>
      </c>
      <c r="D91" s="9" t="s">
        <v>253</v>
      </c>
      <c r="E91" s="9" t="s">
        <v>253</v>
      </c>
      <c r="F91" s="1"/>
      <c r="G91" s="107" t="s">
        <v>532</v>
      </c>
      <c r="H91" s="8" t="s">
        <v>533</v>
      </c>
      <c r="I91" s="9" t="s">
        <v>253</v>
      </c>
      <c r="J91" s="9" t="s">
        <v>253</v>
      </c>
    </row>
    <row r="93" spans="1:10" ht="24" customHeight="1" x14ac:dyDescent="0.3">
      <c r="A93" s="1" t="s">
        <v>478</v>
      </c>
      <c r="B93" s="108" t="s">
        <v>534</v>
      </c>
      <c r="C93" s="56" t="s">
        <v>280</v>
      </c>
      <c r="D93" s="10">
        <v>297640041.82999998</v>
      </c>
      <c r="E93" s="10">
        <v>408927877.02000004</v>
      </c>
      <c r="F93" s="1"/>
      <c r="G93" s="56" t="s">
        <v>535</v>
      </c>
      <c r="H93" s="56" t="s">
        <v>536</v>
      </c>
      <c r="I93" s="10">
        <v>32321160.830000002</v>
      </c>
      <c r="J93" s="10">
        <v>23411851.289999999</v>
      </c>
    </row>
    <row r="94" spans="1:10" ht="24" customHeight="1" x14ac:dyDescent="0.3">
      <c r="A94" s="1" t="s">
        <v>72</v>
      </c>
      <c r="B94" s="56" t="s">
        <v>537</v>
      </c>
      <c r="C94" s="56" t="s">
        <v>281</v>
      </c>
      <c r="D94" s="10">
        <v>34679790.689999998</v>
      </c>
      <c r="E94" s="10">
        <v>2840088.0600000005</v>
      </c>
      <c r="F94" s="1"/>
      <c r="G94" s="56" t="s">
        <v>538</v>
      </c>
      <c r="H94" s="56" t="s">
        <v>539</v>
      </c>
      <c r="I94" s="10">
        <v>33835712.140000001</v>
      </c>
      <c r="J94" s="10">
        <v>25679802.530000001</v>
      </c>
    </row>
    <row r="95" spans="1:10" ht="24" customHeight="1" x14ac:dyDescent="0.3">
      <c r="A95" s="1" t="s">
        <v>408</v>
      </c>
      <c r="B95" s="56" t="s">
        <v>540</v>
      </c>
      <c r="C95" s="56" t="s">
        <v>282</v>
      </c>
      <c r="D95" s="10">
        <v>39420988.259999998</v>
      </c>
      <c r="E95" s="10">
        <v>70306624.970000014</v>
      </c>
      <c r="F95" s="1"/>
      <c r="G95" s="56" t="s">
        <v>541</v>
      </c>
      <c r="H95" s="56" t="s">
        <v>542</v>
      </c>
      <c r="I95" s="10">
        <v>238988102.80999997</v>
      </c>
      <c r="J95" s="10">
        <v>159431641.12</v>
      </c>
    </row>
    <row r="96" spans="1:10" ht="24" customHeight="1" x14ac:dyDescent="0.3">
      <c r="A96" s="1" t="s">
        <v>409</v>
      </c>
      <c r="B96" s="56" t="s">
        <v>543</v>
      </c>
      <c r="C96" s="56" t="s">
        <v>283</v>
      </c>
      <c r="D96" s="10">
        <v>53048109.479999989</v>
      </c>
      <c r="E96" s="10">
        <v>1380468.74</v>
      </c>
      <c r="F96" s="1"/>
      <c r="G96" s="56" t="s">
        <v>544</v>
      </c>
      <c r="H96" s="56" t="s">
        <v>293</v>
      </c>
      <c r="I96" s="10">
        <v>589812548.80000007</v>
      </c>
      <c r="J96" s="10">
        <v>370113427.28999996</v>
      </c>
    </row>
    <row r="97" spans="1:10" ht="24" customHeight="1" x14ac:dyDescent="0.3">
      <c r="A97" s="1" t="s">
        <v>410</v>
      </c>
      <c r="B97" s="56" t="s">
        <v>545</v>
      </c>
      <c r="C97" s="56" t="s">
        <v>284</v>
      </c>
      <c r="D97" s="10">
        <v>298284030.23999995</v>
      </c>
      <c r="E97" s="10">
        <v>256380480.91999993</v>
      </c>
      <c r="F97" s="1"/>
      <c r="G97" s="56" t="s">
        <v>546</v>
      </c>
      <c r="H97" s="56" t="s">
        <v>547</v>
      </c>
      <c r="I97" s="10">
        <v>81652381.440000013</v>
      </c>
      <c r="J97" s="10">
        <v>5064957.76</v>
      </c>
    </row>
    <row r="98" spans="1:10" ht="24" customHeight="1" x14ac:dyDescent="0.3">
      <c r="A98" s="1" t="s">
        <v>73</v>
      </c>
      <c r="B98" s="56" t="s">
        <v>548</v>
      </c>
      <c r="C98" s="6" t="s">
        <v>285</v>
      </c>
      <c r="D98" s="10">
        <v>141095256.34999999</v>
      </c>
      <c r="E98" s="10">
        <v>72441783.459999993</v>
      </c>
      <c r="F98" s="1"/>
      <c r="G98" s="56" t="s">
        <v>549</v>
      </c>
      <c r="H98" s="56" t="s">
        <v>295</v>
      </c>
      <c r="I98" s="10">
        <v>61940251.600000001</v>
      </c>
      <c r="J98" s="10">
        <v>15438096.879999997</v>
      </c>
    </row>
    <row r="99" spans="1:10" ht="24" customHeight="1" x14ac:dyDescent="0.3">
      <c r="A99" s="1" t="s">
        <v>74</v>
      </c>
      <c r="B99" s="56" t="s">
        <v>550</v>
      </c>
      <c r="C99" s="56" t="s">
        <v>286</v>
      </c>
      <c r="D99" s="10">
        <v>499861709.24000001</v>
      </c>
      <c r="E99" s="10">
        <v>496678171.74000001</v>
      </c>
      <c r="F99" s="1"/>
      <c r="G99" s="56" t="s">
        <v>551</v>
      </c>
      <c r="H99" s="56" t="s">
        <v>552</v>
      </c>
      <c r="I99" s="10">
        <v>18986519.32</v>
      </c>
      <c r="J99" s="10">
        <v>13103343.499999998</v>
      </c>
    </row>
    <row r="100" spans="1:10" ht="24" customHeight="1" x14ac:dyDescent="0.3">
      <c r="A100" s="1" t="s">
        <v>75</v>
      </c>
      <c r="B100" s="56" t="s">
        <v>553</v>
      </c>
      <c r="C100" s="56" t="s">
        <v>554</v>
      </c>
      <c r="D100" s="10">
        <v>57435667.029999994</v>
      </c>
      <c r="E100" s="10">
        <v>37078596.950000003</v>
      </c>
      <c r="F100" s="1"/>
      <c r="G100" s="56" t="s">
        <v>555</v>
      </c>
      <c r="H100" s="56" t="s">
        <v>297</v>
      </c>
      <c r="I100" s="10">
        <v>18296752.609999999</v>
      </c>
      <c r="J100" s="10">
        <v>756633.7</v>
      </c>
    </row>
    <row r="101" spans="1:10" ht="24" customHeight="1" x14ac:dyDescent="0.3">
      <c r="A101" s="1" t="s">
        <v>76</v>
      </c>
      <c r="B101" s="56" t="s">
        <v>556</v>
      </c>
      <c r="C101" s="56" t="s">
        <v>288</v>
      </c>
      <c r="D101" s="10">
        <v>77432511.38000001</v>
      </c>
      <c r="E101" s="10">
        <v>51731699.25999999</v>
      </c>
      <c r="F101" s="1"/>
      <c r="G101" s="56" t="s">
        <v>557</v>
      </c>
      <c r="H101" s="56" t="s">
        <v>298</v>
      </c>
      <c r="I101" s="10">
        <v>52534765.440000005</v>
      </c>
      <c r="J101" s="10">
        <v>92154047.38000001</v>
      </c>
    </row>
    <row r="102" spans="1:10" ht="24" customHeight="1" x14ac:dyDescent="0.3">
      <c r="A102" s="1" t="s">
        <v>77</v>
      </c>
      <c r="B102" s="56" t="s">
        <v>558</v>
      </c>
      <c r="C102" s="56" t="s">
        <v>289</v>
      </c>
      <c r="D102" s="10">
        <v>7811255.9300000006</v>
      </c>
      <c r="E102" s="10">
        <v>6571836.6799999997</v>
      </c>
      <c r="F102" s="1"/>
      <c r="G102" s="56" t="s">
        <v>559</v>
      </c>
      <c r="H102" s="56" t="s">
        <v>560</v>
      </c>
      <c r="I102" s="10">
        <v>43689813.479999997</v>
      </c>
      <c r="J102" s="10">
        <v>4605721.72</v>
      </c>
    </row>
    <row r="103" spans="1:10" ht="24" customHeight="1" x14ac:dyDescent="0.3">
      <c r="A103" s="1" t="s">
        <v>78</v>
      </c>
      <c r="B103" s="108" t="s">
        <v>561</v>
      </c>
      <c r="C103" s="56" t="s">
        <v>515</v>
      </c>
      <c r="D103" s="10">
        <v>786104170.86000001</v>
      </c>
      <c r="E103" s="10">
        <v>778235226.24000001</v>
      </c>
      <c r="F103" s="1"/>
      <c r="G103" s="56" t="s">
        <v>562</v>
      </c>
      <c r="H103" s="56" t="s">
        <v>289</v>
      </c>
      <c r="I103" s="10">
        <v>28591467.160000004</v>
      </c>
      <c r="J103" s="10">
        <v>23424625.189999998</v>
      </c>
    </row>
    <row r="104" spans="1:10" ht="24" customHeight="1" x14ac:dyDescent="0.3">
      <c r="A104" s="1" t="s">
        <v>81</v>
      </c>
      <c r="B104" s="1" t="s">
        <v>479</v>
      </c>
      <c r="C104" s="1" t="s">
        <v>480</v>
      </c>
      <c r="D104" s="10">
        <v>15398800</v>
      </c>
      <c r="E104" s="10">
        <v>15398800</v>
      </c>
      <c r="F104" s="1"/>
      <c r="G104" s="1" t="s">
        <v>479</v>
      </c>
      <c r="H104" s="1" t="s">
        <v>480</v>
      </c>
      <c r="I104" s="10">
        <v>2244096</v>
      </c>
      <c r="J104" s="10">
        <v>2244096</v>
      </c>
    </row>
    <row r="105" spans="1:10" ht="24" customHeight="1" x14ac:dyDescent="0.3">
      <c r="A105" s="1"/>
      <c r="B105" s="1"/>
      <c r="C105" s="1"/>
      <c r="D105" s="10"/>
      <c r="E105" s="10"/>
      <c r="F105" s="1"/>
      <c r="G105" s="1"/>
      <c r="H105" s="1"/>
      <c r="I105" s="10"/>
      <c r="J105" s="10"/>
    </row>
    <row r="106" spans="1:10" ht="24" customHeight="1" x14ac:dyDescent="0.3">
      <c r="A106" s="1"/>
      <c r="B106" s="105" t="s">
        <v>215</v>
      </c>
      <c r="C106" s="5"/>
      <c r="D106" s="110">
        <f>SUM(D93:D103)-D104</f>
        <v>2277414731.2900004</v>
      </c>
      <c r="E106" s="110">
        <f>SUM(E93:E103)-E104</f>
        <v>2167174054.04</v>
      </c>
      <c r="F106" s="5"/>
      <c r="G106" s="105" t="s">
        <v>215</v>
      </c>
      <c r="H106" s="5"/>
      <c r="I106" s="110">
        <f>SUM(I93:I103)-I104</f>
        <v>1198405379.6300004</v>
      </c>
      <c r="J106" s="110">
        <f>SUM(J93:J103)-J104</f>
        <v>730940052.36000013</v>
      </c>
    </row>
  </sheetData>
  <mergeCells count="1">
    <mergeCell ref="B87:J8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4"/>
  <sheetViews>
    <sheetView topLeftCell="B7" workbookViewId="0">
      <selection activeCell="B7" sqref="B7"/>
    </sheetView>
  </sheetViews>
  <sheetFormatPr defaultRowHeight="12.5" x14ac:dyDescent="0.25"/>
  <cols>
    <col min="1" max="1" width="9.1796875" hidden="1" customWidth="1"/>
    <col min="3" max="3" width="37.1796875" bestFit="1" customWidth="1"/>
    <col min="4" max="4" width="10.81640625" bestFit="1" customWidth="1"/>
    <col min="5" max="5" width="13.1796875" customWidth="1"/>
    <col min="6" max="6" width="7" customWidth="1"/>
    <col min="8" max="8" width="31.1796875" bestFit="1" customWidth="1"/>
    <col min="9" max="9" width="12.1796875" customWidth="1"/>
    <col min="10" max="10" width="10" bestFit="1" customWidth="1"/>
  </cols>
  <sheetData>
    <row r="1" spans="1:10" ht="13" hidden="1" x14ac:dyDescent="0.3">
      <c r="A1" s="1" t="s">
        <v>103</v>
      </c>
    </row>
    <row r="2" spans="1:10" s="1" customFormat="1" ht="13" hidden="1" x14ac:dyDescent="0.3">
      <c r="A2" s="1" t="s">
        <v>238</v>
      </c>
    </row>
    <row r="3" spans="1:10" s="1" customFormat="1" ht="13" hidden="1" x14ac:dyDescent="0.3">
      <c r="A3" s="1" t="s">
        <v>245</v>
      </c>
      <c r="D3" s="1" t="s">
        <v>226</v>
      </c>
      <c r="E3" s="1" t="s">
        <v>226</v>
      </c>
      <c r="I3" s="1" t="s">
        <v>226</v>
      </c>
      <c r="J3" s="1" t="s">
        <v>226</v>
      </c>
    </row>
    <row r="4" spans="1:10" s="1" customFormat="1" ht="13" hidden="1" x14ac:dyDescent="0.3">
      <c r="A4" s="1" t="s">
        <v>227</v>
      </c>
      <c r="D4" s="7">
        <v>10</v>
      </c>
      <c r="E4" s="1">
        <v>30</v>
      </c>
      <c r="I4" s="7">
        <v>10</v>
      </c>
      <c r="J4" s="1">
        <v>30</v>
      </c>
    </row>
    <row r="5" spans="1:10" s="1" customFormat="1" ht="13" hidden="1" x14ac:dyDescent="0.3">
      <c r="A5" s="1" t="s">
        <v>254</v>
      </c>
      <c r="D5" s="7">
        <v>230</v>
      </c>
      <c r="E5" s="1">
        <v>230</v>
      </c>
      <c r="I5" s="7">
        <v>300</v>
      </c>
      <c r="J5" s="7">
        <v>300</v>
      </c>
    </row>
    <row r="6" spans="1:10" s="1" customFormat="1" ht="13" hidden="1" x14ac:dyDescent="0.3">
      <c r="A6" s="1" t="s">
        <v>353</v>
      </c>
      <c r="D6" s="7" t="s">
        <v>354</v>
      </c>
      <c r="E6" s="1" t="s">
        <v>355</v>
      </c>
      <c r="I6" s="7" t="s">
        <v>354</v>
      </c>
      <c r="J6" s="1" t="s">
        <v>355</v>
      </c>
    </row>
    <row r="8" spans="1:10" ht="13" hidden="1" x14ac:dyDescent="0.3">
      <c r="A8" s="1" t="s">
        <v>104</v>
      </c>
    </row>
    <row r="9" spans="1:10" s="1" customFormat="1" ht="13" hidden="1" x14ac:dyDescent="0.3">
      <c r="A9" s="1" t="s">
        <v>233</v>
      </c>
    </row>
    <row r="10" spans="1:10" s="1" customFormat="1" ht="13" hidden="1" x14ac:dyDescent="0.3">
      <c r="A10" s="1" t="s">
        <v>246</v>
      </c>
      <c r="D10" s="1" t="s">
        <v>226</v>
      </c>
      <c r="E10" s="1" t="s">
        <v>226</v>
      </c>
      <c r="I10" s="1" t="s">
        <v>226</v>
      </c>
      <c r="J10" s="1" t="s">
        <v>226</v>
      </c>
    </row>
    <row r="11" spans="1:10" s="1" customFormat="1" ht="13" hidden="1" x14ac:dyDescent="0.3">
      <c r="A11" s="1" t="s">
        <v>228</v>
      </c>
      <c r="D11" s="7">
        <v>10</v>
      </c>
      <c r="E11" s="1">
        <v>30</v>
      </c>
      <c r="I11" s="7">
        <v>10</v>
      </c>
      <c r="J11" s="1">
        <v>30</v>
      </c>
    </row>
    <row r="12" spans="1:10" s="1" customFormat="1" ht="13" hidden="1" x14ac:dyDescent="0.3">
      <c r="A12" s="1" t="s">
        <v>255</v>
      </c>
      <c r="D12" s="7">
        <v>240</v>
      </c>
      <c r="E12" s="7">
        <v>240</v>
      </c>
      <c r="I12" s="7">
        <v>310</v>
      </c>
      <c r="J12" s="7">
        <v>310</v>
      </c>
    </row>
    <row r="13" spans="1:10" s="1" customFormat="1" ht="13" hidden="1" x14ac:dyDescent="0.3">
      <c r="A13" s="1" t="s">
        <v>356</v>
      </c>
      <c r="D13" s="7" t="s">
        <v>354</v>
      </c>
      <c r="E13" s="1" t="s">
        <v>355</v>
      </c>
      <c r="I13" s="7" t="s">
        <v>354</v>
      </c>
      <c r="J13" s="1" t="s">
        <v>355</v>
      </c>
    </row>
    <row r="15" spans="1:10" ht="13" hidden="1" x14ac:dyDescent="0.3">
      <c r="A15" s="1" t="s">
        <v>105</v>
      </c>
    </row>
    <row r="16" spans="1:10" s="1" customFormat="1" ht="13" hidden="1" x14ac:dyDescent="0.3">
      <c r="A16" s="1" t="s">
        <v>234</v>
      </c>
    </row>
    <row r="17" spans="1:10" s="1" customFormat="1" ht="13" hidden="1" x14ac:dyDescent="0.3">
      <c r="A17" s="1" t="s">
        <v>247</v>
      </c>
      <c r="D17" s="1" t="s">
        <v>226</v>
      </c>
      <c r="E17" s="1" t="s">
        <v>226</v>
      </c>
      <c r="I17" s="1" t="s">
        <v>226</v>
      </c>
      <c r="J17" s="1" t="s">
        <v>226</v>
      </c>
    </row>
    <row r="18" spans="1:10" s="1" customFormat="1" ht="13" hidden="1" x14ac:dyDescent="0.3">
      <c r="A18" s="1" t="s">
        <v>229</v>
      </c>
      <c r="D18" s="7">
        <v>10</v>
      </c>
      <c r="E18" s="1">
        <v>30</v>
      </c>
      <c r="I18" s="7">
        <v>10</v>
      </c>
      <c r="J18" s="1">
        <v>30</v>
      </c>
    </row>
    <row r="19" spans="1:10" s="1" customFormat="1" ht="13" hidden="1" x14ac:dyDescent="0.3">
      <c r="A19" s="1" t="s">
        <v>256</v>
      </c>
      <c r="D19" s="7">
        <v>250</v>
      </c>
      <c r="E19" s="1">
        <v>250</v>
      </c>
      <c r="I19" s="7">
        <v>320</v>
      </c>
      <c r="J19" s="7">
        <v>320</v>
      </c>
    </row>
    <row r="20" spans="1:10" s="1" customFormat="1" ht="13" hidden="1" x14ac:dyDescent="0.3">
      <c r="A20" s="1" t="s">
        <v>357</v>
      </c>
      <c r="D20" s="7" t="s">
        <v>354</v>
      </c>
      <c r="E20" s="1" t="s">
        <v>355</v>
      </c>
      <c r="I20" s="7" t="s">
        <v>354</v>
      </c>
      <c r="J20" s="1" t="s">
        <v>355</v>
      </c>
    </row>
    <row r="22" spans="1:10" ht="13" hidden="1" x14ac:dyDescent="0.3">
      <c r="A22" s="1" t="s">
        <v>106</v>
      </c>
    </row>
    <row r="23" spans="1:10" s="1" customFormat="1" ht="13" hidden="1" x14ac:dyDescent="0.3">
      <c r="A23" s="1" t="s">
        <v>235</v>
      </c>
    </row>
    <row r="24" spans="1:10" s="1" customFormat="1" ht="13" hidden="1" x14ac:dyDescent="0.3">
      <c r="A24" s="1" t="s">
        <v>248</v>
      </c>
      <c r="D24" s="1" t="s">
        <v>226</v>
      </c>
      <c r="E24" s="1" t="s">
        <v>226</v>
      </c>
      <c r="I24" s="1" t="s">
        <v>226</v>
      </c>
      <c r="J24" s="1" t="s">
        <v>226</v>
      </c>
    </row>
    <row r="25" spans="1:10" s="1" customFormat="1" ht="13" hidden="1" x14ac:dyDescent="0.3">
      <c r="A25" s="1" t="s">
        <v>230</v>
      </c>
      <c r="D25" s="7">
        <v>10</v>
      </c>
      <c r="E25" s="1">
        <v>30</v>
      </c>
      <c r="I25" s="7">
        <v>10</v>
      </c>
      <c r="J25" s="1">
        <v>30</v>
      </c>
    </row>
    <row r="26" spans="1:10" s="1" customFormat="1" ht="13" hidden="1" x14ac:dyDescent="0.3">
      <c r="A26" s="1" t="s">
        <v>257</v>
      </c>
      <c r="D26" s="7">
        <v>260</v>
      </c>
      <c r="E26" s="7">
        <v>260</v>
      </c>
      <c r="I26" s="7">
        <v>330</v>
      </c>
      <c r="J26" s="7">
        <v>330</v>
      </c>
    </row>
    <row r="27" spans="1:10" s="1" customFormat="1" ht="13" hidden="1" x14ac:dyDescent="0.3">
      <c r="A27" s="1" t="s">
        <v>358</v>
      </c>
      <c r="D27" s="7" t="s">
        <v>354</v>
      </c>
      <c r="E27" s="1" t="s">
        <v>355</v>
      </c>
      <c r="I27" s="7" t="s">
        <v>354</v>
      </c>
      <c r="J27" s="1" t="s">
        <v>355</v>
      </c>
    </row>
    <row r="29" spans="1:10" ht="13" hidden="1" x14ac:dyDescent="0.3">
      <c r="A29" s="1" t="s">
        <v>107</v>
      </c>
    </row>
    <row r="30" spans="1:10" s="1" customFormat="1" ht="13" hidden="1" x14ac:dyDescent="0.3">
      <c r="A30" s="1" t="s">
        <v>236</v>
      </c>
    </row>
    <row r="31" spans="1:10" s="1" customFormat="1" ht="13" hidden="1" x14ac:dyDescent="0.3">
      <c r="A31" s="1" t="s">
        <v>249</v>
      </c>
      <c r="D31" s="1" t="s">
        <v>226</v>
      </c>
      <c r="E31" s="1" t="s">
        <v>226</v>
      </c>
      <c r="I31" s="1" t="s">
        <v>226</v>
      </c>
      <c r="J31" s="1" t="s">
        <v>226</v>
      </c>
    </row>
    <row r="32" spans="1:10" s="1" customFormat="1" ht="13" hidden="1" x14ac:dyDescent="0.3">
      <c r="A32" s="1" t="s">
        <v>231</v>
      </c>
      <c r="D32" s="7">
        <v>10</v>
      </c>
      <c r="E32" s="1">
        <v>30</v>
      </c>
      <c r="I32" s="7">
        <v>10</v>
      </c>
      <c r="J32" s="1">
        <v>30</v>
      </c>
    </row>
    <row r="33" spans="1:10" s="1" customFormat="1" ht="13" hidden="1" x14ac:dyDescent="0.3">
      <c r="A33" s="1" t="s">
        <v>221</v>
      </c>
      <c r="D33" s="7">
        <v>270</v>
      </c>
      <c r="E33" s="1">
        <v>270</v>
      </c>
      <c r="I33" s="7">
        <v>340</v>
      </c>
      <c r="J33" s="7">
        <v>340</v>
      </c>
    </row>
    <row r="34" spans="1:10" s="1" customFormat="1" ht="13" hidden="1" x14ac:dyDescent="0.3">
      <c r="A34" s="1" t="s">
        <v>361</v>
      </c>
      <c r="D34" s="7" t="s">
        <v>354</v>
      </c>
      <c r="E34" s="1" t="s">
        <v>355</v>
      </c>
      <c r="I34" s="7" t="s">
        <v>354</v>
      </c>
      <c r="J34" s="1" t="s">
        <v>355</v>
      </c>
    </row>
    <row r="36" spans="1:10" ht="13" hidden="1" x14ac:dyDescent="0.3">
      <c r="A36" s="1" t="s">
        <v>113</v>
      </c>
    </row>
    <row r="37" spans="1:10" s="1" customFormat="1" ht="13" hidden="1" x14ac:dyDescent="0.3">
      <c r="A37" s="1" t="s">
        <v>237</v>
      </c>
    </row>
    <row r="38" spans="1:10" s="1" customFormat="1" ht="13" hidden="1" x14ac:dyDescent="0.3">
      <c r="A38" s="1" t="s">
        <v>250</v>
      </c>
      <c r="D38" s="1" t="s">
        <v>226</v>
      </c>
      <c r="E38" s="1" t="s">
        <v>226</v>
      </c>
      <c r="I38" s="1" t="s">
        <v>226</v>
      </c>
      <c r="J38" s="1" t="s">
        <v>226</v>
      </c>
    </row>
    <row r="39" spans="1:10" s="1" customFormat="1" ht="13" hidden="1" x14ac:dyDescent="0.3">
      <c r="A39" s="1" t="s">
        <v>232</v>
      </c>
      <c r="D39" s="7">
        <v>10</v>
      </c>
      <c r="E39" s="1">
        <v>30</v>
      </c>
      <c r="I39" s="7">
        <v>10</v>
      </c>
      <c r="J39" s="1">
        <v>30</v>
      </c>
    </row>
    <row r="40" spans="1:10" s="1" customFormat="1" ht="13" hidden="1" x14ac:dyDescent="0.3">
      <c r="A40" s="1" t="s">
        <v>222</v>
      </c>
      <c r="D40" s="7">
        <v>280</v>
      </c>
      <c r="E40" s="1">
        <v>280</v>
      </c>
      <c r="I40" s="7">
        <v>350</v>
      </c>
      <c r="J40" s="7">
        <v>350</v>
      </c>
    </row>
    <row r="41" spans="1:10" s="1" customFormat="1" ht="13" hidden="1" x14ac:dyDescent="0.3">
      <c r="A41" s="1" t="s">
        <v>368</v>
      </c>
      <c r="D41" s="7" t="s">
        <v>354</v>
      </c>
      <c r="E41" s="1" t="s">
        <v>355</v>
      </c>
      <c r="I41" s="7" t="s">
        <v>354</v>
      </c>
      <c r="J41" s="1" t="s">
        <v>355</v>
      </c>
    </row>
    <row r="43" spans="1:10" ht="13" hidden="1" x14ac:dyDescent="0.3">
      <c r="A43" s="1" t="s">
        <v>114</v>
      </c>
    </row>
    <row r="44" spans="1:10" s="1" customFormat="1" ht="13" hidden="1" x14ac:dyDescent="0.3">
      <c r="A44" s="1" t="s">
        <v>239</v>
      </c>
    </row>
    <row r="45" spans="1:10" s="1" customFormat="1" ht="13" hidden="1" x14ac:dyDescent="0.3">
      <c r="A45" s="1" t="s">
        <v>240</v>
      </c>
      <c r="D45" s="1" t="s">
        <v>226</v>
      </c>
      <c r="E45" s="1" t="s">
        <v>226</v>
      </c>
      <c r="I45" s="1" t="s">
        <v>226</v>
      </c>
      <c r="J45" s="1" t="s">
        <v>226</v>
      </c>
    </row>
    <row r="46" spans="1:10" s="1" customFormat="1" ht="13" hidden="1" x14ac:dyDescent="0.3">
      <c r="A46" s="1" t="s">
        <v>241</v>
      </c>
      <c r="D46" s="7">
        <v>10</v>
      </c>
      <c r="E46" s="1">
        <v>30</v>
      </c>
      <c r="I46" s="7">
        <v>10</v>
      </c>
      <c r="J46" s="1">
        <v>30</v>
      </c>
    </row>
    <row r="47" spans="1:10" s="1" customFormat="1" ht="13" hidden="1" x14ac:dyDescent="0.3">
      <c r="A47" s="1" t="s">
        <v>223</v>
      </c>
      <c r="D47" s="7">
        <v>290</v>
      </c>
      <c r="E47" s="1">
        <v>290</v>
      </c>
      <c r="I47" s="7">
        <v>360</v>
      </c>
      <c r="J47" s="7">
        <v>360</v>
      </c>
    </row>
    <row r="48" spans="1:10" s="1" customFormat="1" ht="13" hidden="1" x14ac:dyDescent="0.3">
      <c r="A48" s="1" t="s">
        <v>369</v>
      </c>
      <c r="D48" s="7" t="s">
        <v>354</v>
      </c>
      <c r="E48" s="1" t="s">
        <v>355</v>
      </c>
      <c r="I48" s="7" t="s">
        <v>354</v>
      </c>
      <c r="J48" s="1" t="s">
        <v>355</v>
      </c>
    </row>
    <row r="50" spans="1:10" ht="13" hidden="1" x14ac:dyDescent="0.3">
      <c r="A50" s="1" t="s">
        <v>115</v>
      </c>
    </row>
    <row r="51" spans="1:10" s="1" customFormat="1" ht="13" hidden="1" x14ac:dyDescent="0.3">
      <c r="A51" s="1" t="s">
        <v>242</v>
      </c>
    </row>
    <row r="52" spans="1:10" s="1" customFormat="1" ht="13" hidden="1" x14ac:dyDescent="0.3">
      <c r="A52" s="1" t="s">
        <v>243</v>
      </c>
      <c r="D52" s="1" t="s">
        <v>226</v>
      </c>
      <c r="E52" s="1" t="s">
        <v>226</v>
      </c>
      <c r="I52" s="1" t="s">
        <v>226</v>
      </c>
      <c r="J52" s="1" t="s">
        <v>226</v>
      </c>
    </row>
    <row r="53" spans="1:10" s="1" customFormat="1" ht="13" hidden="1" x14ac:dyDescent="0.3">
      <c r="A53" s="1" t="s">
        <v>244</v>
      </c>
      <c r="D53" s="7">
        <v>10</v>
      </c>
      <c r="E53" s="1">
        <v>30</v>
      </c>
      <c r="I53" s="7">
        <v>10</v>
      </c>
      <c r="J53" s="1">
        <v>30</v>
      </c>
    </row>
    <row r="54" spans="1:10" s="1" customFormat="1" ht="13" hidden="1" x14ac:dyDescent="0.3">
      <c r="A54" s="1" t="s">
        <v>224</v>
      </c>
      <c r="D54" s="7">
        <v>800</v>
      </c>
      <c r="E54" s="1">
        <v>800</v>
      </c>
      <c r="I54" s="7">
        <v>370</v>
      </c>
      <c r="J54" s="7">
        <v>370</v>
      </c>
    </row>
    <row r="55" spans="1:10" s="1" customFormat="1" ht="13" hidden="1" x14ac:dyDescent="0.3">
      <c r="A55" s="1" t="s">
        <v>370</v>
      </c>
      <c r="D55" s="7" t="s">
        <v>354</v>
      </c>
      <c r="E55" s="1" t="s">
        <v>355</v>
      </c>
      <c r="I55" s="7" t="s">
        <v>354</v>
      </c>
      <c r="J55" s="1" t="s">
        <v>355</v>
      </c>
    </row>
    <row r="57" spans="1:10" ht="13" hidden="1" x14ac:dyDescent="0.3">
      <c r="A57" s="1" t="s">
        <v>116</v>
      </c>
    </row>
    <row r="58" spans="1:10" s="1" customFormat="1" ht="13" hidden="1" x14ac:dyDescent="0.3">
      <c r="A58" s="1" t="s">
        <v>362</v>
      </c>
    </row>
    <row r="59" spans="1:10" s="1" customFormat="1" ht="13" hidden="1" x14ac:dyDescent="0.3">
      <c r="A59" s="1" t="s">
        <v>363</v>
      </c>
      <c r="I59" s="1" t="s">
        <v>226</v>
      </c>
      <c r="J59" s="1" t="s">
        <v>226</v>
      </c>
    </row>
    <row r="60" spans="1:10" s="1" customFormat="1" ht="13" hidden="1" x14ac:dyDescent="0.3">
      <c r="A60" s="1" t="s">
        <v>364</v>
      </c>
      <c r="D60" s="7"/>
      <c r="I60" s="7">
        <v>10</v>
      </c>
      <c r="J60" s="1">
        <v>30</v>
      </c>
    </row>
    <row r="61" spans="1:10" s="1" customFormat="1" ht="13" hidden="1" x14ac:dyDescent="0.3">
      <c r="A61" s="1" t="s">
        <v>365</v>
      </c>
      <c r="D61" s="7"/>
      <c r="I61" s="7">
        <v>380</v>
      </c>
      <c r="J61" s="7">
        <v>380</v>
      </c>
    </row>
    <row r="62" spans="1:10" s="1" customFormat="1" ht="13" hidden="1" x14ac:dyDescent="0.3">
      <c r="A62" s="1" t="s">
        <v>366</v>
      </c>
      <c r="D62" s="7"/>
      <c r="I62" s="7" t="s">
        <v>354</v>
      </c>
      <c r="J62" s="1" t="s">
        <v>355</v>
      </c>
    </row>
    <row r="64" spans="1:10" ht="13" hidden="1" x14ac:dyDescent="0.3">
      <c r="A64" s="1" t="s">
        <v>117</v>
      </c>
    </row>
    <row r="65" spans="1:10" s="1" customFormat="1" ht="13" hidden="1" x14ac:dyDescent="0.3">
      <c r="A65" s="1" t="s">
        <v>371</v>
      </c>
    </row>
    <row r="66" spans="1:10" s="1" customFormat="1" ht="13" hidden="1" x14ac:dyDescent="0.3">
      <c r="A66" s="1" t="s">
        <v>372</v>
      </c>
      <c r="I66" s="1" t="s">
        <v>226</v>
      </c>
      <c r="J66" s="1" t="s">
        <v>226</v>
      </c>
    </row>
    <row r="67" spans="1:10" s="1" customFormat="1" ht="13" hidden="1" x14ac:dyDescent="0.3">
      <c r="A67" s="1" t="s">
        <v>373</v>
      </c>
      <c r="D67" s="7"/>
      <c r="I67" s="7">
        <v>10</v>
      </c>
      <c r="J67" s="1">
        <v>30</v>
      </c>
    </row>
    <row r="68" spans="1:10" s="1" customFormat="1" ht="13" hidden="1" x14ac:dyDescent="0.3">
      <c r="A68" s="1" t="s">
        <v>374</v>
      </c>
      <c r="D68" s="7"/>
      <c r="I68" s="7">
        <v>390</v>
      </c>
      <c r="J68" s="7">
        <v>390</v>
      </c>
    </row>
    <row r="69" spans="1:10" s="1" customFormat="1" ht="13" hidden="1" x14ac:dyDescent="0.3">
      <c r="A69" s="1" t="s">
        <v>375</v>
      </c>
      <c r="D69" s="7"/>
      <c r="I69" s="7" t="s">
        <v>354</v>
      </c>
      <c r="J69" s="1" t="s">
        <v>355</v>
      </c>
    </row>
    <row r="71" spans="1:10" ht="13" hidden="1" x14ac:dyDescent="0.3">
      <c r="A71" s="1" t="s">
        <v>118</v>
      </c>
    </row>
    <row r="72" spans="1:10" s="1" customFormat="1" ht="13" hidden="1" x14ac:dyDescent="0.3">
      <c r="A72" s="1" t="s">
        <v>376</v>
      </c>
    </row>
    <row r="73" spans="1:10" s="1" customFormat="1" ht="13" hidden="1" x14ac:dyDescent="0.3">
      <c r="A73" s="1" t="s">
        <v>377</v>
      </c>
      <c r="I73" s="1" t="s">
        <v>226</v>
      </c>
      <c r="J73" s="1" t="s">
        <v>226</v>
      </c>
    </row>
    <row r="74" spans="1:10" s="1" customFormat="1" ht="13" hidden="1" x14ac:dyDescent="0.3">
      <c r="A74" s="1" t="s">
        <v>378</v>
      </c>
      <c r="D74" s="7"/>
      <c r="I74" s="7">
        <v>10</v>
      </c>
      <c r="J74" s="1">
        <v>30</v>
      </c>
    </row>
    <row r="75" spans="1:10" s="1" customFormat="1" ht="13" hidden="1" x14ac:dyDescent="0.3">
      <c r="A75" s="1" t="s">
        <v>379</v>
      </c>
      <c r="D75" s="7"/>
      <c r="I75" s="7">
        <v>400</v>
      </c>
      <c r="J75" s="7">
        <v>400</v>
      </c>
    </row>
    <row r="76" spans="1:10" s="1" customFormat="1" ht="13" hidden="1" x14ac:dyDescent="0.3">
      <c r="A76" s="1" t="s">
        <v>380</v>
      </c>
      <c r="D76" s="7"/>
      <c r="I76" s="7" t="s">
        <v>354</v>
      </c>
      <c r="J76" s="1" t="s">
        <v>355</v>
      </c>
    </row>
    <row r="78" spans="1:10" ht="13" hidden="1" x14ac:dyDescent="0.3">
      <c r="A78" s="1" t="s">
        <v>121</v>
      </c>
    </row>
    <row r="79" spans="1:10" s="1" customFormat="1" ht="13" hidden="1" x14ac:dyDescent="0.3">
      <c r="A79" s="1" t="s">
        <v>381</v>
      </c>
    </row>
    <row r="80" spans="1:10" s="1" customFormat="1" ht="13" hidden="1" x14ac:dyDescent="0.3">
      <c r="A80" s="1" t="s">
        <v>382</v>
      </c>
      <c r="I80" s="1" t="s">
        <v>226</v>
      </c>
      <c r="J80" s="1" t="s">
        <v>226</v>
      </c>
    </row>
    <row r="81" spans="1:10" s="1" customFormat="1" ht="13" hidden="1" x14ac:dyDescent="0.3">
      <c r="A81" s="1" t="s">
        <v>383</v>
      </c>
      <c r="D81" s="7"/>
      <c r="I81" s="7">
        <v>10</v>
      </c>
      <c r="J81" s="1">
        <v>30</v>
      </c>
    </row>
    <row r="82" spans="1:10" s="1" customFormat="1" ht="13" hidden="1" x14ac:dyDescent="0.3">
      <c r="A82" s="1" t="s">
        <v>384</v>
      </c>
      <c r="D82" s="7"/>
      <c r="I82" s="7">
        <v>410</v>
      </c>
      <c r="J82" s="7">
        <v>410</v>
      </c>
    </row>
    <row r="83" spans="1:10" s="1" customFormat="1" ht="13" hidden="1" x14ac:dyDescent="0.3">
      <c r="A83" s="1" t="s">
        <v>385</v>
      </c>
      <c r="D83" s="7"/>
      <c r="I83" s="7" t="s">
        <v>354</v>
      </c>
      <c r="J83" s="1" t="s">
        <v>355</v>
      </c>
    </row>
    <row r="85" spans="1:10" ht="13" hidden="1" x14ac:dyDescent="0.3">
      <c r="A85" s="1" t="s">
        <v>124</v>
      </c>
    </row>
    <row r="86" spans="1:10" ht="13" hidden="1" x14ac:dyDescent="0.3">
      <c r="A86" s="1" t="s">
        <v>387</v>
      </c>
      <c r="B86" s="1"/>
      <c r="C86" s="1"/>
      <c r="D86" s="1"/>
      <c r="E86" s="1"/>
      <c r="F86" s="1"/>
      <c r="G86" s="1"/>
      <c r="H86" s="1"/>
      <c r="I86" s="1"/>
      <c r="J86" s="1"/>
    </row>
    <row r="87" spans="1:10" ht="13" hidden="1" x14ac:dyDescent="0.3">
      <c r="A87" s="1" t="s">
        <v>388</v>
      </c>
      <c r="B87" s="1"/>
      <c r="C87" s="1"/>
      <c r="D87" s="1" t="s">
        <v>226</v>
      </c>
      <c r="E87" s="1" t="s">
        <v>226</v>
      </c>
      <c r="F87" s="1"/>
      <c r="G87" s="1"/>
      <c r="H87" s="1"/>
      <c r="I87" s="1" t="s">
        <v>226</v>
      </c>
      <c r="J87" s="1" t="s">
        <v>226</v>
      </c>
    </row>
    <row r="88" spans="1:10" ht="13" hidden="1" x14ac:dyDescent="0.3">
      <c r="A88" s="1" t="s">
        <v>448</v>
      </c>
      <c r="B88" s="1"/>
      <c r="C88" s="1"/>
      <c r="D88" s="42" t="str">
        <f>CONCATENATE("BUD",NOTES!$D$4)</f>
        <v>BUD2022</v>
      </c>
      <c r="E88" s="42" t="str">
        <f>CONCATENATE("BUD",NOTES!$D$4)</f>
        <v>BUD2022</v>
      </c>
      <c r="F88" s="42"/>
      <c r="G88" s="42"/>
      <c r="H88" s="42"/>
      <c r="I88" s="42" t="str">
        <f>CONCATENATE("BUD",NOTES!$D$4)</f>
        <v>BUD2022</v>
      </c>
      <c r="J88" s="42" t="str">
        <f>CONCATENATE("BUD",NOTES!$D$4)</f>
        <v>BUD2022</v>
      </c>
    </row>
    <row r="89" spans="1:10" ht="13" hidden="1" x14ac:dyDescent="0.3">
      <c r="A89" s="1" t="s">
        <v>389</v>
      </c>
      <c r="B89" s="1"/>
      <c r="C89" s="1"/>
      <c r="D89" s="7">
        <v>10</v>
      </c>
      <c r="E89" s="1">
        <v>10</v>
      </c>
      <c r="F89" s="1"/>
      <c r="G89" s="1"/>
      <c r="H89" s="1"/>
      <c r="I89" s="7">
        <v>10</v>
      </c>
      <c r="J89" s="1">
        <v>10</v>
      </c>
    </row>
    <row r="90" spans="1:10" ht="13" hidden="1" x14ac:dyDescent="0.3">
      <c r="A90" s="1" t="s">
        <v>390</v>
      </c>
      <c r="B90" s="1"/>
      <c r="C90" s="1"/>
      <c r="D90" s="7">
        <v>80</v>
      </c>
      <c r="E90" s="1">
        <v>80</v>
      </c>
      <c r="F90" s="1"/>
      <c r="G90" s="1"/>
      <c r="H90" s="1"/>
      <c r="I90" s="7">
        <v>80</v>
      </c>
      <c r="J90" s="1">
        <v>80</v>
      </c>
    </row>
    <row r="91" spans="1:10" ht="13" hidden="1" x14ac:dyDescent="0.3">
      <c r="A91" s="1" t="s">
        <v>125</v>
      </c>
      <c r="B91" s="1"/>
      <c r="C91" s="1"/>
      <c r="D91" s="7" t="s">
        <v>97</v>
      </c>
      <c r="E91" s="7" t="s">
        <v>97</v>
      </c>
      <c r="F91" s="1"/>
      <c r="G91" s="1"/>
      <c r="H91" s="1"/>
      <c r="I91" s="7" t="s">
        <v>98</v>
      </c>
      <c r="J91" s="7" t="s">
        <v>98</v>
      </c>
    </row>
    <row r="92" spans="1:10" ht="13" hidden="1" x14ac:dyDescent="0.3">
      <c r="A92" s="1" t="s">
        <v>391</v>
      </c>
      <c r="B92" s="1"/>
      <c r="C92" s="1"/>
      <c r="D92" s="7" t="s">
        <v>355</v>
      </c>
      <c r="E92" s="1" t="s">
        <v>355</v>
      </c>
      <c r="F92" s="1"/>
      <c r="G92" s="1"/>
      <c r="H92" s="1"/>
      <c r="I92" s="7" t="s">
        <v>355</v>
      </c>
      <c r="J92" s="1" t="s">
        <v>355</v>
      </c>
    </row>
    <row r="94" spans="1:10" s="1" customFormat="1" ht="17.5" x14ac:dyDescent="0.35">
      <c r="B94" s="217" t="s">
        <v>483</v>
      </c>
      <c r="C94" s="217"/>
      <c r="D94" s="217"/>
      <c r="E94" s="217"/>
      <c r="F94" s="217"/>
      <c r="G94" s="217"/>
      <c r="H94" s="217"/>
      <c r="I94" s="217"/>
      <c r="J94" s="217"/>
    </row>
    <row r="95" spans="1:10" s="1" customFormat="1" ht="13" x14ac:dyDescent="0.3"/>
    <row r="96" spans="1:10" s="1" customFormat="1" ht="21.75" customHeight="1" x14ac:dyDescent="0.3">
      <c r="B96" s="105" t="s">
        <v>484</v>
      </c>
      <c r="C96" s="5"/>
      <c r="D96" s="106" t="s">
        <v>251</v>
      </c>
      <c r="E96" s="106" t="s">
        <v>252</v>
      </c>
      <c r="F96" s="5"/>
      <c r="G96" s="105" t="s">
        <v>484</v>
      </c>
      <c r="H96" s="5"/>
      <c r="I96" s="106" t="s">
        <v>251</v>
      </c>
      <c r="J96" s="106" t="s">
        <v>252</v>
      </c>
    </row>
    <row r="97" spans="1:10" s="1" customFormat="1" ht="13" x14ac:dyDescent="0.3"/>
    <row r="98" spans="1:10" s="1" customFormat="1" ht="13" x14ac:dyDescent="0.3">
      <c r="B98" s="107" t="s">
        <v>489</v>
      </c>
      <c r="C98" s="8" t="s">
        <v>485</v>
      </c>
      <c r="D98" s="9" t="s">
        <v>253</v>
      </c>
      <c r="E98" s="9" t="s">
        <v>253</v>
      </c>
      <c r="G98" s="107" t="s">
        <v>490</v>
      </c>
      <c r="H98" s="8" t="s">
        <v>486</v>
      </c>
      <c r="I98" s="9" t="s">
        <v>253</v>
      </c>
      <c r="J98" s="9" t="s">
        <v>253</v>
      </c>
    </row>
    <row r="99" spans="1:10" s="1" customFormat="1" ht="13" x14ac:dyDescent="0.3"/>
    <row r="100" spans="1:10" s="1" customFormat="1" ht="18" customHeight="1" x14ac:dyDescent="0.3">
      <c r="A100" s="1" t="s">
        <v>478</v>
      </c>
      <c r="B100" s="56" t="s">
        <v>4</v>
      </c>
      <c r="C100" s="56" t="s">
        <v>300</v>
      </c>
      <c r="D100" s="10">
        <v>199327977.76999998</v>
      </c>
      <c r="E100" s="10">
        <v>161378727.48000002</v>
      </c>
      <c r="G100" s="56" t="s">
        <v>85</v>
      </c>
      <c r="H100" s="56" t="s">
        <v>306</v>
      </c>
      <c r="I100" s="10">
        <v>45206347.039999999</v>
      </c>
      <c r="J100" s="10">
        <v>2476474.2599999998</v>
      </c>
    </row>
    <row r="101" spans="1:10" s="1" customFormat="1" ht="18" customHeight="1" x14ac:dyDescent="0.3">
      <c r="A101" s="1" t="s">
        <v>72</v>
      </c>
      <c r="B101" s="56" t="s">
        <v>5</v>
      </c>
      <c r="C101" s="56" t="s">
        <v>301</v>
      </c>
      <c r="D101" s="10">
        <v>94853531.120000005</v>
      </c>
      <c r="E101" s="10">
        <v>69815316.040000036</v>
      </c>
      <c r="G101" s="56" t="s">
        <v>86</v>
      </c>
      <c r="H101" s="56" t="s">
        <v>307</v>
      </c>
      <c r="I101" s="10">
        <v>101599182.17000002</v>
      </c>
      <c r="J101" s="10">
        <v>25370029.210000001</v>
      </c>
    </row>
    <row r="102" spans="1:10" s="1" customFormat="1" ht="18" customHeight="1" x14ac:dyDescent="0.3">
      <c r="A102" s="1" t="s">
        <v>408</v>
      </c>
      <c r="B102" s="56" t="s">
        <v>6</v>
      </c>
      <c r="C102" s="56" t="s">
        <v>302</v>
      </c>
      <c r="D102" s="10">
        <v>3777029.08</v>
      </c>
      <c r="E102" s="10">
        <v>2206501.7599999998</v>
      </c>
      <c r="G102" s="56" t="s">
        <v>87</v>
      </c>
      <c r="H102" s="56" t="s">
        <v>308</v>
      </c>
      <c r="I102" s="10">
        <v>26074179.129999999</v>
      </c>
      <c r="J102" s="10">
        <v>3105024.7300000004</v>
      </c>
    </row>
    <row r="103" spans="1:10" s="1" customFormat="1" ht="18" customHeight="1" x14ac:dyDescent="0.3">
      <c r="A103" s="1" t="s">
        <v>409</v>
      </c>
      <c r="B103" s="56" t="s">
        <v>7</v>
      </c>
      <c r="C103" s="56" t="s">
        <v>303</v>
      </c>
      <c r="D103" s="10">
        <v>8540847.6199999992</v>
      </c>
      <c r="E103" s="10">
        <v>283415.5</v>
      </c>
      <c r="G103" s="56" t="s">
        <v>88</v>
      </c>
      <c r="H103" s="6" t="s">
        <v>309</v>
      </c>
      <c r="I103" s="10">
        <v>17965487.710000001</v>
      </c>
      <c r="J103" s="10">
        <v>7405062.46</v>
      </c>
    </row>
    <row r="104" spans="1:10" s="1" customFormat="1" ht="18" customHeight="1" x14ac:dyDescent="0.3">
      <c r="A104" s="1" t="s">
        <v>410</v>
      </c>
      <c r="B104" s="56" t="s">
        <v>8</v>
      </c>
      <c r="C104" s="56" t="s">
        <v>304</v>
      </c>
      <c r="D104" s="10">
        <v>37797531.349999994</v>
      </c>
      <c r="E104" s="10">
        <v>34787888.109999999</v>
      </c>
      <c r="G104" s="56" t="s">
        <v>89</v>
      </c>
      <c r="H104" s="56" t="s">
        <v>310</v>
      </c>
      <c r="I104" s="10">
        <v>33626731.589999996</v>
      </c>
      <c r="J104" s="10">
        <v>12378626.560000004</v>
      </c>
    </row>
    <row r="105" spans="1:10" s="1" customFormat="1" ht="18" customHeight="1" x14ac:dyDescent="0.3">
      <c r="A105" s="1" t="s">
        <v>73</v>
      </c>
      <c r="B105" s="56" t="s">
        <v>9</v>
      </c>
      <c r="C105" s="56" t="s">
        <v>305</v>
      </c>
      <c r="D105" s="10">
        <v>22603843.600000001</v>
      </c>
      <c r="E105" s="10">
        <v>14141565.109999999</v>
      </c>
      <c r="G105" s="56" t="s">
        <v>90</v>
      </c>
      <c r="H105" s="56" t="s">
        <v>311</v>
      </c>
      <c r="I105" s="10">
        <v>106427357.54000001</v>
      </c>
      <c r="J105" s="10">
        <v>64269705.850000001</v>
      </c>
    </row>
    <row r="106" spans="1:10" s="1" customFormat="1" ht="18" customHeight="1" x14ac:dyDescent="0.3">
      <c r="A106" s="1" t="s">
        <v>74</v>
      </c>
      <c r="B106" s="56" t="s">
        <v>10</v>
      </c>
      <c r="C106" s="56" t="s">
        <v>289</v>
      </c>
      <c r="D106" s="10">
        <v>7236006.8200000003</v>
      </c>
      <c r="E106" s="10">
        <v>60400177.409999996</v>
      </c>
      <c r="G106" s="56" t="s">
        <v>91</v>
      </c>
      <c r="H106" s="56" t="s">
        <v>312</v>
      </c>
      <c r="I106" s="10">
        <v>5993129.8999999994</v>
      </c>
      <c r="J106" s="10">
        <v>630558.00999999989</v>
      </c>
    </row>
    <row r="107" spans="1:10" s="1" customFormat="1" ht="18" customHeight="1" x14ac:dyDescent="0.3">
      <c r="A107" s="1" t="s">
        <v>75</v>
      </c>
      <c r="B107" s="56" t="s">
        <v>516</v>
      </c>
      <c r="C107" s="56" t="s">
        <v>517</v>
      </c>
      <c r="D107" s="10">
        <v>30644568.16</v>
      </c>
      <c r="E107" s="10">
        <v>20839304.18</v>
      </c>
      <c r="G107" s="56" t="s">
        <v>92</v>
      </c>
      <c r="H107" s="56" t="s">
        <v>313</v>
      </c>
      <c r="I107" s="10">
        <v>17754353.370000001</v>
      </c>
      <c r="J107" s="10">
        <v>5195807.0199999996</v>
      </c>
    </row>
    <row r="108" spans="1:10" s="1" customFormat="1" ht="18" customHeight="1" x14ac:dyDescent="0.3">
      <c r="A108" s="1" t="s">
        <v>76</v>
      </c>
      <c r="B108" s="56"/>
      <c r="C108" s="56"/>
      <c r="D108" s="10"/>
      <c r="E108" s="10"/>
      <c r="G108" s="56" t="s">
        <v>93</v>
      </c>
      <c r="H108" s="56" t="s">
        <v>314</v>
      </c>
      <c r="I108" s="10">
        <v>140260850.13</v>
      </c>
      <c r="J108" s="10">
        <v>68091108.069999993</v>
      </c>
    </row>
    <row r="109" spans="1:10" s="1" customFormat="1" ht="18" customHeight="1" x14ac:dyDescent="0.3">
      <c r="A109" s="1" t="s">
        <v>77</v>
      </c>
      <c r="B109" s="56"/>
      <c r="C109" s="56"/>
      <c r="D109" s="10"/>
      <c r="E109" s="10"/>
      <c r="G109" s="56" t="s">
        <v>94</v>
      </c>
      <c r="H109" s="56" t="s">
        <v>315</v>
      </c>
      <c r="I109" s="10">
        <v>12278928.539999999</v>
      </c>
      <c r="J109" s="10">
        <v>5895911.9299999988</v>
      </c>
    </row>
    <row r="110" spans="1:10" s="1" customFormat="1" ht="18" customHeight="1" x14ac:dyDescent="0.3">
      <c r="A110" s="1" t="s">
        <v>78</v>
      </c>
      <c r="B110" s="56"/>
      <c r="C110" s="56"/>
      <c r="D110" s="10"/>
      <c r="E110" s="10"/>
      <c r="G110" s="56" t="s">
        <v>95</v>
      </c>
      <c r="H110" s="56" t="s">
        <v>316</v>
      </c>
      <c r="I110" s="10">
        <v>19517474.690000001</v>
      </c>
      <c r="J110" s="10">
        <v>7665477.9799999986</v>
      </c>
    </row>
    <row r="111" spans="1:10" s="1" customFormat="1" ht="18" customHeight="1" x14ac:dyDescent="0.3">
      <c r="A111" s="1" t="s">
        <v>81</v>
      </c>
      <c r="B111" s="56"/>
      <c r="C111" s="56"/>
      <c r="D111" s="10"/>
      <c r="E111" s="10"/>
      <c r="G111" s="56" t="s">
        <v>96</v>
      </c>
      <c r="H111" s="56" t="s">
        <v>289</v>
      </c>
      <c r="I111" s="10">
        <v>8169476.0299999993</v>
      </c>
      <c r="J111" s="10">
        <v>7236188.5999999987</v>
      </c>
    </row>
    <row r="112" spans="1:10" s="1" customFormat="1" ht="18" customHeight="1" x14ac:dyDescent="0.3">
      <c r="A112" s="1" t="s">
        <v>82</v>
      </c>
      <c r="B112" s="1" t="s">
        <v>479</v>
      </c>
      <c r="C112" s="1" t="s">
        <v>480</v>
      </c>
      <c r="D112" s="10">
        <v>220000</v>
      </c>
      <c r="E112" s="10">
        <v>220000</v>
      </c>
      <c r="G112" s="1" t="s">
        <v>479</v>
      </c>
      <c r="H112" s="1" t="s">
        <v>480</v>
      </c>
      <c r="I112" s="10">
        <v>4851706</v>
      </c>
      <c r="J112" s="10">
        <v>4851706</v>
      </c>
    </row>
    <row r="113" spans="2:10" s="1" customFormat="1" ht="13" x14ac:dyDescent="0.3">
      <c r="D113" s="10"/>
      <c r="E113" s="10"/>
      <c r="I113" s="10"/>
      <c r="J113" s="10"/>
    </row>
    <row r="114" spans="2:10" s="1" customFormat="1" ht="20.25" customHeight="1" x14ac:dyDescent="0.3">
      <c r="B114" s="105" t="s">
        <v>215</v>
      </c>
      <c r="C114" s="5"/>
      <c r="D114" s="110">
        <f>SUM(D100:D111)-D112</f>
        <v>404561335.51999998</v>
      </c>
      <c r="E114" s="110">
        <f>SUM(E100:E111)-E112</f>
        <v>363632895.59000009</v>
      </c>
      <c r="F114" s="5"/>
      <c r="G114" s="105" t="s">
        <v>215</v>
      </c>
      <c r="H114" s="5"/>
      <c r="I114" s="110">
        <f>SUM(I100:I111)-I112</f>
        <v>530021791.83999997</v>
      </c>
      <c r="J114" s="110">
        <f>SUM(J100:J111)-J112</f>
        <v>204868268.67999998</v>
      </c>
    </row>
  </sheetData>
  <mergeCells count="1">
    <mergeCell ref="B94:J94"/>
  </mergeCells>
  <phoneticPr fontId="0" type="noConversion"/>
  <pageMargins left="0.75" right="0.75" top="1" bottom="1" header="0.5" footer="0.5"/>
  <pageSetup paperSize="9" scale="93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7"/>
  <sheetViews>
    <sheetView topLeftCell="B7" workbookViewId="0">
      <selection activeCell="B7" sqref="B7"/>
    </sheetView>
  </sheetViews>
  <sheetFormatPr defaultRowHeight="12.5" x14ac:dyDescent="0.25"/>
  <cols>
    <col min="1" max="1" width="9.1796875" hidden="1" customWidth="1"/>
    <col min="3" max="3" width="37.1796875" bestFit="1" customWidth="1"/>
    <col min="4" max="5" width="10.81640625" bestFit="1" customWidth="1"/>
    <col min="6" max="6" width="6.81640625" customWidth="1"/>
    <col min="8" max="8" width="41.81640625" customWidth="1"/>
    <col min="9" max="9" width="10.81640625" bestFit="1" customWidth="1"/>
    <col min="10" max="10" width="10" bestFit="1" customWidth="1"/>
  </cols>
  <sheetData>
    <row r="1" spans="1:10" ht="13" hidden="1" x14ac:dyDescent="0.3">
      <c r="A1" s="1" t="s">
        <v>103</v>
      </c>
    </row>
    <row r="2" spans="1:10" s="1" customFormat="1" ht="13" hidden="1" x14ac:dyDescent="0.3">
      <c r="A2" s="1" t="s">
        <v>238</v>
      </c>
    </row>
    <row r="3" spans="1:10" s="1" customFormat="1" ht="13" hidden="1" x14ac:dyDescent="0.3">
      <c r="A3" s="1" t="s">
        <v>245</v>
      </c>
      <c r="D3" s="1" t="s">
        <v>226</v>
      </c>
      <c r="E3" s="1" t="s">
        <v>226</v>
      </c>
      <c r="I3" s="1" t="s">
        <v>226</v>
      </c>
      <c r="J3" s="1" t="s">
        <v>226</v>
      </c>
    </row>
    <row r="4" spans="1:10" s="1" customFormat="1" ht="13" hidden="1" x14ac:dyDescent="0.3">
      <c r="A4" s="1" t="s">
        <v>227</v>
      </c>
      <c r="D4" s="7">
        <v>10</v>
      </c>
      <c r="E4" s="1">
        <v>30</v>
      </c>
      <c r="I4" s="7">
        <v>10</v>
      </c>
      <c r="J4" s="1">
        <v>30</v>
      </c>
    </row>
    <row r="5" spans="1:10" s="1" customFormat="1" ht="13" hidden="1" x14ac:dyDescent="0.3">
      <c r="A5" s="1" t="s">
        <v>254</v>
      </c>
      <c r="D5" s="7">
        <v>420</v>
      </c>
      <c r="E5" s="7">
        <v>420</v>
      </c>
      <c r="I5" s="7">
        <v>560</v>
      </c>
      <c r="J5" s="7">
        <v>560</v>
      </c>
    </row>
    <row r="6" spans="1:10" s="1" customFormat="1" ht="13" hidden="1" x14ac:dyDescent="0.3">
      <c r="A6" s="1" t="s">
        <v>353</v>
      </c>
      <c r="D6" s="7" t="s">
        <v>354</v>
      </c>
      <c r="E6" s="1" t="s">
        <v>355</v>
      </c>
      <c r="I6" s="7" t="s">
        <v>354</v>
      </c>
      <c r="J6" s="1" t="s">
        <v>355</v>
      </c>
    </row>
    <row r="7" spans="1:10" ht="13" x14ac:dyDescent="0.3">
      <c r="A7" s="1"/>
      <c r="B7" s="1"/>
      <c r="C7" s="1"/>
      <c r="D7" s="7"/>
      <c r="E7" s="1"/>
      <c r="F7" s="1"/>
      <c r="G7" s="1"/>
      <c r="H7" s="1"/>
      <c r="I7" s="7"/>
      <c r="J7" s="1"/>
    </row>
    <row r="8" spans="1:10" ht="13" hidden="1" x14ac:dyDescent="0.3">
      <c r="A8" s="1" t="s">
        <v>104</v>
      </c>
    </row>
    <row r="9" spans="1:10" s="1" customFormat="1" ht="13" hidden="1" x14ac:dyDescent="0.3">
      <c r="A9" s="1" t="s">
        <v>233</v>
      </c>
    </row>
    <row r="10" spans="1:10" s="1" customFormat="1" ht="13" hidden="1" x14ac:dyDescent="0.3">
      <c r="A10" s="1" t="s">
        <v>246</v>
      </c>
      <c r="D10" s="1" t="s">
        <v>226</v>
      </c>
      <c r="E10" s="1" t="s">
        <v>226</v>
      </c>
      <c r="I10" s="1" t="s">
        <v>226</v>
      </c>
      <c r="J10" s="1" t="s">
        <v>226</v>
      </c>
    </row>
    <row r="11" spans="1:10" s="1" customFormat="1" ht="13" hidden="1" x14ac:dyDescent="0.3">
      <c r="A11" s="1" t="s">
        <v>228</v>
      </c>
      <c r="D11" s="7">
        <v>10</v>
      </c>
      <c r="E11" s="1">
        <v>30</v>
      </c>
      <c r="I11" s="7">
        <v>10</v>
      </c>
      <c r="J11" s="1">
        <v>30</v>
      </c>
    </row>
    <row r="12" spans="1:10" s="1" customFormat="1" ht="13" hidden="1" x14ac:dyDescent="0.3">
      <c r="A12" s="1" t="s">
        <v>255</v>
      </c>
      <c r="D12" s="7">
        <v>430</v>
      </c>
      <c r="E12" s="1">
        <v>430</v>
      </c>
      <c r="I12" s="7">
        <v>570</v>
      </c>
      <c r="J12" s="7">
        <v>570</v>
      </c>
    </row>
    <row r="13" spans="1:10" s="1" customFormat="1" ht="13" hidden="1" x14ac:dyDescent="0.3">
      <c r="A13" s="1" t="s">
        <v>356</v>
      </c>
      <c r="D13" s="7" t="s">
        <v>354</v>
      </c>
      <c r="E13" s="1" t="s">
        <v>355</v>
      </c>
      <c r="I13" s="7" t="s">
        <v>354</v>
      </c>
      <c r="J13" s="1" t="s">
        <v>355</v>
      </c>
    </row>
    <row r="14" spans="1:10" ht="13" x14ac:dyDescent="0.3">
      <c r="A14" s="1"/>
      <c r="B14" s="1"/>
      <c r="C14" s="1"/>
      <c r="D14" s="7"/>
      <c r="E14" s="1"/>
      <c r="F14" s="1"/>
      <c r="G14" s="1"/>
      <c r="H14" s="1"/>
      <c r="I14" s="7"/>
      <c r="J14" s="1"/>
    </row>
    <row r="15" spans="1:10" ht="13" hidden="1" x14ac:dyDescent="0.3">
      <c r="A15" s="1" t="s">
        <v>105</v>
      </c>
    </row>
    <row r="16" spans="1:10" s="1" customFormat="1" ht="13" hidden="1" x14ac:dyDescent="0.3">
      <c r="A16" s="1" t="s">
        <v>234</v>
      </c>
    </row>
    <row r="17" spans="1:10" s="1" customFormat="1" ht="13" hidden="1" x14ac:dyDescent="0.3">
      <c r="A17" s="1" t="s">
        <v>247</v>
      </c>
      <c r="D17" s="1" t="s">
        <v>226</v>
      </c>
      <c r="E17" s="1" t="s">
        <v>226</v>
      </c>
      <c r="I17" s="1" t="s">
        <v>226</v>
      </c>
      <c r="J17" s="1" t="s">
        <v>226</v>
      </c>
    </row>
    <row r="18" spans="1:10" s="1" customFormat="1" ht="13" hidden="1" x14ac:dyDescent="0.3">
      <c r="A18" s="1" t="s">
        <v>229</v>
      </c>
      <c r="D18" s="7">
        <v>10</v>
      </c>
      <c r="E18" s="1">
        <v>30</v>
      </c>
      <c r="I18" s="7">
        <v>10</v>
      </c>
      <c r="J18" s="1">
        <v>30</v>
      </c>
    </row>
    <row r="19" spans="1:10" s="1" customFormat="1" ht="13" hidden="1" x14ac:dyDescent="0.3">
      <c r="A19" s="1" t="s">
        <v>256</v>
      </c>
      <c r="D19" s="7">
        <v>440</v>
      </c>
      <c r="E19" s="1">
        <v>440</v>
      </c>
      <c r="I19" s="7">
        <v>580</v>
      </c>
      <c r="J19" s="7">
        <v>580</v>
      </c>
    </row>
    <row r="20" spans="1:10" s="1" customFormat="1" ht="13" hidden="1" x14ac:dyDescent="0.3">
      <c r="A20" s="1" t="s">
        <v>357</v>
      </c>
      <c r="D20" s="7" t="s">
        <v>354</v>
      </c>
      <c r="E20" s="1" t="s">
        <v>355</v>
      </c>
      <c r="I20" s="7" t="s">
        <v>354</v>
      </c>
      <c r="J20" s="1" t="s">
        <v>355</v>
      </c>
    </row>
    <row r="21" spans="1:10" ht="13" x14ac:dyDescent="0.3">
      <c r="A21" s="1"/>
      <c r="B21" s="1"/>
      <c r="C21" s="1"/>
      <c r="D21" s="7"/>
      <c r="E21" s="1"/>
      <c r="F21" s="1"/>
      <c r="G21" s="1"/>
      <c r="H21" s="1"/>
      <c r="I21" s="7"/>
      <c r="J21" s="1"/>
    </row>
    <row r="22" spans="1:10" ht="13" hidden="1" x14ac:dyDescent="0.3">
      <c r="A22" s="1" t="s">
        <v>106</v>
      </c>
    </row>
    <row r="23" spans="1:10" s="1" customFormat="1" ht="13" hidden="1" x14ac:dyDescent="0.3">
      <c r="A23" s="1" t="s">
        <v>235</v>
      </c>
    </row>
    <row r="24" spans="1:10" s="1" customFormat="1" ht="13" hidden="1" x14ac:dyDescent="0.3">
      <c r="A24" s="1" t="s">
        <v>248</v>
      </c>
      <c r="D24" s="1" t="s">
        <v>226</v>
      </c>
      <c r="E24" s="1" t="s">
        <v>226</v>
      </c>
      <c r="I24" s="1" t="s">
        <v>226</v>
      </c>
      <c r="J24" s="1" t="s">
        <v>226</v>
      </c>
    </row>
    <row r="25" spans="1:10" s="1" customFormat="1" ht="13" hidden="1" x14ac:dyDescent="0.3">
      <c r="A25" s="1" t="s">
        <v>230</v>
      </c>
      <c r="D25" s="7">
        <v>10</v>
      </c>
      <c r="E25" s="1">
        <v>30</v>
      </c>
      <c r="I25" s="7">
        <v>10</v>
      </c>
      <c r="J25" s="1">
        <v>30</v>
      </c>
    </row>
    <row r="26" spans="1:10" s="1" customFormat="1" ht="13" hidden="1" x14ac:dyDescent="0.3">
      <c r="A26" s="1" t="s">
        <v>257</v>
      </c>
      <c r="D26" s="7">
        <v>450</v>
      </c>
      <c r="E26" s="1">
        <v>450</v>
      </c>
      <c r="I26" s="7">
        <v>590</v>
      </c>
      <c r="J26" s="7">
        <v>590</v>
      </c>
    </row>
    <row r="27" spans="1:10" s="1" customFormat="1" ht="13" hidden="1" x14ac:dyDescent="0.3">
      <c r="A27" s="1" t="s">
        <v>358</v>
      </c>
      <c r="D27" s="7" t="s">
        <v>354</v>
      </c>
      <c r="E27" s="1" t="s">
        <v>355</v>
      </c>
      <c r="I27" s="7" t="s">
        <v>354</v>
      </c>
      <c r="J27" s="1" t="s">
        <v>355</v>
      </c>
    </row>
    <row r="28" spans="1:10" ht="13" x14ac:dyDescent="0.3">
      <c r="A28" s="1"/>
      <c r="B28" s="1"/>
      <c r="C28" s="1"/>
      <c r="D28" s="7"/>
      <c r="E28" s="1"/>
      <c r="F28" s="1"/>
      <c r="G28" s="1"/>
      <c r="H28" s="1"/>
      <c r="I28" s="7"/>
      <c r="J28" s="1"/>
    </row>
    <row r="29" spans="1:10" ht="13" hidden="1" x14ac:dyDescent="0.3">
      <c r="A29" s="1" t="s">
        <v>107</v>
      </c>
    </row>
    <row r="30" spans="1:10" s="1" customFormat="1" ht="13" hidden="1" x14ac:dyDescent="0.3">
      <c r="A30" s="1" t="s">
        <v>236</v>
      </c>
    </row>
    <row r="31" spans="1:10" s="1" customFormat="1" ht="13" hidden="1" x14ac:dyDescent="0.3">
      <c r="A31" s="1" t="s">
        <v>249</v>
      </c>
      <c r="D31" s="1" t="s">
        <v>226</v>
      </c>
      <c r="E31" s="1" t="s">
        <v>226</v>
      </c>
      <c r="I31" s="1" t="s">
        <v>226</v>
      </c>
      <c r="J31" s="1" t="s">
        <v>226</v>
      </c>
    </row>
    <row r="32" spans="1:10" s="1" customFormat="1" ht="13" hidden="1" x14ac:dyDescent="0.3">
      <c r="A32" s="1" t="s">
        <v>231</v>
      </c>
      <c r="D32" s="7">
        <v>10</v>
      </c>
      <c r="E32" s="1">
        <v>30</v>
      </c>
      <c r="I32" s="7">
        <v>10</v>
      </c>
      <c r="J32" s="1">
        <v>30</v>
      </c>
    </row>
    <row r="33" spans="1:10" s="1" customFormat="1" ht="13" hidden="1" x14ac:dyDescent="0.3">
      <c r="A33" s="1" t="s">
        <v>221</v>
      </c>
      <c r="D33" s="7">
        <v>460</v>
      </c>
      <c r="E33" s="1">
        <v>460</v>
      </c>
      <c r="I33" s="7">
        <v>600</v>
      </c>
      <c r="J33" s="7">
        <v>600</v>
      </c>
    </row>
    <row r="34" spans="1:10" s="1" customFormat="1" ht="13" hidden="1" x14ac:dyDescent="0.3">
      <c r="A34" s="1" t="s">
        <v>361</v>
      </c>
      <c r="D34" s="7" t="s">
        <v>354</v>
      </c>
      <c r="E34" s="1" t="s">
        <v>355</v>
      </c>
      <c r="I34" s="7" t="s">
        <v>354</v>
      </c>
      <c r="J34" s="1" t="s">
        <v>355</v>
      </c>
    </row>
    <row r="35" spans="1:10" ht="13" x14ac:dyDescent="0.3">
      <c r="A35" s="1"/>
      <c r="B35" s="1"/>
      <c r="C35" s="1"/>
      <c r="D35" s="7"/>
      <c r="E35" s="1"/>
      <c r="F35" s="1"/>
      <c r="G35" s="1"/>
      <c r="H35" s="1"/>
      <c r="I35" s="7"/>
      <c r="J35" s="1"/>
    </row>
    <row r="36" spans="1:10" ht="13" hidden="1" x14ac:dyDescent="0.3">
      <c r="A36" s="1" t="s">
        <v>113</v>
      </c>
    </row>
    <row r="37" spans="1:10" s="1" customFormat="1" ht="13" hidden="1" x14ac:dyDescent="0.3">
      <c r="A37" s="1" t="s">
        <v>237</v>
      </c>
    </row>
    <row r="38" spans="1:10" s="1" customFormat="1" ht="13" hidden="1" x14ac:dyDescent="0.3">
      <c r="A38" s="1" t="s">
        <v>250</v>
      </c>
      <c r="D38" s="1" t="s">
        <v>226</v>
      </c>
      <c r="E38" s="1" t="s">
        <v>226</v>
      </c>
      <c r="I38" s="1" t="s">
        <v>226</v>
      </c>
      <c r="J38" s="1" t="s">
        <v>226</v>
      </c>
    </row>
    <row r="39" spans="1:10" s="1" customFormat="1" ht="13" hidden="1" x14ac:dyDescent="0.3">
      <c r="A39" s="1" t="s">
        <v>232</v>
      </c>
      <c r="D39" s="7">
        <v>10</v>
      </c>
      <c r="E39" s="1">
        <v>30</v>
      </c>
      <c r="I39" s="7">
        <v>10</v>
      </c>
      <c r="J39" s="1">
        <v>30</v>
      </c>
    </row>
    <row r="40" spans="1:10" s="1" customFormat="1" ht="13" hidden="1" x14ac:dyDescent="0.3">
      <c r="A40" s="1" t="s">
        <v>222</v>
      </c>
      <c r="D40" s="7">
        <v>470</v>
      </c>
      <c r="E40" s="1">
        <v>470</v>
      </c>
      <c r="I40" s="7">
        <v>610</v>
      </c>
      <c r="J40" s="7">
        <v>610</v>
      </c>
    </row>
    <row r="41" spans="1:10" s="1" customFormat="1" ht="13" hidden="1" x14ac:dyDescent="0.3">
      <c r="A41" s="1" t="s">
        <v>368</v>
      </c>
      <c r="D41" s="7" t="s">
        <v>354</v>
      </c>
      <c r="E41" s="1" t="s">
        <v>355</v>
      </c>
      <c r="I41" s="7" t="s">
        <v>354</v>
      </c>
      <c r="J41" s="1" t="s">
        <v>355</v>
      </c>
    </row>
    <row r="42" spans="1:10" ht="13" x14ac:dyDescent="0.3">
      <c r="A42" s="1"/>
      <c r="B42" s="1"/>
      <c r="C42" s="1"/>
      <c r="D42" s="7"/>
      <c r="E42" s="1"/>
      <c r="F42" s="1"/>
      <c r="G42" s="1"/>
      <c r="H42" s="1"/>
      <c r="I42" s="7"/>
      <c r="J42" s="1"/>
    </row>
    <row r="43" spans="1:10" ht="13" hidden="1" x14ac:dyDescent="0.3">
      <c r="A43" s="1" t="s">
        <v>114</v>
      </c>
    </row>
    <row r="44" spans="1:10" s="1" customFormat="1" ht="13" hidden="1" x14ac:dyDescent="0.3">
      <c r="A44" s="1" t="s">
        <v>239</v>
      </c>
    </row>
    <row r="45" spans="1:10" s="1" customFormat="1" ht="13" hidden="1" x14ac:dyDescent="0.3">
      <c r="A45" s="1" t="s">
        <v>240</v>
      </c>
      <c r="D45" s="1" t="s">
        <v>226</v>
      </c>
      <c r="E45" s="1" t="s">
        <v>226</v>
      </c>
    </row>
    <row r="46" spans="1:10" s="1" customFormat="1" ht="13" hidden="1" x14ac:dyDescent="0.3">
      <c r="A46" s="1" t="s">
        <v>241</v>
      </c>
      <c r="D46" s="7">
        <v>10</v>
      </c>
      <c r="E46" s="1">
        <v>30</v>
      </c>
      <c r="I46" s="7"/>
    </row>
    <row r="47" spans="1:10" s="1" customFormat="1" ht="13" hidden="1" x14ac:dyDescent="0.3">
      <c r="A47" s="1" t="s">
        <v>223</v>
      </c>
      <c r="D47" s="7">
        <v>480</v>
      </c>
      <c r="E47" s="1">
        <v>480</v>
      </c>
      <c r="I47" s="7"/>
      <c r="J47" s="7"/>
    </row>
    <row r="48" spans="1:10" s="1" customFormat="1" ht="13" hidden="1" x14ac:dyDescent="0.3">
      <c r="A48" s="1" t="s">
        <v>369</v>
      </c>
      <c r="D48" s="7" t="s">
        <v>354</v>
      </c>
      <c r="E48" s="1" t="s">
        <v>355</v>
      </c>
      <c r="I48" s="7"/>
    </row>
    <row r="49" spans="1:10" ht="13" x14ac:dyDescent="0.3">
      <c r="A49" s="1"/>
      <c r="B49" s="1"/>
      <c r="C49" s="1"/>
      <c r="D49" s="7"/>
      <c r="E49" s="1"/>
      <c r="F49" s="1"/>
      <c r="G49" s="1"/>
      <c r="H49" s="1"/>
      <c r="I49" s="7"/>
      <c r="J49" s="1"/>
    </row>
    <row r="50" spans="1:10" ht="13" hidden="1" x14ac:dyDescent="0.3">
      <c r="A50" s="1" t="s">
        <v>115</v>
      </c>
    </row>
    <row r="51" spans="1:10" s="1" customFormat="1" ht="13" hidden="1" x14ac:dyDescent="0.3">
      <c r="A51" s="1" t="s">
        <v>242</v>
      </c>
    </row>
    <row r="52" spans="1:10" s="1" customFormat="1" ht="13" hidden="1" x14ac:dyDescent="0.3">
      <c r="A52" s="1" t="s">
        <v>243</v>
      </c>
      <c r="D52" s="1" t="s">
        <v>226</v>
      </c>
      <c r="E52" s="1" t="s">
        <v>226</v>
      </c>
    </row>
    <row r="53" spans="1:10" s="1" customFormat="1" ht="13" hidden="1" x14ac:dyDescent="0.3">
      <c r="A53" s="1" t="s">
        <v>244</v>
      </c>
      <c r="D53" s="7">
        <v>10</v>
      </c>
      <c r="E53" s="1">
        <v>30</v>
      </c>
      <c r="I53" s="7"/>
    </row>
    <row r="54" spans="1:10" s="1" customFormat="1" ht="13" hidden="1" x14ac:dyDescent="0.3">
      <c r="A54" s="1" t="s">
        <v>224</v>
      </c>
      <c r="D54" s="7">
        <v>490</v>
      </c>
      <c r="E54" s="1">
        <v>490</v>
      </c>
      <c r="I54" s="7"/>
      <c r="J54" s="7"/>
    </row>
    <row r="55" spans="1:10" s="1" customFormat="1" ht="13" hidden="1" x14ac:dyDescent="0.3">
      <c r="A55" s="1" t="s">
        <v>370</v>
      </c>
      <c r="D55" s="7" t="s">
        <v>354</v>
      </c>
      <c r="E55" s="1" t="s">
        <v>355</v>
      </c>
      <c r="I55" s="7"/>
    </row>
    <row r="56" spans="1:10" ht="13" x14ac:dyDescent="0.3">
      <c r="A56" s="1"/>
      <c r="B56" s="1"/>
      <c r="C56" s="1"/>
      <c r="D56" s="7"/>
      <c r="E56" s="1"/>
      <c r="F56" s="1"/>
      <c r="G56" s="1"/>
      <c r="H56" s="1"/>
      <c r="I56" s="7"/>
      <c r="J56" s="1"/>
    </row>
    <row r="57" spans="1:10" ht="13" hidden="1" x14ac:dyDescent="0.3">
      <c r="A57" s="1" t="s">
        <v>116</v>
      </c>
    </row>
    <row r="58" spans="1:10" s="1" customFormat="1" ht="13" hidden="1" x14ac:dyDescent="0.3">
      <c r="A58" s="1" t="s">
        <v>362</v>
      </c>
    </row>
    <row r="59" spans="1:10" s="1" customFormat="1" ht="13" hidden="1" x14ac:dyDescent="0.3">
      <c r="A59" s="1" t="s">
        <v>363</v>
      </c>
      <c r="D59" s="1" t="s">
        <v>226</v>
      </c>
      <c r="E59" s="1" t="s">
        <v>226</v>
      </c>
    </row>
    <row r="60" spans="1:10" s="1" customFormat="1" ht="13" hidden="1" x14ac:dyDescent="0.3">
      <c r="A60" s="1" t="s">
        <v>364</v>
      </c>
      <c r="D60" s="7">
        <v>10</v>
      </c>
      <c r="E60" s="1">
        <v>30</v>
      </c>
      <c r="I60" s="7"/>
    </row>
    <row r="61" spans="1:10" s="1" customFormat="1" ht="13" hidden="1" x14ac:dyDescent="0.3">
      <c r="A61" s="1" t="s">
        <v>365</v>
      </c>
      <c r="D61" s="7">
        <v>500</v>
      </c>
      <c r="E61" s="1">
        <v>500</v>
      </c>
      <c r="I61" s="7"/>
      <c r="J61" s="7"/>
    </row>
    <row r="62" spans="1:10" s="1" customFormat="1" ht="13" hidden="1" x14ac:dyDescent="0.3">
      <c r="A62" s="1" t="s">
        <v>366</v>
      </c>
      <c r="D62" s="7" t="s">
        <v>354</v>
      </c>
      <c r="E62" s="1" t="s">
        <v>355</v>
      </c>
      <c r="I62" s="7"/>
    </row>
    <row r="63" spans="1:10" ht="13" x14ac:dyDescent="0.3">
      <c r="A63" s="1"/>
      <c r="B63" s="1"/>
      <c r="C63" s="1"/>
      <c r="D63" s="7"/>
      <c r="E63" s="1"/>
      <c r="F63" s="1"/>
      <c r="G63" s="1"/>
      <c r="H63" s="1"/>
      <c r="I63" s="7"/>
      <c r="J63" s="1"/>
    </row>
    <row r="64" spans="1:10" ht="13" hidden="1" x14ac:dyDescent="0.3">
      <c r="A64" s="1" t="s">
        <v>117</v>
      </c>
    </row>
    <row r="65" spans="1:10" s="1" customFormat="1" ht="13" hidden="1" x14ac:dyDescent="0.3">
      <c r="A65" s="1" t="s">
        <v>371</v>
      </c>
    </row>
    <row r="66" spans="1:10" s="1" customFormat="1" ht="13" hidden="1" x14ac:dyDescent="0.3">
      <c r="A66" s="1" t="s">
        <v>372</v>
      </c>
      <c r="D66" s="1" t="s">
        <v>226</v>
      </c>
      <c r="E66" s="1" t="s">
        <v>226</v>
      </c>
    </row>
    <row r="67" spans="1:10" s="1" customFormat="1" ht="13" hidden="1" x14ac:dyDescent="0.3">
      <c r="A67" s="1" t="s">
        <v>373</v>
      </c>
      <c r="D67" s="7">
        <v>10</v>
      </c>
      <c r="E67" s="1">
        <v>30</v>
      </c>
      <c r="I67" s="7"/>
    </row>
    <row r="68" spans="1:10" s="1" customFormat="1" ht="13" hidden="1" x14ac:dyDescent="0.3">
      <c r="A68" s="1" t="s">
        <v>374</v>
      </c>
      <c r="D68" s="7">
        <v>510</v>
      </c>
      <c r="E68" s="1">
        <v>510</v>
      </c>
      <c r="I68" s="7"/>
      <c r="J68" s="7"/>
    </row>
    <row r="69" spans="1:10" s="1" customFormat="1" ht="13" hidden="1" x14ac:dyDescent="0.3">
      <c r="A69" s="1" t="s">
        <v>375</v>
      </c>
      <c r="D69" s="7" t="s">
        <v>354</v>
      </c>
      <c r="E69" s="1" t="s">
        <v>355</v>
      </c>
      <c r="I69" s="7"/>
    </row>
    <row r="70" spans="1:10" ht="13" x14ac:dyDescent="0.3">
      <c r="A70" s="1"/>
      <c r="B70" s="1"/>
      <c r="C70" s="1"/>
      <c r="D70" s="7"/>
      <c r="E70" s="1"/>
      <c r="F70" s="1"/>
      <c r="G70" s="1"/>
      <c r="H70" s="1"/>
      <c r="I70" s="7"/>
      <c r="J70" s="1"/>
    </row>
    <row r="71" spans="1:10" ht="13" hidden="1" x14ac:dyDescent="0.3">
      <c r="A71" s="1" t="s">
        <v>118</v>
      </c>
    </row>
    <row r="72" spans="1:10" s="1" customFormat="1" ht="13" hidden="1" x14ac:dyDescent="0.3">
      <c r="A72" s="1" t="s">
        <v>376</v>
      </c>
    </row>
    <row r="73" spans="1:10" s="1" customFormat="1" ht="13" hidden="1" x14ac:dyDescent="0.3">
      <c r="A73" s="1" t="s">
        <v>377</v>
      </c>
      <c r="D73" s="1" t="s">
        <v>226</v>
      </c>
      <c r="E73" s="1" t="s">
        <v>226</v>
      </c>
    </row>
    <row r="74" spans="1:10" s="1" customFormat="1" ht="13" hidden="1" x14ac:dyDescent="0.3">
      <c r="A74" s="1" t="s">
        <v>378</v>
      </c>
      <c r="D74" s="7">
        <v>10</v>
      </c>
      <c r="E74" s="1">
        <v>30</v>
      </c>
      <c r="I74" s="7"/>
    </row>
    <row r="75" spans="1:10" s="1" customFormat="1" ht="13" hidden="1" x14ac:dyDescent="0.3">
      <c r="A75" s="1" t="s">
        <v>379</v>
      </c>
      <c r="D75" s="7">
        <v>520</v>
      </c>
      <c r="E75" s="1">
        <v>520</v>
      </c>
      <c r="I75" s="7"/>
      <c r="J75" s="7"/>
    </row>
    <row r="76" spans="1:10" s="1" customFormat="1" ht="13" hidden="1" x14ac:dyDescent="0.3">
      <c r="A76" s="1" t="s">
        <v>380</v>
      </c>
      <c r="D76" s="7" t="s">
        <v>354</v>
      </c>
      <c r="E76" s="1" t="s">
        <v>355</v>
      </c>
      <c r="I76" s="7"/>
    </row>
    <row r="77" spans="1:10" ht="13" x14ac:dyDescent="0.3">
      <c r="A77" s="1"/>
      <c r="B77" s="1"/>
      <c r="C77" s="1"/>
      <c r="D77" s="7"/>
      <c r="E77" s="1"/>
      <c r="F77" s="1"/>
      <c r="G77" s="1"/>
      <c r="H77" s="1"/>
      <c r="I77" s="7"/>
      <c r="J77" s="1"/>
    </row>
    <row r="78" spans="1:10" ht="13" hidden="1" x14ac:dyDescent="0.3">
      <c r="A78" s="1" t="s">
        <v>121</v>
      </c>
    </row>
    <row r="79" spans="1:10" s="1" customFormat="1" ht="13" hidden="1" x14ac:dyDescent="0.3">
      <c r="A79" s="1" t="s">
        <v>381</v>
      </c>
    </row>
    <row r="80" spans="1:10" s="1" customFormat="1" ht="13" hidden="1" x14ac:dyDescent="0.3">
      <c r="A80" s="1" t="s">
        <v>382</v>
      </c>
      <c r="D80" s="1" t="s">
        <v>226</v>
      </c>
      <c r="E80" s="1" t="s">
        <v>226</v>
      </c>
    </row>
    <row r="81" spans="1:10" s="1" customFormat="1" ht="13" hidden="1" x14ac:dyDescent="0.3">
      <c r="A81" s="1" t="s">
        <v>383</v>
      </c>
      <c r="D81" s="7">
        <v>10</v>
      </c>
      <c r="E81" s="1">
        <v>30</v>
      </c>
      <c r="I81" s="7"/>
    </row>
    <row r="82" spans="1:10" s="1" customFormat="1" ht="13" hidden="1" x14ac:dyDescent="0.3">
      <c r="A82" s="1" t="s">
        <v>384</v>
      </c>
      <c r="D82" s="7">
        <v>530</v>
      </c>
      <c r="E82" s="1">
        <v>530</v>
      </c>
      <c r="I82" s="7"/>
      <c r="J82" s="7"/>
    </row>
    <row r="83" spans="1:10" s="1" customFormat="1" ht="13" hidden="1" x14ac:dyDescent="0.3">
      <c r="A83" s="1" t="s">
        <v>385</v>
      </c>
      <c r="D83" s="7" t="s">
        <v>354</v>
      </c>
      <c r="E83" s="1" t="s">
        <v>355</v>
      </c>
      <c r="I83" s="7"/>
    </row>
    <row r="84" spans="1:10" s="1" customFormat="1" ht="13" x14ac:dyDescent="0.3">
      <c r="D84" s="7"/>
      <c r="I84" s="7"/>
    </row>
    <row r="85" spans="1:10" ht="13" hidden="1" x14ac:dyDescent="0.3">
      <c r="A85" s="1" t="s">
        <v>119</v>
      </c>
    </row>
    <row r="86" spans="1:10" s="1" customFormat="1" ht="13" hidden="1" x14ac:dyDescent="0.3">
      <c r="A86" s="1" t="s">
        <v>387</v>
      </c>
    </row>
    <row r="87" spans="1:10" s="1" customFormat="1" ht="13" hidden="1" x14ac:dyDescent="0.3">
      <c r="A87" s="1" t="s">
        <v>388</v>
      </c>
      <c r="D87" s="1" t="s">
        <v>226</v>
      </c>
      <c r="E87" s="1" t="s">
        <v>226</v>
      </c>
    </row>
    <row r="88" spans="1:10" s="1" customFormat="1" ht="13" hidden="1" x14ac:dyDescent="0.3">
      <c r="A88" s="1" t="s">
        <v>389</v>
      </c>
      <c r="D88" s="7">
        <v>10</v>
      </c>
      <c r="E88" s="1">
        <v>30</v>
      </c>
      <c r="I88" s="7"/>
    </row>
    <row r="89" spans="1:10" s="1" customFormat="1" ht="13" hidden="1" x14ac:dyDescent="0.3">
      <c r="A89" s="1" t="s">
        <v>390</v>
      </c>
      <c r="D89" s="7">
        <v>540</v>
      </c>
      <c r="E89" s="1">
        <v>540</v>
      </c>
      <c r="I89" s="7"/>
      <c r="J89" s="7"/>
    </row>
    <row r="90" spans="1:10" s="1" customFormat="1" ht="13" hidden="1" x14ac:dyDescent="0.3">
      <c r="A90" s="1" t="s">
        <v>391</v>
      </c>
      <c r="D90" s="7" t="s">
        <v>354</v>
      </c>
      <c r="E90" s="1" t="s">
        <v>355</v>
      </c>
      <c r="I90" s="7"/>
    </row>
    <row r="91" spans="1:10" s="1" customFormat="1" ht="13" x14ac:dyDescent="0.3">
      <c r="D91" s="7"/>
      <c r="I91" s="7"/>
    </row>
    <row r="92" spans="1:10" ht="13" hidden="1" x14ac:dyDescent="0.3">
      <c r="A92" s="1" t="s">
        <v>120</v>
      </c>
    </row>
    <row r="93" spans="1:10" s="1" customFormat="1" ht="13" hidden="1" x14ac:dyDescent="0.3">
      <c r="A93" s="1" t="s">
        <v>392</v>
      </c>
    </row>
    <row r="94" spans="1:10" s="1" customFormat="1" ht="13" hidden="1" x14ac:dyDescent="0.3">
      <c r="A94" s="1" t="s">
        <v>393</v>
      </c>
      <c r="D94" s="1" t="s">
        <v>226</v>
      </c>
      <c r="E94" s="1" t="s">
        <v>226</v>
      </c>
    </row>
    <row r="95" spans="1:10" s="1" customFormat="1" ht="13" hidden="1" x14ac:dyDescent="0.3">
      <c r="A95" s="1" t="s">
        <v>394</v>
      </c>
      <c r="D95" s="7">
        <v>10</v>
      </c>
      <c r="E95" s="1">
        <v>30</v>
      </c>
      <c r="I95" s="7"/>
    </row>
    <row r="96" spans="1:10" s="1" customFormat="1" ht="13" hidden="1" x14ac:dyDescent="0.3">
      <c r="A96" s="1" t="s">
        <v>395</v>
      </c>
      <c r="D96" s="7">
        <v>550</v>
      </c>
      <c r="E96" s="1">
        <v>550</v>
      </c>
      <c r="I96" s="7"/>
      <c r="J96" s="7"/>
    </row>
    <row r="97" spans="1:10" s="1" customFormat="1" ht="13" hidden="1" x14ac:dyDescent="0.3">
      <c r="A97" s="1" t="s">
        <v>396</v>
      </c>
      <c r="D97" s="7" t="s">
        <v>354</v>
      </c>
      <c r="E97" s="1" t="s">
        <v>355</v>
      </c>
      <c r="I97" s="7"/>
    </row>
    <row r="98" spans="1:10" s="1" customFormat="1" ht="13" x14ac:dyDescent="0.3">
      <c r="D98" s="7"/>
      <c r="I98" s="7"/>
    </row>
    <row r="99" spans="1:10" ht="13" hidden="1" x14ac:dyDescent="0.3">
      <c r="A99" s="1" t="s">
        <v>122</v>
      </c>
    </row>
    <row r="100" spans="1:10" ht="13" hidden="1" x14ac:dyDescent="0.3">
      <c r="A100" s="1" t="s">
        <v>397</v>
      </c>
      <c r="B100" s="1"/>
      <c r="C100" s="1"/>
      <c r="D100" s="1"/>
      <c r="E100" s="1"/>
      <c r="F100" s="1"/>
      <c r="G100" s="1"/>
      <c r="H100" s="1"/>
      <c r="I100" s="1"/>
      <c r="J100" s="1"/>
    </row>
    <row r="101" spans="1:10" ht="13" hidden="1" x14ac:dyDescent="0.3">
      <c r="A101" s="1" t="s">
        <v>398</v>
      </c>
      <c r="B101" s="1"/>
      <c r="C101" s="1"/>
      <c r="D101" s="1" t="s">
        <v>226</v>
      </c>
      <c r="E101" s="1" t="s">
        <v>226</v>
      </c>
      <c r="F101" s="1"/>
      <c r="G101" s="1"/>
      <c r="H101" s="1"/>
      <c r="I101" s="1" t="s">
        <v>226</v>
      </c>
      <c r="J101" s="1" t="s">
        <v>226</v>
      </c>
    </row>
    <row r="102" spans="1:10" ht="13" hidden="1" x14ac:dyDescent="0.3">
      <c r="A102" s="1" t="s">
        <v>449</v>
      </c>
      <c r="B102" s="1"/>
      <c r="C102" s="1"/>
      <c r="D102" s="42" t="str">
        <f>CONCATENATE("BUD",NOTES!$D$4)</f>
        <v>BUD2022</v>
      </c>
      <c r="E102" s="42" t="str">
        <f>CONCATENATE("BUD",NOTES!$D$4)</f>
        <v>BUD2022</v>
      </c>
      <c r="F102" s="42"/>
      <c r="G102" s="42"/>
      <c r="H102" s="42"/>
      <c r="I102" s="42" t="str">
        <f>CONCATENATE("BUD",NOTES!$D$4)</f>
        <v>BUD2022</v>
      </c>
      <c r="J102" s="42" t="str">
        <f>CONCATENATE("BUD",NOTES!$D$4)</f>
        <v>BUD2022</v>
      </c>
    </row>
    <row r="103" spans="1:10" ht="13" hidden="1" x14ac:dyDescent="0.3">
      <c r="A103" s="1" t="s">
        <v>399</v>
      </c>
      <c r="B103" s="1"/>
      <c r="C103" s="1"/>
      <c r="D103" s="7">
        <v>10</v>
      </c>
      <c r="E103" s="1">
        <v>10</v>
      </c>
      <c r="F103" s="1"/>
      <c r="G103" s="1"/>
      <c r="H103" s="1"/>
      <c r="I103" s="7">
        <v>10</v>
      </c>
      <c r="J103" s="1">
        <v>10</v>
      </c>
    </row>
    <row r="104" spans="1:10" ht="13" hidden="1" x14ac:dyDescent="0.3">
      <c r="A104" s="1" t="s">
        <v>400</v>
      </c>
      <c r="B104" s="1"/>
      <c r="C104" s="1"/>
      <c r="D104" s="7">
        <v>110</v>
      </c>
      <c r="E104" s="1">
        <v>110</v>
      </c>
      <c r="F104" s="1"/>
      <c r="G104" s="1"/>
      <c r="H104" s="1"/>
      <c r="I104" s="7">
        <v>120</v>
      </c>
      <c r="J104" s="1">
        <v>120</v>
      </c>
    </row>
    <row r="105" spans="1:10" ht="13" hidden="1" x14ac:dyDescent="0.3">
      <c r="A105" s="1" t="s">
        <v>123</v>
      </c>
      <c r="B105" s="1"/>
      <c r="C105" s="1"/>
      <c r="D105" s="7" t="s">
        <v>99</v>
      </c>
      <c r="E105" s="7" t="s">
        <v>99</v>
      </c>
      <c r="F105" s="1"/>
      <c r="G105" s="1"/>
      <c r="H105" s="1"/>
      <c r="I105" s="7" t="s">
        <v>100</v>
      </c>
      <c r="J105" s="7" t="s">
        <v>100</v>
      </c>
    </row>
    <row r="106" spans="1:10" ht="13" hidden="1" x14ac:dyDescent="0.3">
      <c r="A106" s="1" t="s">
        <v>401</v>
      </c>
      <c r="B106" s="1"/>
      <c r="C106" s="1"/>
      <c r="D106" s="7" t="s">
        <v>355</v>
      </c>
      <c r="E106" s="1" t="s">
        <v>355</v>
      </c>
      <c r="F106" s="1"/>
      <c r="G106" s="1"/>
      <c r="H106" s="1"/>
      <c r="I106" s="7" t="s">
        <v>355</v>
      </c>
      <c r="J106" s="1" t="s">
        <v>355</v>
      </c>
    </row>
    <row r="108" spans="1:10" ht="13" hidden="1" x14ac:dyDescent="0.3">
      <c r="A108" s="1" t="s">
        <v>527</v>
      </c>
    </row>
    <row r="109" spans="1:10" s="1" customFormat="1" ht="13" hidden="1" x14ac:dyDescent="0.3">
      <c r="A109" s="1" t="s">
        <v>402</v>
      </c>
    </row>
    <row r="110" spans="1:10" s="1" customFormat="1" ht="13" hidden="1" x14ac:dyDescent="0.3">
      <c r="A110" s="1" t="s">
        <v>403</v>
      </c>
      <c r="D110" s="1" t="s">
        <v>226</v>
      </c>
      <c r="E110" s="1" t="s">
        <v>226</v>
      </c>
    </row>
    <row r="111" spans="1:10" s="1" customFormat="1" ht="13" hidden="1" x14ac:dyDescent="0.3">
      <c r="A111" s="1" t="s">
        <v>404</v>
      </c>
      <c r="D111" s="7">
        <v>10</v>
      </c>
      <c r="E111" s="1">
        <v>30</v>
      </c>
      <c r="I111" s="7"/>
    </row>
    <row r="112" spans="1:10" s="1" customFormat="1" ht="13" hidden="1" x14ac:dyDescent="0.3">
      <c r="A112" s="1" t="s">
        <v>405</v>
      </c>
      <c r="D112" s="7">
        <v>810</v>
      </c>
      <c r="E112" s="1">
        <v>810</v>
      </c>
      <c r="I112" s="7"/>
      <c r="J112" s="7"/>
    </row>
    <row r="113" spans="1:10" s="1" customFormat="1" ht="13" hidden="1" x14ac:dyDescent="0.3">
      <c r="A113" s="1" t="s">
        <v>406</v>
      </c>
      <c r="D113" s="7" t="s">
        <v>354</v>
      </c>
      <c r="E113" s="1" t="s">
        <v>355</v>
      </c>
      <c r="I113" s="7"/>
    </row>
    <row r="115" spans="1:10" s="1" customFormat="1" ht="17.5" x14ac:dyDescent="0.35">
      <c r="B115" s="217" t="s">
        <v>483</v>
      </c>
      <c r="C115" s="217"/>
      <c r="D115" s="217"/>
      <c r="E115" s="217"/>
      <c r="F115" s="217"/>
      <c r="G115" s="217"/>
      <c r="H115" s="217"/>
      <c r="I115" s="217"/>
      <c r="J115" s="217"/>
    </row>
    <row r="116" spans="1:10" s="1" customFormat="1" ht="13" x14ac:dyDescent="0.3"/>
    <row r="117" spans="1:10" s="1" customFormat="1" ht="21.75" customHeight="1" x14ac:dyDescent="0.3">
      <c r="B117" s="105" t="s">
        <v>484</v>
      </c>
      <c r="C117" s="5"/>
      <c r="D117" s="106" t="s">
        <v>251</v>
      </c>
      <c r="E117" s="106" t="s">
        <v>252</v>
      </c>
      <c r="F117" s="5"/>
      <c r="G117" s="105" t="s">
        <v>484</v>
      </c>
      <c r="H117" s="5"/>
      <c r="I117" s="106" t="s">
        <v>251</v>
      </c>
      <c r="J117" s="106" t="s">
        <v>252</v>
      </c>
    </row>
    <row r="118" spans="1:10" s="1" customFormat="1" ht="13" x14ac:dyDescent="0.3"/>
    <row r="119" spans="1:10" s="1" customFormat="1" ht="13" x14ac:dyDescent="0.3">
      <c r="B119" s="107" t="s">
        <v>492</v>
      </c>
      <c r="C119" s="8" t="s">
        <v>487</v>
      </c>
      <c r="D119" s="9" t="s">
        <v>253</v>
      </c>
      <c r="E119" s="9" t="s">
        <v>253</v>
      </c>
      <c r="G119" s="107" t="s">
        <v>491</v>
      </c>
      <c r="H119" s="8" t="s">
        <v>481</v>
      </c>
      <c r="I119" s="9" t="s">
        <v>253</v>
      </c>
      <c r="J119" s="9" t="s">
        <v>253</v>
      </c>
    </row>
    <row r="120" spans="1:10" s="1" customFormat="1" ht="13" x14ac:dyDescent="0.3"/>
    <row r="121" spans="1:10" s="1" customFormat="1" ht="18" customHeight="1" x14ac:dyDescent="0.3">
      <c r="A121" s="1" t="s">
        <v>478</v>
      </c>
      <c r="B121" s="56" t="s">
        <v>11</v>
      </c>
      <c r="C121" s="6" t="s">
        <v>317</v>
      </c>
      <c r="D121" s="10">
        <v>35165058.020000003</v>
      </c>
      <c r="E121" s="10">
        <v>10591816.75</v>
      </c>
      <c r="G121" s="56" t="s">
        <v>27</v>
      </c>
      <c r="H121" s="6" t="s">
        <v>330</v>
      </c>
      <c r="I121" s="10">
        <v>39260372.480000004</v>
      </c>
      <c r="J121" s="10">
        <v>11570948.060000001</v>
      </c>
    </row>
    <row r="122" spans="1:10" s="1" customFormat="1" ht="18" customHeight="1" x14ac:dyDescent="0.3">
      <c r="A122" s="1" t="s">
        <v>72</v>
      </c>
      <c r="B122" s="56" t="s">
        <v>12</v>
      </c>
      <c r="C122" s="6" t="s">
        <v>318</v>
      </c>
      <c r="D122" s="10">
        <v>41654261.490000002</v>
      </c>
      <c r="E122" s="10">
        <v>15877678.069999998</v>
      </c>
      <c r="G122" s="56" t="s">
        <v>28</v>
      </c>
      <c r="H122" s="56" t="s">
        <v>331</v>
      </c>
      <c r="I122" s="10">
        <v>183097538.22</v>
      </c>
      <c r="J122" s="10">
        <v>7923415.29</v>
      </c>
    </row>
    <row r="123" spans="1:10" s="1" customFormat="1" ht="18" customHeight="1" x14ac:dyDescent="0.3">
      <c r="A123" s="1" t="s">
        <v>408</v>
      </c>
      <c r="B123" s="56" t="s">
        <v>13</v>
      </c>
      <c r="C123" s="6" t="s">
        <v>319</v>
      </c>
      <c r="D123" s="10">
        <v>3493663.63</v>
      </c>
      <c r="E123" s="10">
        <v>3501578.3600000003</v>
      </c>
      <c r="G123" s="56" t="s">
        <v>29</v>
      </c>
      <c r="H123" s="6" t="s">
        <v>332</v>
      </c>
      <c r="I123" s="10">
        <v>152038005.04000002</v>
      </c>
      <c r="J123" s="10">
        <v>7205391.6200000001</v>
      </c>
    </row>
    <row r="124" spans="1:10" s="1" customFormat="1" ht="18" customHeight="1" x14ac:dyDescent="0.3">
      <c r="A124" s="1" t="s">
        <v>409</v>
      </c>
      <c r="B124" s="56" t="s">
        <v>14</v>
      </c>
      <c r="C124" s="56" t="s">
        <v>320</v>
      </c>
      <c r="D124" s="10">
        <v>6597682.1799999997</v>
      </c>
      <c r="E124" s="10">
        <v>3323620.13</v>
      </c>
      <c r="G124" s="56" t="s">
        <v>30</v>
      </c>
      <c r="H124" s="56" t="s">
        <v>333</v>
      </c>
      <c r="I124" s="10">
        <v>73293551.290000021</v>
      </c>
      <c r="J124" s="10">
        <v>19220286.699999999</v>
      </c>
    </row>
    <row r="125" spans="1:10" s="1" customFormat="1" ht="18" customHeight="1" x14ac:dyDescent="0.3">
      <c r="A125" s="1" t="s">
        <v>410</v>
      </c>
      <c r="B125" s="56" t="s">
        <v>15</v>
      </c>
      <c r="C125" s="56" t="s">
        <v>321</v>
      </c>
      <c r="D125" s="10">
        <v>33895380.239999995</v>
      </c>
      <c r="E125" s="10">
        <v>4130651.06</v>
      </c>
      <c r="G125" s="56" t="s">
        <v>31</v>
      </c>
      <c r="H125" s="56" t="s">
        <v>334</v>
      </c>
      <c r="I125" s="10">
        <v>80351271.089999989</v>
      </c>
      <c r="J125" s="10">
        <v>13723757.710000003</v>
      </c>
    </row>
    <row r="126" spans="1:10" s="1" customFormat="1" ht="18" customHeight="1" x14ac:dyDescent="0.3">
      <c r="A126" s="1" t="s">
        <v>73</v>
      </c>
      <c r="B126" s="56" t="s">
        <v>16</v>
      </c>
      <c r="C126" s="56" t="s">
        <v>322</v>
      </c>
      <c r="D126" s="10">
        <v>124083041.84999998</v>
      </c>
      <c r="E126" s="10">
        <v>2001635.37</v>
      </c>
      <c r="G126" s="56" t="s">
        <v>32</v>
      </c>
      <c r="H126" s="56" t="s">
        <v>289</v>
      </c>
      <c r="I126" s="10">
        <v>5560865.8499999996</v>
      </c>
      <c r="J126" s="10">
        <v>6421414.5100000007</v>
      </c>
    </row>
    <row r="127" spans="1:10" s="1" customFormat="1" ht="18" customHeight="1" x14ac:dyDescent="0.3">
      <c r="A127" s="1" t="s">
        <v>74</v>
      </c>
      <c r="B127" s="56" t="s">
        <v>17</v>
      </c>
      <c r="C127" s="56" t="s">
        <v>323</v>
      </c>
      <c r="D127" s="10">
        <v>37062284.699999996</v>
      </c>
      <c r="E127" s="10">
        <v>23024223.870000001</v>
      </c>
      <c r="G127" s="108"/>
      <c r="H127" s="109"/>
      <c r="I127" s="10"/>
      <c r="J127" s="10"/>
    </row>
    <row r="128" spans="1:10" s="1" customFormat="1" ht="18" customHeight="1" x14ac:dyDescent="0.3">
      <c r="A128" s="1" t="s">
        <v>75</v>
      </c>
      <c r="B128" s="56" t="s">
        <v>18</v>
      </c>
      <c r="C128" s="56" t="s">
        <v>324</v>
      </c>
      <c r="D128" s="10">
        <v>9016350.0399999991</v>
      </c>
      <c r="E128" s="10">
        <v>4607771.91</v>
      </c>
      <c r="G128" s="108"/>
      <c r="H128" s="109"/>
      <c r="I128" s="10"/>
      <c r="J128" s="10"/>
    </row>
    <row r="129" spans="1:10" s="1" customFormat="1" ht="18" customHeight="1" x14ac:dyDescent="0.3">
      <c r="A129" s="1" t="s">
        <v>76</v>
      </c>
      <c r="B129" s="56" t="s">
        <v>19</v>
      </c>
      <c r="C129" s="56" t="s">
        <v>20</v>
      </c>
      <c r="D129" s="10">
        <v>24855149.879999995</v>
      </c>
      <c r="E129" s="10">
        <v>9322795.8399999999</v>
      </c>
      <c r="G129" s="108"/>
      <c r="H129" s="109"/>
      <c r="I129" s="10"/>
      <c r="J129" s="10"/>
    </row>
    <row r="130" spans="1:10" s="1" customFormat="1" ht="18" customHeight="1" x14ac:dyDescent="0.3">
      <c r="A130" s="1" t="s">
        <v>77</v>
      </c>
      <c r="B130" s="56" t="s">
        <v>21</v>
      </c>
      <c r="C130" s="56" t="s">
        <v>326</v>
      </c>
      <c r="D130" s="10">
        <v>27068978.359999999</v>
      </c>
      <c r="E130" s="10">
        <v>8558090.5999999978</v>
      </c>
      <c r="G130" s="108"/>
      <c r="H130" s="109"/>
      <c r="I130" s="10"/>
      <c r="J130" s="10"/>
    </row>
    <row r="131" spans="1:10" s="1" customFormat="1" ht="18" customHeight="1" x14ac:dyDescent="0.3">
      <c r="A131" s="1" t="s">
        <v>78</v>
      </c>
      <c r="B131" s="56" t="s">
        <v>22</v>
      </c>
      <c r="C131" s="56" t="s">
        <v>327</v>
      </c>
      <c r="D131" s="10">
        <v>378436743.71999997</v>
      </c>
      <c r="E131" s="10">
        <v>105986229.11</v>
      </c>
      <c r="G131" s="108"/>
      <c r="H131" s="109"/>
      <c r="I131" s="10"/>
      <c r="J131" s="10"/>
    </row>
    <row r="132" spans="1:10" s="1" customFormat="1" ht="18" customHeight="1" x14ac:dyDescent="0.3">
      <c r="A132" s="1" t="s">
        <v>81</v>
      </c>
      <c r="B132" s="56" t="s">
        <v>23</v>
      </c>
      <c r="C132" s="56" t="s">
        <v>328</v>
      </c>
      <c r="D132" s="10">
        <v>17356560.84</v>
      </c>
      <c r="E132" s="10">
        <v>8947729.1600000001</v>
      </c>
      <c r="G132" s="108"/>
      <c r="H132" s="109"/>
      <c r="I132" s="10"/>
      <c r="J132" s="10"/>
    </row>
    <row r="133" spans="1:10" s="1" customFormat="1" ht="18" customHeight="1" x14ac:dyDescent="0.3">
      <c r="A133" s="1" t="s">
        <v>82</v>
      </c>
      <c r="B133" s="56" t="s">
        <v>24</v>
      </c>
      <c r="C133" s="56" t="s">
        <v>329</v>
      </c>
      <c r="D133" s="10">
        <v>25062140.050000001</v>
      </c>
      <c r="E133" s="10">
        <v>5672545.29</v>
      </c>
      <c r="G133" s="108"/>
      <c r="H133" s="109"/>
      <c r="I133" s="10"/>
      <c r="J133" s="10"/>
    </row>
    <row r="134" spans="1:10" s="1" customFormat="1" ht="18" customHeight="1" x14ac:dyDescent="0.3">
      <c r="A134" s="1" t="s">
        <v>83</v>
      </c>
      <c r="B134" s="56" t="s">
        <v>25</v>
      </c>
      <c r="C134" s="56" t="s">
        <v>26</v>
      </c>
      <c r="D134" s="10">
        <v>19421925.900000006</v>
      </c>
      <c r="E134" s="10">
        <v>16928362.239999998</v>
      </c>
      <c r="G134" s="108"/>
      <c r="H134" s="109"/>
      <c r="I134" s="10"/>
      <c r="J134" s="10"/>
    </row>
    <row r="135" spans="1:10" s="1" customFormat="1" ht="18" customHeight="1" x14ac:dyDescent="0.3">
      <c r="A135" s="1" t="s">
        <v>526</v>
      </c>
      <c r="B135" s="56" t="s">
        <v>525</v>
      </c>
      <c r="C135" s="56" t="s">
        <v>524</v>
      </c>
      <c r="D135" s="10">
        <v>14690795.24</v>
      </c>
      <c r="E135" s="10">
        <v>4696386.51</v>
      </c>
      <c r="G135" s="108"/>
      <c r="H135" s="109"/>
      <c r="I135" s="10"/>
      <c r="J135" s="10"/>
    </row>
    <row r="136" spans="1:10" s="1" customFormat="1" ht="19.5" customHeight="1" x14ac:dyDescent="0.3">
      <c r="A136" s="1" t="s">
        <v>84</v>
      </c>
      <c r="B136" s="1" t="s">
        <v>479</v>
      </c>
      <c r="C136" s="1" t="s">
        <v>480</v>
      </c>
      <c r="D136" s="10">
        <v>79846192</v>
      </c>
      <c r="E136" s="10">
        <v>79846192</v>
      </c>
      <c r="G136" s="1" t="s">
        <v>479</v>
      </c>
      <c r="H136" s="1" t="s">
        <v>480</v>
      </c>
      <c r="I136" s="10">
        <v>2168037</v>
      </c>
      <c r="J136" s="10">
        <v>2168037</v>
      </c>
    </row>
    <row r="137" spans="1:10" s="1" customFormat="1" ht="20.25" customHeight="1" x14ac:dyDescent="0.3">
      <c r="B137" s="105" t="s">
        <v>215</v>
      </c>
      <c r="C137" s="5"/>
      <c r="D137" s="110">
        <f>SUM(D121:D135)-D136</f>
        <v>718013824.13999987</v>
      </c>
      <c r="E137" s="110">
        <f>SUM(E121:E135)-E136</f>
        <v>147324922.26999998</v>
      </c>
      <c r="F137" s="5"/>
      <c r="G137" s="105" t="s">
        <v>215</v>
      </c>
      <c r="H137" s="5"/>
      <c r="I137" s="110">
        <f>SUM(I121:I135)-I136</f>
        <v>531433566.97000003</v>
      </c>
      <c r="J137" s="110">
        <f>SUM(J121:J135)-J136</f>
        <v>63897176.890000001</v>
      </c>
    </row>
  </sheetData>
  <mergeCells count="1">
    <mergeCell ref="B115:J115"/>
  </mergeCells>
  <phoneticPr fontId="0" type="noConversion"/>
  <pageMargins left="0.75" right="0.75" top="1" bottom="1" header="0.5" footer="0.5"/>
  <pageSetup paperSize="9" scale="83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4"/>
  <sheetViews>
    <sheetView topLeftCell="B87" workbookViewId="0">
      <selection activeCell="B87" sqref="B87:J87"/>
    </sheetView>
  </sheetViews>
  <sheetFormatPr defaultRowHeight="12.5" x14ac:dyDescent="0.25"/>
  <cols>
    <col min="1" max="1" width="9.1796875" hidden="1" customWidth="1"/>
    <col min="3" max="3" width="40.1796875" bestFit="1" customWidth="1"/>
    <col min="4" max="5" width="10.81640625" bestFit="1" customWidth="1"/>
    <col min="6" max="6" width="6.81640625" customWidth="1"/>
    <col min="8" max="8" width="35.453125" bestFit="1" customWidth="1"/>
    <col min="9" max="9" width="12.1796875" bestFit="1" customWidth="1"/>
    <col min="10" max="10" width="13.1796875" customWidth="1"/>
  </cols>
  <sheetData>
    <row r="1" spans="1:10" ht="13" hidden="1" x14ac:dyDescent="0.3">
      <c r="A1" s="1" t="s">
        <v>103</v>
      </c>
    </row>
    <row r="2" spans="1:10" s="1" customFormat="1" ht="13" hidden="1" x14ac:dyDescent="0.3">
      <c r="A2" s="1" t="s">
        <v>238</v>
      </c>
    </row>
    <row r="3" spans="1:10" s="1" customFormat="1" ht="13" hidden="1" x14ac:dyDescent="0.3">
      <c r="A3" s="1" t="s">
        <v>245</v>
      </c>
      <c r="D3" s="1" t="s">
        <v>226</v>
      </c>
      <c r="E3" s="1" t="s">
        <v>226</v>
      </c>
      <c r="I3" s="1" t="s">
        <v>226</v>
      </c>
      <c r="J3" s="1" t="s">
        <v>226</v>
      </c>
    </row>
    <row r="4" spans="1:10" s="1" customFormat="1" ht="13" hidden="1" x14ac:dyDescent="0.3">
      <c r="A4" s="1" t="s">
        <v>227</v>
      </c>
      <c r="D4" s="7">
        <v>10</v>
      </c>
      <c r="E4" s="1">
        <v>30</v>
      </c>
      <c r="I4" s="7">
        <v>10</v>
      </c>
      <c r="J4" s="1">
        <v>30</v>
      </c>
    </row>
    <row r="5" spans="1:10" s="1" customFormat="1" ht="13" hidden="1" x14ac:dyDescent="0.3">
      <c r="A5" s="1" t="s">
        <v>254</v>
      </c>
      <c r="D5" s="7">
        <v>620</v>
      </c>
      <c r="E5" s="1">
        <v>620</v>
      </c>
      <c r="I5" s="7">
        <v>680</v>
      </c>
      <c r="J5" s="7">
        <v>680</v>
      </c>
    </row>
    <row r="6" spans="1:10" s="1" customFormat="1" ht="13" hidden="1" x14ac:dyDescent="0.3">
      <c r="A6" s="1" t="s">
        <v>353</v>
      </c>
      <c r="D6" s="7" t="s">
        <v>354</v>
      </c>
      <c r="E6" s="1" t="s">
        <v>355</v>
      </c>
      <c r="I6" s="7" t="s">
        <v>354</v>
      </c>
      <c r="J6" s="1" t="s">
        <v>355</v>
      </c>
    </row>
    <row r="7" spans="1:10" s="1" customFormat="1" ht="13" hidden="1" x14ac:dyDescent="0.3">
      <c r="D7" s="7"/>
      <c r="I7" s="7"/>
    </row>
    <row r="8" spans="1:10" ht="13" hidden="1" x14ac:dyDescent="0.3">
      <c r="A8" s="1" t="s">
        <v>104</v>
      </c>
    </row>
    <row r="9" spans="1:10" s="1" customFormat="1" ht="13" hidden="1" x14ac:dyDescent="0.3">
      <c r="A9" s="1" t="s">
        <v>233</v>
      </c>
    </row>
    <row r="10" spans="1:10" s="1" customFormat="1" ht="13" hidden="1" x14ac:dyDescent="0.3">
      <c r="A10" s="1" t="s">
        <v>246</v>
      </c>
      <c r="D10" s="1" t="s">
        <v>226</v>
      </c>
      <c r="E10" s="1" t="s">
        <v>226</v>
      </c>
      <c r="I10" s="1" t="s">
        <v>226</v>
      </c>
      <c r="J10" s="1" t="s">
        <v>226</v>
      </c>
    </row>
    <row r="11" spans="1:10" s="1" customFormat="1" ht="13" hidden="1" x14ac:dyDescent="0.3">
      <c r="A11" s="1" t="s">
        <v>228</v>
      </c>
      <c r="D11" s="7">
        <v>10</v>
      </c>
      <c r="E11" s="1">
        <v>30</v>
      </c>
      <c r="I11" s="7">
        <v>10</v>
      </c>
      <c r="J11" s="1">
        <v>30</v>
      </c>
    </row>
    <row r="12" spans="1:10" s="1" customFormat="1" ht="13" hidden="1" x14ac:dyDescent="0.3">
      <c r="A12" s="1" t="s">
        <v>255</v>
      </c>
      <c r="D12" s="7">
        <v>630</v>
      </c>
      <c r="E12" s="1">
        <v>630</v>
      </c>
      <c r="I12" s="7">
        <v>690</v>
      </c>
      <c r="J12" s="7">
        <v>690</v>
      </c>
    </row>
    <row r="13" spans="1:10" s="1" customFormat="1" ht="13" hidden="1" x14ac:dyDescent="0.3">
      <c r="A13" s="1" t="s">
        <v>356</v>
      </c>
      <c r="D13" s="7" t="s">
        <v>354</v>
      </c>
      <c r="E13" s="1" t="s">
        <v>355</v>
      </c>
      <c r="I13" s="7" t="s">
        <v>354</v>
      </c>
      <c r="J13" s="1" t="s">
        <v>355</v>
      </c>
    </row>
    <row r="14" spans="1:10" s="1" customFormat="1" ht="13" hidden="1" x14ac:dyDescent="0.3">
      <c r="D14" s="7"/>
      <c r="I14" s="7"/>
    </row>
    <row r="15" spans="1:10" ht="13" hidden="1" x14ac:dyDescent="0.3">
      <c r="A15" s="1" t="s">
        <v>105</v>
      </c>
    </row>
    <row r="16" spans="1:10" s="1" customFormat="1" ht="13" hidden="1" x14ac:dyDescent="0.3">
      <c r="A16" s="1" t="s">
        <v>234</v>
      </c>
    </row>
    <row r="17" spans="1:10" s="1" customFormat="1" ht="13" hidden="1" x14ac:dyDescent="0.3">
      <c r="A17" s="1" t="s">
        <v>247</v>
      </c>
      <c r="D17" s="1" t="s">
        <v>226</v>
      </c>
      <c r="E17" s="1" t="s">
        <v>226</v>
      </c>
      <c r="I17" s="1" t="s">
        <v>226</v>
      </c>
      <c r="J17" s="1" t="s">
        <v>226</v>
      </c>
    </row>
    <row r="18" spans="1:10" s="1" customFormat="1" ht="13" hidden="1" x14ac:dyDescent="0.3">
      <c r="A18" s="1" t="s">
        <v>229</v>
      </c>
      <c r="D18" s="7">
        <v>10</v>
      </c>
      <c r="E18" s="1">
        <v>30</v>
      </c>
      <c r="I18" s="7">
        <v>10</v>
      </c>
      <c r="J18" s="1">
        <v>30</v>
      </c>
    </row>
    <row r="19" spans="1:10" s="1" customFormat="1" ht="13" hidden="1" x14ac:dyDescent="0.3">
      <c r="A19" s="1" t="s">
        <v>256</v>
      </c>
      <c r="D19" s="7">
        <v>640</v>
      </c>
      <c r="E19" s="1">
        <v>640</v>
      </c>
      <c r="I19" s="7">
        <v>700</v>
      </c>
      <c r="J19" s="7">
        <v>700</v>
      </c>
    </row>
    <row r="20" spans="1:10" s="1" customFormat="1" ht="13" hidden="1" x14ac:dyDescent="0.3">
      <c r="A20" s="1" t="s">
        <v>357</v>
      </c>
      <c r="D20" s="7" t="s">
        <v>354</v>
      </c>
      <c r="E20" s="1" t="s">
        <v>355</v>
      </c>
      <c r="I20" s="7" t="s">
        <v>354</v>
      </c>
      <c r="J20" s="1" t="s">
        <v>355</v>
      </c>
    </row>
    <row r="21" spans="1:10" s="1" customFormat="1" ht="13" hidden="1" x14ac:dyDescent="0.3">
      <c r="D21" s="7"/>
      <c r="I21" s="7"/>
    </row>
    <row r="22" spans="1:10" ht="13" hidden="1" x14ac:dyDescent="0.3">
      <c r="A22" s="1" t="s">
        <v>106</v>
      </c>
    </row>
    <row r="23" spans="1:10" s="1" customFormat="1" ht="13" hidden="1" x14ac:dyDescent="0.3">
      <c r="A23" s="1" t="s">
        <v>235</v>
      </c>
    </row>
    <row r="24" spans="1:10" s="1" customFormat="1" ht="13" hidden="1" x14ac:dyDescent="0.3">
      <c r="A24" s="1" t="s">
        <v>248</v>
      </c>
      <c r="D24" s="1" t="s">
        <v>226</v>
      </c>
      <c r="E24" s="1" t="s">
        <v>226</v>
      </c>
      <c r="I24" s="1" t="s">
        <v>226</v>
      </c>
      <c r="J24" s="1" t="s">
        <v>226</v>
      </c>
    </row>
    <row r="25" spans="1:10" s="1" customFormat="1" ht="13" hidden="1" x14ac:dyDescent="0.3">
      <c r="A25" s="1" t="s">
        <v>230</v>
      </c>
      <c r="D25" s="7">
        <v>10</v>
      </c>
      <c r="E25" s="1">
        <v>30</v>
      </c>
      <c r="I25" s="7">
        <v>10</v>
      </c>
      <c r="J25" s="1">
        <v>30</v>
      </c>
    </row>
    <row r="26" spans="1:10" s="1" customFormat="1" ht="13" hidden="1" x14ac:dyDescent="0.3">
      <c r="A26" s="1" t="s">
        <v>257</v>
      </c>
      <c r="D26" s="7">
        <v>650</v>
      </c>
      <c r="E26" s="1">
        <v>650</v>
      </c>
      <c r="I26" s="7">
        <v>710</v>
      </c>
      <c r="J26" s="7">
        <v>710</v>
      </c>
    </row>
    <row r="27" spans="1:10" s="1" customFormat="1" ht="13" hidden="1" x14ac:dyDescent="0.3">
      <c r="A27" s="1" t="s">
        <v>358</v>
      </c>
      <c r="D27" s="7" t="s">
        <v>354</v>
      </c>
      <c r="E27" s="1" t="s">
        <v>355</v>
      </c>
      <c r="I27" s="7" t="s">
        <v>354</v>
      </c>
      <c r="J27" s="1" t="s">
        <v>355</v>
      </c>
    </row>
    <row r="28" spans="1:10" s="1" customFormat="1" ht="13" hidden="1" x14ac:dyDescent="0.3">
      <c r="D28" s="7"/>
      <c r="I28" s="7"/>
    </row>
    <row r="29" spans="1:10" ht="13" hidden="1" x14ac:dyDescent="0.3">
      <c r="A29" s="1" t="s">
        <v>107</v>
      </c>
    </row>
    <row r="30" spans="1:10" s="1" customFormat="1" ht="13" hidden="1" x14ac:dyDescent="0.3">
      <c r="A30" s="1" t="s">
        <v>236</v>
      </c>
    </row>
    <row r="31" spans="1:10" s="1" customFormat="1" ht="13" hidden="1" x14ac:dyDescent="0.3">
      <c r="A31" s="1" t="s">
        <v>249</v>
      </c>
      <c r="D31" s="1" t="s">
        <v>226</v>
      </c>
      <c r="E31" s="1" t="s">
        <v>226</v>
      </c>
      <c r="I31" s="1" t="s">
        <v>226</v>
      </c>
      <c r="J31" s="1" t="s">
        <v>226</v>
      </c>
    </row>
    <row r="32" spans="1:10" s="1" customFormat="1" ht="13" hidden="1" x14ac:dyDescent="0.3">
      <c r="A32" s="1" t="s">
        <v>231</v>
      </c>
      <c r="D32" s="7">
        <v>10</v>
      </c>
      <c r="E32" s="1">
        <v>30</v>
      </c>
      <c r="I32" s="7">
        <v>10</v>
      </c>
      <c r="J32" s="1">
        <v>30</v>
      </c>
    </row>
    <row r="33" spans="1:10" s="1" customFormat="1" ht="13" hidden="1" x14ac:dyDescent="0.3">
      <c r="A33" s="1" t="s">
        <v>221</v>
      </c>
      <c r="D33" s="7">
        <v>660</v>
      </c>
      <c r="E33" s="1">
        <v>660</v>
      </c>
      <c r="I33" s="7">
        <v>720</v>
      </c>
      <c r="J33" s="7">
        <v>720</v>
      </c>
    </row>
    <row r="34" spans="1:10" s="1" customFormat="1" ht="13" hidden="1" x14ac:dyDescent="0.3">
      <c r="A34" s="1" t="s">
        <v>361</v>
      </c>
      <c r="D34" s="7" t="s">
        <v>354</v>
      </c>
      <c r="E34" s="1" t="s">
        <v>355</v>
      </c>
      <c r="I34" s="7" t="s">
        <v>354</v>
      </c>
      <c r="J34" s="1" t="s">
        <v>355</v>
      </c>
    </row>
    <row r="35" spans="1:10" s="1" customFormat="1" ht="13" hidden="1" x14ac:dyDescent="0.3">
      <c r="D35" s="7"/>
      <c r="I35" s="7"/>
    </row>
    <row r="36" spans="1:10" ht="13" hidden="1" x14ac:dyDescent="0.3">
      <c r="A36" s="1" t="s">
        <v>113</v>
      </c>
    </row>
    <row r="37" spans="1:10" s="1" customFormat="1" ht="13" hidden="1" x14ac:dyDescent="0.3">
      <c r="A37" s="1" t="s">
        <v>237</v>
      </c>
    </row>
    <row r="38" spans="1:10" s="1" customFormat="1" ht="13" hidden="1" x14ac:dyDescent="0.3">
      <c r="A38" s="1" t="s">
        <v>250</v>
      </c>
      <c r="D38" s="1" t="s">
        <v>226</v>
      </c>
      <c r="E38" s="1" t="s">
        <v>226</v>
      </c>
      <c r="I38" s="1" t="s">
        <v>226</v>
      </c>
      <c r="J38" s="1" t="s">
        <v>226</v>
      </c>
    </row>
    <row r="39" spans="1:10" s="1" customFormat="1" ht="13" hidden="1" x14ac:dyDescent="0.3">
      <c r="A39" s="1" t="s">
        <v>232</v>
      </c>
      <c r="D39" s="7">
        <v>10</v>
      </c>
      <c r="E39" s="1">
        <v>30</v>
      </c>
      <c r="I39" s="7">
        <v>10</v>
      </c>
      <c r="J39" s="1">
        <v>30</v>
      </c>
    </row>
    <row r="40" spans="1:10" s="1" customFormat="1" ht="13" hidden="1" x14ac:dyDescent="0.3">
      <c r="A40" s="1" t="s">
        <v>222</v>
      </c>
      <c r="D40" s="7">
        <v>670</v>
      </c>
      <c r="E40" s="1">
        <v>670</v>
      </c>
      <c r="I40" s="7">
        <v>730</v>
      </c>
      <c r="J40" s="7">
        <v>730</v>
      </c>
    </row>
    <row r="41" spans="1:10" s="1" customFormat="1" ht="13" hidden="1" x14ac:dyDescent="0.3">
      <c r="A41" s="1" t="s">
        <v>368</v>
      </c>
      <c r="D41" s="7" t="s">
        <v>354</v>
      </c>
      <c r="E41" s="1" t="s">
        <v>355</v>
      </c>
      <c r="I41" s="7" t="s">
        <v>354</v>
      </c>
      <c r="J41" s="1" t="s">
        <v>355</v>
      </c>
    </row>
    <row r="42" spans="1:10" s="1" customFormat="1" ht="13" hidden="1" x14ac:dyDescent="0.3">
      <c r="D42" s="7"/>
      <c r="I42" s="7"/>
    </row>
    <row r="43" spans="1:10" ht="13" hidden="1" x14ac:dyDescent="0.3">
      <c r="A43" s="1" t="s">
        <v>114</v>
      </c>
    </row>
    <row r="44" spans="1:10" s="1" customFormat="1" ht="13" hidden="1" x14ac:dyDescent="0.3">
      <c r="A44" s="1" t="s">
        <v>239</v>
      </c>
    </row>
    <row r="45" spans="1:10" s="1" customFormat="1" ht="13" hidden="1" x14ac:dyDescent="0.3">
      <c r="A45" s="1" t="s">
        <v>240</v>
      </c>
      <c r="I45" s="1" t="s">
        <v>226</v>
      </c>
      <c r="J45" s="1" t="s">
        <v>226</v>
      </c>
    </row>
    <row r="46" spans="1:10" s="1" customFormat="1" ht="13" hidden="1" x14ac:dyDescent="0.3">
      <c r="A46" s="1" t="s">
        <v>241</v>
      </c>
      <c r="D46" s="7"/>
      <c r="I46" s="7">
        <v>10</v>
      </c>
      <c r="J46" s="1">
        <v>30</v>
      </c>
    </row>
    <row r="47" spans="1:10" s="1" customFormat="1" ht="13" hidden="1" x14ac:dyDescent="0.3">
      <c r="A47" s="1" t="s">
        <v>223</v>
      </c>
      <c r="D47" s="7"/>
      <c r="I47" s="7">
        <v>740</v>
      </c>
      <c r="J47" s="7">
        <v>740</v>
      </c>
    </row>
    <row r="48" spans="1:10" s="1" customFormat="1" ht="13" hidden="1" x14ac:dyDescent="0.3">
      <c r="A48" s="1" t="s">
        <v>369</v>
      </c>
      <c r="D48" s="7"/>
      <c r="I48" s="7" t="s">
        <v>354</v>
      </c>
      <c r="J48" s="1" t="s">
        <v>355</v>
      </c>
    </row>
    <row r="49" spans="1:10" s="1" customFormat="1" ht="13" hidden="1" x14ac:dyDescent="0.3">
      <c r="D49" s="7"/>
      <c r="I49" s="7"/>
    </row>
    <row r="50" spans="1:10" ht="13" hidden="1" x14ac:dyDescent="0.3">
      <c r="A50" s="1" t="s">
        <v>115</v>
      </c>
    </row>
    <row r="51" spans="1:10" s="1" customFormat="1" ht="13" hidden="1" x14ac:dyDescent="0.3">
      <c r="A51" s="1" t="s">
        <v>242</v>
      </c>
    </row>
    <row r="52" spans="1:10" s="1" customFormat="1" ht="13" hidden="1" x14ac:dyDescent="0.3">
      <c r="A52" s="1" t="s">
        <v>243</v>
      </c>
      <c r="I52" s="1" t="s">
        <v>226</v>
      </c>
      <c r="J52" s="1" t="s">
        <v>226</v>
      </c>
    </row>
    <row r="53" spans="1:10" s="1" customFormat="1" ht="13" hidden="1" x14ac:dyDescent="0.3">
      <c r="A53" s="1" t="s">
        <v>244</v>
      </c>
      <c r="D53" s="7"/>
      <c r="I53" s="7">
        <v>10</v>
      </c>
      <c r="J53" s="1">
        <v>30</v>
      </c>
    </row>
    <row r="54" spans="1:10" s="1" customFormat="1" ht="13" hidden="1" x14ac:dyDescent="0.3">
      <c r="A54" s="1" t="s">
        <v>224</v>
      </c>
      <c r="D54" s="7"/>
      <c r="I54" s="7">
        <v>750</v>
      </c>
      <c r="J54" s="7">
        <v>750</v>
      </c>
    </row>
    <row r="55" spans="1:10" s="1" customFormat="1" ht="13" hidden="1" x14ac:dyDescent="0.3">
      <c r="A55" s="1" t="s">
        <v>370</v>
      </c>
      <c r="D55" s="7"/>
      <c r="I55" s="7" t="s">
        <v>354</v>
      </c>
      <c r="J55" s="1" t="s">
        <v>355</v>
      </c>
    </row>
    <row r="56" spans="1:10" s="1" customFormat="1" ht="13" hidden="1" x14ac:dyDescent="0.3">
      <c r="D56" s="7"/>
      <c r="I56" s="7"/>
    </row>
    <row r="57" spans="1:10" ht="13" hidden="1" x14ac:dyDescent="0.3">
      <c r="A57" s="1" t="s">
        <v>116</v>
      </c>
    </row>
    <row r="58" spans="1:10" s="1" customFormat="1" ht="13" hidden="1" x14ac:dyDescent="0.3">
      <c r="A58" s="1" t="s">
        <v>362</v>
      </c>
    </row>
    <row r="59" spans="1:10" s="1" customFormat="1" ht="13" hidden="1" x14ac:dyDescent="0.3">
      <c r="A59" s="1" t="s">
        <v>363</v>
      </c>
      <c r="I59" s="1" t="s">
        <v>226</v>
      </c>
      <c r="J59" s="1" t="s">
        <v>226</v>
      </c>
    </row>
    <row r="60" spans="1:10" s="1" customFormat="1" ht="13" hidden="1" x14ac:dyDescent="0.3">
      <c r="A60" s="1" t="s">
        <v>364</v>
      </c>
      <c r="D60" s="7"/>
      <c r="I60" s="7">
        <v>10</v>
      </c>
      <c r="J60" s="1">
        <v>30</v>
      </c>
    </row>
    <row r="61" spans="1:10" s="1" customFormat="1" ht="13" hidden="1" x14ac:dyDescent="0.3">
      <c r="A61" s="1" t="s">
        <v>365</v>
      </c>
      <c r="D61" s="7"/>
      <c r="I61" s="7">
        <v>760</v>
      </c>
      <c r="J61" s="7">
        <v>760</v>
      </c>
    </row>
    <row r="62" spans="1:10" s="1" customFormat="1" ht="13" hidden="1" x14ac:dyDescent="0.3">
      <c r="A62" s="1" t="s">
        <v>366</v>
      </c>
      <c r="D62" s="7"/>
      <c r="I62" s="7" t="s">
        <v>354</v>
      </c>
      <c r="J62" s="1" t="s">
        <v>355</v>
      </c>
    </row>
    <row r="63" spans="1:10" s="1" customFormat="1" ht="13" hidden="1" x14ac:dyDescent="0.3">
      <c r="D63" s="7"/>
      <c r="I63" s="7"/>
    </row>
    <row r="64" spans="1:10" ht="13" hidden="1" x14ac:dyDescent="0.3">
      <c r="A64" s="1" t="s">
        <v>117</v>
      </c>
    </row>
    <row r="65" spans="1:10" s="1" customFormat="1" ht="13" hidden="1" x14ac:dyDescent="0.3">
      <c r="A65" s="1" t="s">
        <v>371</v>
      </c>
    </row>
    <row r="66" spans="1:10" s="1" customFormat="1" ht="13" hidden="1" x14ac:dyDescent="0.3">
      <c r="A66" s="1" t="s">
        <v>372</v>
      </c>
      <c r="I66" s="1" t="s">
        <v>226</v>
      </c>
      <c r="J66" s="1" t="s">
        <v>226</v>
      </c>
    </row>
    <row r="67" spans="1:10" s="1" customFormat="1" ht="13" hidden="1" x14ac:dyDescent="0.3">
      <c r="A67" s="1" t="s">
        <v>373</v>
      </c>
      <c r="D67" s="7"/>
      <c r="I67" s="7">
        <v>10</v>
      </c>
      <c r="J67" s="1">
        <v>30</v>
      </c>
    </row>
    <row r="68" spans="1:10" s="1" customFormat="1" ht="13" hidden="1" x14ac:dyDescent="0.3">
      <c r="A68" s="1" t="s">
        <v>374</v>
      </c>
      <c r="D68" s="7"/>
      <c r="I68" s="7">
        <v>770</v>
      </c>
      <c r="J68" s="7">
        <v>770</v>
      </c>
    </row>
    <row r="69" spans="1:10" s="1" customFormat="1" ht="13" hidden="1" x14ac:dyDescent="0.3">
      <c r="A69" s="1" t="s">
        <v>375</v>
      </c>
      <c r="D69" s="7"/>
      <c r="I69" s="7" t="s">
        <v>354</v>
      </c>
      <c r="J69" s="1" t="s">
        <v>355</v>
      </c>
    </row>
    <row r="70" spans="1:10" s="1" customFormat="1" ht="13" hidden="1" x14ac:dyDescent="0.3">
      <c r="D70" s="7"/>
      <c r="I70" s="7"/>
    </row>
    <row r="71" spans="1:10" ht="13" hidden="1" x14ac:dyDescent="0.3">
      <c r="A71" s="1" t="s">
        <v>118</v>
      </c>
    </row>
    <row r="72" spans="1:10" s="1" customFormat="1" ht="13" hidden="1" x14ac:dyDescent="0.3">
      <c r="A72" s="1" t="s">
        <v>376</v>
      </c>
    </row>
    <row r="73" spans="1:10" s="1" customFormat="1" ht="13" hidden="1" x14ac:dyDescent="0.3">
      <c r="A73" s="1" t="s">
        <v>377</v>
      </c>
      <c r="I73" s="1" t="s">
        <v>226</v>
      </c>
      <c r="J73" s="1" t="s">
        <v>226</v>
      </c>
    </row>
    <row r="74" spans="1:10" s="1" customFormat="1" ht="13" hidden="1" x14ac:dyDescent="0.3">
      <c r="A74" s="1" t="s">
        <v>378</v>
      </c>
      <c r="D74" s="7"/>
      <c r="I74" s="7">
        <v>10</v>
      </c>
      <c r="J74" s="1">
        <v>30</v>
      </c>
    </row>
    <row r="75" spans="1:10" s="1" customFormat="1" ht="13" hidden="1" x14ac:dyDescent="0.3">
      <c r="A75" s="1" t="s">
        <v>379</v>
      </c>
      <c r="D75" s="7"/>
      <c r="I75" s="7">
        <v>780</v>
      </c>
      <c r="J75" s="7">
        <v>780</v>
      </c>
    </row>
    <row r="76" spans="1:10" s="1" customFormat="1" ht="13" hidden="1" x14ac:dyDescent="0.3">
      <c r="A76" s="1" t="s">
        <v>380</v>
      </c>
      <c r="D76" s="7"/>
      <c r="I76" s="7" t="s">
        <v>354</v>
      </c>
      <c r="J76" s="1" t="s">
        <v>355</v>
      </c>
    </row>
    <row r="77" spans="1:10" s="1" customFormat="1" ht="13" hidden="1" x14ac:dyDescent="0.3">
      <c r="D77" s="7"/>
      <c r="I77" s="7"/>
    </row>
    <row r="78" spans="1:10" ht="13" hidden="1" x14ac:dyDescent="0.3">
      <c r="A78" s="1" t="s">
        <v>79</v>
      </c>
    </row>
    <row r="79" spans="1:10" ht="13" hidden="1" x14ac:dyDescent="0.3">
      <c r="A79" s="1" t="s">
        <v>381</v>
      </c>
      <c r="B79" s="1"/>
      <c r="C79" s="1"/>
      <c r="D79" s="1"/>
      <c r="E79" s="1"/>
      <c r="F79" s="1"/>
      <c r="G79" s="1"/>
      <c r="H79" s="1"/>
      <c r="I79" s="1"/>
      <c r="J79" s="1"/>
    </row>
    <row r="80" spans="1:10" ht="13" hidden="1" x14ac:dyDescent="0.3">
      <c r="A80" s="1" t="s">
        <v>382</v>
      </c>
      <c r="B80" s="1"/>
      <c r="C80" s="1"/>
      <c r="D80" s="1" t="s">
        <v>226</v>
      </c>
      <c r="E80" s="1" t="s">
        <v>226</v>
      </c>
      <c r="F80" s="1"/>
      <c r="G80" s="1"/>
      <c r="H80" s="1"/>
      <c r="I80" s="1" t="s">
        <v>226</v>
      </c>
      <c r="J80" s="1" t="s">
        <v>226</v>
      </c>
    </row>
    <row r="81" spans="1:10" ht="13" hidden="1" x14ac:dyDescent="0.3">
      <c r="A81" s="1" t="s">
        <v>447</v>
      </c>
      <c r="B81" s="1"/>
      <c r="C81" s="1"/>
      <c r="D81" s="42" t="str">
        <f>CONCATENATE("BUD",NOTES!$D$4)</f>
        <v>BUD2022</v>
      </c>
      <c r="E81" s="42" t="str">
        <f>CONCATENATE("BUD",NOTES!$D$4)</f>
        <v>BUD2022</v>
      </c>
      <c r="F81" s="42"/>
      <c r="G81" s="42"/>
      <c r="H81" s="42"/>
      <c r="I81" s="42" t="str">
        <f>CONCATENATE("BUD",NOTES!$D$4)</f>
        <v>BUD2022</v>
      </c>
      <c r="J81" s="42" t="str">
        <f>CONCATENATE("BUD",NOTES!$D$4)</f>
        <v>BUD2022</v>
      </c>
    </row>
    <row r="82" spans="1:10" ht="13" hidden="1" x14ac:dyDescent="0.3">
      <c r="A82" s="1" t="s">
        <v>383</v>
      </c>
      <c r="B82" s="1"/>
      <c r="C82" s="1"/>
      <c r="D82" s="7">
        <v>10</v>
      </c>
      <c r="E82" s="1">
        <v>10</v>
      </c>
      <c r="F82" s="1"/>
      <c r="G82" s="1"/>
      <c r="H82" s="1"/>
      <c r="I82" s="7">
        <v>10</v>
      </c>
      <c r="J82" s="1">
        <v>10</v>
      </c>
    </row>
    <row r="83" spans="1:10" ht="13" hidden="1" x14ac:dyDescent="0.3">
      <c r="A83" s="1" t="s">
        <v>384</v>
      </c>
      <c r="B83" s="1"/>
      <c r="C83" s="1"/>
      <c r="D83" s="7">
        <v>80</v>
      </c>
      <c r="E83" s="7">
        <v>80</v>
      </c>
      <c r="F83" s="1"/>
      <c r="G83" s="1"/>
      <c r="H83" s="1"/>
      <c r="I83" s="7">
        <v>90</v>
      </c>
      <c r="J83" s="1">
        <v>90</v>
      </c>
    </row>
    <row r="84" spans="1:10" ht="13" hidden="1" x14ac:dyDescent="0.3">
      <c r="A84" s="1" t="s">
        <v>80</v>
      </c>
      <c r="B84" s="1"/>
      <c r="C84" s="1"/>
      <c r="D84" s="7" t="s">
        <v>101</v>
      </c>
      <c r="E84" s="7" t="s">
        <v>101</v>
      </c>
      <c r="F84" s="1"/>
      <c r="G84" s="1"/>
      <c r="H84" s="1"/>
      <c r="I84" s="7" t="s">
        <v>102</v>
      </c>
      <c r="J84" s="7" t="s">
        <v>102</v>
      </c>
    </row>
    <row r="85" spans="1:10" ht="13" hidden="1" x14ac:dyDescent="0.3">
      <c r="A85" s="1" t="s">
        <v>385</v>
      </c>
      <c r="B85" s="1"/>
      <c r="C85" s="1"/>
      <c r="D85" s="7" t="s">
        <v>355</v>
      </c>
      <c r="E85" s="1" t="s">
        <v>355</v>
      </c>
      <c r="F85" s="1"/>
      <c r="G85" s="1"/>
      <c r="H85" s="1"/>
      <c r="I85" s="7" t="s">
        <v>355</v>
      </c>
      <c r="J85" s="1" t="s">
        <v>355</v>
      </c>
    </row>
    <row r="86" spans="1:10" ht="13" hidden="1" x14ac:dyDescent="0.3">
      <c r="A86" s="1"/>
      <c r="B86" s="1"/>
      <c r="C86" s="1"/>
      <c r="D86" s="7"/>
      <c r="E86" s="1"/>
      <c r="F86" s="1"/>
      <c r="G86" s="1"/>
      <c r="H86" s="1"/>
      <c r="I86" s="7"/>
      <c r="J86" s="1"/>
    </row>
    <row r="87" spans="1:10" s="1" customFormat="1" ht="17.5" x14ac:dyDescent="0.35">
      <c r="B87" s="217" t="s">
        <v>483</v>
      </c>
      <c r="C87" s="217"/>
      <c r="D87" s="217"/>
      <c r="E87" s="217"/>
      <c r="F87" s="217"/>
      <c r="G87" s="217"/>
      <c r="H87" s="217"/>
      <c r="I87" s="217"/>
      <c r="J87" s="217"/>
    </row>
    <row r="88" spans="1:10" s="1" customFormat="1" ht="13" x14ac:dyDescent="0.3"/>
    <row r="89" spans="1:10" s="1" customFormat="1" ht="21.75" customHeight="1" x14ac:dyDescent="0.3">
      <c r="B89" s="105" t="s">
        <v>484</v>
      </c>
      <c r="C89" s="5"/>
      <c r="D89" s="106" t="s">
        <v>251</v>
      </c>
      <c r="E89" s="106" t="s">
        <v>252</v>
      </c>
      <c r="F89" s="5"/>
      <c r="G89" s="105" t="s">
        <v>484</v>
      </c>
      <c r="H89" s="5"/>
      <c r="I89" s="106" t="s">
        <v>251</v>
      </c>
      <c r="J89" s="106" t="s">
        <v>252</v>
      </c>
    </row>
    <row r="90" spans="1:10" s="1" customFormat="1" ht="13" x14ac:dyDescent="0.3"/>
    <row r="91" spans="1:10" s="1" customFormat="1" ht="26" x14ac:dyDescent="0.3">
      <c r="B91" s="107" t="s">
        <v>493</v>
      </c>
      <c r="C91" s="111" t="s">
        <v>488</v>
      </c>
      <c r="D91" s="9" t="s">
        <v>253</v>
      </c>
      <c r="E91" s="9" t="s">
        <v>253</v>
      </c>
      <c r="G91" s="107" t="s">
        <v>494</v>
      </c>
      <c r="H91" s="8" t="s">
        <v>482</v>
      </c>
      <c r="I91" s="9" t="s">
        <v>253</v>
      </c>
      <c r="J91" s="9" t="s">
        <v>253</v>
      </c>
    </row>
    <row r="92" spans="1:10" s="1" customFormat="1" ht="13" x14ac:dyDescent="0.3"/>
    <row r="93" spans="1:10" s="1" customFormat="1" ht="18" customHeight="1" x14ac:dyDescent="0.3">
      <c r="A93" s="1" t="s">
        <v>478</v>
      </c>
      <c r="B93" s="56" t="s">
        <v>33</v>
      </c>
      <c r="C93" s="56" t="s">
        <v>335</v>
      </c>
      <c r="D93" s="10">
        <v>3406902.37</v>
      </c>
      <c r="E93" s="10">
        <v>631721.16000000015</v>
      </c>
      <c r="G93" s="56" t="s">
        <v>39</v>
      </c>
      <c r="H93" s="56" t="s">
        <v>340</v>
      </c>
      <c r="I93" s="10">
        <v>39860530.939999998</v>
      </c>
      <c r="J93" s="10">
        <v>34706060.25</v>
      </c>
    </row>
    <row r="94" spans="1:10" s="1" customFormat="1" ht="18" customHeight="1" x14ac:dyDescent="0.3">
      <c r="A94" s="1" t="s">
        <v>72</v>
      </c>
      <c r="B94" s="56" t="s">
        <v>34</v>
      </c>
      <c r="C94" s="56" t="s">
        <v>336</v>
      </c>
      <c r="D94" s="10">
        <v>14239406.57</v>
      </c>
      <c r="E94" s="10">
        <v>5947161.4000000004</v>
      </c>
      <c r="G94" s="56" t="s">
        <v>40</v>
      </c>
      <c r="H94" s="56" t="s">
        <v>341</v>
      </c>
      <c r="I94" s="10">
        <v>2306859.0300000003</v>
      </c>
      <c r="J94" s="10">
        <v>1367174.4000000001</v>
      </c>
    </row>
    <row r="95" spans="1:10" s="1" customFormat="1" ht="18" customHeight="1" x14ac:dyDescent="0.3">
      <c r="A95" s="1" t="s">
        <v>408</v>
      </c>
      <c r="B95" s="56" t="s">
        <v>35</v>
      </c>
      <c r="C95" s="56" t="s">
        <v>337</v>
      </c>
      <c r="D95" s="10">
        <v>1926702.4</v>
      </c>
      <c r="E95" s="10">
        <v>199632.50999999998</v>
      </c>
      <c r="G95" s="56" t="s">
        <v>41</v>
      </c>
      <c r="H95" s="56" t="s">
        <v>42</v>
      </c>
      <c r="I95" s="10">
        <v>226041089.77000001</v>
      </c>
      <c r="J95" s="10">
        <v>7965837.2700000005</v>
      </c>
    </row>
    <row r="96" spans="1:10" s="1" customFormat="1" ht="18" customHeight="1" x14ac:dyDescent="0.3">
      <c r="A96" s="1" t="s">
        <v>409</v>
      </c>
      <c r="B96" s="56" t="s">
        <v>36</v>
      </c>
      <c r="C96" s="56" t="s">
        <v>338</v>
      </c>
      <c r="D96" s="10">
        <v>23334278.07</v>
      </c>
      <c r="E96" s="10">
        <v>13085845.140000001</v>
      </c>
      <c r="G96" s="56" t="s">
        <v>43</v>
      </c>
      <c r="H96" s="56" t="s">
        <v>343</v>
      </c>
      <c r="I96" s="10">
        <v>8715969.290000001</v>
      </c>
      <c r="J96" s="10">
        <v>377759.2</v>
      </c>
    </row>
    <row r="97" spans="1:10" s="1" customFormat="1" ht="18" customHeight="1" x14ac:dyDescent="0.3">
      <c r="A97" s="1" t="s">
        <v>410</v>
      </c>
      <c r="B97" s="56" t="s">
        <v>37</v>
      </c>
      <c r="C97" s="56" t="s">
        <v>339</v>
      </c>
      <c r="D97" s="10">
        <v>2813432.3700000006</v>
      </c>
      <c r="E97" s="10">
        <v>889341.80999999994</v>
      </c>
      <c r="G97" s="56" t="s">
        <v>44</v>
      </c>
      <c r="H97" s="56" t="s">
        <v>45</v>
      </c>
      <c r="I97" s="10">
        <v>7600268.8099999987</v>
      </c>
      <c r="J97" s="10">
        <v>241071.86</v>
      </c>
    </row>
    <row r="98" spans="1:10" s="1" customFormat="1" ht="18" customHeight="1" x14ac:dyDescent="0.3">
      <c r="A98" s="1" t="s">
        <v>73</v>
      </c>
      <c r="B98" s="56" t="s">
        <v>38</v>
      </c>
      <c r="C98" s="56" t="s">
        <v>289</v>
      </c>
      <c r="D98" s="10">
        <v>1056510.5699999998</v>
      </c>
      <c r="E98" s="10">
        <v>770695.92</v>
      </c>
      <c r="G98" s="56" t="s">
        <v>46</v>
      </c>
      <c r="H98" s="56" t="s">
        <v>345</v>
      </c>
      <c r="I98" s="10">
        <v>259007.24000000002</v>
      </c>
      <c r="J98" s="10">
        <v>71144.290000000008</v>
      </c>
    </row>
    <row r="99" spans="1:10" s="1" customFormat="1" ht="18" customHeight="1" x14ac:dyDescent="0.3">
      <c r="A99" s="1" t="s">
        <v>74</v>
      </c>
      <c r="G99" s="56" t="s">
        <v>47</v>
      </c>
      <c r="H99" s="56" t="s">
        <v>48</v>
      </c>
      <c r="I99" s="10">
        <v>2514223.96</v>
      </c>
      <c r="J99" s="10">
        <v>1455933.8800000001</v>
      </c>
    </row>
    <row r="100" spans="1:10" s="1" customFormat="1" ht="18" customHeight="1" x14ac:dyDescent="0.3">
      <c r="A100" s="1" t="s">
        <v>75</v>
      </c>
      <c r="D100" s="10"/>
      <c r="E100" s="10"/>
      <c r="G100" s="56" t="s">
        <v>49</v>
      </c>
      <c r="H100" s="56" t="s">
        <v>347</v>
      </c>
      <c r="I100" s="10">
        <v>295285.89</v>
      </c>
      <c r="J100" s="10">
        <v>201487</v>
      </c>
    </row>
    <row r="101" spans="1:10" s="1" customFormat="1" ht="18" customHeight="1" x14ac:dyDescent="0.3">
      <c r="A101" s="1" t="s">
        <v>76</v>
      </c>
      <c r="G101" s="56" t="s">
        <v>50</v>
      </c>
      <c r="H101" s="56" t="s">
        <v>348</v>
      </c>
      <c r="I101" s="10">
        <v>77842708.25</v>
      </c>
      <c r="J101" s="10">
        <v>4079083.0199999996</v>
      </c>
    </row>
    <row r="102" spans="1:10" s="1" customFormat="1" ht="18" customHeight="1" x14ac:dyDescent="0.3">
      <c r="A102" s="1" t="s">
        <v>77</v>
      </c>
      <c r="B102" s="108"/>
      <c r="C102" s="109"/>
      <c r="D102" s="10"/>
      <c r="E102" s="10"/>
      <c r="G102" s="56" t="s">
        <v>51</v>
      </c>
      <c r="H102" s="56" t="s">
        <v>52</v>
      </c>
      <c r="I102" s="10">
        <v>30548853.52</v>
      </c>
      <c r="J102" s="10">
        <v>1306703.0499999998</v>
      </c>
    </row>
    <row r="103" spans="1:10" s="1" customFormat="1" ht="18" customHeight="1" x14ac:dyDescent="0.3">
      <c r="A103" s="1" t="s">
        <v>78</v>
      </c>
      <c r="B103" s="108"/>
      <c r="C103" s="109"/>
      <c r="G103" s="56" t="s">
        <v>53</v>
      </c>
      <c r="H103" s="56" t="s">
        <v>289</v>
      </c>
      <c r="I103" s="10">
        <v>73371356.629999995</v>
      </c>
      <c r="J103" s="10">
        <v>256348515.35000002</v>
      </c>
    </row>
    <row r="104" spans="1:10" s="1" customFormat="1" ht="19.5" customHeight="1" x14ac:dyDescent="0.3">
      <c r="A104" s="1" t="s">
        <v>81</v>
      </c>
      <c r="B104" s="1" t="s">
        <v>479</v>
      </c>
      <c r="C104" s="1" t="s">
        <v>480</v>
      </c>
      <c r="D104" s="10">
        <v>0</v>
      </c>
      <c r="E104" s="10">
        <v>0</v>
      </c>
      <c r="G104" s="1" t="s">
        <v>479</v>
      </c>
      <c r="H104" s="1" t="s">
        <v>480</v>
      </c>
      <c r="I104" s="10">
        <v>15983650</v>
      </c>
      <c r="J104" s="10">
        <v>15983650</v>
      </c>
    </row>
    <row r="105" spans="1:10" s="1" customFormat="1" ht="13" x14ac:dyDescent="0.3">
      <c r="D105" s="10"/>
      <c r="E105" s="10"/>
      <c r="I105" s="10"/>
      <c r="J105" s="10"/>
    </row>
    <row r="106" spans="1:10" s="1" customFormat="1" ht="20.25" customHeight="1" x14ac:dyDescent="0.3">
      <c r="B106" s="105" t="s">
        <v>215</v>
      </c>
      <c r="C106" s="5"/>
      <c r="D106" s="110">
        <f>SUM(D93:D103)-D104</f>
        <v>46777232.349999994</v>
      </c>
      <c r="E106" s="110">
        <f>SUM(E93:E103)-E104</f>
        <v>21524397.940000001</v>
      </c>
      <c r="F106" s="5"/>
      <c r="G106" s="105" t="s">
        <v>215</v>
      </c>
      <c r="H106" s="5"/>
      <c r="I106" s="110">
        <f>SUM(I93:I103)-I104</f>
        <v>453372503.32999998</v>
      </c>
      <c r="J106" s="110">
        <f>SUM(J93:J103)-J104</f>
        <v>292137119.57000005</v>
      </c>
    </row>
    <row r="107" spans="1:10" s="1" customFormat="1" ht="15" x14ac:dyDescent="0.3">
      <c r="B107" s="112"/>
      <c r="C107" s="112"/>
      <c r="D107" s="5"/>
      <c r="E107" s="5"/>
      <c r="F107" s="5"/>
      <c r="G107" s="105" t="s">
        <v>126</v>
      </c>
      <c r="H107" s="5"/>
      <c r="I107" s="110">
        <f>'Exp &amp; Inc by SVCDIV A&amp;B'!D106+'Exp &amp; Inc by SVCDIV A&amp;B'!I106+'Exp &amp; Inc by SVCDIV C&amp;D'!D114+'Exp &amp; Inc by SVCDIV C&amp;D'!I114+'Exp &amp; Inc by SVCDIV E&amp;F'!D137+'Exp &amp; Inc by SVCDIV E&amp;F'!I137+'Exp &amp; Inc by SVCDIV G&amp;H'!D106+'Exp &amp; Inc by SVCDIV G&amp;H'!I106</f>
        <v>6160000365.0700006</v>
      </c>
      <c r="J107" s="110">
        <f>'Exp &amp; Inc by SVCDIV A&amp;B'!E106+'Exp &amp; Inc by SVCDIV A&amp;B'!J106+'Exp &amp; Inc by SVCDIV C&amp;D'!E114+'Exp &amp; Inc by SVCDIV C&amp;D'!J114+'Exp &amp; Inc by SVCDIV E&amp;F'!E137+'Exp &amp; Inc by SVCDIV E&amp;F'!J137+'Exp &amp; Inc by SVCDIV G&amp;H'!E106+'Exp &amp; Inc by SVCDIV G&amp;H'!J106</f>
        <v>3991498887.3400002</v>
      </c>
    </row>
    <row r="108" spans="1:10" s="1" customFormat="1" ht="13" x14ac:dyDescent="0.3"/>
    <row r="109" spans="1:10" s="1" customFormat="1" ht="13" x14ac:dyDescent="0.3">
      <c r="F109" s="6"/>
      <c r="G109" s="6" t="s">
        <v>412</v>
      </c>
      <c r="H109" s="6"/>
      <c r="I109" s="113"/>
      <c r="J109" s="113">
        <f>'Exp &amp; Inc by AUTHTYPE'!$F$85</f>
        <v>1712626422.7200005</v>
      </c>
    </row>
    <row r="110" spans="1:10" s="1" customFormat="1" ht="13" x14ac:dyDescent="0.3">
      <c r="F110" s="6"/>
      <c r="G110" s="6" t="s">
        <v>442</v>
      </c>
      <c r="H110" s="6"/>
      <c r="I110" s="113"/>
      <c r="J110" s="113">
        <f>'Exp &amp; Inc by AUTHTYPE'!$F$82</f>
        <v>415342359.01999998</v>
      </c>
    </row>
    <row r="111" spans="1:10" s="1" customFormat="1" ht="13" x14ac:dyDescent="0.3">
      <c r="F111" s="6"/>
      <c r="G111" s="56" t="s">
        <v>198</v>
      </c>
      <c r="H111" s="6"/>
      <c r="I111" s="113"/>
      <c r="J111" s="113">
        <f>'Exp &amp; Inc by AUTHTYPE'!F83</f>
        <v>0</v>
      </c>
    </row>
    <row r="112" spans="1:10" s="1" customFormat="1" ht="13" x14ac:dyDescent="0.3">
      <c r="F112" s="6"/>
      <c r="G112" s="6" t="s">
        <v>220</v>
      </c>
      <c r="H112" s="6"/>
      <c r="I112" s="113"/>
      <c r="J112" s="113">
        <f>'Exp &amp; Inc by AUTHTYPE'!$F$87</f>
        <v>-40532690.990000002</v>
      </c>
    </row>
    <row r="113" spans="6:10" s="1" customFormat="1" ht="13" x14ac:dyDescent="0.3">
      <c r="F113" s="6"/>
      <c r="G113" s="6"/>
      <c r="I113" s="4"/>
      <c r="J113" s="6"/>
    </row>
    <row r="114" spans="6:10" s="1" customFormat="1" ht="13" x14ac:dyDescent="0.3">
      <c r="F114" s="6"/>
      <c r="G114" s="105" t="s">
        <v>127</v>
      </c>
      <c r="H114" s="5"/>
      <c r="I114" s="110">
        <f>SUM(I107:I113)</f>
        <v>6160000365.0700006</v>
      </c>
      <c r="J114" s="110">
        <f>J107+J109+J111-J112+J110</f>
        <v>6160000360.0699997</v>
      </c>
    </row>
  </sheetData>
  <mergeCells count="1">
    <mergeCell ref="B87:J87"/>
  </mergeCells>
  <phoneticPr fontId="0" type="noConversion"/>
  <pageMargins left="0.75" right="0.75" top="1" bottom="1" header="0.5" footer="0.5"/>
  <pageSetup paperSize="9" scale="83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5"/>
  <sheetViews>
    <sheetView topLeftCell="B8" zoomScaleNormal="100" workbookViewId="0">
      <selection activeCell="B8" sqref="B8"/>
    </sheetView>
  </sheetViews>
  <sheetFormatPr defaultRowHeight="12.5" x14ac:dyDescent="0.25"/>
  <cols>
    <col min="1" max="1" width="11.81640625" hidden="1" customWidth="1"/>
    <col min="2" max="2" width="21.81640625" customWidth="1"/>
    <col min="3" max="3" width="12.81640625" customWidth="1"/>
    <col min="4" max="4" width="11.81640625" customWidth="1"/>
    <col min="5" max="6" width="12.453125" customWidth="1"/>
    <col min="7" max="7" width="11.1796875" customWidth="1"/>
    <col min="8" max="8" width="14.81640625" customWidth="1"/>
    <col min="9" max="9" width="13.1796875" customWidth="1"/>
    <col min="10" max="10" width="13.54296875" customWidth="1"/>
    <col min="11" max="11" width="12.1796875" customWidth="1"/>
    <col min="12" max="12" width="11.81640625" customWidth="1"/>
    <col min="14" max="14" width="15.81640625" customWidth="1"/>
    <col min="15" max="15" width="16" customWidth="1"/>
    <col min="16" max="16" width="13.81640625" customWidth="1"/>
    <col min="17" max="17" width="12.1796875" customWidth="1"/>
    <col min="18" max="18" width="15.54296875" customWidth="1"/>
    <col min="19" max="19" width="12" bestFit="1" customWidth="1"/>
  </cols>
  <sheetData>
    <row r="1" spans="1:23" s="1" customFormat="1" ht="13" hidden="1" x14ac:dyDescent="0.3">
      <c r="A1" s="1" t="s">
        <v>518</v>
      </c>
      <c r="N1"/>
      <c r="O1"/>
      <c r="P1"/>
      <c r="Q1"/>
      <c r="R1"/>
      <c r="S1"/>
      <c r="T1"/>
      <c r="U1"/>
      <c r="V1"/>
      <c r="W1"/>
    </row>
    <row r="2" spans="1:23" s="1" customFormat="1" ht="13" hidden="1" x14ac:dyDescent="0.3">
      <c r="A2" s="1" t="s">
        <v>238</v>
      </c>
      <c r="N2"/>
      <c r="O2"/>
      <c r="P2"/>
      <c r="Q2"/>
      <c r="R2"/>
      <c r="S2"/>
      <c r="T2"/>
      <c r="U2"/>
      <c r="V2"/>
      <c r="W2"/>
    </row>
    <row r="3" spans="1:23" s="1" customFormat="1" ht="13" hidden="1" x14ac:dyDescent="0.3">
      <c r="A3" s="1" t="s">
        <v>245</v>
      </c>
      <c r="B3" s="8" t="s">
        <v>260</v>
      </c>
      <c r="C3" s="1" t="s">
        <v>226</v>
      </c>
      <c r="D3" s="1" t="s">
        <v>226</v>
      </c>
      <c r="E3" s="1" t="s">
        <v>226</v>
      </c>
      <c r="F3" s="1" t="s">
        <v>226</v>
      </c>
      <c r="G3" s="1" t="s">
        <v>226</v>
      </c>
      <c r="I3" s="1" t="s">
        <v>226</v>
      </c>
      <c r="K3" s="1" t="s">
        <v>226</v>
      </c>
      <c r="N3"/>
      <c r="O3"/>
      <c r="P3"/>
      <c r="Q3"/>
      <c r="R3"/>
      <c r="S3"/>
      <c r="T3"/>
      <c r="U3"/>
      <c r="V3"/>
      <c r="W3"/>
    </row>
    <row r="4" spans="1:23" s="1" customFormat="1" ht="13" hidden="1" x14ac:dyDescent="0.3">
      <c r="A4" s="1" t="s">
        <v>227</v>
      </c>
      <c r="C4" s="7">
        <v>10</v>
      </c>
      <c r="D4" s="1">
        <v>10</v>
      </c>
      <c r="E4" s="1">
        <v>10</v>
      </c>
      <c r="F4" s="1">
        <v>10</v>
      </c>
      <c r="G4" s="1">
        <v>20</v>
      </c>
      <c r="I4" s="1">
        <v>10</v>
      </c>
      <c r="J4" s="7"/>
      <c r="K4" s="1">
        <v>10</v>
      </c>
      <c r="N4"/>
      <c r="O4"/>
      <c r="P4"/>
      <c r="Q4"/>
      <c r="R4"/>
      <c r="S4"/>
      <c r="T4"/>
      <c r="U4"/>
      <c r="V4"/>
      <c r="W4"/>
    </row>
    <row r="5" spans="1:23" s="1" customFormat="1" ht="13" hidden="1" x14ac:dyDescent="0.3">
      <c r="A5" s="1" t="s">
        <v>135</v>
      </c>
      <c r="C5" s="7" t="s">
        <v>136</v>
      </c>
      <c r="D5" s="1" t="s">
        <v>137</v>
      </c>
      <c r="E5" s="1" t="s">
        <v>138</v>
      </c>
      <c r="F5" s="1" t="s">
        <v>138</v>
      </c>
      <c r="G5" s="1" t="s">
        <v>136</v>
      </c>
      <c r="I5" s="1" t="s">
        <v>180</v>
      </c>
      <c r="J5" s="7"/>
      <c r="K5" s="1" t="s">
        <v>181</v>
      </c>
      <c r="N5"/>
      <c r="O5"/>
      <c r="P5"/>
      <c r="Q5"/>
      <c r="R5"/>
      <c r="S5"/>
      <c r="T5"/>
      <c r="U5"/>
      <c r="V5"/>
      <c r="W5"/>
    </row>
    <row r="6" spans="1:23" s="1" customFormat="1" ht="13" hidden="1" x14ac:dyDescent="0.3">
      <c r="A6" s="1" t="s">
        <v>254</v>
      </c>
      <c r="C6" s="1" t="s">
        <v>134</v>
      </c>
      <c r="D6" s="1" t="s">
        <v>569</v>
      </c>
      <c r="E6" s="1" t="s">
        <v>508</v>
      </c>
      <c r="F6" s="1">
        <v>160</v>
      </c>
      <c r="G6" s="1">
        <v>110</v>
      </c>
      <c r="I6" s="1">
        <v>10</v>
      </c>
      <c r="K6" s="1">
        <v>10</v>
      </c>
      <c r="N6"/>
      <c r="O6"/>
      <c r="P6"/>
      <c r="Q6"/>
      <c r="R6"/>
      <c r="S6"/>
      <c r="T6"/>
      <c r="U6"/>
      <c r="V6"/>
      <c r="W6"/>
    </row>
    <row r="7" spans="1:23" s="22" customFormat="1" ht="12.75" hidden="1" customHeight="1" x14ac:dyDescent="0.35">
      <c r="A7" s="1" t="s">
        <v>353</v>
      </c>
      <c r="C7" s="1" t="s">
        <v>354</v>
      </c>
      <c r="D7" s="1" t="s">
        <v>355</v>
      </c>
      <c r="E7" s="1" t="s">
        <v>355</v>
      </c>
      <c r="F7" s="1" t="s">
        <v>355</v>
      </c>
      <c r="G7" s="1" t="s">
        <v>355</v>
      </c>
      <c r="H7" s="1"/>
      <c r="I7" s="1" t="s">
        <v>354</v>
      </c>
      <c r="J7" s="1"/>
      <c r="K7" s="1" t="s">
        <v>354</v>
      </c>
      <c r="N7"/>
      <c r="O7"/>
      <c r="P7"/>
      <c r="Q7"/>
      <c r="R7"/>
      <c r="S7"/>
      <c r="T7"/>
      <c r="U7"/>
      <c r="V7"/>
      <c r="W7"/>
    </row>
    <row r="11" spans="1:23" s="1" customFormat="1" ht="13" hidden="1" x14ac:dyDescent="0.3">
      <c r="A11" s="1" t="s">
        <v>519</v>
      </c>
      <c r="N11"/>
      <c r="O11"/>
      <c r="P11"/>
      <c r="Q11"/>
      <c r="R11"/>
      <c r="S11"/>
      <c r="T11"/>
      <c r="U11"/>
      <c r="V11"/>
      <c r="W11"/>
    </row>
    <row r="12" spans="1:23" s="1" customFormat="1" ht="13" hidden="1" x14ac:dyDescent="0.3">
      <c r="A12" s="1" t="s">
        <v>233</v>
      </c>
      <c r="N12"/>
      <c r="O12"/>
      <c r="P12"/>
      <c r="Q12"/>
      <c r="R12"/>
      <c r="S12"/>
      <c r="T12"/>
      <c r="U12"/>
      <c r="V12"/>
      <c r="W12"/>
    </row>
    <row r="13" spans="1:23" s="1" customFormat="1" ht="13" hidden="1" x14ac:dyDescent="0.3">
      <c r="A13" s="1" t="s">
        <v>246</v>
      </c>
      <c r="B13" s="8"/>
      <c r="C13" s="1" t="s">
        <v>226</v>
      </c>
      <c r="D13" s="1" t="s">
        <v>226</v>
      </c>
      <c r="E13" s="1" t="s">
        <v>226</v>
      </c>
      <c r="F13" s="1" t="s">
        <v>226</v>
      </c>
      <c r="G13" s="1" t="s">
        <v>226</v>
      </c>
      <c r="I13" s="1" t="s">
        <v>226</v>
      </c>
      <c r="K13" s="1" t="s">
        <v>226</v>
      </c>
      <c r="N13"/>
      <c r="O13"/>
      <c r="P13"/>
      <c r="Q13"/>
      <c r="R13"/>
      <c r="S13"/>
      <c r="T13"/>
      <c r="U13"/>
      <c r="V13"/>
      <c r="W13"/>
    </row>
    <row r="14" spans="1:23" s="1" customFormat="1" ht="13" hidden="1" x14ac:dyDescent="0.3">
      <c r="A14" s="1" t="s">
        <v>228</v>
      </c>
      <c r="C14" s="7">
        <v>10</v>
      </c>
      <c r="D14" s="1">
        <v>10</v>
      </c>
      <c r="E14" s="1">
        <v>10</v>
      </c>
      <c r="F14" s="1">
        <v>10</v>
      </c>
      <c r="G14" s="1">
        <v>20</v>
      </c>
      <c r="I14" s="1">
        <v>10</v>
      </c>
      <c r="J14" s="7"/>
      <c r="K14" s="1">
        <v>10</v>
      </c>
      <c r="N14"/>
      <c r="O14"/>
      <c r="P14"/>
      <c r="Q14"/>
      <c r="R14"/>
      <c r="S14"/>
      <c r="T14"/>
      <c r="U14"/>
      <c r="V14"/>
      <c r="W14"/>
    </row>
    <row r="15" spans="1:23" s="1" customFormat="1" ht="13" hidden="1" x14ac:dyDescent="0.3">
      <c r="A15" s="1" t="s">
        <v>139</v>
      </c>
      <c r="C15" s="7" t="s">
        <v>136</v>
      </c>
      <c r="D15" s="1" t="s">
        <v>137</v>
      </c>
      <c r="E15" s="1" t="s">
        <v>138</v>
      </c>
      <c r="F15" s="1" t="s">
        <v>138</v>
      </c>
      <c r="G15" s="1" t="s">
        <v>136</v>
      </c>
      <c r="I15" s="1" t="s">
        <v>180</v>
      </c>
      <c r="J15" s="7"/>
      <c r="K15" s="1" t="s">
        <v>181</v>
      </c>
      <c r="N15"/>
      <c r="O15"/>
      <c r="P15"/>
      <c r="Q15"/>
      <c r="R15"/>
      <c r="S15"/>
      <c r="T15"/>
      <c r="U15"/>
      <c r="V15"/>
      <c r="W15"/>
    </row>
    <row r="16" spans="1:23" s="1" customFormat="1" ht="13" hidden="1" x14ac:dyDescent="0.3">
      <c r="A16" s="1" t="s">
        <v>255</v>
      </c>
      <c r="C16" s="1" t="s">
        <v>134</v>
      </c>
      <c r="D16" s="1" t="s">
        <v>569</v>
      </c>
      <c r="E16" s="1" t="s">
        <v>508</v>
      </c>
      <c r="F16" s="1">
        <v>160</v>
      </c>
      <c r="G16" s="1">
        <v>110</v>
      </c>
      <c r="I16" s="1">
        <v>10</v>
      </c>
      <c r="K16" s="1">
        <v>10</v>
      </c>
      <c r="N16"/>
      <c r="O16"/>
      <c r="P16"/>
      <c r="Q16"/>
      <c r="R16"/>
      <c r="S16"/>
      <c r="T16"/>
      <c r="U16"/>
      <c r="V16"/>
      <c r="W16"/>
    </row>
    <row r="17" spans="1:23" s="22" customFormat="1" ht="12.75" hidden="1" customHeight="1" x14ac:dyDescent="0.35">
      <c r="A17" s="1" t="s">
        <v>356</v>
      </c>
      <c r="C17" s="1" t="s">
        <v>354</v>
      </c>
      <c r="D17" s="1" t="s">
        <v>355</v>
      </c>
      <c r="E17" s="1" t="s">
        <v>355</v>
      </c>
      <c r="F17" s="1" t="s">
        <v>355</v>
      </c>
      <c r="G17" s="1" t="s">
        <v>355</v>
      </c>
      <c r="H17" s="1"/>
      <c r="I17" s="1" t="s">
        <v>354</v>
      </c>
      <c r="J17" s="1"/>
      <c r="K17" s="1" t="s">
        <v>354</v>
      </c>
      <c r="N17"/>
      <c r="O17"/>
      <c r="P17"/>
      <c r="Q17"/>
      <c r="R17"/>
      <c r="S17"/>
      <c r="T17"/>
      <c r="U17"/>
      <c r="V17"/>
      <c r="W17"/>
    </row>
    <row r="19" spans="1:23" ht="15" x14ac:dyDescent="0.3">
      <c r="B19" s="220" t="str">
        <f>"REVENUE EXPENDITURE AND INCOME AND ANNUAL RATE ON VALUATION FOR GENERAL CHARGES FOR "&amp;NOTES!$D$4</f>
        <v>REVENUE EXPENDITURE AND INCOME AND ANNUAL RATE ON VALUATION FOR GENERAL CHARGES FOR 2022</v>
      </c>
      <c r="C19" s="220"/>
      <c r="D19" s="220"/>
      <c r="E19" s="220"/>
      <c r="F19" s="220"/>
      <c r="G19" s="220"/>
      <c r="H19" s="220"/>
      <c r="I19" s="220"/>
      <c r="J19" s="220"/>
      <c r="K19" s="220"/>
      <c r="L19" s="220"/>
    </row>
    <row r="20" spans="1:23" ht="13" thickBot="1" x14ac:dyDescent="0.3"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</row>
    <row r="21" spans="1:23" ht="13" x14ac:dyDescent="0.3">
      <c r="B21" s="63" t="s">
        <v>156</v>
      </c>
      <c r="C21" s="218" t="s">
        <v>2</v>
      </c>
      <c r="D21" s="221" t="s">
        <v>252</v>
      </c>
      <c r="E21" s="222"/>
      <c r="F21" s="222"/>
      <c r="G21" s="222"/>
      <c r="H21" s="222"/>
      <c r="I21" s="222"/>
      <c r="J21" s="222"/>
      <c r="K21" s="222"/>
      <c r="L21" s="222"/>
    </row>
    <row r="22" spans="1:23" ht="51" customHeight="1" thickBot="1" x14ac:dyDescent="0.35">
      <c r="B22" s="115" t="s">
        <v>509</v>
      </c>
      <c r="C22" s="219"/>
      <c r="D22" s="116" t="s">
        <v>133</v>
      </c>
      <c r="E22" s="116" t="s">
        <v>128</v>
      </c>
      <c r="F22" s="116" t="s">
        <v>129</v>
      </c>
      <c r="G22" s="116" t="s">
        <v>514</v>
      </c>
      <c r="H22" s="117" t="s">
        <v>225</v>
      </c>
      <c r="I22" s="116" t="s">
        <v>130</v>
      </c>
      <c r="J22" s="116" t="s">
        <v>131</v>
      </c>
      <c r="K22" s="116" t="s">
        <v>55</v>
      </c>
      <c r="L22" s="116" t="s">
        <v>132</v>
      </c>
    </row>
    <row r="23" spans="1:23" x14ac:dyDescent="0.25">
      <c r="C23" s="143" t="s">
        <v>253</v>
      </c>
      <c r="D23" s="143" t="s">
        <v>253</v>
      </c>
      <c r="E23" s="143" t="s">
        <v>253</v>
      </c>
      <c r="F23" s="143" t="s">
        <v>253</v>
      </c>
      <c r="G23" s="143" t="s">
        <v>253</v>
      </c>
      <c r="H23" s="143" t="s">
        <v>253</v>
      </c>
      <c r="I23" s="143" t="s">
        <v>253</v>
      </c>
      <c r="J23" s="143" t="s">
        <v>253</v>
      </c>
      <c r="K23" s="143" t="s">
        <v>253</v>
      </c>
      <c r="L23" s="143" t="s">
        <v>253</v>
      </c>
    </row>
    <row r="24" spans="1:23" ht="13" x14ac:dyDescent="0.3">
      <c r="A24" s="1" t="s">
        <v>576</v>
      </c>
      <c r="B24" s="26" t="s">
        <v>577</v>
      </c>
      <c r="C24" s="10">
        <v>62234199.990000002</v>
      </c>
      <c r="D24" s="10">
        <v>25135250</v>
      </c>
      <c r="E24" s="10">
        <v>15510100</v>
      </c>
      <c r="F24" s="10">
        <v>180000</v>
      </c>
      <c r="G24" s="10">
        <v>6341650</v>
      </c>
      <c r="H24" s="120">
        <f t="shared" ref="H24:H52" si="0">SUM(D24:G24)</f>
        <v>47167000</v>
      </c>
      <c r="I24" s="4">
        <v>0.01</v>
      </c>
      <c r="J24" s="10">
        <f t="shared" ref="J24:J52" si="1">C24-H24+I24</f>
        <v>15067200.000000002</v>
      </c>
      <c r="K24" s="4">
        <v>58604434</v>
      </c>
      <c r="L24" s="155">
        <f t="shared" ref="L24:L52" si="2">IF(K24=0,"0",(J24/K24))</f>
        <v>0.25710000031738217</v>
      </c>
    </row>
    <row r="25" spans="1:23" ht="13" x14ac:dyDescent="0.3">
      <c r="A25" s="1" t="s">
        <v>576</v>
      </c>
      <c r="B25" s="26" t="s">
        <v>578</v>
      </c>
      <c r="C25" s="10">
        <v>81463849.00999999</v>
      </c>
      <c r="D25" s="10">
        <v>35943231</v>
      </c>
      <c r="E25" s="10">
        <v>16763144.98</v>
      </c>
      <c r="F25" s="10">
        <v>188241</v>
      </c>
      <c r="G25" s="10">
        <v>10162934.02</v>
      </c>
      <c r="H25" s="120">
        <f t="shared" si="0"/>
        <v>63057551</v>
      </c>
      <c r="I25" s="4">
        <v>0</v>
      </c>
      <c r="J25" s="10">
        <f t="shared" si="1"/>
        <v>18406298.00999999</v>
      </c>
      <c r="K25" s="4">
        <v>83248747</v>
      </c>
      <c r="L25" s="155">
        <f t="shared" si="2"/>
        <v>0.2211000005801888</v>
      </c>
    </row>
    <row r="26" spans="1:23" ht="13" x14ac:dyDescent="0.3">
      <c r="A26" s="1" t="s">
        <v>576</v>
      </c>
      <c r="B26" s="26" t="s">
        <v>579</v>
      </c>
      <c r="C26" s="10">
        <v>138630434.66</v>
      </c>
      <c r="D26" s="10">
        <v>49632499</v>
      </c>
      <c r="E26" s="10">
        <v>36953341.719999999</v>
      </c>
      <c r="F26" s="10">
        <v>84000</v>
      </c>
      <c r="G26" s="10">
        <v>7997470</v>
      </c>
      <c r="H26" s="120">
        <f t="shared" si="0"/>
        <v>94667310.719999999</v>
      </c>
      <c r="I26" s="4">
        <v>0</v>
      </c>
      <c r="J26" s="10">
        <f t="shared" si="1"/>
        <v>43963123.939999998</v>
      </c>
      <c r="K26" s="4">
        <v>580266.93999999994</v>
      </c>
      <c r="L26" s="155">
        <f t="shared" si="2"/>
        <v>75.763619998754365</v>
      </c>
    </row>
    <row r="27" spans="1:23" ht="13" x14ac:dyDescent="0.3">
      <c r="A27" s="1" t="s">
        <v>576</v>
      </c>
      <c r="B27" s="26" t="s">
        <v>580</v>
      </c>
      <c r="C27" s="10">
        <v>240566200</v>
      </c>
      <c r="D27" s="10">
        <v>54827300</v>
      </c>
      <c r="E27" s="10">
        <v>72320500</v>
      </c>
      <c r="F27" s="10">
        <v>509300</v>
      </c>
      <c r="G27" s="10">
        <v>15813000</v>
      </c>
      <c r="H27" s="120">
        <f t="shared" si="0"/>
        <v>143470100</v>
      </c>
      <c r="I27" s="4">
        <v>0</v>
      </c>
      <c r="J27" s="10">
        <f t="shared" si="1"/>
        <v>97096100</v>
      </c>
      <c r="K27" s="4">
        <v>1298942</v>
      </c>
      <c r="L27" s="155">
        <f t="shared" si="2"/>
        <v>74.750142808531862</v>
      </c>
    </row>
    <row r="28" spans="1:23" ht="13" x14ac:dyDescent="0.3">
      <c r="A28" s="1" t="s">
        <v>576</v>
      </c>
      <c r="B28" s="26" t="s">
        <v>581</v>
      </c>
      <c r="C28" s="10">
        <v>372536693</v>
      </c>
      <c r="D28" s="10">
        <v>123399144</v>
      </c>
      <c r="E28" s="10">
        <v>107790622</v>
      </c>
      <c r="F28" s="10">
        <v>1171533</v>
      </c>
      <c r="G28" s="10">
        <v>17178711</v>
      </c>
      <c r="H28" s="120">
        <f t="shared" si="0"/>
        <v>249540010</v>
      </c>
      <c r="I28" s="4">
        <v>-4129573</v>
      </c>
      <c r="J28" s="10">
        <f t="shared" si="1"/>
        <v>118867110</v>
      </c>
      <c r="K28" s="4">
        <v>1543879</v>
      </c>
      <c r="L28" s="155">
        <f t="shared" si="2"/>
        <v>76.99250394622895</v>
      </c>
    </row>
    <row r="29" spans="1:23" ht="13" x14ac:dyDescent="0.3">
      <c r="A29" s="1" t="s">
        <v>576</v>
      </c>
      <c r="B29" s="26" t="s">
        <v>582</v>
      </c>
      <c r="C29" s="10">
        <v>162303720.81</v>
      </c>
      <c r="D29" s="10">
        <v>46358638</v>
      </c>
      <c r="E29" s="10">
        <v>51968063.810000002</v>
      </c>
      <c r="F29" s="10">
        <v>115144</v>
      </c>
      <c r="G29" s="10">
        <v>26809502</v>
      </c>
      <c r="H29" s="120">
        <f t="shared" si="0"/>
        <v>125251347.81</v>
      </c>
      <c r="I29" s="4">
        <v>0</v>
      </c>
      <c r="J29" s="10">
        <f t="shared" si="1"/>
        <v>37052373</v>
      </c>
      <c r="K29" s="4">
        <v>519512.36</v>
      </c>
      <c r="L29" s="155">
        <f t="shared" si="2"/>
        <v>71.321446519578473</v>
      </c>
    </row>
    <row r="30" spans="1:23" ht="13" x14ac:dyDescent="0.3">
      <c r="A30" s="1" t="s">
        <v>576</v>
      </c>
      <c r="B30" s="26" t="s">
        <v>583</v>
      </c>
      <c r="C30" s="10">
        <v>1130047247</v>
      </c>
      <c r="D30" s="10">
        <v>375584513</v>
      </c>
      <c r="E30" s="10">
        <v>251722320</v>
      </c>
      <c r="F30" s="10">
        <v>77253116</v>
      </c>
      <c r="G30" s="10">
        <v>23197704</v>
      </c>
      <c r="H30" s="120">
        <f t="shared" si="0"/>
        <v>727757653</v>
      </c>
      <c r="I30" s="4">
        <v>-35370220</v>
      </c>
      <c r="J30" s="10">
        <f t="shared" si="1"/>
        <v>366919374</v>
      </c>
      <c r="K30" s="4">
        <v>1369102140</v>
      </c>
      <c r="L30" s="155">
        <f t="shared" si="2"/>
        <v>0.26800000035059474</v>
      </c>
    </row>
    <row r="31" spans="1:23" ht="13" x14ac:dyDescent="0.3">
      <c r="A31" s="1" t="s">
        <v>576</v>
      </c>
      <c r="B31" s="26" t="s">
        <v>584</v>
      </c>
      <c r="C31" s="10">
        <v>213798900</v>
      </c>
      <c r="D31" s="10">
        <v>54207700</v>
      </c>
      <c r="E31" s="10">
        <v>53767900</v>
      </c>
      <c r="F31" s="10">
        <v>1322300</v>
      </c>
      <c r="G31" s="10">
        <v>10866800</v>
      </c>
      <c r="H31" s="120">
        <f t="shared" si="0"/>
        <v>120164700</v>
      </c>
      <c r="I31" s="4">
        <v>0</v>
      </c>
      <c r="J31" s="10">
        <f t="shared" si="1"/>
        <v>93634200</v>
      </c>
      <c r="K31" s="4">
        <v>540613200</v>
      </c>
      <c r="L31" s="155">
        <f t="shared" si="2"/>
        <v>0.17319998845755152</v>
      </c>
    </row>
    <row r="32" spans="1:23" ht="13" x14ac:dyDescent="0.3">
      <c r="A32" s="1" t="s">
        <v>576</v>
      </c>
      <c r="B32" s="26" t="s">
        <v>585</v>
      </c>
      <c r="C32" s="10">
        <v>299786611</v>
      </c>
      <c r="D32" s="10">
        <v>72808400</v>
      </c>
      <c r="E32" s="10">
        <v>65620497</v>
      </c>
      <c r="F32" s="10">
        <v>1604100</v>
      </c>
      <c r="G32" s="10">
        <v>7514600</v>
      </c>
      <c r="H32" s="120">
        <f t="shared" si="0"/>
        <v>147547597</v>
      </c>
      <c r="I32" s="4">
        <v>0</v>
      </c>
      <c r="J32" s="10">
        <f t="shared" si="1"/>
        <v>152239014</v>
      </c>
      <c r="K32" s="4">
        <v>847655900</v>
      </c>
      <c r="L32" s="155">
        <f t="shared" si="2"/>
        <v>0.17960001694083649</v>
      </c>
    </row>
    <row r="33" spans="1:12" ht="13" x14ac:dyDescent="0.3">
      <c r="A33" s="1" t="s">
        <v>576</v>
      </c>
      <c r="B33" s="26" t="s">
        <v>586</v>
      </c>
      <c r="C33" s="10">
        <v>103640761.42999998</v>
      </c>
      <c r="D33" s="10">
        <v>31598331</v>
      </c>
      <c r="E33" s="10">
        <v>29284531.43</v>
      </c>
      <c r="F33" s="10">
        <v>445577</v>
      </c>
      <c r="G33" s="10">
        <v>4268123</v>
      </c>
      <c r="H33" s="120">
        <f t="shared" si="0"/>
        <v>65596562.43</v>
      </c>
      <c r="I33" s="4">
        <v>0</v>
      </c>
      <c r="J33" s="10">
        <f t="shared" si="1"/>
        <v>38044198.999999978</v>
      </c>
      <c r="K33" s="4">
        <v>564454</v>
      </c>
      <c r="L33" s="155">
        <f t="shared" si="2"/>
        <v>67.399998937025828</v>
      </c>
    </row>
    <row r="34" spans="1:12" ht="13" x14ac:dyDescent="0.3">
      <c r="A34" s="1" t="s">
        <v>576</v>
      </c>
      <c r="B34" s="26" t="s">
        <v>587</v>
      </c>
      <c r="C34" s="10">
        <v>143895407.78</v>
      </c>
      <c r="D34" s="10">
        <v>60715945</v>
      </c>
      <c r="E34" s="10">
        <v>28650020.780000001</v>
      </c>
      <c r="F34" s="10">
        <v>8302524</v>
      </c>
      <c r="G34" s="10">
        <v>14517890</v>
      </c>
      <c r="H34" s="120">
        <f t="shared" si="0"/>
        <v>112186379.78</v>
      </c>
      <c r="I34" s="4">
        <v>0</v>
      </c>
      <c r="J34" s="10">
        <f t="shared" si="1"/>
        <v>31709028</v>
      </c>
      <c r="K34" s="4">
        <v>449200</v>
      </c>
      <c r="L34" s="155">
        <f t="shared" si="2"/>
        <v>70.59</v>
      </c>
    </row>
    <row r="35" spans="1:12" ht="13" x14ac:dyDescent="0.3">
      <c r="A35" s="1" t="s">
        <v>576</v>
      </c>
      <c r="B35" s="26" t="s">
        <v>588</v>
      </c>
      <c r="C35" s="10">
        <v>177226373.66000003</v>
      </c>
      <c r="D35" s="10">
        <v>63152773</v>
      </c>
      <c r="E35" s="10">
        <v>46525686.490000002</v>
      </c>
      <c r="F35" s="10">
        <v>5105646</v>
      </c>
      <c r="G35" s="10">
        <v>14848668</v>
      </c>
      <c r="H35" s="120">
        <f t="shared" si="0"/>
        <v>129632773.49000001</v>
      </c>
      <c r="I35" s="4">
        <v>0</v>
      </c>
      <c r="J35" s="10">
        <f t="shared" si="1"/>
        <v>47593600.170000017</v>
      </c>
      <c r="K35" s="4">
        <v>600550</v>
      </c>
      <c r="L35" s="155">
        <f t="shared" si="2"/>
        <v>79.250021097327476</v>
      </c>
    </row>
    <row r="36" spans="1:12" ht="13" x14ac:dyDescent="0.3">
      <c r="A36" s="1" t="s">
        <v>576</v>
      </c>
      <c r="B36" s="26" t="s">
        <v>589</v>
      </c>
      <c r="C36" s="10">
        <v>176599822.03000003</v>
      </c>
      <c r="D36" s="10">
        <v>57763834</v>
      </c>
      <c r="E36" s="10">
        <v>38709781.030000001</v>
      </c>
      <c r="F36" s="10">
        <v>0</v>
      </c>
      <c r="G36" s="10">
        <v>18289092</v>
      </c>
      <c r="H36" s="120">
        <f t="shared" si="0"/>
        <v>114762707.03</v>
      </c>
      <c r="I36" s="4">
        <v>0</v>
      </c>
      <c r="J36" s="10">
        <f t="shared" si="1"/>
        <v>61837115.00000003</v>
      </c>
      <c r="K36" s="4">
        <v>275321083</v>
      </c>
      <c r="L36" s="155">
        <f t="shared" si="2"/>
        <v>0.2245999991217528</v>
      </c>
    </row>
    <row r="37" spans="1:12" ht="13" x14ac:dyDescent="0.3">
      <c r="A37" s="1" t="s">
        <v>576</v>
      </c>
      <c r="B37" s="26" t="s">
        <v>590</v>
      </c>
      <c r="C37" s="10">
        <v>93872800.350000009</v>
      </c>
      <c r="D37" s="10">
        <v>35777100</v>
      </c>
      <c r="E37" s="10">
        <v>25307000.350000001</v>
      </c>
      <c r="F37" s="10">
        <v>50000</v>
      </c>
      <c r="G37" s="10">
        <v>11809300</v>
      </c>
      <c r="H37" s="120">
        <f t="shared" si="0"/>
        <v>72943400.349999994</v>
      </c>
      <c r="I37" s="4">
        <v>0</v>
      </c>
      <c r="J37" s="10">
        <f t="shared" si="1"/>
        <v>20929400.000000015</v>
      </c>
      <c r="K37" s="4">
        <v>104647000</v>
      </c>
      <c r="L37" s="155">
        <f t="shared" si="2"/>
        <v>0.20000000000000015</v>
      </c>
    </row>
    <row r="38" spans="1:12" ht="13" x14ac:dyDescent="0.3">
      <c r="A38" s="1" t="s">
        <v>576</v>
      </c>
      <c r="B38" s="26" t="s">
        <v>591</v>
      </c>
      <c r="C38" s="10">
        <v>88337000.309999987</v>
      </c>
      <c r="D38" s="10">
        <v>40956400</v>
      </c>
      <c r="E38" s="10">
        <v>19024000.310000002</v>
      </c>
      <c r="F38" s="10">
        <v>3895600</v>
      </c>
      <c r="G38" s="10">
        <v>9065150</v>
      </c>
      <c r="H38" s="120">
        <f t="shared" si="0"/>
        <v>72941150.310000002</v>
      </c>
      <c r="I38" s="4">
        <v>-732898</v>
      </c>
      <c r="J38" s="10">
        <f t="shared" si="1"/>
        <v>14662951.999999985</v>
      </c>
      <c r="K38" s="4">
        <v>66138709</v>
      </c>
      <c r="L38" s="155">
        <f t="shared" si="2"/>
        <v>0.22170000324620767</v>
      </c>
    </row>
    <row r="39" spans="1:12" ht="13" x14ac:dyDescent="0.3">
      <c r="A39" s="1" t="s">
        <v>576</v>
      </c>
      <c r="B39" s="26" t="s">
        <v>592</v>
      </c>
      <c r="C39" s="10">
        <v>44054995.109999999</v>
      </c>
      <c r="D39" s="10">
        <v>18359960</v>
      </c>
      <c r="E39" s="10">
        <v>9715898.1099999994</v>
      </c>
      <c r="F39" s="10">
        <v>52500</v>
      </c>
      <c r="G39" s="10">
        <v>9283968</v>
      </c>
      <c r="H39" s="120">
        <f t="shared" si="0"/>
        <v>37412326.109999999</v>
      </c>
      <c r="I39" s="4">
        <v>0</v>
      </c>
      <c r="J39" s="10">
        <f t="shared" si="1"/>
        <v>6642669</v>
      </c>
      <c r="K39" s="4">
        <v>29211388</v>
      </c>
      <c r="L39" s="155">
        <f t="shared" si="2"/>
        <v>0.22739997839198878</v>
      </c>
    </row>
    <row r="40" spans="1:12" ht="13" x14ac:dyDescent="0.3">
      <c r="A40" s="1" t="s">
        <v>576</v>
      </c>
      <c r="B40" s="26" t="s">
        <v>593</v>
      </c>
      <c r="C40" s="10">
        <v>952231852.9799999</v>
      </c>
      <c r="D40" s="10">
        <v>640580864.88999999</v>
      </c>
      <c r="E40" s="10">
        <v>229172716.13000005</v>
      </c>
      <c r="F40" s="10">
        <v>3246357</v>
      </c>
      <c r="G40" s="10">
        <v>19952507</v>
      </c>
      <c r="H40" s="120">
        <f t="shared" si="0"/>
        <v>892952445.01999998</v>
      </c>
      <c r="I40" s="4">
        <v>0</v>
      </c>
      <c r="J40" s="10">
        <f t="shared" si="1"/>
        <v>59279407.959999919</v>
      </c>
      <c r="K40" s="4">
        <v>221439711</v>
      </c>
      <c r="L40" s="155">
        <f t="shared" si="2"/>
        <v>0.26769998792131694</v>
      </c>
    </row>
    <row r="41" spans="1:12" ht="13" x14ac:dyDescent="0.3">
      <c r="A41" s="1" t="s">
        <v>576</v>
      </c>
      <c r="B41" s="26" t="s">
        <v>594</v>
      </c>
      <c r="C41" s="10">
        <v>61579865.520000011</v>
      </c>
      <c r="D41" s="10">
        <v>27227524</v>
      </c>
      <c r="E41" s="10">
        <v>15598550.52</v>
      </c>
      <c r="F41" s="10">
        <v>579901</v>
      </c>
      <c r="G41" s="10">
        <v>9244474</v>
      </c>
      <c r="H41" s="120">
        <f t="shared" si="0"/>
        <v>52650449.519999996</v>
      </c>
      <c r="I41" s="4">
        <v>0</v>
      </c>
      <c r="J41" s="10">
        <f t="shared" si="1"/>
        <v>8929416.0000000149</v>
      </c>
      <c r="K41" s="4">
        <v>37190413</v>
      </c>
      <c r="L41" s="155">
        <f t="shared" si="2"/>
        <v>0.24009994188556108</v>
      </c>
    </row>
    <row r="42" spans="1:12" ht="13" x14ac:dyDescent="0.3">
      <c r="A42" s="1" t="s">
        <v>576</v>
      </c>
      <c r="B42" s="26" t="s">
        <v>595</v>
      </c>
      <c r="C42" s="10">
        <v>140271750.00999999</v>
      </c>
      <c r="D42" s="10">
        <v>55509244</v>
      </c>
      <c r="E42" s="10">
        <v>39230381.010000005</v>
      </c>
      <c r="F42" s="10">
        <v>135280</v>
      </c>
      <c r="G42" s="10">
        <v>9866198</v>
      </c>
      <c r="H42" s="120">
        <f t="shared" si="0"/>
        <v>104741103.01000001</v>
      </c>
      <c r="I42" s="4">
        <v>-500000</v>
      </c>
      <c r="J42" s="10">
        <f t="shared" si="1"/>
        <v>35030646.999999985</v>
      </c>
      <c r="K42" s="4">
        <v>159834407</v>
      </c>
      <c r="L42" s="155">
        <f t="shared" si="2"/>
        <v>0.21916837342788142</v>
      </c>
    </row>
    <row r="43" spans="1:12" ht="13" x14ac:dyDescent="0.3">
      <c r="A43" s="1" t="s">
        <v>576</v>
      </c>
      <c r="B43" s="26" t="s">
        <v>596</v>
      </c>
      <c r="C43" s="10">
        <v>163892080</v>
      </c>
      <c r="D43" s="10">
        <v>67719928</v>
      </c>
      <c r="E43" s="10">
        <v>38027608</v>
      </c>
      <c r="F43" s="10">
        <v>620836</v>
      </c>
      <c r="G43" s="10">
        <v>20856905</v>
      </c>
      <c r="H43" s="120">
        <f t="shared" si="0"/>
        <v>127225277</v>
      </c>
      <c r="I43" s="4">
        <v>0</v>
      </c>
      <c r="J43" s="10">
        <f t="shared" si="1"/>
        <v>36666803</v>
      </c>
      <c r="K43" s="4">
        <v>467593.4</v>
      </c>
      <c r="L43" s="155">
        <f t="shared" si="2"/>
        <v>78.415997745049438</v>
      </c>
    </row>
    <row r="44" spans="1:12" ht="13" x14ac:dyDescent="0.3">
      <c r="A44" s="1" t="s">
        <v>576</v>
      </c>
      <c r="B44" s="26" t="s">
        <v>597</v>
      </c>
      <c r="C44" s="10">
        <v>162310334.34</v>
      </c>
      <c r="D44" s="10">
        <v>57989594</v>
      </c>
      <c r="E44" s="10">
        <v>38952111.340000004</v>
      </c>
      <c r="F44" s="10">
        <v>3866653</v>
      </c>
      <c r="G44" s="10">
        <v>14059169</v>
      </c>
      <c r="H44" s="120">
        <f t="shared" si="0"/>
        <v>114867527.34</v>
      </c>
      <c r="I44" s="4">
        <v>0</v>
      </c>
      <c r="J44" s="10">
        <f t="shared" si="1"/>
        <v>47442807</v>
      </c>
      <c r="K44" s="4">
        <v>244802930</v>
      </c>
      <c r="L44" s="155">
        <f t="shared" si="2"/>
        <v>0.19379999659317804</v>
      </c>
    </row>
    <row r="45" spans="1:12" ht="13" x14ac:dyDescent="0.3">
      <c r="A45" s="1" t="s">
        <v>576</v>
      </c>
      <c r="B45" s="26" t="s">
        <v>598</v>
      </c>
      <c r="C45" s="10">
        <v>73849795.739999995</v>
      </c>
      <c r="D45" s="10">
        <v>34301505</v>
      </c>
      <c r="E45" s="10">
        <v>13168407.370000001</v>
      </c>
      <c r="F45" s="10">
        <v>307995</v>
      </c>
      <c r="G45" s="10">
        <v>11819137</v>
      </c>
      <c r="H45" s="120">
        <f t="shared" si="0"/>
        <v>59597044.370000005</v>
      </c>
      <c r="I45" s="4">
        <v>0</v>
      </c>
      <c r="J45" s="10">
        <f t="shared" si="1"/>
        <v>14252751.36999999</v>
      </c>
      <c r="K45" s="4">
        <v>63065276</v>
      </c>
      <c r="L45" s="155">
        <f t="shared" si="2"/>
        <v>0.22599998404827387</v>
      </c>
    </row>
    <row r="46" spans="1:12" ht="13" x14ac:dyDescent="0.3">
      <c r="A46" s="1" t="s">
        <v>576</v>
      </c>
      <c r="B46" s="26" t="s">
        <v>599</v>
      </c>
      <c r="C46" s="10">
        <v>71943062</v>
      </c>
      <c r="D46" s="10">
        <v>29578596</v>
      </c>
      <c r="E46" s="10">
        <v>16377780</v>
      </c>
      <c r="F46" s="10">
        <v>725470</v>
      </c>
      <c r="G46" s="10">
        <v>8401722</v>
      </c>
      <c r="H46" s="120">
        <f t="shared" si="0"/>
        <v>55083568</v>
      </c>
      <c r="I46" s="4">
        <v>50000</v>
      </c>
      <c r="J46" s="10">
        <f t="shared" si="1"/>
        <v>16909494</v>
      </c>
      <c r="K46" s="4">
        <v>76942512</v>
      </c>
      <c r="L46" s="155">
        <f t="shared" si="2"/>
        <v>0.21976789632238677</v>
      </c>
    </row>
    <row r="47" spans="1:12" ht="13" x14ac:dyDescent="0.3">
      <c r="A47" s="1" t="s">
        <v>576</v>
      </c>
      <c r="B47" s="26" t="s">
        <v>600</v>
      </c>
      <c r="C47" s="10">
        <v>66603342.760000005</v>
      </c>
      <c r="D47" s="10">
        <v>26408290</v>
      </c>
      <c r="E47" s="10">
        <v>16644800.76</v>
      </c>
      <c r="F47" s="10">
        <v>15000</v>
      </c>
      <c r="G47" s="10">
        <v>10825200</v>
      </c>
      <c r="H47" s="120">
        <f t="shared" si="0"/>
        <v>53893290.759999998</v>
      </c>
      <c r="I47" s="4">
        <v>0</v>
      </c>
      <c r="J47" s="10">
        <f t="shared" si="1"/>
        <v>12710052.000000007</v>
      </c>
      <c r="K47" s="4">
        <v>56489120</v>
      </c>
      <c r="L47" s="155">
        <f t="shared" si="2"/>
        <v>0.22500000000000014</v>
      </c>
    </row>
    <row r="48" spans="1:12" ht="13" x14ac:dyDescent="0.3">
      <c r="A48" s="1" t="s">
        <v>576</v>
      </c>
      <c r="B48" s="26" t="s">
        <v>601</v>
      </c>
      <c r="C48" s="10">
        <v>70428136.289999992</v>
      </c>
      <c r="D48" s="10">
        <v>26735444.939999998</v>
      </c>
      <c r="E48" s="10">
        <v>18535674.920000002</v>
      </c>
      <c r="F48" s="10">
        <v>0</v>
      </c>
      <c r="G48" s="10">
        <v>11007018</v>
      </c>
      <c r="H48" s="120">
        <f t="shared" si="0"/>
        <v>56278137.859999999</v>
      </c>
      <c r="I48" s="4">
        <v>0</v>
      </c>
      <c r="J48" s="10">
        <f t="shared" si="1"/>
        <v>14149998.429999992</v>
      </c>
      <c r="K48" s="4">
        <v>61521739</v>
      </c>
      <c r="L48" s="155">
        <f t="shared" si="2"/>
        <v>0.22999997496819771</v>
      </c>
    </row>
    <row r="49" spans="1:13" ht="13" x14ac:dyDescent="0.3">
      <c r="A49" s="1" t="s">
        <v>576</v>
      </c>
      <c r="B49" s="26" t="s">
        <v>602</v>
      </c>
      <c r="C49" s="10">
        <v>281713700</v>
      </c>
      <c r="D49" s="10">
        <v>78735200</v>
      </c>
      <c r="E49" s="10">
        <v>55695500</v>
      </c>
      <c r="F49" s="10">
        <v>2032800</v>
      </c>
      <c r="G49" s="10">
        <v>5454600</v>
      </c>
      <c r="H49" s="120">
        <f t="shared" si="0"/>
        <v>141918100</v>
      </c>
      <c r="I49" s="4">
        <v>0</v>
      </c>
      <c r="J49" s="10">
        <f t="shared" si="1"/>
        <v>139795600</v>
      </c>
      <c r="K49" s="4">
        <v>506505670</v>
      </c>
      <c r="L49" s="155">
        <f t="shared" si="2"/>
        <v>0.27600006925884957</v>
      </c>
    </row>
    <row r="50" spans="1:13" ht="13" x14ac:dyDescent="0.3">
      <c r="A50" s="1" t="s">
        <v>576</v>
      </c>
      <c r="B50" s="26" t="s">
        <v>603</v>
      </c>
      <c r="C50" s="10">
        <v>194230053.66000003</v>
      </c>
      <c r="D50" s="10">
        <v>81571275.019999996</v>
      </c>
      <c r="E50" s="10">
        <v>48269389.370000005</v>
      </c>
      <c r="F50" s="10">
        <v>1710423</v>
      </c>
      <c r="G50" s="10">
        <v>27158966</v>
      </c>
      <c r="H50" s="120">
        <f t="shared" si="0"/>
        <v>158710053.38999999</v>
      </c>
      <c r="I50" s="4">
        <v>0</v>
      </c>
      <c r="J50" s="10">
        <f t="shared" si="1"/>
        <v>35520000.270000041</v>
      </c>
      <c r="K50" s="4">
        <v>185096414</v>
      </c>
      <c r="L50" s="155">
        <f t="shared" si="2"/>
        <v>0.19189999148227713</v>
      </c>
    </row>
    <row r="51" spans="1:13" ht="13" x14ac:dyDescent="0.3">
      <c r="A51" s="1" t="s">
        <v>576</v>
      </c>
      <c r="B51" s="26" t="s">
        <v>604</v>
      </c>
      <c r="C51" s="10">
        <v>153713333.35999998</v>
      </c>
      <c r="D51" s="10">
        <v>61145924</v>
      </c>
      <c r="E51" s="10">
        <v>36697431.359999999</v>
      </c>
      <c r="F51" s="10">
        <v>689926</v>
      </c>
      <c r="G51" s="10">
        <v>19668516</v>
      </c>
      <c r="H51" s="120">
        <f t="shared" si="0"/>
        <v>118201797.36</v>
      </c>
      <c r="I51" s="4">
        <v>0</v>
      </c>
      <c r="J51" s="10">
        <f t="shared" si="1"/>
        <v>35511535.999999985</v>
      </c>
      <c r="K51" s="4">
        <v>127739339</v>
      </c>
      <c r="L51" s="155">
        <f t="shared" si="2"/>
        <v>0.27799999810551695</v>
      </c>
    </row>
    <row r="52" spans="1:13" ht="13" x14ac:dyDescent="0.3">
      <c r="A52" s="1" t="s">
        <v>576</v>
      </c>
      <c r="B52" s="26" t="s">
        <v>605</v>
      </c>
      <c r="C52" s="10">
        <v>90491539.979999989</v>
      </c>
      <c r="D52" s="10">
        <v>36998076.799999997</v>
      </c>
      <c r="E52" s="10">
        <v>24225258.609999999</v>
      </c>
      <c r="F52" s="10">
        <v>198854</v>
      </c>
      <c r="G52" s="10">
        <v>11205507</v>
      </c>
      <c r="H52" s="120">
        <f t="shared" si="0"/>
        <v>72627696.409999996</v>
      </c>
      <c r="I52" s="4">
        <v>0</v>
      </c>
      <c r="J52" s="10">
        <f t="shared" si="1"/>
        <v>17863843.569999993</v>
      </c>
      <c r="K52" s="4">
        <v>92081668</v>
      </c>
      <c r="L52" s="155">
        <f t="shared" si="2"/>
        <v>0.19399999976108157</v>
      </c>
    </row>
    <row r="53" spans="1:13" ht="13" x14ac:dyDescent="0.3">
      <c r="A53" s="1" t="s">
        <v>576</v>
      </c>
      <c r="B53" s="26" t="s">
        <v>606</v>
      </c>
      <c r="C53" s="10">
        <v>134194013</v>
      </c>
      <c r="D53" s="10">
        <v>40058886</v>
      </c>
      <c r="E53" s="10">
        <v>37375658</v>
      </c>
      <c r="F53" s="10">
        <v>0</v>
      </c>
      <c r="G53" s="10">
        <v>14788971</v>
      </c>
      <c r="H53" s="120">
        <f>SUM(D53:G53)</f>
        <v>92223515</v>
      </c>
      <c r="I53" s="4">
        <v>0</v>
      </c>
      <c r="J53" s="10">
        <f>C53-H53+I53</f>
        <v>41970498</v>
      </c>
      <c r="K53" s="4">
        <v>170611780</v>
      </c>
      <c r="L53" s="155">
        <f>IF(K53=0,"0",(J53/K53))</f>
        <v>0.24600000070335121</v>
      </c>
    </row>
    <row r="54" spans="1:13" ht="13" x14ac:dyDescent="0.3">
      <c r="A54" s="1" t="s">
        <v>261</v>
      </c>
      <c r="B54" s="26" t="s">
        <v>607</v>
      </c>
      <c r="C54" s="10">
        <v>127648162.28999999</v>
      </c>
      <c r="D54" s="10">
        <v>43695837</v>
      </c>
      <c r="E54" s="10">
        <v>37071638.289999999</v>
      </c>
      <c r="F54" s="10">
        <v>2031966</v>
      </c>
      <c r="G54" s="10">
        <v>13068907</v>
      </c>
      <c r="H54" s="120">
        <f>SUM(D54:G54)</f>
        <v>95868348.289999992</v>
      </c>
      <c r="I54" s="4">
        <v>150000</v>
      </c>
      <c r="J54" s="10">
        <f>C54-H54+I54</f>
        <v>31929814</v>
      </c>
      <c r="K54" s="4">
        <v>147141998</v>
      </c>
      <c r="L54" s="155">
        <f>IF(K54=0,"0",(J54/K54))</f>
        <v>0.21700000294953178</v>
      </c>
    </row>
    <row r="55" spans="1:13" ht="13" x14ac:dyDescent="0.3">
      <c r="A55" s="1"/>
      <c r="B55" s="26"/>
      <c r="C55" s="29"/>
      <c r="D55" s="29"/>
      <c r="E55" s="29"/>
      <c r="F55" s="29"/>
      <c r="G55" s="29"/>
      <c r="H55" s="118"/>
    </row>
    <row r="56" spans="1:13" ht="13" x14ac:dyDescent="0.3">
      <c r="A56" s="1"/>
      <c r="B56" s="26" t="s">
        <v>225</v>
      </c>
      <c r="C56" s="11">
        <f t="shared" ref="C56:K56" si="3">SUBTOTAL(9,C23:C55)</f>
        <v>6274096038.0699997</v>
      </c>
      <c r="D56" s="11">
        <f t="shared" si="3"/>
        <v>2454477207.6500001</v>
      </c>
      <c r="E56" s="11">
        <f t="shared" si="3"/>
        <v>1534676313.6899996</v>
      </c>
      <c r="F56" s="11">
        <f t="shared" si="3"/>
        <v>116441042</v>
      </c>
      <c r="G56" s="11">
        <f t="shared" si="3"/>
        <v>415342359.01999998</v>
      </c>
      <c r="H56" s="119">
        <f t="shared" si="3"/>
        <v>4520936922.3600006</v>
      </c>
      <c r="I56" s="11">
        <f t="shared" si="3"/>
        <v>-40532690.990000002</v>
      </c>
      <c r="J56" s="11">
        <f t="shared" si="3"/>
        <v>1712626424.7199998</v>
      </c>
      <c r="K56" s="11">
        <f t="shared" si="3"/>
        <v>5531029975.7000008</v>
      </c>
      <c r="L56" s="4" t="s">
        <v>156</v>
      </c>
      <c r="M56" s="4" t="s">
        <v>156</v>
      </c>
    </row>
    <row r="57" spans="1:13" x14ac:dyDescent="0.25">
      <c r="H57" s="176"/>
    </row>
    <row r="59" spans="1:13" ht="13" x14ac:dyDescent="0.3">
      <c r="A59" s="1" t="s">
        <v>72</v>
      </c>
      <c r="B59" s="194" t="s">
        <v>521</v>
      </c>
      <c r="C59" s="10">
        <v>6616810</v>
      </c>
      <c r="D59" s="10">
        <v>0</v>
      </c>
      <c r="E59" s="10">
        <v>2345371</v>
      </c>
      <c r="F59" s="10">
        <v>4271439</v>
      </c>
      <c r="G59" s="10">
        <v>0</v>
      </c>
      <c r="H59" s="120">
        <f>SUM(D59:G59)</f>
        <v>6616810</v>
      </c>
      <c r="I59" s="10">
        <v>0</v>
      </c>
      <c r="J59" s="10">
        <f>C59-H59+I59</f>
        <v>0</v>
      </c>
      <c r="K59" s="10">
        <v>0</v>
      </c>
      <c r="L59" s="155" t="s">
        <v>156</v>
      </c>
    </row>
    <row r="60" spans="1:13" ht="13" x14ac:dyDescent="0.3">
      <c r="B60" s="194"/>
      <c r="C60" s="10"/>
      <c r="D60" s="10"/>
      <c r="E60" s="10"/>
      <c r="F60" s="10"/>
      <c r="G60" s="10"/>
      <c r="H60" s="120"/>
      <c r="I60" s="10"/>
      <c r="J60" s="10"/>
      <c r="K60" s="10"/>
      <c r="L60" s="155"/>
    </row>
    <row r="61" spans="1:13" ht="13" x14ac:dyDescent="0.3">
      <c r="B61" s="26"/>
      <c r="C61" s="29"/>
      <c r="D61" s="29"/>
      <c r="E61" s="29"/>
      <c r="F61" s="29"/>
      <c r="G61" s="29"/>
      <c r="H61" s="118"/>
      <c r="I61" s="29"/>
      <c r="J61" s="29"/>
      <c r="K61" s="29"/>
    </row>
    <row r="62" spans="1:13" ht="13" x14ac:dyDescent="0.3">
      <c r="B62" s="195" t="s">
        <v>497</v>
      </c>
      <c r="C62" s="196">
        <f t="shared" ref="C62:J62" si="4">C56+C59</f>
        <v>6280712848.0699997</v>
      </c>
      <c r="D62" s="196">
        <f t="shared" si="4"/>
        <v>2454477207.6500001</v>
      </c>
      <c r="E62" s="196">
        <f t="shared" si="4"/>
        <v>1537021684.6899996</v>
      </c>
      <c r="F62" s="196">
        <f t="shared" si="4"/>
        <v>120712481</v>
      </c>
      <c r="G62" s="196">
        <f t="shared" si="4"/>
        <v>415342359.01999998</v>
      </c>
      <c r="H62" s="193">
        <f t="shared" si="4"/>
        <v>4527553732.3600006</v>
      </c>
      <c r="I62" s="196">
        <f t="shared" si="4"/>
        <v>-40532690.990000002</v>
      </c>
      <c r="J62" s="196">
        <f t="shared" si="4"/>
        <v>1712626424.7199998</v>
      </c>
    </row>
    <row r="65" spans="3:3" ht="13" x14ac:dyDescent="0.3">
      <c r="C65" s="173" t="s">
        <v>3</v>
      </c>
    </row>
  </sheetData>
  <mergeCells count="3">
    <mergeCell ref="C21:C22"/>
    <mergeCell ref="B19:L19"/>
    <mergeCell ref="D21:L21"/>
  </mergeCells>
  <phoneticPr fontId="0" type="noConversion"/>
  <pageMargins left="0.74803149606299213" right="0.74803149606299213" top="0.98425196850393704" bottom="0.51181102362204722" header="0.51181102362204722" footer="0.51181102362204722"/>
  <pageSetup paperSize="9" scale="72" fitToHeight="4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2"/>
  <sheetViews>
    <sheetView topLeftCell="B7" zoomScaleNormal="100" zoomScaleSheetLayoutView="75" workbookViewId="0">
      <selection activeCell="B7" sqref="B7"/>
    </sheetView>
  </sheetViews>
  <sheetFormatPr defaultColWidth="9.1796875" defaultRowHeight="13" x14ac:dyDescent="0.3"/>
  <cols>
    <col min="1" max="1" width="9.1796875" style="1" hidden="1" customWidth="1"/>
    <col min="2" max="2" width="27.81640625" style="1" customWidth="1"/>
    <col min="3" max="13" width="13" style="1" customWidth="1"/>
    <col min="14" max="16384" width="9.1796875" style="1"/>
  </cols>
  <sheetData>
    <row r="1" spans="1:12" hidden="1" x14ac:dyDescent="0.3">
      <c r="A1" s="1" t="s">
        <v>564</v>
      </c>
    </row>
    <row r="2" spans="1:12" hidden="1" x14ac:dyDescent="0.3">
      <c r="A2" s="1" t="s">
        <v>238</v>
      </c>
    </row>
    <row r="3" spans="1:12" hidden="1" x14ac:dyDescent="0.3">
      <c r="A3" s="1" t="s">
        <v>245</v>
      </c>
      <c r="B3" s="8" t="s">
        <v>260</v>
      </c>
      <c r="C3" s="1" t="s">
        <v>226</v>
      </c>
      <c r="D3" s="1" t="s">
        <v>226</v>
      </c>
      <c r="E3" s="1" t="s">
        <v>226</v>
      </c>
      <c r="F3" s="1" t="s">
        <v>226</v>
      </c>
      <c r="G3" s="1" t="s">
        <v>226</v>
      </c>
      <c r="H3" s="1" t="s">
        <v>226</v>
      </c>
      <c r="I3" s="1" t="s">
        <v>226</v>
      </c>
      <c r="J3" s="1" t="s">
        <v>226</v>
      </c>
    </row>
    <row r="4" spans="1:12" hidden="1" x14ac:dyDescent="0.3">
      <c r="A4" s="1" t="s">
        <v>227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</row>
    <row r="5" spans="1:12" hidden="1" x14ac:dyDescent="0.3">
      <c r="A5" s="1" t="s">
        <v>254</v>
      </c>
      <c r="C5" s="1">
        <v>10</v>
      </c>
      <c r="D5" s="1">
        <v>10</v>
      </c>
      <c r="E5" s="1">
        <v>20</v>
      </c>
      <c r="F5" s="1">
        <v>20</v>
      </c>
      <c r="G5" s="1">
        <v>30</v>
      </c>
      <c r="H5" s="1">
        <v>30</v>
      </c>
      <c r="I5" s="1">
        <v>40</v>
      </c>
      <c r="J5" s="1">
        <v>40</v>
      </c>
      <c r="K5" s="2"/>
    </row>
    <row r="6" spans="1:12" s="22" customFormat="1" ht="12.75" hidden="1" customHeight="1" x14ac:dyDescent="0.35">
      <c r="A6" s="1" t="s">
        <v>353</v>
      </c>
      <c r="C6" s="1" t="s">
        <v>354</v>
      </c>
      <c r="D6" s="1" t="s">
        <v>355</v>
      </c>
      <c r="E6" s="1" t="s">
        <v>354</v>
      </c>
      <c r="F6" s="1" t="s">
        <v>355</v>
      </c>
      <c r="G6" s="1" t="s">
        <v>354</v>
      </c>
      <c r="H6" s="1" t="s">
        <v>355</v>
      </c>
      <c r="I6" s="1" t="s">
        <v>354</v>
      </c>
      <c r="J6" s="1" t="s">
        <v>355</v>
      </c>
    </row>
    <row r="7" spans="1:12" customFormat="1" ht="12.5" x14ac:dyDescent="0.25"/>
    <row r="8" spans="1:12" hidden="1" x14ac:dyDescent="0.3">
      <c r="A8" s="1" t="s">
        <v>148</v>
      </c>
    </row>
    <row r="9" spans="1:12" hidden="1" x14ac:dyDescent="0.3">
      <c r="A9" s="1" t="s">
        <v>236</v>
      </c>
    </row>
    <row r="10" spans="1:12" hidden="1" x14ac:dyDescent="0.3">
      <c r="A10" s="1" t="s">
        <v>249</v>
      </c>
      <c r="B10" s="8"/>
      <c r="K10" s="31" t="s">
        <v>226</v>
      </c>
      <c r="L10" s="31" t="s">
        <v>226</v>
      </c>
    </row>
    <row r="11" spans="1:12" hidden="1" x14ac:dyDescent="0.3">
      <c r="A11" s="1" t="s">
        <v>231</v>
      </c>
      <c r="C11" s="7"/>
      <c r="E11" s="7"/>
      <c r="G11" s="7"/>
      <c r="I11" s="7"/>
      <c r="K11" s="32">
        <v>10</v>
      </c>
      <c r="L11" s="32">
        <v>30</v>
      </c>
    </row>
    <row r="12" spans="1:12" hidden="1" x14ac:dyDescent="0.3">
      <c r="A12" s="1" t="s">
        <v>221</v>
      </c>
      <c r="K12" s="31" t="s">
        <v>158</v>
      </c>
      <c r="L12" s="31" t="s">
        <v>158</v>
      </c>
    </row>
    <row r="13" spans="1:12" s="22" customFormat="1" ht="12.75" hidden="1" customHeight="1" x14ac:dyDescent="0.35">
      <c r="A13" s="1" t="s">
        <v>361</v>
      </c>
      <c r="C13" s="1"/>
      <c r="D13" s="1"/>
      <c r="E13" s="1"/>
      <c r="F13" s="1"/>
      <c r="G13" s="1"/>
      <c r="H13" s="1"/>
      <c r="I13" s="1"/>
      <c r="K13" s="129" t="s">
        <v>354</v>
      </c>
      <c r="L13" s="129" t="s">
        <v>355</v>
      </c>
    </row>
    <row r="14" spans="1:12" s="22" customFormat="1" ht="12.75" customHeight="1" x14ac:dyDescent="0.35">
      <c r="A14" s="1"/>
      <c r="D14" s="1"/>
      <c r="E14" s="1"/>
      <c r="F14" s="1"/>
      <c r="G14" s="1"/>
      <c r="H14" s="1"/>
      <c r="I14" s="23"/>
      <c r="J14" s="1"/>
    </row>
    <row r="15" spans="1:12" hidden="1" x14ac:dyDescent="0.3">
      <c r="A15" s="1" t="s">
        <v>565</v>
      </c>
    </row>
    <row r="16" spans="1:12" hidden="1" x14ac:dyDescent="0.3">
      <c r="A16" s="1" t="s">
        <v>237</v>
      </c>
    </row>
    <row r="17" spans="1:12" hidden="1" x14ac:dyDescent="0.3">
      <c r="A17" s="1" t="s">
        <v>250</v>
      </c>
      <c r="B17" s="8" t="s">
        <v>260</v>
      </c>
      <c r="C17" s="1" t="s">
        <v>226</v>
      </c>
      <c r="D17" s="1" t="s">
        <v>226</v>
      </c>
      <c r="E17" s="1" t="s">
        <v>226</v>
      </c>
      <c r="F17" s="1" t="s">
        <v>226</v>
      </c>
      <c r="G17" s="1" t="s">
        <v>226</v>
      </c>
      <c r="H17" s="1" t="s">
        <v>226</v>
      </c>
      <c r="I17" s="1" t="s">
        <v>226</v>
      </c>
      <c r="J17" s="1" t="s">
        <v>226</v>
      </c>
    </row>
    <row r="18" spans="1:12" hidden="1" x14ac:dyDescent="0.3">
      <c r="A18" s="1" t="s">
        <v>232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</row>
    <row r="19" spans="1:12" hidden="1" x14ac:dyDescent="0.3">
      <c r="A19" s="1" t="s">
        <v>222</v>
      </c>
      <c r="C19" s="1">
        <v>50</v>
      </c>
      <c r="D19" s="1">
        <v>50</v>
      </c>
      <c r="E19" s="1" t="s">
        <v>367</v>
      </c>
      <c r="F19" s="1" t="s">
        <v>367</v>
      </c>
      <c r="G19" s="1">
        <v>70</v>
      </c>
      <c r="H19" s="1">
        <v>70</v>
      </c>
      <c r="I19" s="1">
        <v>80</v>
      </c>
      <c r="J19" s="1">
        <v>80</v>
      </c>
      <c r="K19" s="2"/>
    </row>
    <row r="20" spans="1:12" s="22" customFormat="1" ht="12.75" hidden="1" customHeight="1" x14ac:dyDescent="0.35">
      <c r="A20" s="1" t="s">
        <v>368</v>
      </c>
      <c r="C20" s="1" t="s">
        <v>354</v>
      </c>
      <c r="D20" s="1" t="s">
        <v>355</v>
      </c>
      <c r="E20" s="1" t="s">
        <v>354</v>
      </c>
      <c r="F20" s="1" t="s">
        <v>355</v>
      </c>
      <c r="G20" s="1" t="s">
        <v>354</v>
      </c>
      <c r="H20" s="1" t="s">
        <v>355</v>
      </c>
      <c r="I20" s="1" t="s">
        <v>354</v>
      </c>
      <c r="J20" s="1" t="s">
        <v>355</v>
      </c>
    </row>
    <row r="21" spans="1:12" customFormat="1" ht="12.5" x14ac:dyDescent="0.25"/>
    <row r="22" spans="1:12" hidden="1" x14ac:dyDescent="0.3">
      <c r="A22" s="1" t="s">
        <v>566</v>
      </c>
    </row>
    <row r="23" spans="1:12" hidden="1" x14ac:dyDescent="0.3">
      <c r="A23" s="1" t="s">
        <v>376</v>
      </c>
    </row>
    <row r="24" spans="1:12" hidden="1" x14ac:dyDescent="0.3">
      <c r="A24" s="1" t="s">
        <v>377</v>
      </c>
      <c r="B24" s="8" t="s">
        <v>260</v>
      </c>
      <c r="C24" s="1" t="s">
        <v>226</v>
      </c>
      <c r="D24" s="1" t="s">
        <v>226</v>
      </c>
      <c r="E24" s="1" t="s">
        <v>226</v>
      </c>
      <c r="F24" s="1" t="s">
        <v>226</v>
      </c>
      <c r="G24" s="1" t="s">
        <v>226</v>
      </c>
      <c r="H24" s="1" t="s">
        <v>226</v>
      </c>
    </row>
    <row r="25" spans="1:12" hidden="1" x14ac:dyDescent="0.3">
      <c r="A25" s="1" t="s">
        <v>378</v>
      </c>
      <c r="C25" s="7">
        <v>10</v>
      </c>
      <c r="D25" s="1">
        <v>30</v>
      </c>
      <c r="E25" s="7">
        <v>10</v>
      </c>
      <c r="F25" s="1">
        <v>30</v>
      </c>
      <c r="G25" s="7">
        <v>10</v>
      </c>
      <c r="H25" s="1">
        <v>30</v>
      </c>
      <c r="I25" s="7"/>
      <c r="K25" s="2"/>
    </row>
    <row r="26" spans="1:12" hidden="1" x14ac:dyDescent="0.3">
      <c r="A26" s="1" t="s">
        <v>379</v>
      </c>
      <c r="C26" s="1">
        <v>90</v>
      </c>
      <c r="D26" s="1">
        <v>90</v>
      </c>
      <c r="E26" s="1">
        <v>110</v>
      </c>
      <c r="F26" s="1">
        <v>110</v>
      </c>
      <c r="G26" s="1">
        <v>790</v>
      </c>
      <c r="H26" s="1">
        <v>790</v>
      </c>
      <c r="K26" s="2"/>
    </row>
    <row r="27" spans="1:12" s="22" customFormat="1" ht="12.75" hidden="1" customHeight="1" x14ac:dyDescent="0.35">
      <c r="A27" s="1" t="s">
        <v>380</v>
      </c>
      <c r="C27" s="1" t="s">
        <v>354</v>
      </c>
      <c r="D27" s="1" t="s">
        <v>355</v>
      </c>
      <c r="E27" s="1" t="s">
        <v>354</v>
      </c>
      <c r="F27" s="1" t="s">
        <v>355</v>
      </c>
      <c r="G27" s="1" t="s">
        <v>354</v>
      </c>
      <c r="H27" s="1" t="s">
        <v>355</v>
      </c>
      <c r="I27" s="23"/>
      <c r="J27" s="1"/>
    </row>
    <row r="28" spans="1:12" x14ac:dyDescent="0.3">
      <c r="K28" s="2"/>
    </row>
    <row r="29" spans="1:12" ht="15.5" hidden="1" x14ac:dyDescent="0.35">
      <c r="A29" s="1" t="s">
        <v>162</v>
      </c>
      <c r="B29" s="22"/>
      <c r="K29" s="2"/>
    </row>
    <row r="30" spans="1:12" hidden="1" x14ac:dyDescent="0.3">
      <c r="A30" s="1" t="s">
        <v>397</v>
      </c>
      <c r="K30" s="2"/>
    </row>
    <row r="31" spans="1:12" hidden="1" x14ac:dyDescent="0.3">
      <c r="A31" s="1" t="s">
        <v>398</v>
      </c>
      <c r="K31" s="1" t="s">
        <v>226</v>
      </c>
      <c r="L31" s="1" t="s">
        <v>226</v>
      </c>
    </row>
    <row r="32" spans="1:12" hidden="1" x14ac:dyDescent="0.3">
      <c r="A32" s="1" t="s">
        <v>399</v>
      </c>
      <c r="K32" s="7">
        <v>10</v>
      </c>
      <c r="L32" s="7">
        <v>10</v>
      </c>
    </row>
    <row r="33" spans="1:12" hidden="1" x14ac:dyDescent="0.3">
      <c r="A33" s="1" t="s">
        <v>400</v>
      </c>
      <c r="K33" s="7">
        <v>70</v>
      </c>
      <c r="L33" s="7">
        <v>70</v>
      </c>
    </row>
    <row r="34" spans="1:12" hidden="1" x14ac:dyDescent="0.3">
      <c r="A34" s="1" t="s">
        <v>401</v>
      </c>
      <c r="K34" s="7" t="s">
        <v>355</v>
      </c>
      <c r="L34" s="7" t="s">
        <v>355</v>
      </c>
    </row>
    <row r="35" spans="1:12" x14ac:dyDescent="0.3">
      <c r="K35" s="7"/>
    </row>
    <row r="36" spans="1:12" x14ac:dyDescent="0.3">
      <c r="K36" s="2"/>
    </row>
    <row r="37" spans="1:12" ht="17.5" x14ac:dyDescent="0.35">
      <c r="B37" s="217" t="s">
        <v>258</v>
      </c>
      <c r="C37" s="217"/>
      <c r="D37" s="217"/>
      <c r="E37" s="217"/>
      <c r="F37" s="217"/>
      <c r="G37" s="217"/>
      <c r="H37" s="217"/>
      <c r="I37" s="217"/>
      <c r="J37" s="217"/>
      <c r="K37" s="217"/>
    </row>
    <row r="38" spans="1:12" ht="25.5" customHeight="1" x14ac:dyDescent="0.3">
      <c r="B38" s="24" t="s">
        <v>509</v>
      </c>
      <c r="C38" s="224" t="s">
        <v>280</v>
      </c>
      <c r="D38" s="225"/>
      <c r="E38" s="229" t="s">
        <v>281</v>
      </c>
      <c r="F38" s="225"/>
      <c r="G38" s="224" t="s">
        <v>282</v>
      </c>
      <c r="H38" s="225"/>
      <c r="I38" s="224" t="s">
        <v>283</v>
      </c>
      <c r="J38" s="225"/>
      <c r="K38" s="28"/>
      <c r="L38" s="6"/>
    </row>
    <row r="39" spans="1:12" x14ac:dyDescent="0.3">
      <c r="B39" s="26"/>
      <c r="C39" s="166" t="s">
        <v>251</v>
      </c>
      <c r="D39" s="166" t="s">
        <v>252</v>
      </c>
      <c r="E39" s="166" t="s">
        <v>251</v>
      </c>
      <c r="F39" s="166" t="s">
        <v>252</v>
      </c>
      <c r="G39" s="166" t="s">
        <v>251</v>
      </c>
      <c r="H39" s="166" t="s">
        <v>252</v>
      </c>
      <c r="I39" s="166" t="s">
        <v>251</v>
      </c>
      <c r="J39" s="166" t="s">
        <v>252</v>
      </c>
      <c r="K39" s="28"/>
    </row>
    <row r="40" spans="1:12" x14ac:dyDescent="0.3">
      <c r="B40" s="26"/>
      <c r="C40" s="28" t="s">
        <v>253</v>
      </c>
      <c r="D40" s="28" t="s">
        <v>253</v>
      </c>
      <c r="E40" s="28" t="s">
        <v>253</v>
      </c>
      <c r="F40" s="28" t="s">
        <v>253</v>
      </c>
      <c r="G40" s="28" t="s">
        <v>253</v>
      </c>
      <c r="H40" s="28" t="s">
        <v>253</v>
      </c>
      <c r="I40" s="28" t="s">
        <v>253</v>
      </c>
      <c r="J40" s="28" t="s">
        <v>253</v>
      </c>
      <c r="K40" s="28"/>
    </row>
    <row r="41" spans="1:12" x14ac:dyDescent="0.3">
      <c r="B41" s="26"/>
      <c r="C41" s="4"/>
      <c r="D41" s="4"/>
      <c r="E41" s="4"/>
      <c r="F41" s="4"/>
      <c r="G41" s="4"/>
      <c r="H41" s="4"/>
      <c r="I41" s="4"/>
      <c r="J41" s="4"/>
      <c r="K41" s="4"/>
    </row>
    <row r="42" spans="1:12" x14ac:dyDescent="0.3">
      <c r="A42" s="1" t="s">
        <v>576</v>
      </c>
      <c r="B42" s="26" t="s">
        <v>577</v>
      </c>
      <c r="C42" s="4">
        <v>3232994.24</v>
      </c>
      <c r="D42" s="4">
        <v>6824479.0700000003</v>
      </c>
      <c r="E42" s="4">
        <v>220636.52</v>
      </c>
      <c r="F42" s="4">
        <v>4469.0600000000004</v>
      </c>
      <c r="G42" s="4">
        <v>245684.15</v>
      </c>
      <c r="H42" s="4">
        <v>4175.8500000000004</v>
      </c>
      <c r="I42" s="4">
        <v>289013.11</v>
      </c>
      <c r="J42" s="4">
        <v>69669.960000000006</v>
      </c>
      <c r="K42" s="4"/>
    </row>
    <row r="43" spans="1:12" x14ac:dyDescent="0.3">
      <c r="A43" s="1" t="s">
        <v>576</v>
      </c>
      <c r="B43" s="26" t="s">
        <v>578</v>
      </c>
      <c r="C43" s="4">
        <v>3033809.67</v>
      </c>
      <c r="D43" s="4">
        <v>117244.5</v>
      </c>
      <c r="E43" s="4">
        <v>433550.69</v>
      </c>
      <c r="F43" s="4">
        <v>5786</v>
      </c>
      <c r="G43" s="4">
        <v>560255.67000000004</v>
      </c>
      <c r="H43" s="4">
        <v>6079021.1100000003</v>
      </c>
      <c r="I43" s="4">
        <v>160783.51</v>
      </c>
      <c r="J43" s="4">
        <v>3766.44</v>
      </c>
      <c r="K43" s="4"/>
    </row>
    <row r="44" spans="1:12" x14ac:dyDescent="0.3">
      <c r="A44" s="1" t="s">
        <v>576</v>
      </c>
      <c r="B44" s="26" t="s">
        <v>579</v>
      </c>
      <c r="C44" s="4">
        <v>4190762.07</v>
      </c>
      <c r="D44" s="4">
        <v>7383077.5</v>
      </c>
      <c r="E44" s="4">
        <v>689032.18</v>
      </c>
      <c r="F44" s="4">
        <v>12424.1</v>
      </c>
      <c r="G44" s="4">
        <v>791357.71</v>
      </c>
      <c r="H44" s="4">
        <v>12045.2</v>
      </c>
      <c r="I44" s="4">
        <v>1076150.42</v>
      </c>
      <c r="J44" s="4">
        <v>16637.07</v>
      </c>
      <c r="K44" s="4"/>
    </row>
    <row r="45" spans="1:12" x14ac:dyDescent="0.3">
      <c r="A45" s="1" t="s">
        <v>576</v>
      </c>
      <c r="B45" s="26" t="s">
        <v>580</v>
      </c>
      <c r="C45" s="4">
        <v>16637600</v>
      </c>
      <c r="D45" s="4">
        <v>30679300</v>
      </c>
      <c r="E45" s="4">
        <v>1030200</v>
      </c>
      <c r="F45" s="4">
        <v>0</v>
      </c>
      <c r="G45" s="4">
        <v>1033000</v>
      </c>
      <c r="H45" s="4">
        <v>9100</v>
      </c>
      <c r="I45" s="4">
        <v>6509900</v>
      </c>
      <c r="J45" s="4">
        <v>141500</v>
      </c>
      <c r="K45" s="4"/>
    </row>
    <row r="46" spans="1:12" x14ac:dyDescent="0.3">
      <c r="A46" s="1" t="s">
        <v>576</v>
      </c>
      <c r="B46" s="26" t="s">
        <v>581</v>
      </c>
      <c r="C46" s="4">
        <v>16326354</v>
      </c>
      <c r="D46" s="4">
        <v>24670997</v>
      </c>
      <c r="E46" s="4">
        <v>2467078</v>
      </c>
      <c r="F46" s="4">
        <v>38086</v>
      </c>
      <c r="G46" s="4">
        <v>2134289</v>
      </c>
      <c r="H46" s="4">
        <v>290809</v>
      </c>
      <c r="I46" s="4">
        <v>504282</v>
      </c>
      <c r="J46" s="4">
        <v>52849</v>
      </c>
      <c r="K46" s="4"/>
    </row>
    <row r="47" spans="1:12" x14ac:dyDescent="0.3">
      <c r="A47" s="1" t="s">
        <v>576</v>
      </c>
      <c r="B47" s="26" t="s">
        <v>582</v>
      </c>
      <c r="C47" s="4">
        <v>7499834.7699999996</v>
      </c>
      <c r="D47" s="4">
        <v>967643.09</v>
      </c>
      <c r="E47" s="4">
        <v>1868795.15</v>
      </c>
      <c r="F47" s="4">
        <v>179055.5</v>
      </c>
      <c r="G47" s="4">
        <v>1329141.78</v>
      </c>
      <c r="H47" s="4">
        <v>12537475.93</v>
      </c>
      <c r="I47" s="4">
        <v>276962.57</v>
      </c>
      <c r="J47" s="4">
        <v>6064.52</v>
      </c>
      <c r="K47" s="4"/>
    </row>
    <row r="48" spans="1:12" x14ac:dyDescent="0.3">
      <c r="A48" s="1" t="s">
        <v>576</v>
      </c>
      <c r="B48" s="26" t="s">
        <v>583</v>
      </c>
      <c r="C48" s="4">
        <v>74792371</v>
      </c>
      <c r="D48" s="4">
        <v>94569000</v>
      </c>
      <c r="E48" s="4">
        <v>8762310</v>
      </c>
      <c r="F48" s="4">
        <v>652500</v>
      </c>
      <c r="G48" s="4">
        <v>9349495</v>
      </c>
      <c r="H48" s="4">
        <v>0</v>
      </c>
      <c r="I48" s="4">
        <v>24387985</v>
      </c>
      <c r="J48" s="4">
        <v>69290</v>
      </c>
      <c r="K48" s="4"/>
    </row>
    <row r="49" spans="1:11" x14ac:dyDescent="0.3">
      <c r="A49" s="1" t="s">
        <v>576</v>
      </c>
      <c r="B49" s="26" t="s">
        <v>584</v>
      </c>
      <c r="C49" s="4">
        <v>14654300</v>
      </c>
      <c r="D49" s="4">
        <v>22110500</v>
      </c>
      <c r="E49" s="4">
        <v>1486200</v>
      </c>
      <c r="F49" s="4">
        <v>41000</v>
      </c>
      <c r="G49" s="4">
        <v>1493400</v>
      </c>
      <c r="H49" s="4">
        <v>43600</v>
      </c>
      <c r="I49" s="4">
        <v>598300</v>
      </c>
      <c r="J49" s="4">
        <v>9000</v>
      </c>
      <c r="K49" s="4"/>
    </row>
    <row r="50" spans="1:11" x14ac:dyDescent="0.3">
      <c r="A50" s="1" t="s">
        <v>576</v>
      </c>
      <c r="B50" s="26" t="s">
        <v>585</v>
      </c>
      <c r="C50" s="4">
        <v>12066468</v>
      </c>
      <c r="D50" s="4">
        <v>21429658</v>
      </c>
      <c r="E50" s="4">
        <v>1745953</v>
      </c>
      <c r="F50" s="4">
        <v>47131</v>
      </c>
      <c r="G50" s="4">
        <v>1832296</v>
      </c>
      <c r="H50" s="4">
        <v>48050</v>
      </c>
      <c r="I50" s="4">
        <v>2157753</v>
      </c>
      <c r="J50" s="4">
        <v>63895</v>
      </c>
      <c r="K50" s="4"/>
    </row>
    <row r="51" spans="1:11" x14ac:dyDescent="0.3">
      <c r="A51" s="1" t="s">
        <v>576</v>
      </c>
      <c r="B51" s="26" t="s">
        <v>586</v>
      </c>
      <c r="C51" s="4">
        <v>9826211.6899999995</v>
      </c>
      <c r="D51" s="4">
        <v>11860186.529999999</v>
      </c>
      <c r="E51" s="4">
        <v>480136.54</v>
      </c>
      <c r="F51" s="4">
        <v>5839.66</v>
      </c>
      <c r="G51" s="4">
        <v>805330.28</v>
      </c>
      <c r="H51" s="4">
        <v>16266.69</v>
      </c>
      <c r="I51" s="4">
        <v>928798.26</v>
      </c>
      <c r="J51" s="4">
        <v>8345.32</v>
      </c>
      <c r="K51" s="4"/>
    </row>
    <row r="52" spans="1:11" x14ac:dyDescent="0.3">
      <c r="A52" s="1" t="s">
        <v>576</v>
      </c>
      <c r="B52" s="26" t="s">
        <v>587</v>
      </c>
      <c r="C52" s="4">
        <v>5113252.87</v>
      </c>
      <c r="D52" s="4">
        <v>8870578.5700000003</v>
      </c>
      <c r="E52" s="4">
        <v>700218.71</v>
      </c>
      <c r="F52" s="4">
        <v>13168.6</v>
      </c>
      <c r="G52" s="4">
        <v>836602.37</v>
      </c>
      <c r="H52" s="4">
        <v>14462.76</v>
      </c>
      <c r="I52" s="4">
        <v>405366.09</v>
      </c>
      <c r="J52" s="4">
        <v>8543.7800000000007</v>
      </c>
      <c r="K52" s="4"/>
    </row>
    <row r="53" spans="1:11" x14ac:dyDescent="0.3">
      <c r="A53" s="1" t="s">
        <v>576</v>
      </c>
      <c r="B53" s="26" t="s">
        <v>588</v>
      </c>
      <c r="C53" s="4">
        <v>6091804</v>
      </c>
      <c r="D53" s="4">
        <v>12399049.970000001</v>
      </c>
      <c r="E53" s="4">
        <v>1277209.0900000001</v>
      </c>
      <c r="F53" s="4">
        <v>451712.84</v>
      </c>
      <c r="G53" s="4">
        <v>1567583.36</v>
      </c>
      <c r="H53" s="4">
        <v>71934.009999999995</v>
      </c>
      <c r="I53" s="4">
        <v>482427.9</v>
      </c>
      <c r="J53" s="4">
        <v>67867.509999999995</v>
      </c>
      <c r="K53" s="4"/>
    </row>
    <row r="54" spans="1:11" x14ac:dyDescent="0.3">
      <c r="A54" s="1" t="s">
        <v>576</v>
      </c>
      <c r="B54" s="26" t="s">
        <v>589</v>
      </c>
      <c r="C54" s="4">
        <v>10306359.09</v>
      </c>
      <c r="D54" s="4">
        <v>14602724.58</v>
      </c>
      <c r="E54" s="4">
        <v>1430592.48</v>
      </c>
      <c r="F54" s="4">
        <v>58756.27</v>
      </c>
      <c r="G54" s="4">
        <v>709673.58</v>
      </c>
      <c r="H54" s="4">
        <v>13942.5</v>
      </c>
      <c r="I54" s="4">
        <v>1378886.53</v>
      </c>
      <c r="J54" s="4">
        <v>34134.980000000003</v>
      </c>
      <c r="K54" s="4"/>
    </row>
    <row r="55" spans="1:11" x14ac:dyDescent="0.3">
      <c r="A55" s="1" t="s">
        <v>576</v>
      </c>
      <c r="B55" s="26" t="s">
        <v>590</v>
      </c>
      <c r="C55" s="4">
        <v>3776027.15</v>
      </c>
      <c r="D55" s="4">
        <v>8714437.6500000004</v>
      </c>
      <c r="E55" s="4">
        <v>500374.22</v>
      </c>
      <c r="F55" s="4">
        <v>10721.75</v>
      </c>
      <c r="G55" s="4">
        <v>649559.11</v>
      </c>
      <c r="H55" s="4">
        <v>6586.76</v>
      </c>
      <c r="I55" s="4">
        <v>351497.4</v>
      </c>
      <c r="J55" s="4">
        <v>2544.69</v>
      </c>
      <c r="K55" s="4"/>
    </row>
    <row r="56" spans="1:11" x14ac:dyDescent="0.3">
      <c r="A56" s="1" t="s">
        <v>576</v>
      </c>
      <c r="B56" s="26" t="s">
        <v>591</v>
      </c>
      <c r="C56" s="4">
        <v>4554902.4000000004</v>
      </c>
      <c r="D56" s="4">
        <v>7916341.2599999998</v>
      </c>
      <c r="E56" s="4">
        <v>499013.98</v>
      </c>
      <c r="F56" s="4">
        <v>10896.03</v>
      </c>
      <c r="G56" s="4">
        <v>448389.12</v>
      </c>
      <c r="H56" s="4">
        <v>8865.06</v>
      </c>
      <c r="I56" s="4">
        <v>201633.96</v>
      </c>
      <c r="J56" s="4">
        <v>3626.29</v>
      </c>
      <c r="K56" s="4"/>
    </row>
    <row r="57" spans="1:11" x14ac:dyDescent="0.3">
      <c r="A57" s="1" t="s">
        <v>576</v>
      </c>
      <c r="B57" s="26" t="s">
        <v>592</v>
      </c>
      <c r="C57" s="4">
        <v>2363228.44</v>
      </c>
      <c r="D57" s="4">
        <v>3187337.83</v>
      </c>
      <c r="E57" s="4">
        <v>221672.28</v>
      </c>
      <c r="F57" s="4">
        <v>53913.81</v>
      </c>
      <c r="G57" s="4">
        <v>116156.3</v>
      </c>
      <c r="H57" s="4">
        <v>6816.22</v>
      </c>
      <c r="I57" s="4">
        <v>180635.07</v>
      </c>
      <c r="J57" s="4">
        <v>3656.18</v>
      </c>
      <c r="K57" s="4"/>
    </row>
    <row r="58" spans="1:11" x14ac:dyDescent="0.3">
      <c r="A58" s="1" t="s">
        <v>576</v>
      </c>
      <c r="B58" s="26" t="s">
        <v>593</v>
      </c>
      <c r="C58" s="4">
        <v>12052843.130000001</v>
      </c>
      <c r="D58" s="4">
        <v>1681566.9</v>
      </c>
      <c r="E58" s="4">
        <v>954075.09</v>
      </c>
      <c r="F58" s="4">
        <v>20363.599999999999</v>
      </c>
      <c r="G58" s="4">
        <v>1482233.01</v>
      </c>
      <c r="H58" s="4">
        <v>16719695.630000001</v>
      </c>
      <c r="I58" s="4">
        <v>935716.65</v>
      </c>
      <c r="J58" s="4">
        <v>31284.240000000002</v>
      </c>
      <c r="K58" s="4"/>
    </row>
    <row r="59" spans="1:11" x14ac:dyDescent="0.3">
      <c r="A59" s="1" t="s">
        <v>576</v>
      </c>
      <c r="B59" s="26" t="s">
        <v>594</v>
      </c>
      <c r="C59" s="4">
        <v>2989118.39</v>
      </c>
      <c r="D59" s="4">
        <v>7159408.0199999996</v>
      </c>
      <c r="E59" s="4">
        <v>750486.92</v>
      </c>
      <c r="F59" s="4">
        <v>58014.34</v>
      </c>
      <c r="G59" s="4">
        <v>805000.93</v>
      </c>
      <c r="H59" s="4">
        <v>18740.09</v>
      </c>
      <c r="I59" s="4">
        <v>254093.58</v>
      </c>
      <c r="J59" s="4">
        <v>5934.79</v>
      </c>
      <c r="K59" s="4"/>
    </row>
    <row r="60" spans="1:11" x14ac:dyDescent="0.3">
      <c r="A60" s="1" t="s">
        <v>576</v>
      </c>
      <c r="B60" s="26" t="s">
        <v>595</v>
      </c>
      <c r="C60" s="4">
        <v>7921007.21</v>
      </c>
      <c r="D60" s="4">
        <v>2325013.91</v>
      </c>
      <c r="E60" s="4">
        <v>1006168.23</v>
      </c>
      <c r="F60" s="4">
        <v>20859.55</v>
      </c>
      <c r="G60" s="4">
        <v>1033898.67</v>
      </c>
      <c r="H60" s="4">
        <v>11633454.470000001</v>
      </c>
      <c r="I60" s="4">
        <v>841290.8</v>
      </c>
      <c r="J60" s="4">
        <v>46793.05</v>
      </c>
      <c r="K60" s="4"/>
    </row>
    <row r="61" spans="1:11" x14ac:dyDescent="0.3">
      <c r="A61" s="1" t="s">
        <v>576</v>
      </c>
      <c r="B61" s="26" t="s">
        <v>596</v>
      </c>
      <c r="C61" s="4">
        <v>3237140</v>
      </c>
      <c r="D61" s="4">
        <v>6282776</v>
      </c>
      <c r="E61" s="4">
        <v>995254</v>
      </c>
      <c r="F61" s="4">
        <v>15628</v>
      </c>
      <c r="G61" s="4">
        <v>698890</v>
      </c>
      <c r="H61" s="4">
        <v>14958</v>
      </c>
      <c r="I61" s="4">
        <v>530900</v>
      </c>
      <c r="J61" s="4">
        <v>7931</v>
      </c>
      <c r="K61" s="4"/>
    </row>
    <row r="62" spans="1:11" x14ac:dyDescent="0.3">
      <c r="A62" s="1" t="s">
        <v>576</v>
      </c>
      <c r="B62" s="26" t="s">
        <v>597</v>
      </c>
      <c r="C62" s="4">
        <v>7609835.1100000003</v>
      </c>
      <c r="D62" s="4">
        <v>2212176.2000000002</v>
      </c>
      <c r="E62" s="4">
        <v>64887.69</v>
      </c>
      <c r="F62" s="4">
        <v>0</v>
      </c>
      <c r="G62" s="4">
        <v>1237830.98</v>
      </c>
      <c r="H62" s="4">
        <v>12344812.869999999</v>
      </c>
      <c r="I62" s="4">
        <v>451688.4</v>
      </c>
      <c r="J62" s="4">
        <v>197623.26</v>
      </c>
      <c r="K62" s="4"/>
    </row>
    <row r="63" spans="1:11" x14ac:dyDescent="0.3">
      <c r="A63" s="1" t="s">
        <v>576</v>
      </c>
      <c r="B63" s="26" t="s">
        <v>598</v>
      </c>
      <c r="C63" s="4">
        <v>1511668.57</v>
      </c>
      <c r="D63" s="4">
        <v>114585.92</v>
      </c>
      <c r="E63" s="4">
        <v>780009.04</v>
      </c>
      <c r="F63" s="4">
        <v>83555.55</v>
      </c>
      <c r="G63" s="4">
        <v>243187.45</v>
      </c>
      <c r="H63" s="4">
        <v>4708743.63</v>
      </c>
      <c r="I63" s="4">
        <v>224728.83</v>
      </c>
      <c r="J63" s="4">
        <v>48590.92</v>
      </c>
      <c r="K63" s="4"/>
    </row>
    <row r="64" spans="1:11" x14ac:dyDescent="0.3">
      <c r="A64" s="1" t="s">
        <v>576</v>
      </c>
      <c r="B64" s="26" t="s">
        <v>599</v>
      </c>
      <c r="C64" s="4">
        <v>2927087</v>
      </c>
      <c r="D64" s="4">
        <v>6053982</v>
      </c>
      <c r="E64" s="4">
        <v>370997</v>
      </c>
      <c r="F64" s="4">
        <v>9919</v>
      </c>
      <c r="G64" s="4">
        <v>947013</v>
      </c>
      <c r="H64" s="4">
        <v>14625</v>
      </c>
      <c r="I64" s="4">
        <v>343662</v>
      </c>
      <c r="J64" s="4">
        <v>3296</v>
      </c>
      <c r="K64" s="4"/>
    </row>
    <row r="65" spans="1:12" x14ac:dyDescent="0.3">
      <c r="A65" s="1" t="s">
        <v>576</v>
      </c>
      <c r="B65" s="26" t="s">
        <v>600</v>
      </c>
      <c r="C65" s="4">
        <v>1967489.99</v>
      </c>
      <c r="D65" s="4">
        <v>4368830.6900000004</v>
      </c>
      <c r="E65" s="4">
        <v>887490.7</v>
      </c>
      <c r="F65" s="4">
        <v>447361.19</v>
      </c>
      <c r="G65" s="4">
        <v>233917.47</v>
      </c>
      <c r="H65" s="4">
        <v>5375.05</v>
      </c>
      <c r="I65" s="4">
        <v>142060.38</v>
      </c>
      <c r="J65" s="4">
        <v>2388.91</v>
      </c>
      <c r="K65" s="4"/>
    </row>
    <row r="66" spans="1:12" x14ac:dyDescent="0.3">
      <c r="A66" s="1" t="s">
        <v>576</v>
      </c>
      <c r="B66" s="26" t="s">
        <v>601</v>
      </c>
      <c r="C66" s="4">
        <v>3519894.14</v>
      </c>
      <c r="D66" s="4">
        <v>221561.49</v>
      </c>
      <c r="E66" s="4">
        <v>431879.32</v>
      </c>
      <c r="F66" s="4">
        <v>11601.89</v>
      </c>
      <c r="G66" s="4">
        <v>571369.9</v>
      </c>
      <c r="H66" s="4">
        <v>5544126.7400000002</v>
      </c>
      <c r="I66" s="4">
        <v>510949.23</v>
      </c>
      <c r="J66" s="4">
        <v>13166.68</v>
      </c>
      <c r="K66" s="4"/>
    </row>
    <row r="67" spans="1:12" x14ac:dyDescent="0.3">
      <c r="A67" s="1" t="s">
        <v>576</v>
      </c>
      <c r="B67" s="26" t="s">
        <v>602</v>
      </c>
      <c r="C67" s="4">
        <v>20489200</v>
      </c>
      <c r="D67" s="4">
        <v>29034600</v>
      </c>
      <c r="E67" s="4">
        <v>0</v>
      </c>
      <c r="F67" s="4">
        <v>0</v>
      </c>
      <c r="G67" s="4">
        <v>3047000</v>
      </c>
      <c r="H67" s="4">
        <v>37600</v>
      </c>
      <c r="I67" s="4">
        <v>5729800</v>
      </c>
      <c r="J67" s="4">
        <v>68800</v>
      </c>
      <c r="K67" s="4"/>
    </row>
    <row r="68" spans="1:12" x14ac:dyDescent="0.3">
      <c r="A68" s="1" t="s">
        <v>576</v>
      </c>
      <c r="B68" s="26" t="s">
        <v>603</v>
      </c>
      <c r="C68" s="4">
        <v>10945488.07</v>
      </c>
      <c r="D68" s="4">
        <v>16066482.890000001</v>
      </c>
      <c r="E68" s="4">
        <v>1112516.3400000001</v>
      </c>
      <c r="F68" s="4">
        <v>129994.4</v>
      </c>
      <c r="G68" s="4">
        <v>1419891.3</v>
      </c>
      <c r="H68" s="4">
        <v>35894.25</v>
      </c>
      <c r="I68" s="4">
        <v>1041323.47</v>
      </c>
      <c r="J68" s="4">
        <v>364222.76</v>
      </c>
      <c r="K68" s="4"/>
    </row>
    <row r="69" spans="1:12" x14ac:dyDescent="0.3">
      <c r="A69" s="1" t="s">
        <v>576</v>
      </c>
      <c r="B69" s="26" t="s">
        <v>604</v>
      </c>
      <c r="C69" s="4">
        <v>7353957.2599999998</v>
      </c>
      <c r="D69" s="4">
        <v>15136399.68</v>
      </c>
      <c r="E69" s="4">
        <v>1369343.81</v>
      </c>
      <c r="F69" s="4">
        <v>419065.36</v>
      </c>
      <c r="G69" s="4">
        <v>996586.05</v>
      </c>
      <c r="H69" s="4">
        <v>11316.02</v>
      </c>
      <c r="I69" s="4">
        <v>935713.16</v>
      </c>
      <c r="J69" s="4">
        <v>11931.67</v>
      </c>
      <c r="K69" s="4"/>
    </row>
    <row r="70" spans="1:12" x14ac:dyDescent="0.3">
      <c r="A70" s="1" t="s">
        <v>576</v>
      </c>
      <c r="B70" s="26" t="s">
        <v>605</v>
      </c>
      <c r="C70" s="4">
        <v>2791180.12</v>
      </c>
      <c r="D70" s="4">
        <v>6720239.7400000002</v>
      </c>
      <c r="E70" s="4">
        <v>409654.52</v>
      </c>
      <c r="F70" s="4">
        <v>12323.48</v>
      </c>
      <c r="G70" s="4">
        <v>436965.61</v>
      </c>
      <c r="H70" s="4">
        <v>10242.31</v>
      </c>
      <c r="I70" s="4">
        <v>294774.99</v>
      </c>
      <c r="J70" s="4">
        <v>5664.38</v>
      </c>
      <c r="K70" s="4"/>
    </row>
    <row r="71" spans="1:12" x14ac:dyDescent="0.3">
      <c r="A71" s="1" t="s">
        <v>576</v>
      </c>
      <c r="B71" s="26" t="s">
        <v>606</v>
      </c>
      <c r="C71" s="4">
        <v>7300487</v>
      </c>
      <c r="D71" s="4">
        <v>17927220</v>
      </c>
      <c r="E71" s="4">
        <v>999652</v>
      </c>
      <c r="F71" s="4">
        <v>13771</v>
      </c>
      <c r="G71" s="4">
        <v>934037</v>
      </c>
      <c r="H71" s="4">
        <v>14800</v>
      </c>
      <c r="I71" s="4">
        <v>543309</v>
      </c>
      <c r="J71" s="4">
        <v>7292</v>
      </c>
      <c r="K71" s="4"/>
    </row>
    <row r="72" spans="1:12" x14ac:dyDescent="0.3">
      <c r="A72" s="1" t="s">
        <v>261</v>
      </c>
      <c r="B72" s="26" t="s">
        <v>607</v>
      </c>
      <c r="C72" s="4">
        <v>10557366.449999999</v>
      </c>
      <c r="D72" s="4">
        <v>17320478.030000001</v>
      </c>
      <c r="E72" s="4">
        <v>734403.19</v>
      </c>
      <c r="F72" s="4">
        <v>12170.08</v>
      </c>
      <c r="G72" s="4">
        <v>1430953.46</v>
      </c>
      <c r="H72" s="4">
        <v>29089.82</v>
      </c>
      <c r="I72" s="4">
        <v>377724.17</v>
      </c>
      <c r="J72" s="4">
        <v>4158.34</v>
      </c>
      <c r="K72" s="4"/>
    </row>
    <row r="73" spans="1:12" x14ac:dyDescent="0.3">
      <c r="B73" s="26"/>
      <c r="C73" s="167"/>
      <c r="D73" s="30"/>
      <c r="E73" s="167"/>
      <c r="F73" s="167"/>
      <c r="G73" s="167"/>
      <c r="H73" s="167"/>
      <c r="I73" s="167"/>
      <c r="J73" s="167"/>
      <c r="K73" s="4"/>
    </row>
    <row r="74" spans="1:12" x14ac:dyDescent="0.3">
      <c r="B74" s="26" t="s">
        <v>225</v>
      </c>
      <c r="C74" s="11">
        <f t="shared" ref="C74:J74" si="0">SUBTOTAL(9,C41:C73)</f>
        <v>297640041.82999998</v>
      </c>
      <c r="D74" s="11">
        <f t="shared" si="0"/>
        <v>408927877.01999998</v>
      </c>
      <c r="E74" s="11">
        <f t="shared" si="0"/>
        <v>34679790.689999998</v>
      </c>
      <c r="F74" s="11">
        <f t="shared" si="0"/>
        <v>2840088.0600000005</v>
      </c>
      <c r="G74" s="11">
        <f t="shared" si="0"/>
        <v>39420988.259999998</v>
      </c>
      <c r="H74" s="11">
        <f t="shared" si="0"/>
        <v>70306624.969999999</v>
      </c>
      <c r="I74" s="11">
        <f t="shared" si="0"/>
        <v>53048109.479999989</v>
      </c>
      <c r="J74" s="11">
        <f t="shared" si="0"/>
        <v>1380468.7400000002</v>
      </c>
      <c r="K74" s="4"/>
    </row>
    <row r="75" spans="1:12" x14ac:dyDescent="0.3">
      <c r="B75" s="26"/>
      <c r="C75" s="4"/>
      <c r="D75" s="4"/>
      <c r="E75" s="4"/>
      <c r="F75" s="4"/>
      <c r="G75" s="4"/>
      <c r="H75" s="4"/>
      <c r="I75" s="4"/>
      <c r="J75" s="4"/>
      <c r="K75" s="4"/>
    </row>
    <row r="76" spans="1:12" ht="17.5" x14ac:dyDescent="0.35">
      <c r="B76" s="223" t="s">
        <v>258</v>
      </c>
      <c r="C76" s="223"/>
      <c r="D76" s="223"/>
      <c r="E76" s="223"/>
      <c r="F76" s="223"/>
      <c r="G76" s="223"/>
      <c r="H76" s="223"/>
      <c r="I76" s="223"/>
      <c r="J76" s="223"/>
      <c r="K76" s="223"/>
    </row>
    <row r="77" spans="1:12" ht="25.5" customHeight="1" x14ac:dyDescent="0.3">
      <c r="B77" s="24" t="s">
        <v>509</v>
      </c>
      <c r="C77" s="224" t="s">
        <v>284</v>
      </c>
      <c r="D77" s="225"/>
      <c r="E77" s="229" t="s">
        <v>285</v>
      </c>
      <c r="F77" s="225"/>
      <c r="G77" s="224" t="s">
        <v>286</v>
      </c>
      <c r="H77" s="225"/>
      <c r="I77" s="224" t="s">
        <v>287</v>
      </c>
      <c r="J77" s="225"/>
      <c r="K77" s="168"/>
      <c r="L77" s="6"/>
    </row>
    <row r="78" spans="1:12" x14ac:dyDescent="0.3">
      <c r="B78" s="26"/>
      <c r="C78" s="166" t="s">
        <v>251</v>
      </c>
      <c r="D78" s="28" t="s">
        <v>252</v>
      </c>
      <c r="E78" s="166" t="s">
        <v>251</v>
      </c>
      <c r="F78" s="166" t="s">
        <v>252</v>
      </c>
      <c r="G78" s="166" t="s">
        <v>251</v>
      </c>
      <c r="H78" s="166" t="s">
        <v>252</v>
      </c>
      <c r="I78" s="166" t="s">
        <v>251</v>
      </c>
      <c r="J78" s="166" t="s">
        <v>252</v>
      </c>
      <c r="K78" s="28"/>
    </row>
    <row r="79" spans="1:12" x14ac:dyDescent="0.3">
      <c r="B79" s="26"/>
      <c r="C79" s="28" t="s">
        <v>253</v>
      </c>
      <c r="D79" s="28" t="s">
        <v>253</v>
      </c>
      <c r="E79" s="28" t="s">
        <v>253</v>
      </c>
      <c r="F79" s="28" t="s">
        <v>253</v>
      </c>
      <c r="G79" s="28" t="s">
        <v>253</v>
      </c>
      <c r="H79" s="28" t="s">
        <v>253</v>
      </c>
      <c r="I79" s="28" t="s">
        <v>253</v>
      </c>
      <c r="J79" s="28" t="s">
        <v>253</v>
      </c>
      <c r="K79" s="28"/>
    </row>
    <row r="80" spans="1:12" x14ac:dyDescent="0.3">
      <c r="B80" s="26"/>
      <c r="C80" s="4"/>
      <c r="D80" s="4"/>
      <c r="E80" s="4"/>
      <c r="F80" s="4"/>
      <c r="G80" s="4"/>
      <c r="H80" s="4"/>
      <c r="I80" s="4"/>
      <c r="J80" s="4"/>
      <c r="K80" s="4"/>
    </row>
    <row r="81" spans="1:11" x14ac:dyDescent="0.3">
      <c r="A81" s="1" t="s">
        <v>576</v>
      </c>
      <c r="B81" s="26" t="s">
        <v>577</v>
      </c>
      <c r="C81" s="4">
        <v>957891.18</v>
      </c>
      <c r="D81" s="4">
        <v>792668.05</v>
      </c>
      <c r="E81" s="4">
        <v>1627180.16</v>
      </c>
      <c r="F81" s="4">
        <v>1289587.42</v>
      </c>
      <c r="G81" s="4">
        <v>9877897.75</v>
      </c>
      <c r="H81" s="4">
        <v>9746718.5</v>
      </c>
      <c r="I81" s="4">
        <v>549183.92000000004</v>
      </c>
      <c r="J81" s="4">
        <v>476193.73</v>
      </c>
      <c r="K81" s="4"/>
    </row>
    <row r="82" spans="1:11" x14ac:dyDescent="0.3">
      <c r="A82" s="1" t="s">
        <v>576</v>
      </c>
      <c r="B82" s="26" t="s">
        <v>578</v>
      </c>
      <c r="C82" s="4">
        <v>273341.65000000002</v>
      </c>
      <c r="D82" s="4">
        <v>144362.76999999999</v>
      </c>
      <c r="E82" s="4">
        <v>443859.38</v>
      </c>
      <c r="F82" s="4">
        <v>215760.22</v>
      </c>
      <c r="G82" s="4">
        <v>5207896.1900000004</v>
      </c>
      <c r="H82" s="4">
        <v>5239145.79</v>
      </c>
      <c r="I82" s="4">
        <v>434126.94</v>
      </c>
      <c r="J82" s="4">
        <v>155460.01</v>
      </c>
      <c r="K82" s="4"/>
    </row>
    <row r="83" spans="1:11" x14ac:dyDescent="0.3">
      <c r="A83" s="1" t="s">
        <v>576</v>
      </c>
      <c r="B83" s="26" t="s">
        <v>579</v>
      </c>
      <c r="C83" s="4">
        <v>3145228.8</v>
      </c>
      <c r="D83" s="4">
        <v>2484953.3199999998</v>
      </c>
      <c r="E83" s="4">
        <v>2663876.14</v>
      </c>
      <c r="F83" s="4">
        <v>701749.77</v>
      </c>
      <c r="G83" s="4">
        <v>8650533.3399999999</v>
      </c>
      <c r="H83" s="4">
        <v>8653402.9399999995</v>
      </c>
      <c r="I83" s="4">
        <v>896276.19</v>
      </c>
      <c r="J83" s="4">
        <v>520171.71</v>
      </c>
      <c r="K83" s="4"/>
    </row>
    <row r="84" spans="1:11" x14ac:dyDescent="0.3">
      <c r="A84" s="1" t="s">
        <v>576</v>
      </c>
      <c r="B84" s="26" t="s">
        <v>580</v>
      </c>
      <c r="C84" s="4">
        <v>20238800</v>
      </c>
      <c r="D84" s="4">
        <v>18331100</v>
      </c>
      <c r="E84" s="4">
        <v>2672200</v>
      </c>
      <c r="F84" s="4">
        <v>635400</v>
      </c>
      <c r="G84" s="4">
        <v>21347700</v>
      </c>
      <c r="H84" s="4">
        <v>21123700</v>
      </c>
      <c r="I84" s="4">
        <v>1187700</v>
      </c>
      <c r="J84" s="4">
        <v>1037200</v>
      </c>
      <c r="K84" s="4"/>
    </row>
    <row r="85" spans="1:11" x14ac:dyDescent="0.3">
      <c r="A85" s="1" t="s">
        <v>576</v>
      </c>
      <c r="B85" s="26" t="s">
        <v>581</v>
      </c>
      <c r="C85" s="4">
        <v>4081224</v>
      </c>
      <c r="D85" s="4">
        <v>3051852</v>
      </c>
      <c r="E85" s="4">
        <v>20214273</v>
      </c>
      <c r="F85" s="4">
        <v>15116048</v>
      </c>
      <c r="G85" s="4">
        <v>14810218</v>
      </c>
      <c r="H85" s="4">
        <v>14176891</v>
      </c>
      <c r="I85" s="4">
        <v>3034656</v>
      </c>
      <c r="J85" s="4">
        <v>2315963</v>
      </c>
      <c r="K85" s="4"/>
    </row>
    <row r="86" spans="1:11" x14ac:dyDescent="0.3">
      <c r="A86" s="1" t="s">
        <v>576</v>
      </c>
      <c r="B86" s="26" t="s">
        <v>582</v>
      </c>
      <c r="C86" s="4">
        <v>546232.74</v>
      </c>
      <c r="D86" s="4">
        <v>309776.07</v>
      </c>
      <c r="E86" s="4">
        <v>1321403.3700000001</v>
      </c>
      <c r="F86" s="4">
        <v>560640.35</v>
      </c>
      <c r="G86" s="4">
        <v>5052236.2300000004</v>
      </c>
      <c r="H86" s="4">
        <v>4896424.05</v>
      </c>
      <c r="I86" s="4">
        <v>1212913.6299999999</v>
      </c>
      <c r="J86" s="4">
        <v>480792.48</v>
      </c>
      <c r="K86" s="4"/>
    </row>
    <row r="87" spans="1:11" x14ac:dyDescent="0.3">
      <c r="A87" s="1" t="s">
        <v>576</v>
      </c>
      <c r="B87" s="26" t="s">
        <v>583</v>
      </c>
      <c r="C87" s="4">
        <v>201405133</v>
      </c>
      <c r="D87" s="4">
        <v>181824845</v>
      </c>
      <c r="E87" s="4">
        <v>40675184</v>
      </c>
      <c r="F87" s="4">
        <v>14651447</v>
      </c>
      <c r="G87" s="4">
        <v>92603361</v>
      </c>
      <c r="H87" s="4">
        <v>90045791</v>
      </c>
      <c r="I87" s="4">
        <v>10732223</v>
      </c>
      <c r="J87" s="4">
        <v>6834214</v>
      </c>
      <c r="K87" s="4"/>
    </row>
    <row r="88" spans="1:11" x14ac:dyDescent="0.3">
      <c r="A88" s="1" t="s">
        <v>576</v>
      </c>
      <c r="B88" s="26" t="s">
        <v>584</v>
      </c>
      <c r="C88" s="4">
        <v>4358300</v>
      </c>
      <c r="D88" s="4">
        <v>1513200</v>
      </c>
      <c r="E88" s="4">
        <v>7908000</v>
      </c>
      <c r="F88" s="4">
        <v>4093600</v>
      </c>
      <c r="G88" s="4">
        <v>27674900</v>
      </c>
      <c r="H88" s="4">
        <v>27310400</v>
      </c>
      <c r="I88" s="4">
        <v>2699400</v>
      </c>
      <c r="J88" s="4">
        <v>313800</v>
      </c>
      <c r="K88" s="4"/>
    </row>
    <row r="89" spans="1:11" x14ac:dyDescent="0.3">
      <c r="A89" s="1" t="s">
        <v>576</v>
      </c>
      <c r="B89" s="26" t="s">
        <v>585</v>
      </c>
      <c r="C89" s="4">
        <v>3381559</v>
      </c>
      <c r="D89" s="4">
        <v>393453</v>
      </c>
      <c r="E89" s="4">
        <v>9523254</v>
      </c>
      <c r="F89" s="4">
        <v>6519338</v>
      </c>
      <c r="G89" s="4">
        <v>46887417</v>
      </c>
      <c r="H89" s="4">
        <v>48886327</v>
      </c>
      <c r="I89" s="4">
        <v>4966576</v>
      </c>
      <c r="J89" s="4">
        <v>4589292</v>
      </c>
      <c r="K89" s="4"/>
    </row>
    <row r="90" spans="1:11" x14ac:dyDescent="0.3">
      <c r="A90" s="1" t="s">
        <v>576</v>
      </c>
      <c r="B90" s="26" t="s">
        <v>586</v>
      </c>
      <c r="C90" s="4">
        <v>11210094.800000001</v>
      </c>
      <c r="D90" s="4">
        <v>10059666.380000001</v>
      </c>
      <c r="E90" s="4">
        <v>7807239.9699999997</v>
      </c>
      <c r="F90" s="4">
        <v>6803967.3700000001</v>
      </c>
      <c r="G90" s="4">
        <v>4836810.6900000004</v>
      </c>
      <c r="H90" s="4">
        <v>4841445.4400000004</v>
      </c>
      <c r="I90" s="4">
        <v>1928072.79</v>
      </c>
      <c r="J90" s="4">
        <v>598709.85</v>
      </c>
      <c r="K90" s="4"/>
    </row>
    <row r="91" spans="1:11" x14ac:dyDescent="0.3">
      <c r="A91" s="1" t="s">
        <v>576</v>
      </c>
      <c r="B91" s="26" t="s">
        <v>587</v>
      </c>
      <c r="C91" s="4">
        <v>1694668.81</v>
      </c>
      <c r="D91" s="4">
        <v>1458016.23</v>
      </c>
      <c r="E91" s="4">
        <v>1390658.68</v>
      </c>
      <c r="F91" s="4">
        <v>203244.53</v>
      </c>
      <c r="G91" s="4">
        <v>5023241.13</v>
      </c>
      <c r="H91" s="4">
        <v>4801773.67</v>
      </c>
      <c r="I91" s="4">
        <v>933629.37</v>
      </c>
      <c r="J91" s="4">
        <v>724421.21</v>
      </c>
      <c r="K91" s="4"/>
    </row>
    <row r="92" spans="1:11" x14ac:dyDescent="0.3">
      <c r="A92" s="1" t="s">
        <v>576</v>
      </c>
      <c r="B92" s="26" t="s">
        <v>588</v>
      </c>
      <c r="C92" s="4">
        <v>3212548.26</v>
      </c>
      <c r="D92" s="4">
        <v>2648734.67</v>
      </c>
      <c r="E92" s="4">
        <v>2455018.27</v>
      </c>
      <c r="F92" s="4">
        <v>933275.31</v>
      </c>
      <c r="G92" s="4">
        <v>16660318.210000001</v>
      </c>
      <c r="H92" s="4">
        <v>16716775.91</v>
      </c>
      <c r="I92" s="4">
        <v>2165447.62</v>
      </c>
      <c r="J92" s="4">
        <v>569433.9</v>
      </c>
      <c r="K92" s="4"/>
    </row>
    <row r="93" spans="1:11" x14ac:dyDescent="0.3">
      <c r="A93" s="1" t="s">
        <v>576</v>
      </c>
      <c r="B93" s="26" t="s">
        <v>589</v>
      </c>
      <c r="C93" s="4">
        <v>5199022.91</v>
      </c>
      <c r="D93" s="4">
        <v>3564980.54</v>
      </c>
      <c r="E93" s="4">
        <v>4935096.22</v>
      </c>
      <c r="F93" s="4">
        <v>2789088.99</v>
      </c>
      <c r="G93" s="4">
        <v>19610645.149999999</v>
      </c>
      <c r="H93" s="4">
        <v>19412569.829999998</v>
      </c>
      <c r="I93" s="4">
        <v>2790799.95</v>
      </c>
      <c r="J93" s="4">
        <v>755216.68</v>
      </c>
      <c r="K93" s="4"/>
    </row>
    <row r="94" spans="1:11" x14ac:dyDescent="0.3">
      <c r="A94" s="1" t="s">
        <v>576</v>
      </c>
      <c r="B94" s="26" t="s">
        <v>590</v>
      </c>
      <c r="C94" s="4">
        <v>987236.51</v>
      </c>
      <c r="D94" s="4">
        <v>652210.93999999994</v>
      </c>
      <c r="E94" s="4">
        <v>1384158.5</v>
      </c>
      <c r="F94" s="4">
        <v>741926.26</v>
      </c>
      <c r="G94" s="4">
        <v>11015448.5</v>
      </c>
      <c r="H94" s="4">
        <v>10946085.699999999</v>
      </c>
      <c r="I94" s="4">
        <v>1341269.1100000001</v>
      </c>
      <c r="J94" s="4">
        <v>1179798.1299999999</v>
      </c>
      <c r="K94" s="4"/>
    </row>
    <row r="95" spans="1:11" x14ac:dyDescent="0.3">
      <c r="A95" s="1" t="s">
        <v>576</v>
      </c>
      <c r="B95" s="26" t="s">
        <v>591</v>
      </c>
      <c r="C95" s="4">
        <v>735928.74</v>
      </c>
      <c r="D95" s="4">
        <v>624560.68000000005</v>
      </c>
      <c r="E95" s="4">
        <v>1125011.1200000001</v>
      </c>
      <c r="F95" s="4">
        <v>598347.13</v>
      </c>
      <c r="G95" s="4">
        <v>8789521.0700000003</v>
      </c>
      <c r="H95" s="4">
        <v>8449668.5999999996</v>
      </c>
      <c r="I95" s="4">
        <v>1892336.76</v>
      </c>
      <c r="J95" s="4">
        <v>1719010.93</v>
      </c>
      <c r="K95" s="4"/>
    </row>
    <row r="96" spans="1:11" x14ac:dyDescent="0.3">
      <c r="A96" s="1" t="s">
        <v>576</v>
      </c>
      <c r="B96" s="26" t="s">
        <v>592</v>
      </c>
      <c r="C96" s="4">
        <v>157502.04</v>
      </c>
      <c r="D96" s="4">
        <v>106397.45</v>
      </c>
      <c r="E96" s="4">
        <v>1239126.6200000001</v>
      </c>
      <c r="F96" s="4">
        <v>844509.25</v>
      </c>
      <c r="G96" s="4">
        <v>771559.99</v>
      </c>
      <c r="H96" s="4">
        <v>832416.99</v>
      </c>
      <c r="I96" s="4">
        <v>75794.38</v>
      </c>
      <c r="J96" s="4">
        <v>65577.16</v>
      </c>
      <c r="K96" s="4"/>
    </row>
    <row r="97" spans="1:11" x14ac:dyDescent="0.3">
      <c r="A97" s="1" t="s">
        <v>576</v>
      </c>
      <c r="B97" s="26" t="s">
        <v>593</v>
      </c>
      <c r="C97" s="4">
        <v>7399186.3499999996</v>
      </c>
      <c r="D97" s="4">
        <v>6480312.0700000003</v>
      </c>
      <c r="E97" s="4">
        <v>3743801.92</v>
      </c>
      <c r="F97" s="4">
        <v>1217505.94</v>
      </c>
      <c r="G97" s="4">
        <v>15465178.4</v>
      </c>
      <c r="H97" s="4">
        <v>15297546.4</v>
      </c>
      <c r="I97" s="4">
        <v>947853.2</v>
      </c>
      <c r="J97" s="4">
        <v>632134.64</v>
      </c>
      <c r="K97" s="4"/>
    </row>
    <row r="98" spans="1:11" x14ac:dyDescent="0.3">
      <c r="A98" s="1" t="s">
        <v>576</v>
      </c>
      <c r="B98" s="26" t="s">
        <v>594</v>
      </c>
      <c r="C98" s="4">
        <v>439389.25</v>
      </c>
      <c r="D98" s="4">
        <v>338301.72</v>
      </c>
      <c r="E98" s="4">
        <v>1005969.13</v>
      </c>
      <c r="F98" s="4">
        <v>355165.29</v>
      </c>
      <c r="G98" s="4">
        <v>2700258.48</v>
      </c>
      <c r="H98" s="4">
        <v>2695417.89</v>
      </c>
      <c r="I98" s="4">
        <v>432826.85</v>
      </c>
      <c r="J98" s="4">
        <v>285113.83</v>
      </c>
      <c r="K98" s="4"/>
    </row>
    <row r="99" spans="1:11" x14ac:dyDescent="0.3">
      <c r="A99" s="1" t="s">
        <v>576</v>
      </c>
      <c r="B99" s="26" t="s">
        <v>595</v>
      </c>
      <c r="C99" s="4">
        <v>4416091.3099999996</v>
      </c>
      <c r="D99" s="4">
        <v>3879591.64</v>
      </c>
      <c r="E99" s="4">
        <v>2268001.9700000002</v>
      </c>
      <c r="F99" s="4">
        <v>1032916.77</v>
      </c>
      <c r="G99" s="4">
        <v>24212164.68</v>
      </c>
      <c r="H99" s="4">
        <v>25272250.600000001</v>
      </c>
      <c r="I99" s="4">
        <v>3024124.55</v>
      </c>
      <c r="J99" s="4">
        <v>2884700.19</v>
      </c>
      <c r="K99" s="4"/>
    </row>
    <row r="100" spans="1:11" x14ac:dyDescent="0.3">
      <c r="A100" s="1" t="s">
        <v>576</v>
      </c>
      <c r="B100" s="26" t="s">
        <v>596</v>
      </c>
      <c r="C100" s="4">
        <v>924275</v>
      </c>
      <c r="D100" s="4">
        <v>582059</v>
      </c>
      <c r="E100" s="4">
        <v>2466288</v>
      </c>
      <c r="F100" s="4">
        <v>1041414</v>
      </c>
      <c r="G100" s="4">
        <v>9116827</v>
      </c>
      <c r="H100" s="4">
        <v>9412204</v>
      </c>
      <c r="I100" s="4">
        <v>1323966</v>
      </c>
      <c r="J100" s="4">
        <v>916510</v>
      </c>
      <c r="K100" s="4"/>
    </row>
    <row r="101" spans="1:11" x14ac:dyDescent="0.3">
      <c r="A101" s="1" t="s">
        <v>576</v>
      </c>
      <c r="B101" s="26" t="s">
        <v>597</v>
      </c>
      <c r="C101" s="4">
        <v>3720552.15</v>
      </c>
      <c r="D101" s="4">
        <v>3640479.22</v>
      </c>
      <c r="E101" s="4">
        <v>3516754.47</v>
      </c>
      <c r="F101" s="4">
        <v>1062236.25</v>
      </c>
      <c r="G101" s="4">
        <v>23554715.329999998</v>
      </c>
      <c r="H101" s="4">
        <v>23677212</v>
      </c>
      <c r="I101" s="4">
        <v>2989516.87</v>
      </c>
      <c r="J101" s="4">
        <v>1431250.67</v>
      </c>
      <c r="K101" s="4"/>
    </row>
    <row r="102" spans="1:11" x14ac:dyDescent="0.3">
      <c r="A102" s="1" t="s">
        <v>576</v>
      </c>
      <c r="B102" s="26" t="s">
        <v>598</v>
      </c>
      <c r="C102" s="4">
        <v>76649.61</v>
      </c>
      <c r="D102" s="4">
        <v>50421.65</v>
      </c>
      <c r="E102" s="4">
        <v>958406.59</v>
      </c>
      <c r="F102" s="4">
        <v>215471.05</v>
      </c>
      <c r="G102" s="4">
        <v>3043265.27</v>
      </c>
      <c r="H102" s="4">
        <v>3044028.89</v>
      </c>
      <c r="I102" s="4">
        <v>540566.61</v>
      </c>
      <c r="J102" s="4">
        <v>439096.94</v>
      </c>
      <c r="K102" s="4"/>
    </row>
    <row r="103" spans="1:11" x14ac:dyDescent="0.3">
      <c r="A103" s="1" t="s">
        <v>576</v>
      </c>
      <c r="B103" s="26" t="s">
        <v>599</v>
      </c>
      <c r="C103" s="4">
        <v>787765</v>
      </c>
      <c r="D103" s="4">
        <v>562288</v>
      </c>
      <c r="E103" s="4">
        <v>1644797</v>
      </c>
      <c r="F103" s="4">
        <v>703827</v>
      </c>
      <c r="G103" s="4">
        <v>3208847</v>
      </c>
      <c r="H103" s="4">
        <v>2885073</v>
      </c>
      <c r="I103" s="4">
        <v>611843</v>
      </c>
      <c r="J103" s="4">
        <v>467838</v>
      </c>
      <c r="K103" s="4"/>
    </row>
    <row r="104" spans="1:11" x14ac:dyDescent="0.3">
      <c r="A104" s="1" t="s">
        <v>576</v>
      </c>
      <c r="B104" s="26" t="s">
        <v>600</v>
      </c>
      <c r="C104" s="4">
        <v>41875.480000000003</v>
      </c>
      <c r="D104" s="4">
        <v>22697.23</v>
      </c>
      <c r="E104" s="4">
        <v>473513.29</v>
      </c>
      <c r="F104" s="4">
        <v>71166.73</v>
      </c>
      <c r="G104" s="4">
        <v>3162996.17</v>
      </c>
      <c r="H104" s="4">
        <v>3046083.37</v>
      </c>
      <c r="I104" s="4">
        <v>97066.6</v>
      </c>
      <c r="J104" s="4">
        <v>42694.46</v>
      </c>
      <c r="K104" s="4"/>
    </row>
    <row r="105" spans="1:11" x14ac:dyDescent="0.3">
      <c r="A105" s="1" t="s">
        <v>576</v>
      </c>
      <c r="B105" s="26" t="s">
        <v>601</v>
      </c>
      <c r="C105" s="4">
        <v>660366.5</v>
      </c>
      <c r="D105" s="4">
        <v>541742.9</v>
      </c>
      <c r="E105" s="4">
        <v>1161049.47</v>
      </c>
      <c r="F105" s="4">
        <v>735365.05</v>
      </c>
      <c r="G105" s="4">
        <v>3817402.95</v>
      </c>
      <c r="H105" s="4">
        <v>3182484.54</v>
      </c>
      <c r="I105" s="4">
        <v>1307074.6200000001</v>
      </c>
      <c r="J105" s="4">
        <v>658349.14</v>
      </c>
      <c r="K105" s="4"/>
    </row>
    <row r="106" spans="1:11" x14ac:dyDescent="0.3">
      <c r="A106" s="1" t="s">
        <v>576</v>
      </c>
      <c r="B106" s="26" t="s">
        <v>602</v>
      </c>
      <c r="C106" s="4">
        <v>3865900</v>
      </c>
      <c r="D106" s="4">
        <v>388100</v>
      </c>
      <c r="E106" s="4">
        <v>9305500</v>
      </c>
      <c r="F106" s="4">
        <v>6686700</v>
      </c>
      <c r="G106" s="4">
        <v>51800500</v>
      </c>
      <c r="H106" s="4">
        <v>51800500</v>
      </c>
      <c r="I106" s="4">
        <v>2864900</v>
      </c>
      <c r="J106" s="4">
        <v>1890600</v>
      </c>
      <c r="K106" s="4"/>
    </row>
    <row r="107" spans="1:11" x14ac:dyDescent="0.3">
      <c r="A107" s="1" t="s">
        <v>576</v>
      </c>
      <c r="B107" s="26" t="s">
        <v>603</v>
      </c>
      <c r="C107" s="4">
        <v>1101049.74</v>
      </c>
      <c r="D107" s="4">
        <v>819690.49</v>
      </c>
      <c r="E107" s="4">
        <v>1864267.52</v>
      </c>
      <c r="F107" s="4">
        <v>1131673.1399999999</v>
      </c>
      <c r="G107" s="4">
        <v>13323375.93</v>
      </c>
      <c r="H107" s="4">
        <v>13715455.720000001</v>
      </c>
      <c r="I107" s="4">
        <v>821531.58</v>
      </c>
      <c r="J107" s="4">
        <v>597999.56000000006</v>
      </c>
      <c r="K107" s="4"/>
    </row>
    <row r="108" spans="1:11" x14ac:dyDescent="0.3">
      <c r="A108" s="1" t="s">
        <v>576</v>
      </c>
      <c r="B108" s="26" t="s">
        <v>604</v>
      </c>
      <c r="C108" s="4">
        <v>6292907.0599999996</v>
      </c>
      <c r="D108" s="4">
        <v>5328263.8600000003</v>
      </c>
      <c r="E108" s="4">
        <v>915692.82</v>
      </c>
      <c r="F108" s="4">
        <v>547938.56000000006</v>
      </c>
      <c r="G108" s="4">
        <v>10214174.98</v>
      </c>
      <c r="H108" s="4">
        <v>10631536.890000001</v>
      </c>
      <c r="I108" s="4">
        <v>1612785.23</v>
      </c>
      <c r="J108" s="4">
        <v>1284386.02</v>
      </c>
      <c r="K108" s="4"/>
    </row>
    <row r="109" spans="1:11" x14ac:dyDescent="0.3">
      <c r="A109" s="1" t="s">
        <v>576</v>
      </c>
      <c r="B109" s="26" t="s">
        <v>605</v>
      </c>
      <c r="C109" s="4">
        <v>3694114.76</v>
      </c>
      <c r="D109" s="4">
        <v>3365932.22</v>
      </c>
      <c r="E109" s="4">
        <v>535575.21</v>
      </c>
      <c r="F109" s="4">
        <v>8111.8</v>
      </c>
      <c r="G109" s="4">
        <v>10779049.109999999</v>
      </c>
      <c r="H109" s="4">
        <v>11083747.33</v>
      </c>
      <c r="I109" s="4">
        <v>812361.11</v>
      </c>
      <c r="J109" s="4">
        <v>575832.46</v>
      </c>
      <c r="K109" s="4"/>
    </row>
    <row r="110" spans="1:11" x14ac:dyDescent="0.3">
      <c r="A110" s="1" t="s">
        <v>576</v>
      </c>
      <c r="B110" s="26" t="s">
        <v>606</v>
      </c>
      <c r="C110" s="4">
        <v>1156598</v>
      </c>
      <c r="D110" s="4">
        <v>743421</v>
      </c>
      <c r="E110" s="4">
        <v>2036904</v>
      </c>
      <c r="F110" s="4">
        <v>440233</v>
      </c>
      <c r="G110" s="4">
        <v>9733932</v>
      </c>
      <c r="H110" s="4">
        <v>7535205</v>
      </c>
      <c r="I110" s="4">
        <v>1761505</v>
      </c>
      <c r="J110" s="4">
        <v>1602434</v>
      </c>
      <c r="K110" s="4"/>
    </row>
    <row r="111" spans="1:11" x14ac:dyDescent="0.3">
      <c r="A111" s="1" t="s">
        <v>359</v>
      </c>
      <c r="B111" s="26" t="s">
        <v>607</v>
      </c>
      <c r="C111" s="4">
        <v>2122597.59</v>
      </c>
      <c r="D111" s="4">
        <v>1676402.82</v>
      </c>
      <c r="E111" s="4">
        <v>1813195.53</v>
      </c>
      <c r="F111" s="4">
        <v>494129.28</v>
      </c>
      <c r="G111" s="4">
        <v>16909317.690000001</v>
      </c>
      <c r="H111" s="4">
        <v>17319889.690000001</v>
      </c>
      <c r="I111" s="4">
        <v>1447340.15</v>
      </c>
      <c r="J111" s="4">
        <v>1034402.25</v>
      </c>
      <c r="K111" s="4"/>
    </row>
    <row r="112" spans="1:11" x14ac:dyDescent="0.3">
      <c r="B112" s="26"/>
      <c r="C112" s="4"/>
      <c r="D112" s="4"/>
      <c r="E112" s="4"/>
      <c r="F112" s="4"/>
      <c r="G112" s="4"/>
      <c r="H112" s="4"/>
      <c r="I112" s="4"/>
      <c r="J112" s="4"/>
      <c r="K112" s="4"/>
    </row>
    <row r="113" spans="1:12" x14ac:dyDescent="0.3">
      <c r="B113" s="26" t="s">
        <v>225</v>
      </c>
      <c r="C113" s="11">
        <f t="shared" ref="C113:J113" si="1">SUBTOTAL(9,C80:C112)</f>
        <v>298284030.24000001</v>
      </c>
      <c r="D113" s="11">
        <f t="shared" si="1"/>
        <v>256380480.91999996</v>
      </c>
      <c r="E113" s="11">
        <f t="shared" si="1"/>
        <v>141095256.35000002</v>
      </c>
      <c r="F113" s="11">
        <f t="shared" si="1"/>
        <v>72441783.460000008</v>
      </c>
      <c r="G113" s="11">
        <f t="shared" si="1"/>
        <v>499861709.24000001</v>
      </c>
      <c r="H113" s="11">
        <f t="shared" si="1"/>
        <v>496678171.74000001</v>
      </c>
      <c r="I113" s="11">
        <f t="shared" si="1"/>
        <v>57435667.029999994</v>
      </c>
      <c r="J113" s="11">
        <f t="shared" si="1"/>
        <v>37078596.950000003</v>
      </c>
      <c r="K113" s="4"/>
    </row>
    <row r="114" spans="1:12" x14ac:dyDescent="0.3">
      <c r="B114" s="26"/>
      <c r="C114" s="4"/>
      <c r="D114" s="4"/>
      <c r="E114" s="4"/>
      <c r="F114" s="4"/>
      <c r="G114" s="4"/>
      <c r="H114" s="4"/>
      <c r="I114" s="4"/>
      <c r="J114" s="4"/>
      <c r="K114" s="4"/>
    </row>
    <row r="115" spans="1:12" ht="17.5" x14ac:dyDescent="0.35">
      <c r="B115" s="223" t="s">
        <v>258</v>
      </c>
      <c r="C115" s="223"/>
      <c r="D115" s="223"/>
      <c r="E115" s="223"/>
      <c r="F115" s="223"/>
      <c r="G115" s="223"/>
      <c r="H115" s="223"/>
      <c r="I115" s="223"/>
      <c r="J115" s="223"/>
      <c r="K115" s="223"/>
    </row>
    <row r="116" spans="1:12" ht="25.5" customHeight="1" x14ac:dyDescent="0.3">
      <c r="B116" s="24" t="s">
        <v>509</v>
      </c>
      <c r="C116" s="224" t="s">
        <v>288</v>
      </c>
      <c r="D116" s="225"/>
      <c r="E116" s="224" t="s">
        <v>289</v>
      </c>
      <c r="F116" s="225"/>
      <c r="G116" s="224" t="s">
        <v>515</v>
      </c>
      <c r="H116" s="225"/>
      <c r="I116" s="6"/>
      <c r="J116" s="89"/>
      <c r="K116" s="226" t="s">
        <v>146</v>
      </c>
      <c r="L116" s="227"/>
    </row>
    <row r="117" spans="1:12" x14ac:dyDescent="0.3">
      <c r="B117" s="26"/>
      <c r="C117" s="166" t="s">
        <v>251</v>
      </c>
      <c r="D117" s="166" t="s">
        <v>252</v>
      </c>
      <c r="E117" s="166" t="s">
        <v>251</v>
      </c>
      <c r="F117" s="166" t="s">
        <v>252</v>
      </c>
      <c r="G117" s="166" t="s">
        <v>251</v>
      </c>
      <c r="H117" s="166" t="s">
        <v>252</v>
      </c>
      <c r="K117" s="28" t="s">
        <v>251</v>
      </c>
      <c r="L117" s="28" t="s">
        <v>252</v>
      </c>
    </row>
    <row r="118" spans="1:12" x14ac:dyDescent="0.3">
      <c r="B118" s="26"/>
      <c r="C118" s="28" t="s">
        <v>253</v>
      </c>
      <c r="D118" s="28" t="s">
        <v>253</v>
      </c>
      <c r="E118" s="28" t="s">
        <v>253</v>
      </c>
      <c r="F118" s="28" t="s">
        <v>253</v>
      </c>
      <c r="G118" s="28" t="s">
        <v>253</v>
      </c>
      <c r="H118" s="28" t="s">
        <v>253</v>
      </c>
      <c r="K118" s="28" t="s">
        <v>253</v>
      </c>
      <c r="L118" s="28" t="s">
        <v>253</v>
      </c>
    </row>
    <row r="119" spans="1:12" x14ac:dyDescent="0.3">
      <c r="B119" s="26"/>
      <c r="C119" s="4"/>
      <c r="D119" s="4"/>
      <c r="E119" s="4"/>
      <c r="F119" s="4"/>
      <c r="G119" s="4"/>
      <c r="H119" s="4"/>
      <c r="K119" s="4"/>
      <c r="L119" s="4"/>
    </row>
    <row r="120" spans="1:12" x14ac:dyDescent="0.3">
      <c r="A120" s="1" t="s">
        <v>576</v>
      </c>
      <c r="B120" s="26" t="s">
        <v>577</v>
      </c>
      <c r="C120" s="4">
        <v>514722.09</v>
      </c>
      <c r="D120" s="4">
        <v>2080.83</v>
      </c>
      <c r="E120" s="4">
        <v>0</v>
      </c>
      <c r="F120" s="4">
        <v>0</v>
      </c>
      <c r="G120" s="4">
        <v>390221.12</v>
      </c>
      <c r="H120" s="4">
        <v>283041.03000000003</v>
      </c>
      <c r="K120" s="4">
        <f t="shared" ref="K120:L120" si="2">C42+E42+G42+I42+C81+E81+G81+I81+C120+E120+G120</f>
        <v>17905424.240000002</v>
      </c>
      <c r="L120" s="4">
        <f t="shared" si="2"/>
        <v>19493083.5</v>
      </c>
    </row>
    <row r="121" spans="1:12" x14ac:dyDescent="0.3">
      <c r="A121" s="1" t="s">
        <v>576</v>
      </c>
      <c r="B121" s="26" t="s">
        <v>578</v>
      </c>
      <c r="C121" s="4">
        <v>216824.95</v>
      </c>
      <c r="D121" s="4">
        <v>4669.0200000000004</v>
      </c>
      <c r="E121" s="4">
        <v>1380.99</v>
      </c>
      <c r="F121" s="4">
        <v>1000</v>
      </c>
      <c r="G121" s="4">
        <v>102636</v>
      </c>
      <c r="H121" s="4">
        <v>23400</v>
      </c>
      <c r="K121" s="4">
        <f t="shared" ref="K121:L121" si="3">C43+E43+G43+I43+C82+E82+G82+I82+C121+E121+G121</f>
        <v>10868465.640000001</v>
      </c>
      <c r="L121" s="4">
        <f t="shared" si="3"/>
        <v>11989615.859999999</v>
      </c>
    </row>
    <row r="122" spans="1:12" x14ac:dyDescent="0.3">
      <c r="A122" s="1" t="s">
        <v>576</v>
      </c>
      <c r="B122" s="26" t="s">
        <v>579</v>
      </c>
      <c r="C122" s="4">
        <v>2746795.31</v>
      </c>
      <c r="D122" s="4">
        <v>2180314.37</v>
      </c>
      <c r="E122" s="4">
        <v>0</v>
      </c>
      <c r="F122" s="4">
        <v>0</v>
      </c>
      <c r="G122" s="4">
        <v>258871.93</v>
      </c>
      <c r="H122" s="4">
        <v>194597.88</v>
      </c>
      <c r="K122" s="4">
        <f t="shared" ref="K122:L122" si="4">C44+E44+G44+I44+C83+E83+G83+I83+C122+E122+G122</f>
        <v>25108884.09</v>
      </c>
      <c r="L122" s="4">
        <f t="shared" si="4"/>
        <v>22159373.859999999</v>
      </c>
    </row>
    <row r="123" spans="1:12" x14ac:dyDescent="0.3">
      <c r="A123" s="1" t="s">
        <v>576</v>
      </c>
      <c r="B123" s="26" t="s">
        <v>580</v>
      </c>
      <c r="C123" s="4">
        <v>3514900</v>
      </c>
      <c r="D123" s="4">
        <v>2357100</v>
      </c>
      <c r="E123" s="4">
        <v>754100</v>
      </c>
      <c r="F123" s="4">
        <v>113900</v>
      </c>
      <c r="G123" s="4">
        <v>442900</v>
      </c>
      <c r="H123" s="4">
        <v>150000</v>
      </c>
      <c r="K123" s="4">
        <f t="shared" ref="K123:L123" si="5">C45+E45+G45+I45+C84+E84+G84+I84+C123+E123+G123</f>
        <v>75369000</v>
      </c>
      <c r="L123" s="4">
        <f t="shared" si="5"/>
        <v>74578300</v>
      </c>
    </row>
    <row r="124" spans="1:12" x14ac:dyDescent="0.3">
      <c r="A124" s="1" t="s">
        <v>576</v>
      </c>
      <c r="B124" s="26" t="s">
        <v>581</v>
      </c>
      <c r="C124" s="4">
        <v>6679093</v>
      </c>
      <c r="D124" s="4">
        <v>4745296</v>
      </c>
      <c r="E124" s="4">
        <v>0</v>
      </c>
      <c r="F124" s="4">
        <v>0</v>
      </c>
      <c r="G124" s="4">
        <v>363452</v>
      </c>
      <c r="H124" s="4">
        <v>105994</v>
      </c>
      <c r="K124" s="4">
        <f t="shared" ref="K124:L124" si="6">C46+E46+G46+I46+C85+E85+G85+I85+C124+E124+G124</f>
        <v>70614919</v>
      </c>
      <c r="L124" s="4">
        <f t="shared" si="6"/>
        <v>64564785</v>
      </c>
    </row>
    <row r="125" spans="1:12" x14ac:dyDescent="0.3">
      <c r="A125" s="1" t="s">
        <v>576</v>
      </c>
      <c r="B125" s="26" t="s">
        <v>582</v>
      </c>
      <c r="C125" s="4">
        <v>1515323.04</v>
      </c>
      <c r="D125" s="4">
        <v>516527.66</v>
      </c>
      <c r="E125" s="4">
        <v>17569.810000000001</v>
      </c>
      <c r="F125" s="4">
        <v>14103.4</v>
      </c>
      <c r="G125" s="4">
        <v>302973</v>
      </c>
      <c r="H125" s="4">
        <v>177973</v>
      </c>
      <c r="K125" s="4">
        <f t="shared" ref="K125:L125" si="7">C47+E47+G47+I47+C86+E86+G86+I86+C125+E125+G125</f>
        <v>20943386.089999996</v>
      </c>
      <c r="L125" s="4">
        <f t="shared" si="7"/>
        <v>20646476.049999997</v>
      </c>
    </row>
    <row r="126" spans="1:12" x14ac:dyDescent="0.3">
      <c r="A126" s="1" t="s">
        <v>576</v>
      </c>
      <c r="B126" s="26" t="s">
        <v>583</v>
      </c>
      <c r="C126" s="4">
        <v>9619307</v>
      </c>
      <c r="D126" s="4">
        <v>6869642</v>
      </c>
      <c r="E126" s="4">
        <v>0</v>
      </c>
      <c r="F126" s="4">
        <v>1864460</v>
      </c>
      <c r="G126" s="4">
        <v>25118890</v>
      </c>
      <c r="H126" s="4">
        <v>23249490</v>
      </c>
      <c r="K126" s="4">
        <f t="shared" ref="K126:L126" si="8">C48+E48+G48+I48+C87+E87+G87+I87+C126+E126+G126</f>
        <v>497446259</v>
      </c>
      <c r="L126" s="4">
        <f t="shared" si="8"/>
        <v>420630679</v>
      </c>
    </row>
    <row r="127" spans="1:12" x14ac:dyDescent="0.3">
      <c r="A127" s="1" t="s">
        <v>576</v>
      </c>
      <c r="B127" s="26" t="s">
        <v>584</v>
      </c>
      <c r="C127" s="4">
        <v>2423400</v>
      </c>
      <c r="D127" s="4">
        <v>1471700</v>
      </c>
      <c r="E127" s="4">
        <v>649600</v>
      </c>
      <c r="F127" s="4">
        <v>548300</v>
      </c>
      <c r="G127" s="4">
        <v>549800</v>
      </c>
      <c r="H127" s="4">
        <v>55700</v>
      </c>
      <c r="K127" s="4">
        <f t="shared" ref="K127:L127" si="9">C49+E49+G49+I49+C88+E88+G88+I88+C127+E127+G127</f>
        <v>64495600</v>
      </c>
      <c r="L127" s="4">
        <f t="shared" si="9"/>
        <v>57510800</v>
      </c>
    </row>
    <row r="128" spans="1:12" x14ac:dyDescent="0.3">
      <c r="A128" s="1" t="s">
        <v>576</v>
      </c>
      <c r="B128" s="26" t="s">
        <v>585</v>
      </c>
      <c r="C128" s="4">
        <v>3916990</v>
      </c>
      <c r="D128" s="4">
        <v>2760503</v>
      </c>
      <c r="E128" s="4">
        <v>2002891</v>
      </c>
      <c r="F128" s="4">
        <v>538090</v>
      </c>
      <c r="G128" s="4">
        <v>643376</v>
      </c>
      <c r="H128" s="4">
        <v>98618</v>
      </c>
      <c r="K128" s="4">
        <f t="shared" ref="K128:L128" si="10">C50+E50+G50+I50+C89+E89+G89+I89+C128+E128+G128</f>
        <v>89124533</v>
      </c>
      <c r="L128" s="4">
        <f t="shared" si="10"/>
        <v>85374355</v>
      </c>
    </row>
    <row r="129" spans="1:12" x14ac:dyDescent="0.3">
      <c r="A129" s="1" t="s">
        <v>576</v>
      </c>
      <c r="B129" s="26" t="s">
        <v>586</v>
      </c>
      <c r="C129" s="4">
        <v>434223.08</v>
      </c>
      <c r="D129" s="4">
        <v>2586.13</v>
      </c>
      <c r="E129" s="4">
        <v>0</v>
      </c>
      <c r="F129" s="4">
        <v>0</v>
      </c>
      <c r="G129" s="4">
        <v>386255.81</v>
      </c>
      <c r="H129" s="4">
        <v>253057.37</v>
      </c>
      <c r="K129" s="4">
        <f t="shared" ref="K129:L129" si="11">C51+E51+G51+I51+C90+E90+G90+I90+C129+E129+G129</f>
        <v>38643173.909999996</v>
      </c>
      <c r="L129" s="4">
        <f t="shared" si="11"/>
        <v>34450070.740000002</v>
      </c>
    </row>
    <row r="130" spans="1:12" x14ac:dyDescent="0.3">
      <c r="A130" s="1" t="s">
        <v>576</v>
      </c>
      <c r="B130" s="26" t="s">
        <v>587</v>
      </c>
      <c r="C130" s="4">
        <v>548971.67000000004</v>
      </c>
      <c r="D130" s="4">
        <v>2700.41</v>
      </c>
      <c r="E130" s="4">
        <v>-0.01</v>
      </c>
      <c r="F130" s="4">
        <v>0</v>
      </c>
      <c r="G130" s="4">
        <v>522536.53</v>
      </c>
      <c r="H130" s="4">
        <v>252127.15</v>
      </c>
      <c r="K130" s="4">
        <f t="shared" ref="K130:L130" si="12">C52+E52+G52+I52+C91+E91+G91+I91+C130+E130+G130</f>
        <v>17169146.219999999</v>
      </c>
      <c r="L130" s="4">
        <f t="shared" si="12"/>
        <v>16349036.909999998</v>
      </c>
    </row>
    <row r="131" spans="1:12" x14ac:dyDescent="0.3">
      <c r="A131" s="1" t="s">
        <v>576</v>
      </c>
      <c r="B131" s="26" t="s">
        <v>588</v>
      </c>
      <c r="C131" s="4">
        <v>3127341.57</v>
      </c>
      <c r="D131" s="4">
        <v>2373534.4</v>
      </c>
      <c r="E131" s="4">
        <v>0</v>
      </c>
      <c r="F131" s="4">
        <v>25000</v>
      </c>
      <c r="G131" s="4">
        <v>440702.49</v>
      </c>
      <c r="H131" s="4">
        <v>262183.83</v>
      </c>
      <c r="K131" s="4">
        <f t="shared" ref="K131:L131" si="13">C53+E53+G53+I53+C92+E92+G92+I92+C131+E131+G131</f>
        <v>37480400.770000003</v>
      </c>
      <c r="L131" s="4">
        <f t="shared" si="13"/>
        <v>36519502.349999994</v>
      </c>
    </row>
    <row r="132" spans="1:12" x14ac:dyDescent="0.3">
      <c r="A132" s="1" t="s">
        <v>576</v>
      </c>
      <c r="B132" s="26" t="s">
        <v>589</v>
      </c>
      <c r="C132" s="4">
        <v>4942730.29</v>
      </c>
      <c r="D132" s="4">
        <v>3167258.51</v>
      </c>
      <c r="E132" s="4">
        <v>0</v>
      </c>
      <c r="F132" s="4">
        <v>0</v>
      </c>
      <c r="G132" s="4">
        <v>996103.41</v>
      </c>
      <c r="H132" s="4">
        <v>429538.55</v>
      </c>
      <c r="K132" s="4">
        <f t="shared" ref="K132:L132" si="14">C54+E54+G54+I54+C93+E93+G93+I93+C132+E132+G132</f>
        <v>52299909.609999992</v>
      </c>
      <c r="L132" s="4">
        <f t="shared" si="14"/>
        <v>44828211.429999992</v>
      </c>
    </row>
    <row r="133" spans="1:12" x14ac:dyDescent="0.3">
      <c r="A133" s="1" t="s">
        <v>576</v>
      </c>
      <c r="B133" s="26" t="s">
        <v>590</v>
      </c>
      <c r="C133" s="4">
        <v>1890512.01</v>
      </c>
      <c r="D133" s="4">
        <v>1284597.3999999999</v>
      </c>
      <c r="E133" s="4">
        <v>92526.32</v>
      </c>
      <c r="F133" s="4">
        <v>0</v>
      </c>
      <c r="G133" s="4">
        <v>112700</v>
      </c>
      <c r="H133" s="4">
        <v>90000</v>
      </c>
      <c r="K133" s="4">
        <f t="shared" ref="K133:L133" si="15">C55+E55+G55+I55+C94+E94+G94+I94+C133+E133+G133</f>
        <v>22101308.830000002</v>
      </c>
      <c r="L133" s="4">
        <f t="shared" si="15"/>
        <v>23628909.279999997</v>
      </c>
    </row>
    <row r="134" spans="1:12" x14ac:dyDescent="0.3">
      <c r="A134" s="1" t="s">
        <v>576</v>
      </c>
      <c r="B134" s="26" t="s">
        <v>591</v>
      </c>
      <c r="C134" s="4">
        <v>2466434.29</v>
      </c>
      <c r="D134" s="4">
        <v>1836436.74</v>
      </c>
      <c r="E134" s="4">
        <v>50000</v>
      </c>
      <c r="F134" s="4">
        <v>50000</v>
      </c>
      <c r="G134" s="4">
        <v>481869.92</v>
      </c>
      <c r="H134" s="4">
        <v>287093.99</v>
      </c>
      <c r="K134" s="4">
        <f t="shared" ref="K134:L134" si="16">C56+E56+G56+I56+C95+E95+G95+I95+C134+E134+G134</f>
        <v>21245041.360000003</v>
      </c>
      <c r="L134" s="4">
        <f t="shared" si="16"/>
        <v>21504846.709999997</v>
      </c>
    </row>
    <row r="135" spans="1:12" x14ac:dyDescent="0.3">
      <c r="A135" s="1" t="s">
        <v>576</v>
      </c>
      <c r="B135" s="26" t="s">
        <v>592</v>
      </c>
      <c r="C135" s="4">
        <v>718800.78</v>
      </c>
      <c r="D135" s="4">
        <v>632437.43000000005</v>
      </c>
      <c r="E135" s="4">
        <v>2975.73</v>
      </c>
      <c r="F135" s="4">
        <v>0</v>
      </c>
      <c r="G135" s="4">
        <v>38999.72</v>
      </c>
      <c r="H135" s="4">
        <v>21000</v>
      </c>
      <c r="K135" s="4">
        <f t="shared" ref="K135:L135" si="17">C57+E57+G57+I57+C96+E96+G96+I96+C135+E135+G135</f>
        <v>5886451.3500000006</v>
      </c>
      <c r="L135" s="4">
        <f t="shared" si="17"/>
        <v>5754062.3200000003</v>
      </c>
    </row>
    <row r="136" spans="1:12" x14ac:dyDescent="0.3">
      <c r="A136" s="1" t="s">
        <v>576</v>
      </c>
      <c r="B136" s="26" t="s">
        <v>593</v>
      </c>
      <c r="C136" s="4">
        <v>1065472.6100000001</v>
      </c>
      <c r="D136" s="4">
        <v>6688.47</v>
      </c>
      <c r="E136" s="4">
        <v>2201574.73</v>
      </c>
      <c r="F136" s="4">
        <v>2009000</v>
      </c>
      <c r="G136" s="4">
        <v>749234666.54999995</v>
      </c>
      <c r="H136" s="4">
        <v>749233079.77999997</v>
      </c>
      <c r="K136" s="4">
        <f t="shared" ref="K136:L136" si="18">C58+E58+G58+I58+C97+E97+G97+I97+C136+E136+G136</f>
        <v>795482601.63999999</v>
      </c>
      <c r="L136" s="4">
        <f t="shared" si="18"/>
        <v>793329177.66999996</v>
      </c>
    </row>
    <row r="137" spans="1:12" x14ac:dyDescent="0.3">
      <c r="A137" s="1" t="s">
        <v>576</v>
      </c>
      <c r="B137" s="26" t="s">
        <v>594</v>
      </c>
      <c r="C137" s="4">
        <v>359279.81</v>
      </c>
      <c r="D137" s="4">
        <v>4602.96</v>
      </c>
      <c r="E137" s="4">
        <v>0</v>
      </c>
      <c r="F137" s="4">
        <v>0</v>
      </c>
      <c r="G137" s="4">
        <v>290493.33</v>
      </c>
      <c r="H137" s="4">
        <v>112268</v>
      </c>
      <c r="K137" s="4">
        <f t="shared" ref="K137:L137" si="19">C59+E59+G59+I59+C98+E98+G98+I98+C137+E137+G137</f>
        <v>10026916.67</v>
      </c>
      <c r="L137" s="4">
        <f t="shared" si="19"/>
        <v>11032966.93</v>
      </c>
    </row>
    <row r="138" spans="1:12" x14ac:dyDescent="0.3">
      <c r="A138" s="1" t="s">
        <v>576</v>
      </c>
      <c r="B138" s="26" t="s">
        <v>595</v>
      </c>
      <c r="C138" s="4">
        <v>2016810.34</v>
      </c>
      <c r="D138" s="4">
        <v>1402115.75</v>
      </c>
      <c r="E138" s="4">
        <v>503169.05</v>
      </c>
      <c r="F138" s="4">
        <v>309301.18</v>
      </c>
      <c r="G138" s="4">
        <v>486171.46</v>
      </c>
      <c r="H138" s="4">
        <v>113856.77</v>
      </c>
      <c r="K138" s="4">
        <f t="shared" ref="K138:L138" si="20">C60+E60+G60+I60+C99+E99+G99+I99+C138+E138+G138</f>
        <v>47728898.269999996</v>
      </c>
      <c r="L138" s="4">
        <f t="shared" si="20"/>
        <v>48920853.880000003</v>
      </c>
    </row>
    <row r="139" spans="1:12" x14ac:dyDescent="0.3">
      <c r="A139" s="1" t="s">
        <v>576</v>
      </c>
      <c r="B139" s="26" t="s">
        <v>596</v>
      </c>
      <c r="C139" s="4">
        <v>3279964</v>
      </c>
      <c r="D139" s="4">
        <v>2170004</v>
      </c>
      <c r="E139" s="4">
        <v>50000</v>
      </c>
      <c r="F139" s="4">
        <v>50000</v>
      </c>
      <c r="G139" s="4">
        <v>331218</v>
      </c>
      <c r="H139" s="4">
        <v>220183</v>
      </c>
      <c r="K139" s="4">
        <f t="shared" ref="K139:L139" si="21">C61+E61+G61+I61+C100+E100+G100+I100+C139+E139+G139</f>
        <v>22954722</v>
      </c>
      <c r="L139" s="4">
        <f t="shared" si="21"/>
        <v>20713667</v>
      </c>
    </row>
    <row r="140" spans="1:12" x14ac:dyDescent="0.3">
      <c r="A140" s="1" t="s">
        <v>576</v>
      </c>
      <c r="B140" s="26" t="s">
        <v>597</v>
      </c>
      <c r="C140" s="4">
        <v>2704629.77</v>
      </c>
      <c r="D140" s="4">
        <v>2450099.84</v>
      </c>
      <c r="E140" s="4">
        <v>857.95</v>
      </c>
      <c r="F140" s="4">
        <v>0</v>
      </c>
      <c r="G140" s="4">
        <v>225235.47</v>
      </c>
      <c r="H140" s="4">
        <v>80546.820000000007</v>
      </c>
      <c r="K140" s="4">
        <f t="shared" ref="K140:L140" si="22">C62+E62+G62+I62+C101+E101+G101+I101+C140+E140+G140</f>
        <v>46076504.190000005</v>
      </c>
      <c r="L140" s="4">
        <f t="shared" si="22"/>
        <v>47096437.130000003</v>
      </c>
    </row>
    <row r="141" spans="1:12" x14ac:dyDescent="0.3">
      <c r="A141" s="1" t="s">
        <v>576</v>
      </c>
      <c r="B141" s="26" t="s">
        <v>598</v>
      </c>
      <c r="C141" s="4">
        <v>1708780.67</v>
      </c>
      <c r="D141" s="4">
        <v>1206427.22</v>
      </c>
      <c r="E141" s="4">
        <v>0</v>
      </c>
      <c r="F141" s="4">
        <v>0</v>
      </c>
      <c r="G141" s="4">
        <v>164280.88</v>
      </c>
      <c r="H141" s="4">
        <v>21255.38</v>
      </c>
      <c r="K141" s="4">
        <f t="shared" ref="K141:L141" si="23">C63+E63+G63+I63+C102+E102+G102+I102+C141+E141+G141</f>
        <v>9251543.5200000014</v>
      </c>
      <c r="L141" s="4">
        <f t="shared" si="23"/>
        <v>9932177.1500000004</v>
      </c>
    </row>
    <row r="142" spans="1:12" x14ac:dyDescent="0.3">
      <c r="A142" s="1" t="s">
        <v>576</v>
      </c>
      <c r="B142" s="26" t="s">
        <v>599</v>
      </c>
      <c r="C142" s="4">
        <v>1751976</v>
      </c>
      <c r="D142" s="4">
        <v>1283738</v>
      </c>
      <c r="E142" s="4">
        <v>135057</v>
      </c>
      <c r="F142" s="4">
        <v>120156</v>
      </c>
      <c r="G142" s="4">
        <v>294640</v>
      </c>
      <c r="H142" s="4">
        <v>187440</v>
      </c>
      <c r="K142" s="4">
        <f t="shared" ref="K142:L142" si="24">C64+E64+G64+I64+C103+E103+G103+I103+C142+E142+G142</f>
        <v>13023684</v>
      </c>
      <c r="L142" s="4">
        <f t="shared" si="24"/>
        <v>12292182</v>
      </c>
    </row>
    <row r="143" spans="1:12" x14ac:dyDescent="0.3">
      <c r="A143" s="1" t="s">
        <v>576</v>
      </c>
      <c r="B143" s="26" t="s">
        <v>600</v>
      </c>
      <c r="C143" s="4">
        <v>633721.74</v>
      </c>
      <c r="D143" s="4">
        <v>9555.64</v>
      </c>
      <c r="E143" s="4">
        <v>400.7</v>
      </c>
      <c r="F143" s="4">
        <v>96400</v>
      </c>
      <c r="G143" s="4">
        <v>271786.45</v>
      </c>
      <c r="H143" s="4">
        <v>41569.5</v>
      </c>
      <c r="K143" s="4">
        <f t="shared" ref="K143:L143" si="25">C65+E65+G65+I65+C104+E104+G104+I104+C143+E143+G143</f>
        <v>7912318.9700000007</v>
      </c>
      <c r="L143" s="4">
        <f t="shared" si="25"/>
        <v>8154122.7700000014</v>
      </c>
    </row>
    <row r="144" spans="1:12" x14ac:dyDescent="0.3">
      <c r="A144" s="1" t="s">
        <v>576</v>
      </c>
      <c r="B144" s="26" t="s">
        <v>601</v>
      </c>
      <c r="C144" s="4">
        <v>2352902.0299999998</v>
      </c>
      <c r="D144" s="4">
        <v>1880000</v>
      </c>
      <c r="E144" s="4">
        <v>53823.01</v>
      </c>
      <c r="F144" s="4">
        <v>0</v>
      </c>
      <c r="G144" s="4">
        <v>115485.97</v>
      </c>
      <c r="H144" s="4">
        <v>16500</v>
      </c>
      <c r="K144" s="4">
        <f t="shared" ref="K144:L144" si="26">C66+E66+G66+I66+C105+E105+G105+I105+C144+E144+G144</f>
        <v>14502197.139999999</v>
      </c>
      <c r="L144" s="4">
        <f t="shared" si="26"/>
        <v>12804898.43</v>
      </c>
    </row>
    <row r="145" spans="1:12" x14ac:dyDescent="0.3">
      <c r="A145" s="1" t="s">
        <v>576</v>
      </c>
      <c r="B145" s="26" t="s">
        <v>602</v>
      </c>
      <c r="C145" s="4">
        <v>3414300</v>
      </c>
      <c r="D145" s="4">
        <v>2348500</v>
      </c>
      <c r="E145" s="4">
        <v>748700</v>
      </c>
      <c r="F145" s="4">
        <v>483900</v>
      </c>
      <c r="G145" s="4">
        <v>563200</v>
      </c>
      <c r="H145" s="4">
        <v>563200</v>
      </c>
      <c r="K145" s="4">
        <f t="shared" ref="K145:L145" si="27">C67+E67+G67+I67+C106+E106+G106+I106+C145+E145+G145</f>
        <v>101829000</v>
      </c>
      <c r="L145" s="4">
        <f t="shared" si="27"/>
        <v>93302500</v>
      </c>
    </row>
    <row r="146" spans="1:12" x14ac:dyDescent="0.3">
      <c r="A146" s="1" t="s">
        <v>576</v>
      </c>
      <c r="B146" s="26" t="s">
        <v>603</v>
      </c>
      <c r="C146" s="4">
        <v>3019299.37</v>
      </c>
      <c r="D146" s="4">
        <v>1761445.4</v>
      </c>
      <c r="E146" s="4">
        <v>0</v>
      </c>
      <c r="F146" s="4">
        <v>4000</v>
      </c>
      <c r="G146" s="4">
        <v>1041465.92</v>
      </c>
      <c r="H146" s="4">
        <v>450634.82</v>
      </c>
      <c r="K146" s="4">
        <f t="shared" ref="K146:L146" si="28">C68+E68+G68+I68+C107+E107+G107+I107+C146+E146+G146</f>
        <v>35690209.240000002</v>
      </c>
      <c r="L146" s="4">
        <f t="shared" si="28"/>
        <v>35077493.43</v>
      </c>
    </row>
    <row r="147" spans="1:12" x14ac:dyDescent="0.3">
      <c r="A147" s="1" t="s">
        <v>576</v>
      </c>
      <c r="B147" s="26" t="s">
        <v>604</v>
      </c>
      <c r="C147" s="4">
        <v>2291579.54</v>
      </c>
      <c r="D147" s="4">
        <v>1462578.97</v>
      </c>
      <c r="E147" s="4">
        <v>61476</v>
      </c>
      <c r="F147" s="4">
        <v>61746</v>
      </c>
      <c r="G147" s="4">
        <v>417596.71</v>
      </c>
      <c r="H147" s="4">
        <v>147809.54999999999</v>
      </c>
      <c r="K147" s="4">
        <f t="shared" ref="K147:L147" si="29">C69+E69+G69+I69+C108+E108+G108+I108+C147+E147+G147</f>
        <v>32461812.620000001</v>
      </c>
      <c r="L147" s="4">
        <f t="shared" si="29"/>
        <v>35042972.579999998</v>
      </c>
    </row>
    <row r="148" spans="1:12" x14ac:dyDescent="0.3">
      <c r="A148" s="1" t="s">
        <v>576</v>
      </c>
      <c r="B148" s="26" t="s">
        <v>605</v>
      </c>
      <c r="C148" s="4">
        <v>1746585.77</v>
      </c>
      <c r="D148" s="4">
        <v>1205921.8999999999</v>
      </c>
      <c r="E148" s="4">
        <v>485153.65</v>
      </c>
      <c r="F148" s="4">
        <v>282480.09999999998</v>
      </c>
      <c r="G148" s="4">
        <v>198257.16</v>
      </c>
      <c r="H148" s="4">
        <v>42944.22</v>
      </c>
      <c r="K148" s="4">
        <f t="shared" ref="K148:L148" si="30">C70+E70+G70+I70+C109+E109+G109+I109+C148+E148+G148</f>
        <v>22183672.009999998</v>
      </c>
      <c r="L148" s="4">
        <f t="shared" si="30"/>
        <v>23313439.940000001</v>
      </c>
    </row>
    <row r="149" spans="1:12" x14ac:dyDescent="0.3">
      <c r="A149" s="1" t="s">
        <v>576</v>
      </c>
      <c r="B149" s="26" t="s">
        <v>606</v>
      </c>
      <c r="C149" s="4">
        <v>3602386</v>
      </c>
      <c r="D149" s="4">
        <v>2766777</v>
      </c>
      <c r="E149" s="4">
        <v>0</v>
      </c>
      <c r="F149" s="4">
        <v>0</v>
      </c>
      <c r="G149" s="4">
        <v>463680</v>
      </c>
      <c r="H149" s="4">
        <v>418055</v>
      </c>
      <c r="K149" s="4">
        <f>C71+E71+G71+I71+C110+E110+G110+I110+C149+E149+G149</f>
        <v>28532490</v>
      </c>
      <c r="L149" s="4">
        <f>D71+F71+H71+J71+D110+F110+H110+J110+D149+F149+H149</f>
        <v>31469208</v>
      </c>
    </row>
    <row r="150" spans="1:12" x14ac:dyDescent="0.3">
      <c r="A150" s="1" t="s">
        <v>360</v>
      </c>
      <c r="B150" s="26" t="s">
        <v>607</v>
      </c>
      <c r="C150" s="4">
        <v>2208454.65</v>
      </c>
      <c r="D150" s="4">
        <v>1565860.21</v>
      </c>
      <c r="E150" s="4">
        <v>0</v>
      </c>
      <c r="F150" s="4">
        <v>0</v>
      </c>
      <c r="G150" s="4">
        <v>853705.03</v>
      </c>
      <c r="H150" s="4">
        <v>652068.6</v>
      </c>
      <c r="K150" s="4">
        <f>C72+E72+G72+I72+C111+E111+G111+I111+C150+E150+G150</f>
        <v>38455057.909999996</v>
      </c>
      <c r="L150" s="4">
        <f>D72+F72+H72+J72+D111+F111+H111+J111+D150+F150+H150</f>
        <v>40108649.120000005</v>
      </c>
    </row>
    <row r="151" spans="1:12" x14ac:dyDescent="0.3">
      <c r="B151" s="26"/>
      <c r="C151" s="4"/>
      <c r="D151" s="4"/>
      <c r="E151" s="4"/>
      <c r="F151" s="4"/>
      <c r="G151" s="4"/>
      <c r="H151" s="4"/>
      <c r="K151" s="4"/>
      <c r="L151" s="4"/>
    </row>
    <row r="152" spans="1:12" x14ac:dyDescent="0.3">
      <c r="B152" s="26" t="s">
        <v>225</v>
      </c>
      <c r="C152" s="11">
        <f t="shared" ref="C152:H152" si="31">SUBTOTAL(9,C119:C151)</f>
        <v>77432511.380000025</v>
      </c>
      <c r="D152" s="11">
        <f t="shared" si="31"/>
        <v>51731699.259999998</v>
      </c>
      <c r="E152" s="11">
        <f t="shared" si="31"/>
        <v>7811255.9300000006</v>
      </c>
      <c r="F152" s="11">
        <f t="shared" si="31"/>
        <v>6571836.6799999997</v>
      </c>
      <c r="G152" s="11">
        <f t="shared" si="31"/>
        <v>786104170.86000001</v>
      </c>
      <c r="H152" s="11">
        <f t="shared" si="31"/>
        <v>778235226.24000001</v>
      </c>
      <c r="I152" s="6"/>
      <c r="J152" s="6"/>
      <c r="K152" s="11">
        <f>SUBTOTAL(9,K119:K151)</f>
        <v>2292813531.29</v>
      </c>
      <c r="L152" s="11">
        <f>SUBTOTAL(9,L119:L151)</f>
        <v>2182572854.0400004</v>
      </c>
    </row>
    <row r="153" spans="1:12" x14ac:dyDescent="0.3">
      <c r="B153" s="10"/>
      <c r="C153" s="10"/>
      <c r="D153" s="10"/>
      <c r="E153" s="10"/>
      <c r="F153" s="10"/>
      <c r="G153" s="4"/>
      <c r="H153" s="10"/>
      <c r="I153" s="10"/>
      <c r="J153" s="10"/>
      <c r="K153" s="10"/>
    </row>
    <row r="154" spans="1:12" ht="13.5" thickBot="1" x14ac:dyDescent="0.35">
      <c r="B154" s="10"/>
      <c r="C154" s="10"/>
      <c r="D154" s="10"/>
      <c r="E154" s="10"/>
      <c r="F154" s="10"/>
      <c r="G154" s="10"/>
      <c r="H154" s="10"/>
      <c r="I154" s="10"/>
      <c r="J154" s="10"/>
      <c r="K154" s="10"/>
    </row>
    <row r="155" spans="1:12" ht="39.75" customHeight="1" thickTop="1" thickBot="1" x14ac:dyDescent="0.35">
      <c r="B155" s="26"/>
      <c r="C155" s="228"/>
      <c r="D155" s="228"/>
      <c r="E155" s="228"/>
      <c r="F155" s="228"/>
      <c r="H155" s="180"/>
      <c r="I155" s="180"/>
      <c r="K155" s="182" t="s">
        <v>146</v>
      </c>
      <c r="L155" s="183"/>
    </row>
    <row r="156" spans="1:12" ht="13.5" thickTop="1" x14ac:dyDescent="0.3">
      <c r="B156" s="15"/>
      <c r="C156" s="28"/>
      <c r="D156" s="28"/>
      <c r="E156" s="28"/>
      <c r="F156" s="28"/>
      <c r="H156" s="26"/>
      <c r="I156" s="28"/>
      <c r="J156" s="27"/>
      <c r="K156" s="28" t="s">
        <v>251</v>
      </c>
      <c r="L156" s="28" t="s">
        <v>252</v>
      </c>
    </row>
    <row r="157" spans="1:12" x14ac:dyDescent="0.3">
      <c r="B157" s="15"/>
      <c r="C157" s="28"/>
      <c r="D157" s="28"/>
      <c r="E157" s="28"/>
      <c r="F157" s="28"/>
      <c r="H157" s="28"/>
      <c r="I157" s="28"/>
      <c r="J157" s="27"/>
      <c r="K157" s="28" t="s">
        <v>253</v>
      </c>
      <c r="L157" s="28" t="s">
        <v>253</v>
      </c>
    </row>
    <row r="158" spans="1:12" x14ac:dyDescent="0.3">
      <c r="B158" s="15"/>
      <c r="C158" s="28"/>
      <c r="D158" s="28"/>
      <c r="E158" s="28"/>
      <c r="F158" s="28"/>
      <c r="H158" s="28"/>
      <c r="I158" s="28"/>
      <c r="J158" s="27"/>
      <c r="K158" s="28"/>
      <c r="L158" s="28"/>
    </row>
    <row r="159" spans="1:12" x14ac:dyDescent="0.3">
      <c r="A159" s="1" t="s">
        <v>159</v>
      </c>
      <c r="B159" s="26"/>
      <c r="C159" s="4"/>
      <c r="D159" s="4"/>
      <c r="E159" s="4"/>
      <c r="F159" s="4"/>
      <c r="H159" s="192" t="s">
        <v>510</v>
      </c>
      <c r="I159" s="178"/>
      <c r="J159" s="178"/>
      <c r="K159" s="162">
        <v>0</v>
      </c>
      <c r="L159" s="162">
        <v>0</v>
      </c>
    </row>
    <row r="160" spans="1:12" x14ac:dyDescent="0.3">
      <c r="B160" s="26"/>
      <c r="C160" s="4"/>
      <c r="D160" s="4"/>
      <c r="E160" s="4"/>
      <c r="F160" s="4"/>
      <c r="H160" s="4"/>
      <c r="I160" s="4"/>
      <c r="J160" s="4"/>
      <c r="K160" s="15">
        <f>K152+K159</f>
        <v>2292813531.29</v>
      </c>
      <c r="L160" s="15">
        <f>L152+L159</f>
        <v>2182572854.0400004</v>
      </c>
    </row>
    <row r="161" spans="1:13" x14ac:dyDescent="0.3">
      <c r="A161" s="1" t="s">
        <v>163</v>
      </c>
      <c r="B161" s="26"/>
      <c r="C161" s="4"/>
      <c r="D161" s="4"/>
      <c r="E161" s="4"/>
      <c r="F161" s="4"/>
      <c r="H161" s="179" t="s">
        <v>496</v>
      </c>
      <c r="I161" s="178"/>
      <c r="J161" s="178"/>
      <c r="K161" s="4">
        <v>15398800</v>
      </c>
      <c r="L161" s="4">
        <v>15398800</v>
      </c>
    </row>
    <row r="162" spans="1:13" ht="13.5" thickBot="1" x14ac:dyDescent="0.35">
      <c r="B162" s="10"/>
      <c r="C162" s="10"/>
      <c r="D162" s="10"/>
      <c r="E162" s="10"/>
      <c r="F162" s="10"/>
      <c r="H162" s="10"/>
      <c r="I162" s="149"/>
      <c r="J162" s="149"/>
      <c r="K162" s="4"/>
      <c r="L162" s="149"/>
    </row>
    <row r="163" spans="1:13" ht="14" thickTop="1" thickBot="1" x14ac:dyDescent="0.35">
      <c r="B163" s="10"/>
      <c r="C163" s="10"/>
      <c r="D163" s="10"/>
      <c r="E163" s="10"/>
      <c r="F163" s="10"/>
      <c r="H163" s="174" t="s">
        <v>160</v>
      </c>
      <c r="I163" s="175"/>
      <c r="J163" s="174"/>
      <c r="K163" s="181">
        <f>K160-K161</f>
        <v>2277414731.29</v>
      </c>
      <c r="L163" s="151">
        <f>L160-L161</f>
        <v>2167174054.0400004</v>
      </c>
      <c r="M163" s="6"/>
    </row>
    <row r="164" spans="1:13" ht="13.5" thickTop="1" x14ac:dyDescent="0.3">
      <c r="B164" s="10"/>
      <c r="C164" s="10"/>
      <c r="D164" s="10"/>
      <c r="E164" s="10"/>
      <c r="F164" s="10"/>
      <c r="G164" s="10"/>
      <c r="H164" s="10"/>
      <c r="I164" s="10"/>
      <c r="J164" s="10"/>
      <c r="K164" s="10"/>
    </row>
    <row r="165" spans="1:13" x14ac:dyDescent="0.3">
      <c r="B165" s="10"/>
      <c r="C165" s="10"/>
      <c r="D165" s="10"/>
      <c r="E165" s="10"/>
      <c r="F165" s="10"/>
      <c r="G165" s="10"/>
      <c r="H165" s="10"/>
      <c r="I165" s="10"/>
      <c r="J165" s="10"/>
      <c r="K165" s="10"/>
    </row>
    <row r="166" spans="1:13" x14ac:dyDescent="0.3">
      <c r="B166" s="10"/>
      <c r="C166" s="10"/>
      <c r="D166" s="10"/>
      <c r="E166" s="10"/>
      <c r="F166" s="10"/>
      <c r="G166" s="10"/>
      <c r="H166" s="10"/>
      <c r="I166" s="10"/>
      <c r="J166"/>
      <c r="K166"/>
    </row>
    <row r="167" spans="1:13" x14ac:dyDescent="0.3">
      <c r="B167" s="10"/>
      <c r="C167" s="10"/>
      <c r="D167" s="10"/>
      <c r="E167" s="10"/>
      <c r="F167" s="10"/>
      <c r="G167" s="10"/>
      <c r="H167" s="10"/>
      <c r="I167" s="10"/>
      <c r="J167" s="10"/>
      <c r="K167" s="10"/>
    </row>
    <row r="168" spans="1:13" x14ac:dyDescent="0.3">
      <c r="B168" s="10"/>
      <c r="C168" s="10"/>
      <c r="D168" s="10"/>
      <c r="E168" s="10"/>
      <c r="F168" s="10"/>
      <c r="G168" s="10"/>
      <c r="H168" s="10"/>
      <c r="I168" s="10"/>
      <c r="J168" s="10"/>
      <c r="K168" s="10"/>
    </row>
    <row r="169" spans="1:13" x14ac:dyDescent="0.3">
      <c r="B169" s="10"/>
      <c r="C169" s="10"/>
      <c r="D169" s="10"/>
      <c r="E169" s="10"/>
      <c r="F169" s="10"/>
      <c r="G169" s="10"/>
      <c r="H169" s="10"/>
      <c r="I169" s="10"/>
      <c r="J169" s="10"/>
      <c r="K169" s="10"/>
    </row>
    <row r="170" spans="1:13" x14ac:dyDescent="0.3">
      <c r="B170" s="10"/>
      <c r="C170" s="10"/>
      <c r="D170" s="10"/>
      <c r="E170" s="10"/>
      <c r="F170" s="10"/>
      <c r="G170" s="10"/>
      <c r="H170" s="10"/>
      <c r="I170" s="10"/>
      <c r="J170" s="10"/>
      <c r="K170" s="10"/>
    </row>
    <row r="171" spans="1:13" x14ac:dyDescent="0.3">
      <c r="B171" s="10"/>
      <c r="C171" s="10"/>
      <c r="D171" s="10"/>
      <c r="E171" s="10"/>
      <c r="F171" s="10"/>
      <c r="G171" s="10"/>
      <c r="H171" s="10"/>
      <c r="I171" s="10"/>
      <c r="J171" s="10"/>
      <c r="K171" s="10"/>
    </row>
    <row r="172" spans="1:13" x14ac:dyDescent="0.3">
      <c r="B172" s="10"/>
      <c r="C172" s="10"/>
      <c r="D172" s="10"/>
      <c r="E172" s="10"/>
      <c r="F172" s="10"/>
      <c r="G172" s="10"/>
      <c r="H172" s="10"/>
      <c r="I172" s="10"/>
      <c r="J172" s="10"/>
      <c r="K172" s="10"/>
    </row>
  </sheetData>
  <mergeCells count="17">
    <mergeCell ref="B37:K37"/>
    <mergeCell ref="B76:K76"/>
    <mergeCell ref="G77:H77"/>
    <mergeCell ref="I77:J77"/>
    <mergeCell ref="C38:D38"/>
    <mergeCell ref="I38:J38"/>
    <mergeCell ref="C77:D77"/>
    <mergeCell ref="E77:F77"/>
    <mergeCell ref="E38:F38"/>
    <mergeCell ref="G38:H38"/>
    <mergeCell ref="B115:K115"/>
    <mergeCell ref="G116:H116"/>
    <mergeCell ref="K116:L116"/>
    <mergeCell ref="C155:D155"/>
    <mergeCell ref="E155:F155"/>
    <mergeCell ref="C116:D116"/>
    <mergeCell ref="E116:F116"/>
  </mergeCells>
  <phoneticPr fontId="0" type="noConversion"/>
  <pageMargins left="0.23622047244094491" right="0.15748031496062992" top="0.31496062992125984" bottom="0.15748031496062992" header="0.31496062992125984" footer="0.15748031496062992"/>
  <pageSetup paperSize="9" scale="90" fitToHeight="10" orientation="landscape" r:id="rId1"/>
  <headerFooter alignWithMargins="0"/>
  <rowBreaks count="2" manualBreakCount="2">
    <brk id="75" max="16383" man="1"/>
    <brk id="114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8"/>
  <sheetViews>
    <sheetView topLeftCell="B7" zoomScaleNormal="100" workbookViewId="0">
      <selection activeCell="B7" sqref="B7"/>
    </sheetView>
  </sheetViews>
  <sheetFormatPr defaultColWidth="9.1796875" defaultRowHeight="13" x14ac:dyDescent="0.3"/>
  <cols>
    <col min="1" max="1" width="9.1796875" style="1" hidden="1" customWidth="1"/>
    <col min="2" max="2" width="27.81640625" style="1" customWidth="1"/>
    <col min="3" max="10" width="13" style="1" customWidth="1"/>
    <col min="11" max="12" width="18" style="1" customWidth="1"/>
    <col min="13" max="21" width="13" style="1" customWidth="1"/>
    <col min="22" max="16384" width="9.1796875" style="1"/>
  </cols>
  <sheetData>
    <row r="1" spans="1:12" hidden="1" x14ac:dyDescent="0.3">
      <c r="A1" s="1" t="s">
        <v>564</v>
      </c>
    </row>
    <row r="2" spans="1:12" hidden="1" x14ac:dyDescent="0.3">
      <c r="A2" s="1" t="s">
        <v>238</v>
      </c>
    </row>
    <row r="3" spans="1:12" hidden="1" x14ac:dyDescent="0.3">
      <c r="A3" s="1" t="s">
        <v>245</v>
      </c>
      <c r="B3" s="8" t="s">
        <v>260</v>
      </c>
      <c r="C3" s="1" t="s">
        <v>226</v>
      </c>
      <c r="D3" s="1" t="s">
        <v>226</v>
      </c>
      <c r="E3" s="1" t="s">
        <v>226</v>
      </c>
      <c r="F3" s="1" t="s">
        <v>226</v>
      </c>
      <c r="G3" s="1" t="s">
        <v>226</v>
      </c>
      <c r="H3" s="1" t="s">
        <v>226</v>
      </c>
      <c r="I3" s="1" t="s">
        <v>226</v>
      </c>
      <c r="J3" s="1" t="s">
        <v>226</v>
      </c>
    </row>
    <row r="4" spans="1:12" hidden="1" x14ac:dyDescent="0.3">
      <c r="A4" s="1" t="s">
        <v>227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3">
      <c r="A5" s="1" t="s">
        <v>254</v>
      </c>
      <c r="C5" s="1">
        <v>120</v>
      </c>
      <c r="D5" s="1">
        <v>120</v>
      </c>
      <c r="E5" s="1">
        <v>130</v>
      </c>
      <c r="F5" s="1">
        <v>130</v>
      </c>
      <c r="G5" s="1">
        <v>140</v>
      </c>
      <c r="H5" s="1">
        <v>140</v>
      </c>
      <c r="I5" s="1">
        <v>150</v>
      </c>
      <c r="J5" s="1">
        <v>150</v>
      </c>
      <c r="K5" s="2"/>
      <c r="L5" s="3"/>
    </row>
    <row r="6" spans="1:12" s="22" customFormat="1" ht="12.75" hidden="1" customHeight="1" x14ac:dyDescent="0.35">
      <c r="A6" s="1" t="s">
        <v>353</v>
      </c>
      <c r="C6" s="1" t="s">
        <v>354</v>
      </c>
      <c r="D6" s="1" t="s">
        <v>355</v>
      </c>
      <c r="E6" s="1" t="s">
        <v>354</v>
      </c>
      <c r="F6" s="1" t="s">
        <v>355</v>
      </c>
      <c r="G6" s="1" t="s">
        <v>354</v>
      </c>
      <c r="H6" s="1" t="s">
        <v>355</v>
      </c>
      <c r="I6" s="1" t="s">
        <v>354</v>
      </c>
      <c r="J6" s="1" t="s">
        <v>355</v>
      </c>
    </row>
    <row r="7" spans="1:12" customFormat="1" ht="12.5" x14ac:dyDescent="0.25"/>
    <row r="8" spans="1:12" hidden="1" x14ac:dyDescent="0.3">
      <c r="A8" s="1" t="s">
        <v>148</v>
      </c>
    </row>
    <row r="9" spans="1:12" hidden="1" x14ac:dyDescent="0.3">
      <c r="A9" s="1" t="s">
        <v>236</v>
      </c>
    </row>
    <row r="10" spans="1:12" hidden="1" x14ac:dyDescent="0.3">
      <c r="A10" s="1" t="s">
        <v>249</v>
      </c>
      <c r="B10" s="8"/>
      <c r="K10" s="31" t="s">
        <v>226</v>
      </c>
      <c r="L10" s="31" t="s">
        <v>226</v>
      </c>
    </row>
    <row r="11" spans="1:12" hidden="1" x14ac:dyDescent="0.3">
      <c r="A11" s="1" t="s">
        <v>231</v>
      </c>
      <c r="C11" s="7"/>
      <c r="E11" s="7"/>
      <c r="G11" s="7"/>
      <c r="I11" s="7"/>
      <c r="K11" s="64">
        <v>10</v>
      </c>
      <c r="L11" s="31">
        <v>30</v>
      </c>
    </row>
    <row r="12" spans="1:12" hidden="1" x14ac:dyDescent="0.3">
      <c r="A12" s="1" t="s">
        <v>221</v>
      </c>
      <c r="K12" s="31" t="s">
        <v>164</v>
      </c>
      <c r="L12" s="31" t="s">
        <v>164</v>
      </c>
    </row>
    <row r="13" spans="1:12" s="22" customFormat="1" ht="12.75" hidden="1" customHeight="1" x14ac:dyDescent="0.35">
      <c r="A13" s="1" t="s">
        <v>361</v>
      </c>
      <c r="C13" s="1"/>
      <c r="D13" s="1"/>
      <c r="E13" s="1"/>
      <c r="F13" s="1"/>
      <c r="G13" s="1"/>
      <c r="H13" s="1"/>
      <c r="I13" s="1"/>
      <c r="J13" s="1"/>
      <c r="K13" s="31" t="s">
        <v>354</v>
      </c>
      <c r="L13" s="31" t="s">
        <v>355</v>
      </c>
    </row>
    <row r="14" spans="1:12" s="22" customFormat="1" ht="12.75" customHeight="1" x14ac:dyDescent="0.35">
      <c r="A14" s="1"/>
      <c r="D14" s="1"/>
      <c r="E14" s="1"/>
      <c r="F14" s="1"/>
      <c r="G14" s="1"/>
      <c r="H14" s="1"/>
      <c r="I14" s="23"/>
      <c r="J14" s="1"/>
    </row>
    <row r="15" spans="1:12" hidden="1" x14ac:dyDescent="0.3">
      <c r="A15" s="1" t="s">
        <v>565</v>
      </c>
    </row>
    <row r="16" spans="1:12" hidden="1" x14ac:dyDescent="0.3">
      <c r="A16" s="1" t="s">
        <v>237</v>
      </c>
    </row>
    <row r="17" spans="1:12" hidden="1" x14ac:dyDescent="0.3">
      <c r="A17" s="1" t="s">
        <v>250</v>
      </c>
      <c r="B17" s="8" t="s">
        <v>260</v>
      </c>
      <c r="C17" s="1" t="s">
        <v>226</v>
      </c>
      <c r="D17" s="1" t="s">
        <v>226</v>
      </c>
      <c r="E17" s="1" t="s">
        <v>226</v>
      </c>
      <c r="F17" s="1" t="s">
        <v>226</v>
      </c>
      <c r="G17" s="1" t="s">
        <v>226</v>
      </c>
      <c r="H17" s="1" t="s">
        <v>226</v>
      </c>
      <c r="I17" s="1" t="s">
        <v>226</v>
      </c>
      <c r="J17" s="1" t="s">
        <v>226</v>
      </c>
    </row>
    <row r="18" spans="1:12" hidden="1" x14ac:dyDescent="0.3">
      <c r="A18" s="1" t="s">
        <v>232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  <c r="L18" s="3"/>
    </row>
    <row r="19" spans="1:12" hidden="1" x14ac:dyDescent="0.3">
      <c r="A19" s="1" t="s">
        <v>222</v>
      </c>
      <c r="C19" s="1">
        <v>160</v>
      </c>
      <c r="D19" s="1">
        <v>160</v>
      </c>
      <c r="E19" s="1">
        <v>170</v>
      </c>
      <c r="F19" s="1">
        <v>170</v>
      </c>
      <c r="G19" s="1">
        <v>180</v>
      </c>
      <c r="H19" s="1">
        <v>180</v>
      </c>
      <c r="I19" s="1">
        <v>190</v>
      </c>
      <c r="J19" s="1">
        <v>190</v>
      </c>
      <c r="K19" s="2"/>
      <c r="L19" s="3"/>
    </row>
    <row r="20" spans="1:12" s="22" customFormat="1" ht="12.75" hidden="1" customHeight="1" x14ac:dyDescent="0.35">
      <c r="A20" s="1" t="s">
        <v>368</v>
      </c>
      <c r="C20" s="1" t="s">
        <v>354</v>
      </c>
      <c r="D20" s="1" t="s">
        <v>355</v>
      </c>
      <c r="E20" s="1" t="s">
        <v>354</v>
      </c>
      <c r="F20" s="1" t="s">
        <v>355</v>
      </c>
      <c r="G20" s="1" t="s">
        <v>354</v>
      </c>
      <c r="H20" s="1" t="s">
        <v>355</v>
      </c>
      <c r="I20" s="1" t="s">
        <v>354</v>
      </c>
      <c r="J20" s="1" t="s">
        <v>355</v>
      </c>
    </row>
    <row r="21" spans="1:12" customFormat="1" ht="12.5" x14ac:dyDescent="0.25"/>
    <row r="22" spans="1:12" hidden="1" x14ac:dyDescent="0.3">
      <c r="A22" s="1" t="s">
        <v>566</v>
      </c>
    </row>
    <row r="23" spans="1:12" hidden="1" x14ac:dyDescent="0.3">
      <c r="A23" s="1" t="s">
        <v>376</v>
      </c>
    </row>
    <row r="24" spans="1:12" hidden="1" x14ac:dyDescent="0.3">
      <c r="A24" s="1" t="s">
        <v>377</v>
      </c>
      <c r="B24" s="8" t="s">
        <v>260</v>
      </c>
      <c r="C24" s="1" t="s">
        <v>226</v>
      </c>
      <c r="D24" s="1" t="s">
        <v>226</v>
      </c>
      <c r="E24" s="1" t="s">
        <v>226</v>
      </c>
      <c r="F24" s="1" t="s">
        <v>226</v>
      </c>
      <c r="G24" s="1" t="s">
        <v>226</v>
      </c>
      <c r="H24" s="1" t="s">
        <v>226</v>
      </c>
    </row>
    <row r="25" spans="1:12" hidden="1" x14ac:dyDescent="0.3">
      <c r="A25" s="1" t="s">
        <v>378</v>
      </c>
      <c r="C25" s="7">
        <v>10</v>
      </c>
      <c r="D25" s="1">
        <v>30</v>
      </c>
      <c r="E25" s="7">
        <v>10</v>
      </c>
      <c r="F25" s="1">
        <v>30</v>
      </c>
      <c r="G25" s="7">
        <v>10</v>
      </c>
      <c r="H25" s="1">
        <v>30</v>
      </c>
      <c r="I25" s="7"/>
      <c r="K25" s="2"/>
      <c r="L25" s="3"/>
    </row>
    <row r="26" spans="1:12" hidden="1" x14ac:dyDescent="0.3">
      <c r="A26" s="1" t="s">
        <v>379</v>
      </c>
      <c r="C26" s="1">
        <v>200</v>
      </c>
      <c r="D26" s="1">
        <v>200</v>
      </c>
      <c r="E26" s="1">
        <v>210</v>
      </c>
      <c r="F26" s="1">
        <v>210</v>
      </c>
      <c r="G26" s="1">
        <v>220</v>
      </c>
      <c r="H26" s="1">
        <v>220</v>
      </c>
      <c r="K26" s="2"/>
      <c r="L26" s="3"/>
    </row>
    <row r="27" spans="1:12" s="22" customFormat="1" ht="12.75" hidden="1" customHeight="1" x14ac:dyDescent="0.35">
      <c r="A27" s="1" t="s">
        <v>380</v>
      </c>
      <c r="C27" s="1" t="s">
        <v>354</v>
      </c>
      <c r="D27" s="1" t="s">
        <v>355</v>
      </c>
      <c r="E27" s="1" t="s">
        <v>354</v>
      </c>
      <c r="F27" s="1" t="s">
        <v>355</v>
      </c>
      <c r="G27" s="1" t="s">
        <v>354</v>
      </c>
      <c r="H27" s="1" t="s">
        <v>355</v>
      </c>
      <c r="I27" s="23"/>
      <c r="J27" s="1"/>
    </row>
    <row r="28" spans="1:12" x14ac:dyDescent="0.3">
      <c r="K28" s="2"/>
      <c r="L28" s="3"/>
    </row>
    <row r="29" spans="1:12" hidden="1" x14ac:dyDescent="0.3">
      <c r="A29" s="1" t="s">
        <v>165</v>
      </c>
      <c r="K29" s="2"/>
      <c r="L29" s="3"/>
    </row>
    <row r="30" spans="1:12" hidden="1" x14ac:dyDescent="0.3">
      <c r="A30" s="1" t="s">
        <v>397</v>
      </c>
      <c r="K30" s="2"/>
      <c r="L30" s="3"/>
    </row>
    <row r="31" spans="1:12" hidden="1" x14ac:dyDescent="0.3">
      <c r="A31" s="1" t="s">
        <v>398</v>
      </c>
      <c r="B31" s="8"/>
      <c r="C31" s="31"/>
      <c r="D31" s="31"/>
      <c r="E31" s="31"/>
      <c r="F31" s="31"/>
      <c r="G31" s="31"/>
      <c r="H31" s="31"/>
      <c r="K31" s="31" t="s">
        <v>226</v>
      </c>
      <c r="L31" s="1" t="s">
        <v>226</v>
      </c>
    </row>
    <row r="32" spans="1:12" hidden="1" x14ac:dyDescent="0.3">
      <c r="A32" s="1" t="s">
        <v>399</v>
      </c>
      <c r="C32" s="64"/>
      <c r="D32" s="31"/>
      <c r="E32" s="64"/>
      <c r="F32" s="31"/>
      <c r="G32" s="64"/>
      <c r="H32" s="31"/>
      <c r="K32" s="64">
        <v>10</v>
      </c>
      <c r="L32" s="1">
        <v>10</v>
      </c>
    </row>
    <row r="33" spans="1:13" hidden="1" x14ac:dyDescent="0.3">
      <c r="A33" s="1" t="s">
        <v>400</v>
      </c>
      <c r="C33" s="31"/>
      <c r="D33" s="31"/>
      <c r="E33" s="31"/>
      <c r="F33" s="31"/>
      <c r="G33" s="31"/>
      <c r="H33" s="31"/>
      <c r="K33" s="31">
        <v>90</v>
      </c>
      <c r="L33" s="1">
        <v>90</v>
      </c>
    </row>
    <row r="34" spans="1:13" ht="15.5" hidden="1" x14ac:dyDescent="0.35">
      <c r="A34" s="1" t="s">
        <v>401</v>
      </c>
      <c r="B34" s="22"/>
      <c r="C34" s="31"/>
      <c r="D34" s="31"/>
      <c r="E34" s="31"/>
      <c r="F34" s="31"/>
      <c r="G34" s="31"/>
      <c r="H34" s="31"/>
      <c r="K34" s="64" t="s">
        <v>355</v>
      </c>
      <c r="L34" s="7" t="s">
        <v>355</v>
      </c>
    </row>
    <row r="35" spans="1:13" ht="15.5" x14ac:dyDescent="0.35">
      <c r="B35" s="22"/>
      <c r="C35" s="31"/>
      <c r="D35" s="31"/>
      <c r="E35" s="31"/>
      <c r="F35" s="31"/>
      <c r="G35" s="31"/>
      <c r="H35" s="31"/>
      <c r="K35" s="64"/>
      <c r="L35" s="7"/>
    </row>
    <row r="36" spans="1:13" ht="17.5" x14ac:dyDescent="0.35">
      <c r="B36" s="217" t="s">
        <v>258</v>
      </c>
      <c r="C36" s="217"/>
      <c r="D36" s="217"/>
      <c r="E36" s="217"/>
      <c r="F36" s="217"/>
      <c r="G36" s="217"/>
      <c r="H36" s="217"/>
      <c r="I36" s="217"/>
      <c r="J36" s="217"/>
      <c r="K36" s="217"/>
      <c r="L36" s="217"/>
    </row>
    <row r="37" spans="1:13" ht="25.5" customHeight="1" x14ac:dyDescent="0.3">
      <c r="B37" s="13" t="s">
        <v>509</v>
      </c>
      <c r="C37" s="236" t="s">
        <v>291</v>
      </c>
      <c r="D37" s="237"/>
      <c r="E37" s="236" t="s">
        <v>292</v>
      </c>
      <c r="F37" s="237"/>
      <c r="G37" s="236" t="s">
        <v>144</v>
      </c>
      <c r="H37" s="237"/>
      <c r="I37" s="236" t="s">
        <v>293</v>
      </c>
      <c r="J37" s="237"/>
      <c r="K37" s="14"/>
      <c r="L37" s="6"/>
      <c r="M37" s="6"/>
    </row>
    <row r="38" spans="1:13" x14ac:dyDescent="0.3">
      <c r="B38" s="8"/>
      <c r="C38" s="9" t="s">
        <v>251</v>
      </c>
      <c r="D38" s="9" t="s">
        <v>252</v>
      </c>
      <c r="E38" s="9" t="s">
        <v>251</v>
      </c>
      <c r="F38" s="9" t="s">
        <v>252</v>
      </c>
      <c r="G38" s="9" t="s">
        <v>251</v>
      </c>
      <c r="H38" s="9" t="s">
        <v>252</v>
      </c>
      <c r="I38" s="9" t="s">
        <v>251</v>
      </c>
      <c r="J38" s="9" t="s">
        <v>252</v>
      </c>
      <c r="K38" s="12"/>
      <c r="L38" s="12"/>
    </row>
    <row r="39" spans="1:13" x14ac:dyDescent="0.3">
      <c r="B39" s="8"/>
      <c r="C39" s="9" t="s">
        <v>253</v>
      </c>
      <c r="D39" s="9" t="s">
        <v>253</v>
      </c>
      <c r="E39" s="9" t="s">
        <v>253</v>
      </c>
      <c r="F39" s="9" t="s">
        <v>253</v>
      </c>
      <c r="G39" s="9" t="s">
        <v>253</v>
      </c>
      <c r="H39" s="9" t="s">
        <v>253</v>
      </c>
      <c r="I39" s="9" t="s">
        <v>253</v>
      </c>
      <c r="J39" s="9" t="s">
        <v>253</v>
      </c>
      <c r="K39" s="12"/>
      <c r="L39" s="12"/>
    </row>
    <row r="40" spans="1:13" x14ac:dyDescent="0.3">
      <c r="B40" s="8"/>
      <c r="K40" s="6"/>
      <c r="L40" s="6"/>
    </row>
    <row r="41" spans="1:13" x14ac:dyDescent="0.3">
      <c r="A41" s="1" t="s">
        <v>576</v>
      </c>
      <c r="B41" s="26" t="s">
        <v>577</v>
      </c>
      <c r="C41" s="10">
        <v>0</v>
      </c>
      <c r="D41" s="10">
        <v>0</v>
      </c>
      <c r="E41" s="10">
        <v>860035.68</v>
      </c>
      <c r="F41" s="10">
        <v>596469.96</v>
      </c>
      <c r="G41" s="10">
        <v>3732905.37</v>
      </c>
      <c r="H41" s="10">
        <v>3147514.13</v>
      </c>
      <c r="I41" s="10">
        <v>7331237.2699999996</v>
      </c>
      <c r="J41" s="10">
        <v>4375202.79</v>
      </c>
      <c r="K41" s="4"/>
      <c r="L41" s="4"/>
    </row>
    <row r="42" spans="1:13" x14ac:dyDescent="0.3">
      <c r="A42" s="1" t="s">
        <v>576</v>
      </c>
      <c r="B42" s="26" t="s">
        <v>578</v>
      </c>
      <c r="C42" s="10">
        <v>1397930.02</v>
      </c>
      <c r="D42" s="10">
        <v>833724.24</v>
      </c>
      <c r="E42" s="10">
        <v>379125.85</v>
      </c>
      <c r="F42" s="10">
        <v>191911.09</v>
      </c>
      <c r="G42" s="10">
        <v>5531203.6399999997</v>
      </c>
      <c r="H42" s="10">
        <v>4381689.6500000004</v>
      </c>
      <c r="I42" s="10">
        <v>14774174.57</v>
      </c>
      <c r="J42" s="10">
        <v>10204906.619999999</v>
      </c>
      <c r="K42" s="4"/>
      <c r="L42" s="4"/>
    </row>
    <row r="43" spans="1:13" x14ac:dyDescent="0.3">
      <c r="A43" s="1" t="s">
        <v>576</v>
      </c>
      <c r="B43" s="26" t="s">
        <v>579</v>
      </c>
      <c r="C43" s="10">
        <v>101199.19</v>
      </c>
      <c r="D43" s="10">
        <v>1762.87</v>
      </c>
      <c r="E43" s="10">
        <v>2826833.23</v>
      </c>
      <c r="F43" s="10">
        <v>2578130.15</v>
      </c>
      <c r="G43" s="10">
        <v>8950464.1500000004</v>
      </c>
      <c r="H43" s="10">
        <v>7199534.5499999998</v>
      </c>
      <c r="I43" s="10">
        <v>19976016.879999999</v>
      </c>
      <c r="J43" s="10">
        <v>14513243.67</v>
      </c>
      <c r="K43" s="4"/>
      <c r="L43" s="4"/>
    </row>
    <row r="44" spans="1:13" x14ac:dyDescent="0.3">
      <c r="A44" s="1" t="s">
        <v>576</v>
      </c>
      <c r="B44" s="26" t="s">
        <v>580</v>
      </c>
      <c r="C44" s="10">
        <v>1527200</v>
      </c>
      <c r="D44" s="10">
        <v>1092700</v>
      </c>
      <c r="E44" s="10">
        <v>9100</v>
      </c>
      <c r="F44" s="10">
        <v>31500</v>
      </c>
      <c r="G44" s="10">
        <v>1356200</v>
      </c>
      <c r="H44" s="10">
        <v>11500</v>
      </c>
      <c r="I44" s="10">
        <v>22625200</v>
      </c>
      <c r="J44" s="10">
        <v>9548100</v>
      </c>
      <c r="K44" s="4"/>
      <c r="L44" s="4"/>
    </row>
    <row r="45" spans="1:13" x14ac:dyDescent="0.3">
      <c r="A45" s="1" t="s">
        <v>576</v>
      </c>
      <c r="B45" s="26" t="s">
        <v>581</v>
      </c>
      <c r="C45" s="10">
        <v>882552</v>
      </c>
      <c r="D45" s="10">
        <v>394042</v>
      </c>
      <c r="E45" s="10">
        <v>1137795</v>
      </c>
      <c r="F45" s="10">
        <v>502368</v>
      </c>
      <c r="G45" s="10">
        <v>20124243</v>
      </c>
      <c r="H45" s="10">
        <v>15457837</v>
      </c>
      <c r="I45" s="10">
        <v>56366680</v>
      </c>
      <c r="J45" s="10">
        <v>39589206</v>
      </c>
      <c r="K45" s="4"/>
      <c r="L45" s="4"/>
    </row>
    <row r="46" spans="1:13" x14ac:dyDescent="0.3">
      <c r="A46" s="1" t="s">
        <v>576</v>
      </c>
      <c r="B46" s="26" t="s">
        <v>582</v>
      </c>
      <c r="C46" s="10">
        <v>1158316.92</v>
      </c>
      <c r="D46" s="10">
        <v>728172.97</v>
      </c>
      <c r="E46" s="10">
        <v>1224069.53</v>
      </c>
      <c r="F46" s="10">
        <v>596504.68999999994</v>
      </c>
      <c r="G46" s="10">
        <v>17466933.859999999</v>
      </c>
      <c r="H46" s="10">
        <v>10894500.119999999</v>
      </c>
      <c r="I46" s="10">
        <v>27519864.050000001</v>
      </c>
      <c r="J46" s="10">
        <v>20118008.829999998</v>
      </c>
      <c r="K46" s="4"/>
      <c r="L46" s="4"/>
    </row>
    <row r="47" spans="1:13" x14ac:dyDescent="0.3">
      <c r="A47" s="1" t="s">
        <v>576</v>
      </c>
      <c r="B47" s="26" t="s">
        <v>583</v>
      </c>
      <c r="C47" s="10">
        <v>0</v>
      </c>
      <c r="D47" s="10">
        <v>0</v>
      </c>
      <c r="E47" s="10">
        <v>0</v>
      </c>
      <c r="F47" s="10">
        <v>0</v>
      </c>
      <c r="G47" s="10">
        <v>10981765</v>
      </c>
      <c r="H47" s="10">
        <v>976191</v>
      </c>
      <c r="I47" s="10">
        <v>44030475</v>
      </c>
      <c r="J47" s="10">
        <v>6405799</v>
      </c>
      <c r="K47" s="4"/>
      <c r="L47" s="4"/>
    </row>
    <row r="48" spans="1:13" x14ac:dyDescent="0.3">
      <c r="A48" s="1" t="s">
        <v>576</v>
      </c>
      <c r="B48" s="26" t="s">
        <v>584</v>
      </c>
      <c r="C48" s="10">
        <v>2127500</v>
      </c>
      <c r="D48" s="10">
        <v>1703200</v>
      </c>
      <c r="E48" s="10">
        <v>0</v>
      </c>
      <c r="F48" s="10">
        <v>0</v>
      </c>
      <c r="G48" s="10">
        <v>2261000</v>
      </c>
      <c r="H48" s="10">
        <v>40100</v>
      </c>
      <c r="I48" s="10">
        <v>11975600</v>
      </c>
      <c r="J48" s="10">
        <v>3934500</v>
      </c>
      <c r="K48" s="4"/>
      <c r="L48" s="4"/>
    </row>
    <row r="49" spans="1:12" x14ac:dyDescent="0.3">
      <c r="A49" s="1" t="s">
        <v>576</v>
      </c>
      <c r="B49" s="26" t="s">
        <v>585</v>
      </c>
      <c r="C49" s="10">
        <v>0</v>
      </c>
      <c r="D49" s="10">
        <v>0</v>
      </c>
      <c r="E49" s="10">
        <v>0</v>
      </c>
      <c r="F49" s="10">
        <v>0</v>
      </c>
      <c r="G49" s="10">
        <v>9158446</v>
      </c>
      <c r="H49" s="10">
        <v>2938854</v>
      </c>
      <c r="I49" s="10">
        <v>8956167</v>
      </c>
      <c r="J49" s="10">
        <v>2068927</v>
      </c>
      <c r="K49" s="4"/>
      <c r="L49" s="4"/>
    </row>
    <row r="50" spans="1:12" x14ac:dyDescent="0.3">
      <c r="A50" s="1" t="s">
        <v>576</v>
      </c>
      <c r="B50" s="26" t="s">
        <v>586</v>
      </c>
      <c r="C50" s="10">
        <v>397039.63</v>
      </c>
      <c r="D50" s="10">
        <v>517443.17</v>
      </c>
      <c r="E50" s="10">
        <v>587253.13</v>
      </c>
      <c r="F50" s="10">
        <v>446647.37</v>
      </c>
      <c r="G50" s="10">
        <v>3137411.82</v>
      </c>
      <c r="H50" s="10">
        <v>1666237.55</v>
      </c>
      <c r="I50" s="10">
        <v>3711608.91</v>
      </c>
      <c r="J50" s="10">
        <v>1353615.26</v>
      </c>
      <c r="K50" s="4"/>
      <c r="L50" s="4"/>
    </row>
    <row r="51" spans="1:12" x14ac:dyDescent="0.3">
      <c r="A51" s="1" t="s">
        <v>576</v>
      </c>
      <c r="B51" s="26" t="s">
        <v>587</v>
      </c>
      <c r="C51" s="10">
        <v>1378829.8</v>
      </c>
      <c r="D51" s="10">
        <v>351550.64</v>
      </c>
      <c r="E51" s="10">
        <v>1333927.49</v>
      </c>
      <c r="F51" s="10">
        <v>718727.7</v>
      </c>
      <c r="G51" s="10">
        <v>11271784.539999999</v>
      </c>
      <c r="H51" s="10">
        <v>9783107.9499999993</v>
      </c>
      <c r="I51" s="10">
        <v>32400155.620000001</v>
      </c>
      <c r="J51" s="10">
        <v>25815573.84</v>
      </c>
      <c r="K51" s="4"/>
      <c r="L51" s="4"/>
    </row>
    <row r="52" spans="1:12" x14ac:dyDescent="0.3">
      <c r="A52" s="1" t="s">
        <v>576</v>
      </c>
      <c r="B52" s="26" t="s">
        <v>588</v>
      </c>
      <c r="C52" s="10">
        <v>1029475.9</v>
      </c>
      <c r="D52" s="10">
        <v>567427.06000000006</v>
      </c>
      <c r="E52" s="10">
        <v>2019887.37</v>
      </c>
      <c r="F52" s="10">
        <v>1127865.8500000001</v>
      </c>
      <c r="G52" s="10">
        <v>11146108.75</v>
      </c>
      <c r="H52" s="10">
        <v>9327748.0899999999</v>
      </c>
      <c r="I52" s="10">
        <v>25081656.620000001</v>
      </c>
      <c r="J52" s="10">
        <v>18820989.149999999</v>
      </c>
      <c r="K52" s="4"/>
      <c r="L52" s="4"/>
    </row>
    <row r="53" spans="1:12" x14ac:dyDescent="0.3">
      <c r="A53" s="1" t="s">
        <v>576</v>
      </c>
      <c r="B53" s="26" t="s">
        <v>589</v>
      </c>
      <c r="C53" s="10">
        <v>0</v>
      </c>
      <c r="D53" s="10">
        <v>0</v>
      </c>
      <c r="E53" s="10">
        <v>61886</v>
      </c>
      <c r="F53" s="10">
        <v>61886</v>
      </c>
      <c r="G53" s="10">
        <v>7942778.1299999999</v>
      </c>
      <c r="H53" s="10">
        <v>2740058.86</v>
      </c>
      <c r="I53" s="10">
        <v>16659034.539999999</v>
      </c>
      <c r="J53" s="10">
        <v>11681823.82</v>
      </c>
      <c r="K53" s="4"/>
      <c r="L53" s="4"/>
    </row>
    <row r="54" spans="1:12" x14ac:dyDescent="0.3">
      <c r="A54" s="1" t="s">
        <v>576</v>
      </c>
      <c r="B54" s="26" t="s">
        <v>590</v>
      </c>
      <c r="C54" s="10">
        <v>600650.11</v>
      </c>
      <c r="D54" s="10">
        <v>281782.7</v>
      </c>
      <c r="E54" s="10">
        <v>130277.04</v>
      </c>
      <c r="F54" s="10">
        <v>2153</v>
      </c>
      <c r="G54" s="10">
        <v>2557700.75</v>
      </c>
      <c r="H54" s="10">
        <v>206529.23</v>
      </c>
      <c r="I54" s="10">
        <v>18535816.289999999</v>
      </c>
      <c r="J54" s="10">
        <v>14941050.9</v>
      </c>
      <c r="K54" s="4"/>
      <c r="L54" s="4"/>
    </row>
    <row r="55" spans="1:12" x14ac:dyDescent="0.3">
      <c r="A55" s="1" t="s">
        <v>576</v>
      </c>
      <c r="B55" s="26" t="s">
        <v>591</v>
      </c>
      <c r="C55" s="10">
        <v>300159.96999999997</v>
      </c>
      <c r="D55" s="10">
        <v>6043.01</v>
      </c>
      <c r="E55" s="10">
        <v>1289638.3600000001</v>
      </c>
      <c r="F55" s="10">
        <v>1002094.42</v>
      </c>
      <c r="G55" s="10">
        <v>5652772.4199999999</v>
      </c>
      <c r="H55" s="10">
        <v>4942564.9400000004</v>
      </c>
      <c r="I55" s="10">
        <v>10667681.85</v>
      </c>
      <c r="J55" s="10">
        <v>7896667.1799999997</v>
      </c>
      <c r="K55" s="4"/>
      <c r="L55" s="4"/>
    </row>
    <row r="56" spans="1:12" x14ac:dyDescent="0.3">
      <c r="A56" s="1" t="s">
        <v>576</v>
      </c>
      <c r="B56" s="26" t="s">
        <v>592</v>
      </c>
      <c r="C56" s="10">
        <v>871275.41</v>
      </c>
      <c r="D56" s="10">
        <v>522330.42</v>
      </c>
      <c r="E56" s="10">
        <v>0</v>
      </c>
      <c r="F56" s="10">
        <v>0</v>
      </c>
      <c r="G56" s="10">
        <v>5689270.0099999998</v>
      </c>
      <c r="H56" s="10">
        <v>5131628.1900000004</v>
      </c>
      <c r="I56" s="10">
        <v>6876117.4100000001</v>
      </c>
      <c r="J56" s="10">
        <v>5421879.1500000004</v>
      </c>
      <c r="K56" s="4"/>
      <c r="L56" s="4"/>
    </row>
    <row r="57" spans="1:12" x14ac:dyDescent="0.3">
      <c r="A57" s="1" t="s">
        <v>576</v>
      </c>
      <c r="B57" s="26" t="s">
        <v>593</v>
      </c>
      <c r="C57" s="10">
        <v>1856520.97</v>
      </c>
      <c r="D57" s="10">
        <v>1259731.02</v>
      </c>
      <c r="E57" s="10">
        <v>475146.22</v>
      </c>
      <c r="F57" s="10">
        <v>201943.99</v>
      </c>
      <c r="G57" s="10">
        <v>13009905.58</v>
      </c>
      <c r="H57" s="10">
        <v>8533707.1799999997</v>
      </c>
      <c r="I57" s="10">
        <v>22521381.390000001</v>
      </c>
      <c r="J57" s="10">
        <v>14403173.24</v>
      </c>
      <c r="K57" s="4"/>
      <c r="L57" s="4"/>
    </row>
    <row r="58" spans="1:12" x14ac:dyDescent="0.3">
      <c r="A58" s="1" t="s">
        <v>576</v>
      </c>
      <c r="B58" s="26" t="s">
        <v>594</v>
      </c>
      <c r="C58" s="10">
        <v>1445006.52</v>
      </c>
      <c r="D58" s="10">
        <v>914955.51</v>
      </c>
      <c r="E58" s="10">
        <v>4616344.6100000003</v>
      </c>
      <c r="F58" s="10">
        <v>4134548.27</v>
      </c>
      <c r="G58" s="10">
        <v>2829936.31</v>
      </c>
      <c r="H58" s="10">
        <v>2118287.16</v>
      </c>
      <c r="I58" s="10">
        <v>9033862.4000000004</v>
      </c>
      <c r="J58" s="10">
        <v>7136909.5300000003</v>
      </c>
      <c r="K58" s="4"/>
      <c r="L58" s="4"/>
    </row>
    <row r="59" spans="1:12" x14ac:dyDescent="0.3">
      <c r="A59" s="1" t="s">
        <v>576</v>
      </c>
      <c r="B59" s="26" t="s">
        <v>595</v>
      </c>
      <c r="C59" s="10">
        <v>2007251.41</v>
      </c>
      <c r="D59" s="10">
        <v>1836925.67</v>
      </c>
      <c r="E59" s="10">
        <v>506879.92</v>
      </c>
      <c r="F59" s="10">
        <v>135509.29</v>
      </c>
      <c r="G59" s="10">
        <v>4927921.18</v>
      </c>
      <c r="H59" s="10">
        <v>2869269.18</v>
      </c>
      <c r="I59" s="10">
        <v>13143816.66</v>
      </c>
      <c r="J59" s="10">
        <v>7864009.4000000004</v>
      </c>
      <c r="K59" s="4"/>
      <c r="L59" s="4"/>
    </row>
    <row r="60" spans="1:12" x14ac:dyDescent="0.3">
      <c r="A60" s="1" t="s">
        <v>576</v>
      </c>
      <c r="B60" s="26" t="s">
        <v>596</v>
      </c>
      <c r="C60" s="10">
        <v>957309</v>
      </c>
      <c r="D60" s="10">
        <v>564752</v>
      </c>
      <c r="E60" s="10">
        <v>1366056</v>
      </c>
      <c r="F60" s="10">
        <v>684130</v>
      </c>
      <c r="G60" s="10">
        <v>8934049</v>
      </c>
      <c r="H60" s="10">
        <v>7846128</v>
      </c>
      <c r="I60" s="10">
        <v>33596062</v>
      </c>
      <c r="J60" s="10">
        <v>26802130</v>
      </c>
      <c r="K60" s="4"/>
      <c r="L60" s="4"/>
    </row>
    <row r="61" spans="1:12" x14ac:dyDescent="0.3">
      <c r="A61" s="1" t="s">
        <v>576</v>
      </c>
      <c r="B61" s="26" t="s">
        <v>597</v>
      </c>
      <c r="C61" s="10">
        <v>964225.35</v>
      </c>
      <c r="D61" s="10">
        <v>291730.34000000003</v>
      </c>
      <c r="E61" s="10">
        <v>381975.14</v>
      </c>
      <c r="F61" s="10">
        <v>310933.33</v>
      </c>
      <c r="G61" s="10">
        <v>13968902.289999999</v>
      </c>
      <c r="H61" s="10">
        <v>10421636.98</v>
      </c>
      <c r="I61" s="10">
        <v>21279291.690000001</v>
      </c>
      <c r="J61" s="10">
        <v>11712591.890000001</v>
      </c>
      <c r="K61" s="4"/>
      <c r="L61" s="4"/>
    </row>
    <row r="62" spans="1:12" x14ac:dyDescent="0.3">
      <c r="A62" s="1" t="s">
        <v>576</v>
      </c>
      <c r="B62" s="26" t="s">
        <v>598</v>
      </c>
      <c r="C62" s="10">
        <v>1085787.24</v>
      </c>
      <c r="D62" s="10">
        <v>967176</v>
      </c>
      <c r="E62" s="10">
        <v>1656999.84</v>
      </c>
      <c r="F62" s="10">
        <v>1598576</v>
      </c>
      <c r="G62" s="10">
        <v>7679972.1299999999</v>
      </c>
      <c r="H62" s="10">
        <v>5784706.6399999997</v>
      </c>
      <c r="I62" s="10">
        <v>11611747.17</v>
      </c>
      <c r="J62" s="10">
        <v>9065731</v>
      </c>
      <c r="K62" s="4"/>
      <c r="L62" s="4"/>
    </row>
    <row r="63" spans="1:12" x14ac:dyDescent="0.3">
      <c r="A63" s="1" t="s">
        <v>576</v>
      </c>
      <c r="B63" s="26" t="s">
        <v>599</v>
      </c>
      <c r="C63" s="10">
        <v>0</v>
      </c>
      <c r="D63" s="10">
        <v>0</v>
      </c>
      <c r="E63" s="10">
        <v>4226937</v>
      </c>
      <c r="F63" s="10">
        <v>3629031</v>
      </c>
      <c r="G63" s="10">
        <v>5794513</v>
      </c>
      <c r="H63" s="10">
        <v>5229366</v>
      </c>
      <c r="I63" s="10">
        <v>7313841</v>
      </c>
      <c r="J63" s="10">
        <v>4779914</v>
      </c>
      <c r="K63" s="4"/>
      <c r="L63" s="4"/>
    </row>
    <row r="64" spans="1:12" x14ac:dyDescent="0.3">
      <c r="A64" s="1" t="s">
        <v>576</v>
      </c>
      <c r="B64" s="26" t="s">
        <v>600</v>
      </c>
      <c r="C64" s="10">
        <v>704502.38</v>
      </c>
      <c r="D64" s="10">
        <v>354606.57</v>
      </c>
      <c r="E64" s="10">
        <v>664542.65</v>
      </c>
      <c r="F64" s="10">
        <v>333422.64</v>
      </c>
      <c r="G64" s="10">
        <v>6306790.54</v>
      </c>
      <c r="H64" s="10">
        <v>5405953.9299999997</v>
      </c>
      <c r="I64" s="10">
        <v>16565423.949999999</v>
      </c>
      <c r="J64" s="10">
        <v>13015244.199999999</v>
      </c>
      <c r="K64" s="4"/>
      <c r="L64" s="4"/>
    </row>
    <row r="65" spans="1:13" x14ac:dyDescent="0.3">
      <c r="A65" s="1" t="s">
        <v>576</v>
      </c>
      <c r="B65" s="26" t="s">
        <v>601</v>
      </c>
      <c r="C65" s="10">
        <v>4800316.87</v>
      </c>
      <c r="D65" s="10">
        <v>4530520.28</v>
      </c>
      <c r="E65" s="10">
        <v>891240.95999999996</v>
      </c>
      <c r="F65" s="10">
        <v>649436.17000000004</v>
      </c>
      <c r="G65" s="10">
        <v>4152289.2</v>
      </c>
      <c r="H65" s="10">
        <v>3243674.98</v>
      </c>
      <c r="I65" s="10">
        <v>8943591.8000000007</v>
      </c>
      <c r="J65" s="10">
        <v>6342343.3799999999</v>
      </c>
      <c r="K65" s="4"/>
      <c r="L65" s="4"/>
    </row>
    <row r="66" spans="1:13" x14ac:dyDescent="0.3">
      <c r="A66" s="1" t="s">
        <v>576</v>
      </c>
      <c r="B66" s="26" t="s">
        <v>602</v>
      </c>
      <c r="C66" s="10">
        <v>0</v>
      </c>
      <c r="D66" s="10">
        <v>0</v>
      </c>
      <c r="E66" s="10">
        <v>381700</v>
      </c>
      <c r="F66" s="10">
        <v>197200</v>
      </c>
      <c r="G66" s="10">
        <v>3282300</v>
      </c>
      <c r="H66" s="10">
        <v>36200</v>
      </c>
      <c r="I66" s="10">
        <v>17041200</v>
      </c>
      <c r="J66" s="10">
        <v>2998500</v>
      </c>
      <c r="K66" s="4"/>
      <c r="L66" s="4"/>
    </row>
    <row r="67" spans="1:13" x14ac:dyDescent="0.3">
      <c r="A67" s="1" t="s">
        <v>576</v>
      </c>
      <c r="B67" s="26" t="s">
        <v>603</v>
      </c>
      <c r="C67" s="10">
        <v>815720.19</v>
      </c>
      <c r="D67" s="10">
        <v>530263.99</v>
      </c>
      <c r="E67" s="10">
        <v>1763548.37</v>
      </c>
      <c r="F67" s="10">
        <v>1255270.01</v>
      </c>
      <c r="G67" s="10">
        <v>19365517</v>
      </c>
      <c r="H67" s="10">
        <v>15615319.140000001</v>
      </c>
      <c r="I67" s="10">
        <v>32309903.23</v>
      </c>
      <c r="J67" s="10">
        <v>24068669.149999999</v>
      </c>
      <c r="K67" s="4"/>
      <c r="L67" s="4"/>
    </row>
    <row r="68" spans="1:13" x14ac:dyDescent="0.3">
      <c r="A68" s="1" t="s">
        <v>576</v>
      </c>
      <c r="B68" s="26" t="s">
        <v>604</v>
      </c>
      <c r="C68" s="10">
        <v>4262210.7300000004</v>
      </c>
      <c r="D68" s="10">
        <v>3987132.22</v>
      </c>
      <c r="E68" s="10">
        <v>1739437.12</v>
      </c>
      <c r="F68" s="10">
        <v>1711603.14</v>
      </c>
      <c r="G68" s="10">
        <v>8059654.04</v>
      </c>
      <c r="H68" s="10">
        <v>6636044.21</v>
      </c>
      <c r="I68" s="10">
        <v>21326889.239999998</v>
      </c>
      <c r="J68" s="10">
        <v>13768447.949999999</v>
      </c>
      <c r="K68" s="4"/>
      <c r="L68" s="4"/>
    </row>
    <row r="69" spans="1:13" x14ac:dyDescent="0.3">
      <c r="A69" s="1" t="s">
        <v>576</v>
      </c>
      <c r="B69" s="26" t="s">
        <v>605</v>
      </c>
      <c r="C69" s="10">
        <v>669138.22</v>
      </c>
      <c r="D69" s="10">
        <v>618694.61</v>
      </c>
      <c r="E69" s="10">
        <v>2744458.98</v>
      </c>
      <c r="F69" s="10">
        <v>2642481.9900000002</v>
      </c>
      <c r="G69" s="10">
        <v>3997988.63</v>
      </c>
      <c r="H69" s="10">
        <v>3613163.33</v>
      </c>
      <c r="I69" s="10">
        <v>8751943.8000000007</v>
      </c>
      <c r="J69" s="10">
        <v>5865400.2800000003</v>
      </c>
      <c r="K69" s="4"/>
      <c r="L69" s="4"/>
    </row>
    <row r="70" spans="1:13" x14ac:dyDescent="0.3">
      <c r="A70" s="1" t="s">
        <v>576</v>
      </c>
      <c r="B70" s="26" t="s">
        <v>606</v>
      </c>
      <c r="C70" s="10">
        <v>981043</v>
      </c>
      <c r="D70" s="10">
        <v>555184</v>
      </c>
      <c r="E70" s="10">
        <v>152106</v>
      </c>
      <c r="F70" s="10">
        <v>35478</v>
      </c>
      <c r="G70" s="10">
        <v>2883925</v>
      </c>
      <c r="H70" s="10">
        <v>517964</v>
      </c>
      <c r="I70" s="10">
        <v>25802348</v>
      </c>
      <c r="J70" s="10">
        <v>16591942</v>
      </c>
      <c r="K70" s="4"/>
      <c r="L70" s="4"/>
    </row>
    <row r="71" spans="1:13" x14ac:dyDescent="0.3">
      <c r="A71" s="1" t="s">
        <v>261</v>
      </c>
      <c r="B71" s="26" t="s">
        <v>607</v>
      </c>
      <c r="C71" s="10">
        <v>0</v>
      </c>
      <c r="D71" s="10">
        <v>0</v>
      </c>
      <c r="E71" s="10">
        <v>408510.65</v>
      </c>
      <c r="F71" s="10">
        <v>303980.46999999997</v>
      </c>
      <c r="G71" s="10">
        <v>6833451.4699999997</v>
      </c>
      <c r="H71" s="10">
        <v>2714625.13</v>
      </c>
      <c r="I71" s="10">
        <v>13083760.460000001</v>
      </c>
      <c r="J71" s="10">
        <v>9008928.0600000005</v>
      </c>
      <c r="K71" s="4"/>
      <c r="L71" s="4"/>
    </row>
    <row r="72" spans="1:13" x14ac:dyDescent="0.3">
      <c r="B72" s="26"/>
      <c r="C72" s="10"/>
      <c r="D72" s="10"/>
      <c r="E72" s="10"/>
      <c r="F72" s="10"/>
      <c r="G72" s="10"/>
      <c r="H72" s="10"/>
      <c r="I72" s="10"/>
      <c r="J72" s="10"/>
      <c r="K72" s="4"/>
      <c r="L72" s="4"/>
    </row>
    <row r="73" spans="1:13" x14ac:dyDescent="0.3">
      <c r="B73" s="26" t="s">
        <v>225</v>
      </c>
      <c r="C73" s="11">
        <f t="shared" ref="C73:J73" si="0">SUBTOTAL(9,C40:C72)</f>
        <v>32321160.830000002</v>
      </c>
      <c r="D73" s="11">
        <f t="shared" si="0"/>
        <v>23411851.289999995</v>
      </c>
      <c r="E73" s="11">
        <f t="shared" si="0"/>
        <v>33835712.140000008</v>
      </c>
      <c r="F73" s="11">
        <f t="shared" si="0"/>
        <v>25679802.530000001</v>
      </c>
      <c r="G73" s="11">
        <f t="shared" si="0"/>
        <v>238988102.80999997</v>
      </c>
      <c r="H73" s="11">
        <f t="shared" si="0"/>
        <v>159431641.12000003</v>
      </c>
      <c r="I73" s="11">
        <f t="shared" si="0"/>
        <v>589812548.80000007</v>
      </c>
      <c r="J73" s="11">
        <f t="shared" si="0"/>
        <v>370113427.28999996</v>
      </c>
      <c r="K73" s="4"/>
      <c r="L73" s="4"/>
    </row>
    <row r="74" spans="1:13" x14ac:dyDescent="0.3">
      <c r="B74" s="26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1:13" ht="17.5" x14ac:dyDescent="0.35">
      <c r="B75" s="223" t="s">
        <v>258</v>
      </c>
      <c r="C75" s="223"/>
      <c r="D75" s="223"/>
      <c r="E75" s="223"/>
      <c r="F75" s="223"/>
      <c r="G75" s="223"/>
      <c r="H75" s="223"/>
      <c r="I75" s="223"/>
      <c r="J75" s="223"/>
      <c r="K75" s="223"/>
      <c r="L75" s="223"/>
    </row>
    <row r="76" spans="1:13" ht="25.5" customHeight="1" x14ac:dyDescent="0.3">
      <c r="B76" s="13" t="s">
        <v>509</v>
      </c>
      <c r="C76" s="224" t="s">
        <v>294</v>
      </c>
      <c r="D76" s="225"/>
      <c r="E76" s="224" t="s">
        <v>295</v>
      </c>
      <c r="F76" s="225"/>
      <c r="G76" s="224" t="s">
        <v>296</v>
      </c>
      <c r="H76" s="225"/>
      <c r="I76" s="224" t="s">
        <v>297</v>
      </c>
      <c r="J76" s="225"/>
      <c r="K76" s="25"/>
      <c r="L76" s="4"/>
      <c r="M76" s="6"/>
    </row>
    <row r="77" spans="1:13" x14ac:dyDescent="0.3">
      <c r="B77" s="26"/>
      <c r="C77" s="27" t="s">
        <v>251</v>
      </c>
      <c r="D77" s="27" t="s">
        <v>252</v>
      </c>
      <c r="E77" s="27" t="s">
        <v>251</v>
      </c>
      <c r="F77" s="27" t="s">
        <v>252</v>
      </c>
      <c r="G77" s="27" t="s">
        <v>251</v>
      </c>
      <c r="H77" s="27" t="s">
        <v>252</v>
      </c>
      <c r="I77" s="27" t="s">
        <v>251</v>
      </c>
      <c r="J77" s="27" t="s">
        <v>252</v>
      </c>
      <c r="K77" s="28"/>
      <c r="L77" s="28"/>
    </row>
    <row r="78" spans="1:13" x14ac:dyDescent="0.3">
      <c r="B78" s="26"/>
      <c r="C78" s="27" t="s">
        <v>253</v>
      </c>
      <c r="D78" s="27" t="s">
        <v>253</v>
      </c>
      <c r="E78" s="27" t="s">
        <v>253</v>
      </c>
      <c r="F78" s="27" t="s">
        <v>253</v>
      </c>
      <c r="G78" s="27" t="s">
        <v>253</v>
      </c>
      <c r="H78" s="27" t="s">
        <v>253</v>
      </c>
      <c r="I78" s="27" t="s">
        <v>253</v>
      </c>
      <c r="J78" s="27" t="s">
        <v>253</v>
      </c>
      <c r="K78" s="28"/>
      <c r="L78" s="28"/>
    </row>
    <row r="79" spans="1:13" x14ac:dyDescent="0.3">
      <c r="B79" s="26"/>
      <c r="C79" s="10"/>
      <c r="D79" s="10"/>
      <c r="E79" s="10"/>
      <c r="F79" s="10"/>
      <c r="G79" s="10"/>
      <c r="H79" s="10"/>
      <c r="I79" s="10"/>
      <c r="J79" s="10"/>
      <c r="K79" s="4"/>
      <c r="L79" s="4"/>
    </row>
    <row r="80" spans="1:13" x14ac:dyDescent="0.3">
      <c r="A80" s="1" t="s">
        <v>576</v>
      </c>
      <c r="B80" s="26" t="s">
        <v>577</v>
      </c>
      <c r="C80" s="10">
        <v>989809.56</v>
      </c>
      <c r="D80" s="10">
        <v>87139.69</v>
      </c>
      <c r="E80" s="10">
        <v>122864.27</v>
      </c>
      <c r="F80" s="10">
        <v>14873.28</v>
      </c>
      <c r="G80" s="10">
        <v>244651.5</v>
      </c>
      <c r="H80" s="10">
        <v>211086.14</v>
      </c>
      <c r="I80" s="10">
        <v>226654.47</v>
      </c>
      <c r="J80" s="10">
        <v>4342.45</v>
      </c>
      <c r="K80" s="4"/>
      <c r="L80" s="4"/>
    </row>
    <row r="81" spans="1:12" x14ac:dyDescent="0.3">
      <c r="A81" s="1" t="s">
        <v>576</v>
      </c>
      <c r="B81" s="26" t="s">
        <v>578</v>
      </c>
      <c r="C81" s="10">
        <v>631440.88</v>
      </c>
      <c r="D81" s="10">
        <v>1153.95</v>
      </c>
      <c r="E81" s="10">
        <v>144704.18</v>
      </c>
      <c r="F81" s="10">
        <v>0</v>
      </c>
      <c r="G81" s="10">
        <v>165665.82</v>
      </c>
      <c r="H81" s="10">
        <v>24573.46</v>
      </c>
      <c r="I81" s="10">
        <v>1129.9000000000001</v>
      </c>
      <c r="J81" s="10">
        <v>0</v>
      </c>
      <c r="K81" s="4"/>
      <c r="L81" s="4"/>
    </row>
    <row r="82" spans="1:12" x14ac:dyDescent="0.3">
      <c r="A82" s="1" t="s">
        <v>576</v>
      </c>
      <c r="B82" s="26" t="s">
        <v>579</v>
      </c>
      <c r="C82" s="10">
        <v>1831975.11</v>
      </c>
      <c r="D82" s="10">
        <v>181808.93</v>
      </c>
      <c r="E82" s="10">
        <v>155943.82</v>
      </c>
      <c r="F82" s="10">
        <v>265.35000000000002</v>
      </c>
      <c r="G82" s="10">
        <v>500930</v>
      </c>
      <c r="H82" s="10">
        <v>420000</v>
      </c>
      <c r="I82" s="10">
        <v>431470.56</v>
      </c>
      <c r="J82" s="10">
        <v>8883.4599999999991</v>
      </c>
      <c r="K82" s="4"/>
      <c r="L82" s="4"/>
    </row>
    <row r="83" spans="1:12" x14ac:dyDescent="0.3">
      <c r="A83" s="1" t="s">
        <v>576</v>
      </c>
      <c r="B83" s="26" t="s">
        <v>580</v>
      </c>
      <c r="C83" s="10">
        <v>6270500</v>
      </c>
      <c r="D83" s="10">
        <v>130000</v>
      </c>
      <c r="E83" s="10">
        <v>6517100</v>
      </c>
      <c r="F83" s="10">
        <v>168400</v>
      </c>
      <c r="G83" s="10">
        <v>40100</v>
      </c>
      <c r="H83" s="10">
        <v>39700</v>
      </c>
      <c r="I83" s="10">
        <v>1365900</v>
      </c>
      <c r="J83" s="10">
        <v>19300</v>
      </c>
      <c r="K83" s="4"/>
      <c r="L83" s="4"/>
    </row>
    <row r="84" spans="1:12" x14ac:dyDescent="0.3">
      <c r="A84" s="1" t="s">
        <v>576</v>
      </c>
      <c r="B84" s="26" t="s">
        <v>581</v>
      </c>
      <c r="C84" s="10">
        <v>4897952</v>
      </c>
      <c r="D84" s="10">
        <v>260636</v>
      </c>
      <c r="E84" s="10">
        <v>512098</v>
      </c>
      <c r="F84" s="10">
        <v>253602</v>
      </c>
      <c r="G84" s="10">
        <v>390175</v>
      </c>
      <c r="H84" s="10">
        <v>299348</v>
      </c>
      <c r="I84" s="10">
        <v>786670</v>
      </c>
      <c r="J84" s="10">
        <v>14349</v>
      </c>
      <c r="K84" s="4"/>
      <c r="L84" s="4"/>
    </row>
    <row r="85" spans="1:12" x14ac:dyDescent="0.3">
      <c r="A85" s="1" t="s">
        <v>576</v>
      </c>
      <c r="B85" s="26" t="s">
        <v>582</v>
      </c>
      <c r="C85" s="10">
        <v>2652744.89</v>
      </c>
      <c r="D85" s="10">
        <v>85617.66</v>
      </c>
      <c r="E85" s="10">
        <v>440644.02</v>
      </c>
      <c r="F85" s="10">
        <v>147266.69</v>
      </c>
      <c r="G85" s="10">
        <v>546943.30000000005</v>
      </c>
      <c r="H85" s="10">
        <v>422280.13</v>
      </c>
      <c r="I85" s="10">
        <v>234650.97</v>
      </c>
      <c r="J85" s="10">
        <v>3839.36</v>
      </c>
      <c r="K85" s="4"/>
      <c r="L85" s="4"/>
    </row>
    <row r="86" spans="1:12" x14ac:dyDescent="0.3">
      <c r="A86" s="1" t="s">
        <v>576</v>
      </c>
      <c r="B86" s="26" t="s">
        <v>583</v>
      </c>
      <c r="C86" s="10">
        <v>11596160</v>
      </c>
      <c r="D86" s="10">
        <v>0</v>
      </c>
      <c r="E86" s="10">
        <v>34856455</v>
      </c>
      <c r="F86" s="10">
        <v>13405824</v>
      </c>
      <c r="G86" s="10">
        <v>0</v>
      </c>
      <c r="H86" s="10">
        <v>0</v>
      </c>
      <c r="I86" s="10">
        <v>4468768</v>
      </c>
      <c r="J86" s="10">
        <v>0</v>
      </c>
      <c r="K86" s="4"/>
      <c r="L86" s="4"/>
    </row>
    <row r="87" spans="1:12" x14ac:dyDescent="0.3">
      <c r="A87" s="1" t="s">
        <v>576</v>
      </c>
      <c r="B87" s="26" t="s">
        <v>584</v>
      </c>
      <c r="C87" s="10">
        <v>4758700</v>
      </c>
      <c r="D87" s="10">
        <v>433600</v>
      </c>
      <c r="E87" s="10">
        <v>4274000</v>
      </c>
      <c r="F87" s="10">
        <v>341400</v>
      </c>
      <c r="G87" s="10">
        <v>37500</v>
      </c>
      <c r="H87" s="10">
        <v>0</v>
      </c>
      <c r="I87" s="10">
        <v>986500</v>
      </c>
      <c r="J87" s="10">
        <v>46500</v>
      </c>
      <c r="K87" s="4"/>
      <c r="L87" s="4"/>
    </row>
    <row r="88" spans="1:12" x14ac:dyDescent="0.3">
      <c r="A88" s="1" t="s">
        <v>576</v>
      </c>
      <c r="B88" s="26" t="s">
        <v>585</v>
      </c>
      <c r="C88" s="10">
        <v>5182646</v>
      </c>
      <c r="D88" s="10">
        <v>554053</v>
      </c>
      <c r="E88" s="10">
        <v>3579981</v>
      </c>
      <c r="F88" s="10">
        <v>74553</v>
      </c>
      <c r="G88" s="10">
        <v>0</v>
      </c>
      <c r="H88" s="10">
        <v>0</v>
      </c>
      <c r="I88" s="10">
        <v>2389045</v>
      </c>
      <c r="J88" s="10">
        <v>177603</v>
      </c>
      <c r="K88" s="4"/>
      <c r="L88" s="4"/>
    </row>
    <row r="89" spans="1:12" x14ac:dyDescent="0.3">
      <c r="A89" s="1" t="s">
        <v>576</v>
      </c>
      <c r="B89" s="26" t="s">
        <v>586</v>
      </c>
      <c r="C89" s="10">
        <v>1581255.13</v>
      </c>
      <c r="D89" s="10">
        <v>3183.45</v>
      </c>
      <c r="E89" s="10">
        <v>2626357.36</v>
      </c>
      <c r="F89" s="10">
        <v>567421.68999999994</v>
      </c>
      <c r="G89" s="10">
        <v>421843.32</v>
      </c>
      <c r="H89" s="10">
        <v>395950</v>
      </c>
      <c r="I89" s="10">
        <v>408379.7</v>
      </c>
      <c r="J89" s="10">
        <v>7641.56</v>
      </c>
      <c r="K89" s="4"/>
      <c r="L89" s="4"/>
    </row>
    <row r="90" spans="1:12" x14ac:dyDescent="0.3">
      <c r="A90" s="1" t="s">
        <v>576</v>
      </c>
      <c r="B90" s="26" t="s">
        <v>587</v>
      </c>
      <c r="C90" s="10">
        <v>1590437.69</v>
      </c>
      <c r="D90" s="10">
        <v>130758.99</v>
      </c>
      <c r="E90" s="10">
        <v>360432.68</v>
      </c>
      <c r="F90" s="10">
        <v>14728.73</v>
      </c>
      <c r="G90" s="10">
        <v>576864.65</v>
      </c>
      <c r="H90" s="10">
        <v>410075.73</v>
      </c>
      <c r="I90" s="10">
        <v>120448.43</v>
      </c>
      <c r="J90" s="10">
        <v>4615.37</v>
      </c>
      <c r="K90" s="4"/>
      <c r="L90" s="4"/>
    </row>
    <row r="91" spans="1:12" x14ac:dyDescent="0.3">
      <c r="A91" s="1" t="s">
        <v>576</v>
      </c>
      <c r="B91" s="26" t="s">
        <v>588</v>
      </c>
      <c r="C91" s="10">
        <v>2331137.37</v>
      </c>
      <c r="D91" s="10">
        <v>226700.2</v>
      </c>
      <c r="E91" s="10">
        <v>73861.67</v>
      </c>
      <c r="F91" s="10">
        <v>1643.52</v>
      </c>
      <c r="G91" s="10">
        <v>655556.44999999995</v>
      </c>
      <c r="H91" s="10">
        <v>484826.5</v>
      </c>
      <c r="I91" s="10">
        <v>324011.06</v>
      </c>
      <c r="J91" s="10">
        <v>11092.39</v>
      </c>
      <c r="K91" s="4"/>
      <c r="L91" s="4"/>
    </row>
    <row r="92" spans="1:12" x14ac:dyDescent="0.3">
      <c r="A92" s="1" t="s">
        <v>576</v>
      </c>
      <c r="B92" s="26" t="s">
        <v>589</v>
      </c>
      <c r="C92" s="10">
        <v>4055611.24</v>
      </c>
      <c r="D92" s="10">
        <v>426773.99</v>
      </c>
      <c r="E92" s="10">
        <v>1086761.53</v>
      </c>
      <c r="F92" s="10">
        <v>7151.1</v>
      </c>
      <c r="G92" s="10">
        <v>327077.95</v>
      </c>
      <c r="H92" s="10">
        <v>257000</v>
      </c>
      <c r="I92" s="10">
        <v>854402.06</v>
      </c>
      <c r="J92" s="10">
        <v>170092</v>
      </c>
      <c r="K92" s="4"/>
      <c r="L92" s="4"/>
    </row>
    <row r="93" spans="1:12" x14ac:dyDescent="0.3">
      <c r="A93" s="1" t="s">
        <v>576</v>
      </c>
      <c r="B93" s="26" t="s">
        <v>590</v>
      </c>
      <c r="C93" s="10">
        <v>1006382.76</v>
      </c>
      <c r="D93" s="10">
        <v>172588.31</v>
      </c>
      <c r="E93" s="10">
        <v>0</v>
      </c>
      <c r="F93" s="10">
        <v>0</v>
      </c>
      <c r="G93" s="10">
        <v>758696.25</v>
      </c>
      <c r="H93" s="10">
        <v>623942.48</v>
      </c>
      <c r="I93" s="10">
        <v>41601.980000000003</v>
      </c>
      <c r="J93" s="10">
        <v>631.46</v>
      </c>
      <c r="K93" s="4"/>
      <c r="L93" s="4"/>
    </row>
    <row r="94" spans="1:12" x14ac:dyDescent="0.3">
      <c r="A94" s="1" t="s">
        <v>576</v>
      </c>
      <c r="B94" s="26" t="s">
        <v>591</v>
      </c>
      <c r="C94" s="10">
        <v>1256576.68</v>
      </c>
      <c r="D94" s="10">
        <v>153692.31</v>
      </c>
      <c r="E94" s="10">
        <v>40921.83</v>
      </c>
      <c r="F94" s="10">
        <v>596.77</v>
      </c>
      <c r="G94" s="10">
        <v>3629031.22</v>
      </c>
      <c r="H94" s="10">
        <v>3504850.06</v>
      </c>
      <c r="I94" s="10">
        <v>132869.93</v>
      </c>
      <c r="J94" s="10">
        <v>8255.8700000000008</v>
      </c>
      <c r="K94" s="4"/>
      <c r="L94" s="4"/>
    </row>
    <row r="95" spans="1:12" x14ac:dyDescent="0.3">
      <c r="A95" s="1" t="s">
        <v>576</v>
      </c>
      <c r="B95" s="26" t="s">
        <v>592</v>
      </c>
      <c r="C95" s="10">
        <v>492652.34</v>
      </c>
      <c r="D95" s="10">
        <v>44423</v>
      </c>
      <c r="E95" s="10">
        <v>148657.43</v>
      </c>
      <c r="F95" s="10">
        <v>2688.85</v>
      </c>
      <c r="G95" s="10">
        <v>406558.82</v>
      </c>
      <c r="H95" s="10">
        <v>350141.75</v>
      </c>
      <c r="I95" s="10">
        <v>16968.3</v>
      </c>
      <c r="J95" s="10">
        <v>191.14</v>
      </c>
      <c r="K95" s="4"/>
      <c r="L95" s="4"/>
    </row>
    <row r="96" spans="1:12" x14ac:dyDescent="0.3">
      <c r="A96" s="1" t="s">
        <v>576</v>
      </c>
      <c r="B96" s="26" t="s">
        <v>593</v>
      </c>
      <c r="C96" s="10">
        <v>2746004.19</v>
      </c>
      <c r="D96" s="10">
        <v>9011.3700000000008</v>
      </c>
      <c r="E96" s="10">
        <v>1689319.13</v>
      </c>
      <c r="F96" s="10">
        <v>278943.67</v>
      </c>
      <c r="G96" s="10">
        <v>744523.38</v>
      </c>
      <c r="H96" s="10">
        <v>428004.55</v>
      </c>
      <c r="I96" s="10">
        <v>816951.17</v>
      </c>
      <c r="J96" s="10">
        <v>17350.75</v>
      </c>
      <c r="K96" s="4"/>
      <c r="L96" s="4"/>
    </row>
    <row r="97" spans="1:12" x14ac:dyDescent="0.3">
      <c r="A97" s="1" t="s">
        <v>576</v>
      </c>
      <c r="B97" s="26" t="s">
        <v>594</v>
      </c>
      <c r="C97" s="10">
        <v>652960.37</v>
      </c>
      <c r="D97" s="10">
        <v>60218.71</v>
      </c>
      <c r="E97" s="10">
        <v>187986</v>
      </c>
      <c r="F97" s="10">
        <v>3576.11</v>
      </c>
      <c r="G97" s="10">
        <v>518749.8</v>
      </c>
      <c r="H97" s="10">
        <v>290403.96999999997</v>
      </c>
      <c r="I97" s="10">
        <v>27932.29</v>
      </c>
      <c r="J97" s="10">
        <v>133.6</v>
      </c>
      <c r="K97" s="4"/>
      <c r="L97" s="4"/>
    </row>
    <row r="98" spans="1:12" x14ac:dyDescent="0.3">
      <c r="A98" s="1" t="s">
        <v>576</v>
      </c>
      <c r="B98" s="26" t="s">
        <v>595</v>
      </c>
      <c r="C98" s="10">
        <v>1995720.55</v>
      </c>
      <c r="D98" s="10">
        <v>332445.57</v>
      </c>
      <c r="E98" s="10">
        <v>219160</v>
      </c>
      <c r="F98" s="10">
        <v>0</v>
      </c>
      <c r="G98" s="10">
        <v>673621.81</v>
      </c>
      <c r="H98" s="10">
        <v>374902.67</v>
      </c>
      <c r="I98" s="10">
        <v>465624.73</v>
      </c>
      <c r="J98" s="10">
        <v>44803.12</v>
      </c>
      <c r="K98" s="4"/>
      <c r="L98" s="4"/>
    </row>
    <row r="99" spans="1:12" x14ac:dyDescent="0.3">
      <c r="A99" s="1" t="s">
        <v>576</v>
      </c>
      <c r="B99" s="26" t="s">
        <v>596</v>
      </c>
      <c r="C99" s="10">
        <v>1928782</v>
      </c>
      <c r="D99" s="10">
        <v>201048</v>
      </c>
      <c r="E99" s="10">
        <v>198103</v>
      </c>
      <c r="F99" s="10">
        <v>3846</v>
      </c>
      <c r="G99" s="10">
        <v>796308</v>
      </c>
      <c r="H99" s="10">
        <v>674966</v>
      </c>
      <c r="I99" s="10">
        <v>144625</v>
      </c>
      <c r="J99" s="10">
        <v>92049</v>
      </c>
      <c r="K99" s="4"/>
      <c r="L99" s="4"/>
    </row>
    <row r="100" spans="1:12" x14ac:dyDescent="0.3">
      <c r="A100" s="1" t="s">
        <v>576</v>
      </c>
      <c r="B100" s="26" t="s">
        <v>597</v>
      </c>
      <c r="C100" s="10">
        <v>3702763.87</v>
      </c>
      <c r="D100" s="10">
        <v>16.29</v>
      </c>
      <c r="E100" s="10">
        <v>104543.18</v>
      </c>
      <c r="F100" s="10">
        <v>2488.5100000000002</v>
      </c>
      <c r="G100" s="10">
        <v>419112.54</v>
      </c>
      <c r="H100" s="10">
        <v>361582.22</v>
      </c>
      <c r="I100" s="10">
        <v>383545.93</v>
      </c>
      <c r="J100" s="10">
        <v>8968.0499999999993</v>
      </c>
      <c r="K100" s="4"/>
      <c r="L100" s="4"/>
    </row>
    <row r="101" spans="1:12" x14ac:dyDescent="0.3">
      <c r="A101" s="1" t="s">
        <v>576</v>
      </c>
      <c r="B101" s="26" t="s">
        <v>598</v>
      </c>
      <c r="C101" s="10">
        <v>827824.95</v>
      </c>
      <c r="D101" s="10">
        <v>141549</v>
      </c>
      <c r="E101" s="10">
        <v>10000</v>
      </c>
      <c r="F101" s="10">
        <v>0</v>
      </c>
      <c r="G101" s="10">
        <v>324900</v>
      </c>
      <c r="H101" s="10">
        <v>264900</v>
      </c>
      <c r="I101" s="10">
        <v>87009</v>
      </c>
      <c r="J101" s="10">
        <v>0</v>
      </c>
      <c r="K101" s="4"/>
      <c r="L101" s="4"/>
    </row>
    <row r="102" spans="1:12" x14ac:dyDescent="0.3">
      <c r="A102" s="1" t="s">
        <v>576</v>
      </c>
      <c r="B102" s="26" t="s">
        <v>599</v>
      </c>
      <c r="C102" s="10">
        <v>1085431</v>
      </c>
      <c r="D102" s="10">
        <v>6294</v>
      </c>
      <c r="E102" s="10">
        <v>179226</v>
      </c>
      <c r="F102" s="10">
        <v>3271</v>
      </c>
      <c r="G102" s="10">
        <v>969190</v>
      </c>
      <c r="H102" s="10">
        <v>730513</v>
      </c>
      <c r="I102" s="10">
        <v>85290</v>
      </c>
      <c r="J102" s="10">
        <v>2249</v>
      </c>
      <c r="K102" s="4"/>
      <c r="L102" s="4"/>
    </row>
    <row r="103" spans="1:12" x14ac:dyDescent="0.3">
      <c r="A103" s="1" t="s">
        <v>576</v>
      </c>
      <c r="B103" s="26" t="s">
        <v>600</v>
      </c>
      <c r="C103" s="10">
        <v>895524.76</v>
      </c>
      <c r="D103" s="10">
        <v>111916.93</v>
      </c>
      <c r="E103" s="10">
        <v>20026.71</v>
      </c>
      <c r="F103" s="10">
        <v>0</v>
      </c>
      <c r="G103" s="10">
        <v>441812.27</v>
      </c>
      <c r="H103" s="10">
        <v>381533.86</v>
      </c>
      <c r="I103" s="10">
        <v>59711.22</v>
      </c>
      <c r="J103" s="10">
        <v>7016.93</v>
      </c>
      <c r="K103" s="4"/>
      <c r="L103" s="4"/>
    </row>
    <row r="104" spans="1:12" x14ac:dyDescent="0.3">
      <c r="A104" s="1" t="s">
        <v>576</v>
      </c>
      <c r="B104" s="26" t="s">
        <v>601</v>
      </c>
      <c r="C104" s="10">
        <v>976561.48</v>
      </c>
      <c r="D104" s="10">
        <v>0</v>
      </c>
      <c r="E104" s="10">
        <v>390020.07</v>
      </c>
      <c r="F104" s="10">
        <v>8003.64</v>
      </c>
      <c r="G104" s="10">
        <v>300187.90000000002</v>
      </c>
      <c r="H104" s="10">
        <v>5825.32</v>
      </c>
      <c r="I104" s="10">
        <v>156631.37</v>
      </c>
      <c r="J104" s="10">
        <v>42546.74</v>
      </c>
      <c r="K104" s="4"/>
      <c r="L104" s="4"/>
    </row>
    <row r="105" spans="1:12" x14ac:dyDescent="0.3">
      <c r="A105" s="1" t="s">
        <v>576</v>
      </c>
      <c r="B105" s="26" t="s">
        <v>602</v>
      </c>
      <c r="C105" s="10">
        <v>5396000</v>
      </c>
      <c r="D105" s="10">
        <v>590300</v>
      </c>
      <c r="E105" s="10">
        <v>2875100</v>
      </c>
      <c r="F105" s="10">
        <v>84100</v>
      </c>
      <c r="G105" s="10">
        <v>2048100</v>
      </c>
      <c r="H105" s="10">
        <v>58400</v>
      </c>
      <c r="I105" s="10">
        <v>2071400</v>
      </c>
      <c r="J105" s="10">
        <v>38300</v>
      </c>
      <c r="K105" s="4"/>
      <c r="L105" s="4"/>
    </row>
    <row r="106" spans="1:12" x14ac:dyDescent="0.3">
      <c r="A106" s="1" t="s">
        <v>576</v>
      </c>
      <c r="B106" s="26" t="s">
        <v>603</v>
      </c>
      <c r="C106" s="10">
        <v>2539751.84</v>
      </c>
      <c r="D106" s="10">
        <v>345093.39</v>
      </c>
      <c r="E106" s="10">
        <v>123040.47</v>
      </c>
      <c r="F106" s="10">
        <v>37410.29</v>
      </c>
      <c r="G106" s="10">
        <v>673335.45</v>
      </c>
      <c r="H106" s="10">
        <v>639480.01</v>
      </c>
      <c r="I106" s="10">
        <v>119460.68</v>
      </c>
      <c r="J106" s="10">
        <v>3248.68</v>
      </c>
      <c r="K106" s="4"/>
      <c r="L106" s="4"/>
    </row>
    <row r="107" spans="1:12" x14ac:dyDescent="0.3">
      <c r="A107" s="1" t="s">
        <v>576</v>
      </c>
      <c r="B107" s="26" t="s">
        <v>604</v>
      </c>
      <c r="C107" s="10">
        <v>2098514.33</v>
      </c>
      <c r="D107" s="10">
        <v>51448.67</v>
      </c>
      <c r="E107" s="10">
        <v>643523.86</v>
      </c>
      <c r="F107" s="10">
        <v>5542.51</v>
      </c>
      <c r="G107" s="10">
        <v>938981.05</v>
      </c>
      <c r="H107" s="10">
        <v>452603.12</v>
      </c>
      <c r="I107" s="10">
        <v>240490.01</v>
      </c>
      <c r="J107" s="10">
        <v>3773.66</v>
      </c>
      <c r="K107" s="4"/>
      <c r="L107" s="4"/>
    </row>
    <row r="108" spans="1:12" x14ac:dyDescent="0.3">
      <c r="A108" s="1" t="s">
        <v>576</v>
      </c>
      <c r="B108" s="26" t="s">
        <v>605</v>
      </c>
      <c r="C108" s="10">
        <v>1549735.42</v>
      </c>
      <c r="D108" s="10">
        <v>144616.54999999999</v>
      </c>
      <c r="E108" s="10">
        <v>103770.15</v>
      </c>
      <c r="F108" s="10">
        <v>2329.02</v>
      </c>
      <c r="G108" s="10">
        <v>355751.01</v>
      </c>
      <c r="H108" s="10">
        <v>300890.36</v>
      </c>
      <c r="I108" s="10">
        <v>292383.53000000003</v>
      </c>
      <c r="J108" s="10">
        <v>8417.56</v>
      </c>
      <c r="K108" s="4"/>
      <c r="L108" s="4"/>
    </row>
    <row r="109" spans="1:12" x14ac:dyDescent="0.3">
      <c r="A109" s="1" t="s">
        <v>576</v>
      </c>
      <c r="B109" s="26" t="s">
        <v>606</v>
      </c>
      <c r="C109" s="10">
        <v>1956764</v>
      </c>
      <c r="D109" s="10">
        <v>20132</v>
      </c>
      <c r="E109" s="10">
        <v>66453</v>
      </c>
      <c r="F109" s="10">
        <v>413</v>
      </c>
      <c r="G109" s="10">
        <v>617183</v>
      </c>
      <c r="H109" s="10">
        <v>345021</v>
      </c>
      <c r="I109" s="10">
        <v>226029</v>
      </c>
      <c r="J109" s="10">
        <v>3907</v>
      </c>
      <c r="K109" s="4"/>
      <c r="L109" s="4"/>
    </row>
    <row r="110" spans="1:12" x14ac:dyDescent="0.3">
      <c r="A110" s="1" t="s">
        <v>359</v>
      </c>
      <c r="B110" s="26" t="s">
        <v>607</v>
      </c>
      <c r="C110" s="10">
        <v>2174061.0299999998</v>
      </c>
      <c r="D110" s="10">
        <v>158737.79999999999</v>
      </c>
      <c r="E110" s="10">
        <v>189197.24</v>
      </c>
      <c r="F110" s="10">
        <v>7758.15</v>
      </c>
      <c r="G110" s="10">
        <v>463168.83</v>
      </c>
      <c r="H110" s="10">
        <v>350543.17</v>
      </c>
      <c r="I110" s="10">
        <v>330198.32</v>
      </c>
      <c r="J110" s="10">
        <v>6532.55</v>
      </c>
      <c r="K110" s="4"/>
      <c r="L110" s="4"/>
    </row>
    <row r="111" spans="1:12" x14ac:dyDescent="0.3">
      <c r="B111" s="26"/>
      <c r="C111" s="10"/>
      <c r="D111" s="10"/>
      <c r="E111" s="10"/>
      <c r="F111" s="10"/>
      <c r="G111" s="10"/>
      <c r="H111" s="10"/>
      <c r="I111" s="10"/>
      <c r="J111" s="10"/>
      <c r="K111" s="4"/>
      <c r="L111" s="4"/>
    </row>
    <row r="112" spans="1:12" x14ac:dyDescent="0.3">
      <c r="B112" s="26" t="s">
        <v>225</v>
      </c>
      <c r="C112" s="11">
        <f t="shared" ref="C112:J112" si="1">SUBTOTAL(9,C79:C111)</f>
        <v>81652381.439999998</v>
      </c>
      <c r="D112" s="11">
        <f t="shared" si="1"/>
        <v>5064957.7599999988</v>
      </c>
      <c r="E112" s="11">
        <f t="shared" si="1"/>
        <v>61940251.600000001</v>
      </c>
      <c r="F112" s="11">
        <f t="shared" si="1"/>
        <v>15438096.879999997</v>
      </c>
      <c r="G112" s="11">
        <f t="shared" si="1"/>
        <v>18986519.32</v>
      </c>
      <c r="H112" s="11">
        <f t="shared" si="1"/>
        <v>13103343.499999998</v>
      </c>
      <c r="I112" s="11">
        <f t="shared" si="1"/>
        <v>18296752.610000003</v>
      </c>
      <c r="J112" s="11">
        <f t="shared" si="1"/>
        <v>756633.7000000003</v>
      </c>
      <c r="K112" s="4"/>
      <c r="L112" s="4"/>
    </row>
    <row r="113" spans="1:13" x14ac:dyDescent="0.3">
      <c r="B113" s="26"/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 spans="1:13" ht="17.5" x14ac:dyDescent="0.35">
      <c r="B114" s="223" t="s">
        <v>258</v>
      </c>
      <c r="C114" s="223"/>
      <c r="D114" s="223"/>
      <c r="E114" s="223"/>
      <c r="F114" s="223"/>
      <c r="G114" s="223"/>
      <c r="H114" s="223"/>
      <c r="I114" s="223"/>
      <c r="J114" s="223"/>
      <c r="K114" s="223"/>
      <c r="L114" s="223"/>
    </row>
    <row r="115" spans="1:13" ht="25.5" customHeight="1" x14ac:dyDescent="0.3">
      <c r="B115" s="13" t="s">
        <v>509</v>
      </c>
      <c r="C115" s="224" t="s">
        <v>298</v>
      </c>
      <c r="D115" s="225"/>
      <c r="E115" s="224" t="s">
        <v>299</v>
      </c>
      <c r="F115" s="225"/>
      <c r="G115" s="224" t="s">
        <v>289</v>
      </c>
      <c r="H115" s="225"/>
      <c r="I115" s="235"/>
      <c r="J115" s="234"/>
      <c r="K115" s="230" t="s">
        <v>146</v>
      </c>
      <c r="L115" s="227"/>
      <c r="M115" s="6"/>
    </row>
    <row r="116" spans="1:13" x14ac:dyDescent="0.3">
      <c r="B116" s="26"/>
      <c r="C116" s="27" t="s">
        <v>251</v>
      </c>
      <c r="D116" s="27" t="s">
        <v>252</v>
      </c>
      <c r="E116" s="27" t="s">
        <v>251</v>
      </c>
      <c r="F116" s="27" t="s">
        <v>252</v>
      </c>
      <c r="G116" s="27" t="s">
        <v>251</v>
      </c>
      <c r="H116" s="27" t="s">
        <v>252</v>
      </c>
      <c r="I116" s="28"/>
      <c r="J116" s="28"/>
      <c r="K116" s="27" t="s">
        <v>251</v>
      </c>
      <c r="L116" s="27" t="s">
        <v>252</v>
      </c>
    </row>
    <row r="117" spans="1:13" x14ac:dyDescent="0.3">
      <c r="B117" s="26"/>
      <c r="C117" s="27" t="s">
        <v>253</v>
      </c>
      <c r="D117" s="27" t="s">
        <v>253</v>
      </c>
      <c r="E117" s="27" t="s">
        <v>253</v>
      </c>
      <c r="F117" s="27" t="s">
        <v>253</v>
      </c>
      <c r="G117" s="27" t="s">
        <v>253</v>
      </c>
      <c r="H117" s="27" t="s">
        <v>253</v>
      </c>
      <c r="I117" s="28"/>
      <c r="J117" s="28"/>
      <c r="K117" s="27" t="s">
        <v>253</v>
      </c>
      <c r="L117" s="27" t="s">
        <v>253</v>
      </c>
    </row>
    <row r="118" spans="1:13" x14ac:dyDescent="0.3">
      <c r="B118" s="26"/>
      <c r="C118" s="10"/>
      <c r="D118" s="10"/>
      <c r="E118" s="10"/>
      <c r="F118" s="10"/>
      <c r="G118" s="10"/>
      <c r="H118" s="10"/>
      <c r="I118" s="4"/>
      <c r="J118" s="4"/>
      <c r="K118" s="10"/>
      <c r="L118" s="10"/>
    </row>
    <row r="119" spans="1:13" x14ac:dyDescent="0.3">
      <c r="A119" s="1" t="s">
        <v>576</v>
      </c>
      <c r="B119" s="26" t="s">
        <v>577</v>
      </c>
      <c r="C119" s="10">
        <v>223170.58</v>
      </c>
      <c r="D119" s="10">
        <v>431508.17</v>
      </c>
      <c r="E119" s="10">
        <v>130885.4</v>
      </c>
      <c r="F119" s="10">
        <v>1053.3499999999999</v>
      </c>
      <c r="G119" s="10">
        <v>0</v>
      </c>
      <c r="H119" s="10">
        <v>77000</v>
      </c>
      <c r="I119" s="30"/>
      <c r="J119" s="30"/>
      <c r="K119" s="10">
        <f t="shared" ref="K119:L119" si="2">C41+E41+G41+I41+C80+E80+G80+I80+C119+E119+G119</f>
        <v>13862214.100000001</v>
      </c>
      <c r="L119" s="10">
        <f t="shared" si="2"/>
        <v>8946189.959999999</v>
      </c>
    </row>
    <row r="120" spans="1:13" x14ac:dyDescent="0.3">
      <c r="A120" s="1" t="s">
        <v>576</v>
      </c>
      <c r="B120" s="26" t="s">
        <v>578</v>
      </c>
      <c r="C120" s="10">
        <v>677489.22</v>
      </c>
      <c r="D120" s="10">
        <v>626559.27</v>
      </c>
      <c r="E120" s="10">
        <v>158734.72</v>
      </c>
      <c r="F120" s="10">
        <v>8777.43</v>
      </c>
      <c r="G120" s="10">
        <v>1400625.94</v>
      </c>
      <c r="H120" s="10">
        <v>1250508.68</v>
      </c>
      <c r="I120" s="30"/>
      <c r="J120" s="30"/>
      <c r="K120" s="10">
        <f t="shared" ref="K120:L120" si="3">C42+E42+G42+I42+C81+E81+G81+I81+C120+E120+G120</f>
        <v>25262224.739999995</v>
      </c>
      <c r="L120" s="10">
        <f t="shared" si="3"/>
        <v>17523804.390000001</v>
      </c>
    </row>
    <row r="121" spans="1:13" x14ac:dyDescent="0.3">
      <c r="A121" s="1" t="s">
        <v>576</v>
      </c>
      <c r="B121" s="26" t="s">
        <v>579</v>
      </c>
      <c r="C121" s="10">
        <v>874492.75</v>
      </c>
      <c r="D121" s="10">
        <v>1351350.23</v>
      </c>
      <c r="E121" s="10">
        <v>811218.12</v>
      </c>
      <c r="F121" s="10">
        <v>26110.02</v>
      </c>
      <c r="G121" s="10">
        <v>0</v>
      </c>
      <c r="H121" s="10">
        <v>0</v>
      </c>
      <c r="I121" s="30"/>
      <c r="J121" s="30"/>
      <c r="K121" s="10">
        <f t="shared" ref="K121:L121" si="4">C43+E43+G43+I43+C82+E82+G82+I82+C121+E121+G121</f>
        <v>36460543.810000002</v>
      </c>
      <c r="L121" s="10">
        <f t="shared" si="4"/>
        <v>26281089.230000004</v>
      </c>
    </row>
    <row r="122" spans="1:13" x14ac:dyDescent="0.3">
      <c r="A122" s="1" t="s">
        <v>576</v>
      </c>
      <c r="B122" s="26" t="s">
        <v>580</v>
      </c>
      <c r="C122" s="10">
        <v>5761000</v>
      </c>
      <c r="D122" s="10">
        <v>9177000</v>
      </c>
      <c r="E122" s="10">
        <v>4084800</v>
      </c>
      <c r="F122" s="10">
        <v>11300</v>
      </c>
      <c r="G122" s="10">
        <v>0</v>
      </c>
      <c r="H122" s="10">
        <v>524200</v>
      </c>
      <c r="I122" s="30"/>
      <c r="J122" s="30"/>
      <c r="K122" s="10">
        <f t="shared" ref="K122:L122" si="5">C44+E44+G44+I44+C83+E83+G83+I83+C122+E122+G122</f>
        <v>49557100</v>
      </c>
      <c r="L122" s="10">
        <f t="shared" si="5"/>
        <v>20753700</v>
      </c>
    </row>
    <row r="123" spans="1:13" x14ac:dyDescent="0.3">
      <c r="A123" s="1" t="s">
        <v>576</v>
      </c>
      <c r="B123" s="26" t="s">
        <v>581</v>
      </c>
      <c r="C123" s="10">
        <v>2181471</v>
      </c>
      <c r="D123" s="10">
        <v>1106146</v>
      </c>
      <c r="E123" s="10">
        <v>2542351</v>
      </c>
      <c r="F123" s="10">
        <v>71731</v>
      </c>
      <c r="G123" s="10">
        <v>2918888</v>
      </c>
      <c r="H123" s="10">
        <v>1932526</v>
      </c>
      <c r="I123" s="30"/>
      <c r="J123" s="30"/>
      <c r="K123" s="10">
        <f t="shared" ref="K123:L123" si="6">C45+E45+G45+I45+C84+E84+G84+I84+C123+E123+G123</f>
        <v>92740875</v>
      </c>
      <c r="L123" s="10">
        <f t="shared" si="6"/>
        <v>59881791</v>
      </c>
    </row>
    <row r="124" spans="1:13" x14ac:dyDescent="0.3">
      <c r="A124" s="1" t="s">
        <v>576</v>
      </c>
      <c r="B124" s="26" t="s">
        <v>582</v>
      </c>
      <c r="C124" s="10">
        <v>1271787.42</v>
      </c>
      <c r="D124" s="10">
        <v>1136097.06</v>
      </c>
      <c r="E124" s="10">
        <v>767101.78</v>
      </c>
      <c r="F124" s="10">
        <v>90301.04</v>
      </c>
      <c r="G124" s="10">
        <v>139511.81</v>
      </c>
      <c r="H124" s="10">
        <v>142177.87</v>
      </c>
      <c r="I124" s="30"/>
      <c r="J124" s="30"/>
      <c r="K124" s="10">
        <f t="shared" ref="K124:L124" si="7">C46+E46+G46+I46+C85+E85+G85+I85+C124+E124+G124</f>
        <v>53422568.550000004</v>
      </c>
      <c r="L124" s="10">
        <f t="shared" si="7"/>
        <v>34364766.419999994</v>
      </c>
    </row>
    <row r="125" spans="1:13" x14ac:dyDescent="0.3">
      <c r="A125" s="1" t="s">
        <v>576</v>
      </c>
      <c r="B125" s="26" t="s">
        <v>583</v>
      </c>
      <c r="C125" s="10">
        <v>14434618</v>
      </c>
      <c r="D125" s="10">
        <v>31565000</v>
      </c>
      <c r="E125" s="10">
        <v>5177508</v>
      </c>
      <c r="F125" s="10">
        <v>67000</v>
      </c>
      <c r="G125" s="10">
        <v>1077984</v>
      </c>
      <c r="H125" s="10">
        <v>1344433</v>
      </c>
      <c r="I125" s="30"/>
      <c r="J125" s="30"/>
      <c r="K125" s="10">
        <f t="shared" ref="K125:L125" si="8">C47+E47+G47+I47+C86+E86+G86+I86+C125+E125+G125</f>
        <v>126623733</v>
      </c>
      <c r="L125" s="10">
        <f t="shared" si="8"/>
        <v>53764247</v>
      </c>
    </row>
    <row r="126" spans="1:13" x14ac:dyDescent="0.3">
      <c r="A126" s="1" t="s">
        <v>576</v>
      </c>
      <c r="B126" s="26" t="s">
        <v>584</v>
      </c>
      <c r="C126" s="10">
        <v>2107700</v>
      </c>
      <c r="D126" s="10">
        <v>5784300</v>
      </c>
      <c r="E126" s="10">
        <v>1881800</v>
      </c>
      <c r="F126" s="10">
        <v>67700</v>
      </c>
      <c r="G126" s="10">
        <v>505700</v>
      </c>
      <c r="H126" s="10">
        <v>421800</v>
      </c>
      <c r="I126" s="30"/>
      <c r="J126" s="30"/>
      <c r="K126" s="10">
        <f t="shared" ref="K126:L126" si="9">C48+E48+G48+I48+C87+E87+G87+I87+C126+E126+G126</f>
        <v>30916000</v>
      </c>
      <c r="L126" s="10">
        <f t="shared" si="9"/>
        <v>12773100</v>
      </c>
    </row>
    <row r="127" spans="1:13" x14ac:dyDescent="0.3">
      <c r="A127" s="1" t="s">
        <v>576</v>
      </c>
      <c r="B127" s="26" t="s">
        <v>585</v>
      </c>
      <c r="C127" s="10">
        <v>809588</v>
      </c>
      <c r="D127" s="10">
        <v>1305151</v>
      </c>
      <c r="E127" s="10">
        <v>2168012</v>
      </c>
      <c r="F127" s="10">
        <v>63171</v>
      </c>
      <c r="G127" s="10">
        <v>500054</v>
      </c>
      <c r="H127" s="10">
        <v>1131487</v>
      </c>
      <c r="I127" s="30"/>
      <c r="J127" s="30"/>
      <c r="K127" s="10">
        <f t="shared" ref="K127:L127" si="10">C49+E49+G49+I49+C88+E88+G88+I88+C127+E127+G127</f>
        <v>32743939</v>
      </c>
      <c r="L127" s="10">
        <f t="shared" si="10"/>
        <v>8313799</v>
      </c>
    </row>
    <row r="128" spans="1:13" x14ac:dyDescent="0.3">
      <c r="A128" s="1" t="s">
        <v>576</v>
      </c>
      <c r="B128" s="26" t="s">
        <v>586</v>
      </c>
      <c r="C128" s="10">
        <v>1530786.41</v>
      </c>
      <c r="D128" s="10">
        <v>4187304.9</v>
      </c>
      <c r="E128" s="10">
        <v>8963.93</v>
      </c>
      <c r="F128" s="10">
        <v>559.62</v>
      </c>
      <c r="G128" s="10">
        <v>101412.93</v>
      </c>
      <c r="H128" s="10">
        <v>15000</v>
      </c>
      <c r="I128" s="30"/>
      <c r="J128" s="30"/>
      <c r="K128" s="10">
        <f t="shared" ref="K128:L128" si="11">C50+E50+G50+I50+C89+E89+G89+I89+C128+E128+G128</f>
        <v>14512312.27</v>
      </c>
      <c r="L128" s="10">
        <f t="shared" si="11"/>
        <v>9161004.5699999984</v>
      </c>
    </row>
    <row r="129" spans="1:12" x14ac:dyDescent="0.3">
      <c r="A129" s="1" t="s">
        <v>576</v>
      </c>
      <c r="B129" s="26" t="s">
        <v>587</v>
      </c>
      <c r="C129" s="10">
        <v>941651.48</v>
      </c>
      <c r="D129" s="10">
        <v>745811.72</v>
      </c>
      <c r="E129" s="10">
        <v>941412.22</v>
      </c>
      <c r="F129" s="10">
        <v>12238.82</v>
      </c>
      <c r="G129" s="10">
        <v>236275.34</v>
      </c>
      <c r="H129" s="10">
        <v>415956.19</v>
      </c>
      <c r="I129" s="30"/>
      <c r="J129" s="30"/>
      <c r="K129" s="10">
        <f t="shared" ref="K129:L129" si="12">C51+E51+G51+I51+C90+E90+G90+I90+C129+E129+G129</f>
        <v>51152219.939999998</v>
      </c>
      <c r="L129" s="10">
        <f t="shared" si="12"/>
        <v>38403145.679999985</v>
      </c>
    </row>
    <row r="130" spans="1:12" x14ac:dyDescent="0.3">
      <c r="A130" s="1" t="s">
        <v>576</v>
      </c>
      <c r="B130" s="26" t="s">
        <v>588</v>
      </c>
      <c r="C130" s="10">
        <v>2069607.46</v>
      </c>
      <c r="D130" s="10">
        <v>3424380.07</v>
      </c>
      <c r="E130" s="10">
        <v>3996410.15</v>
      </c>
      <c r="F130" s="10">
        <v>353771.26</v>
      </c>
      <c r="G130" s="10">
        <v>374732.54</v>
      </c>
      <c r="H130" s="10">
        <v>392404.77</v>
      </c>
      <c r="I130" s="30"/>
      <c r="J130" s="30"/>
      <c r="K130" s="10">
        <f t="shared" ref="K130:L130" si="13">C52+E52+G52+I52+C91+E91+G91+I91+C130+E130+G130</f>
        <v>49102445.340000004</v>
      </c>
      <c r="L130" s="10">
        <f t="shared" si="13"/>
        <v>34738848.859999999</v>
      </c>
    </row>
    <row r="131" spans="1:12" x14ac:dyDescent="0.3">
      <c r="A131" s="1" t="s">
        <v>576</v>
      </c>
      <c r="B131" s="26" t="s">
        <v>589</v>
      </c>
      <c r="C131" s="10">
        <v>2109363.6800000002</v>
      </c>
      <c r="D131" s="10">
        <v>2504853.34</v>
      </c>
      <c r="E131" s="10">
        <v>4595415.8099999996</v>
      </c>
      <c r="F131" s="10">
        <v>1440793.37</v>
      </c>
      <c r="G131" s="10">
        <v>0</v>
      </c>
      <c r="H131" s="10">
        <v>0</v>
      </c>
      <c r="I131" s="30"/>
      <c r="J131" s="30"/>
      <c r="K131" s="10">
        <f t="shared" ref="K131:L131" si="14">C53+E53+G53+I53+C92+E92+G92+I92+C131+E131+G131</f>
        <v>37692330.939999998</v>
      </c>
      <c r="L131" s="10">
        <f t="shared" si="14"/>
        <v>19290432.48</v>
      </c>
    </row>
    <row r="132" spans="1:12" x14ac:dyDescent="0.3">
      <c r="A132" s="1" t="s">
        <v>576</v>
      </c>
      <c r="B132" s="26" t="s">
        <v>590</v>
      </c>
      <c r="C132" s="10">
        <v>1438090.53</v>
      </c>
      <c r="D132" s="10">
        <v>2338772.2000000002</v>
      </c>
      <c r="E132" s="10">
        <v>307435.55</v>
      </c>
      <c r="F132" s="10">
        <v>21717.07</v>
      </c>
      <c r="G132" s="10">
        <v>1213751.94</v>
      </c>
      <c r="H132" s="10">
        <v>753460.1</v>
      </c>
      <c r="I132" s="30"/>
      <c r="J132" s="30"/>
      <c r="K132" s="10">
        <f t="shared" ref="K132:L132" si="15">C54+E54+G54+I54+C93+E93+G93+I93+C132+E132+G132</f>
        <v>26590403.200000003</v>
      </c>
      <c r="L132" s="10">
        <f t="shared" si="15"/>
        <v>19342627.450000003</v>
      </c>
    </row>
    <row r="133" spans="1:12" x14ac:dyDescent="0.3">
      <c r="A133" s="1" t="s">
        <v>576</v>
      </c>
      <c r="B133" s="26" t="s">
        <v>591</v>
      </c>
      <c r="C133" s="10">
        <v>390509.07</v>
      </c>
      <c r="D133" s="10">
        <v>566859.66</v>
      </c>
      <c r="E133" s="10">
        <v>670120.4</v>
      </c>
      <c r="F133" s="10">
        <v>14888.71</v>
      </c>
      <c r="G133" s="10">
        <v>608338.85</v>
      </c>
      <c r="H133" s="10">
        <v>725000</v>
      </c>
      <c r="I133" s="30"/>
      <c r="J133" s="30"/>
      <c r="K133" s="10">
        <f t="shared" ref="K133:L133" si="16">C55+E55+G55+I55+C94+E94+G94+I94+C133+E133+G133</f>
        <v>24638620.579999998</v>
      </c>
      <c r="L133" s="10">
        <f t="shared" si="16"/>
        <v>18821512.930000003</v>
      </c>
    </row>
    <row r="134" spans="1:12" x14ac:dyDescent="0.3">
      <c r="A134" s="1" t="s">
        <v>576</v>
      </c>
      <c r="B134" s="26" t="s">
        <v>592</v>
      </c>
      <c r="C134" s="10">
        <v>109865.71</v>
      </c>
      <c r="D134" s="10">
        <v>157392.04999999999</v>
      </c>
      <c r="E134" s="10">
        <v>600327.15</v>
      </c>
      <c r="F134" s="10">
        <v>10770.21</v>
      </c>
      <c r="G134" s="10">
        <v>1073444.6399999999</v>
      </c>
      <c r="H134" s="10">
        <v>747752.04</v>
      </c>
      <c r="I134" s="30"/>
      <c r="J134" s="30"/>
      <c r="K134" s="10">
        <f t="shared" ref="K134:L134" si="17">C56+E56+G56+I56+C95+E95+G95+I95+C134+E134+G134</f>
        <v>16285137.220000003</v>
      </c>
      <c r="L134" s="10">
        <f t="shared" si="17"/>
        <v>12389196.800000004</v>
      </c>
    </row>
    <row r="135" spans="1:12" x14ac:dyDescent="0.3">
      <c r="A135" s="1" t="s">
        <v>576</v>
      </c>
      <c r="B135" s="26" t="s">
        <v>593</v>
      </c>
      <c r="C135" s="10">
        <v>1353792.27</v>
      </c>
      <c r="D135" s="10">
        <v>2472416.58</v>
      </c>
      <c r="E135" s="10">
        <v>800084.09</v>
      </c>
      <c r="F135" s="10">
        <v>19697.689999999999</v>
      </c>
      <c r="G135" s="10">
        <v>999378.3</v>
      </c>
      <c r="H135" s="10">
        <v>705264.93</v>
      </c>
      <c r="I135" s="30"/>
      <c r="J135" s="30"/>
      <c r="K135" s="10">
        <f t="shared" ref="K135:L135" si="18">C57+E57+G57+I57+C96+E96+G96+I96+C135+E135+G135</f>
        <v>47013006.690000005</v>
      </c>
      <c r="L135" s="10">
        <f t="shared" si="18"/>
        <v>28329244.970000003</v>
      </c>
    </row>
    <row r="136" spans="1:12" x14ac:dyDescent="0.3">
      <c r="A136" s="1" t="s">
        <v>576</v>
      </c>
      <c r="B136" s="26" t="s">
        <v>594</v>
      </c>
      <c r="C136" s="10">
        <v>772203</v>
      </c>
      <c r="D136" s="10">
        <v>562071.92000000004</v>
      </c>
      <c r="E136" s="10">
        <v>174546.96</v>
      </c>
      <c r="F136" s="10">
        <v>3639.25</v>
      </c>
      <c r="G136" s="10">
        <v>120631.71</v>
      </c>
      <c r="H136" s="10">
        <v>65112.68</v>
      </c>
      <c r="I136" s="30"/>
      <c r="J136" s="30"/>
      <c r="K136" s="10">
        <f t="shared" ref="K136:L136" si="19">C58+E58+G58+I58+C97+E97+G97+I97+C136+E136+G136</f>
        <v>20380159.970000006</v>
      </c>
      <c r="L136" s="10">
        <f t="shared" si="19"/>
        <v>15289856.710000001</v>
      </c>
    </row>
    <row r="137" spans="1:12" x14ac:dyDescent="0.3">
      <c r="A137" s="1" t="s">
        <v>576</v>
      </c>
      <c r="B137" s="26" t="s">
        <v>595</v>
      </c>
      <c r="C137" s="10">
        <v>1204390.33</v>
      </c>
      <c r="D137" s="10">
        <v>2441231.79</v>
      </c>
      <c r="E137" s="10">
        <v>557874.81999999995</v>
      </c>
      <c r="F137" s="10">
        <v>11774.53</v>
      </c>
      <c r="G137" s="10">
        <v>423751.05</v>
      </c>
      <c r="H137" s="10">
        <v>807311.72</v>
      </c>
      <c r="I137" s="30"/>
      <c r="J137" s="30"/>
      <c r="K137" s="10">
        <f t="shared" ref="K137:L137" si="20">C59+E59+G59+I59+C98+E98+G98+I98+C137+E137+G137</f>
        <v>26126012.460000005</v>
      </c>
      <c r="L137" s="10">
        <f t="shared" si="20"/>
        <v>16718182.940000001</v>
      </c>
    </row>
    <row r="138" spans="1:12" x14ac:dyDescent="0.3">
      <c r="A138" s="1" t="s">
        <v>576</v>
      </c>
      <c r="B138" s="26" t="s">
        <v>596</v>
      </c>
      <c r="C138" s="10">
        <v>1371553</v>
      </c>
      <c r="D138" s="10">
        <v>2534390</v>
      </c>
      <c r="E138" s="10">
        <v>2973828</v>
      </c>
      <c r="F138" s="10">
        <v>1578366</v>
      </c>
      <c r="G138" s="10">
        <v>1438100</v>
      </c>
      <c r="H138" s="10">
        <v>782271</v>
      </c>
      <c r="I138" s="30"/>
      <c r="J138" s="30"/>
      <c r="K138" s="10">
        <f t="shared" ref="K138:L138" si="21">C60+E60+G60+I60+C99+E99+G99+I99+C138+E138+G138</f>
        <v>53704775</v>
      </c>
      <c r="L138" s="10">
        <f t="shared" si="21"/>
        <v>41764076</v>
      </c>
    </row>
    <row r="139" spans="1:12" x14ac:dyDescent="0.3">
      <c r="A139" s="1" t="s">
        <v>576</v>
      </c>
      <c r="B139" s="26" t="s">
        <v>597</v>
      </c>
      <c r="C139" s="10">
        <v>1119599</v>
      </c>
      <c r="D139" s="10">
        <v>1336000</v>
      </c>
      <c r="E139" s="10">
        <v>1980051</v>
      </c>
      <c r="F139" s="10">
        <v>159002.37</v>
      </c>
      <c r="G139" s="10">
        <v>3567280.43</v>
      </c>
      <c r="H139" s="10">
        <v>2531585.29</v>
      </c>
      <c r="I139" s="30"/>
      <c r="J139" s="30"/>
      <c r="K139" s="10">
        <f t="shared" ref="K139:L139" si="22">C61+E61+G61+I61+C100+E100+G100+I100+C139+E139+G139</f>
        <v>47871290.419999994</v>
      </c>
      <c r="L139" s="10">
        <f t="shared" si="22"/>
        <v>27136535.27</v>
      </c>
    </row>
    <row r="140" spans="1:12" x14ac:dyDescent="0.3">
      <c r="A140" s="1" t="s">
        <v>576</v>
      </c>
      <c r="B140" s="26" t="s">
        <v>598</v>
      </c>
      <c r="C140" s="10">
        <v>593481.46</v>
      </c>
      <c r="D140" s="10">
        <v>499242.1</v>
      </c>
      <c r="E140" s="10">
        <v>74829.63</v>
      </c>
      <c r="F140" s="10">
        <v>37459.160000000003</v>
      </c>
      <c r="G140" s="10">
        <v>1128683.03</v>
      </c>
      <c r="H140" s="10">
        <v>101521.49</v>
      </c>
      <c r="I140" s="30"/>
      <c r="J140" s="30"/>
      <c r="K140" s="10">
        <f t="shared" ref="K140:L140" si="23">C62+E62+G62+I62+C101+E101+G101+I101+C140+E140+G140</f>
        <v>25081234.450000003</v>
      </c>
      <c r="L140" s="10">
        <f t="shared" si="23"/>
        <v>18460861.390000001</v>
      </c>
    </row>
    <row r="141" spans="1:12" x14ac:dyDescent="0.3">
      <c r="A141" s="1" t="s">
        <v>576</v>
      </c>
      <c r="B141" s="26" t="s">
        <v>599</v>
      </c>
      <c r="C141" s="10">
        <v>298524</v>
      </c>
      <c r="D141" s="10">
        <v>769430</v>
      </c>
      <c r="E141" s="10">
        <v>585397</v>
      </c>
      <c r="F141" s="10">
        <v>228816</v>
      </c>
      <c r="G141" s="10">
        <v>524316</v>
      </c>
      <c r="H141" s="10">
        <v>83807</v>
      </c>
      <c r="I141" s="30"/>
      <c r="J141" s="30"/>
      <c r="K141" s="10">
        <f t="shared" ref="K141:L141" si="24">C63+E63+G63+I63+C102+E102+G102+I102+C141+E141+G141</f>
        <v>21062665</v>
      </c>
      <c r="L141" s="10">
        <f t="shared" si="24"/>
        <v>15462691</v>
      </c>
    </row>
    <row r="142" spans="1:12" x14ac:dyDescent="0.3">
      <c r="A142" s="1" t="s">
        <v>576</v>
      </c>
      <c r="B142" s="26" t="s">
        <v>600</v>
      </c>
      <c r="C142" s="10">
        <v>0</v>
      </c>
      <c r="D142" s="10">
        <v>0</v>
      </c>
      <c r="E142" s="10">
        <v>76245.399999999994</v>
      </c>
      <c r="F142" s="10">
        <v>0</v>
      </c>
      <c r="G142" s="10">
        <v>1916520.33</v>
      </c>
      <c r="H142" s="10">
        <v>1004887.78</v>
      </c>
      <c r="I142" s="30"/>
      <c r="J142" s="30"/>
      <c r="K142" s="10">
        <f t="shared" ref="K142:L142" si="25">C64+E64+G64+I64+C103+E103+G103+I103+C142+E142+G142</f>
        <v>27651100.210000001</v>
      </c>
      <c r="L142" s="10">
        <f t="shared" si="25"/>
        <v>20614582.84</v>
      </c>
    </row>
    <row r="143" spans="1:12" x14ac:dyDescent="0.3">
      <c r="A143" s="1" t="s">
        <v>576</v>
      </c>
      <c r="B143" s="26" t="s">
        <v>601</v>
      </c>
      <c r="C143" s="10">
        <v>571781.30000000005</v>
      </c>
      <c r="D143" s="10">
        <v>1866077.47</v>
      </c>
      <c r="E143" s="10">
        <v>540512.14</v>
      </c>
      <c r="F143" s="10">
        <v>10787.65</v>
      </c>
      <c r="G143" s="10">
        <v>1670120.19</v>
      </c>
      <c r="H143" s="10">
        <v>1051128.77</v>
      </c>
      <c r="I143" s="30"/>
      <c r="J143" s="30"/>
      <c r="K143" s="10">
        <f t="shared" ref="K143:L143" si="26">C65+E65+G65+I65+C104+E104+G104+I104+C143+E143+G143</f>
        <v>23393253.280000005</v>
      </c>
      <c r="L143" s="10">
        <f t="shared" si="26"/>
        <v>17750344.400000002</v>
      </c>
    </row>
    <row r="144" spans="1:12" x14ac:dyDescent="0.3">
      <c r="A144" s="1" t="s">
        <v>576</v>
      </c>
      <c r="B144" s="26" t="s">
        <v>602</v>
      </c>
      <c r="C144" s="10">
        <v>622000</v>
      </c>
      <c r="D144" s="10">
        <v>724000</v>
      </c>
      <c r="E144" s="10">
        <v>952200</v>
      </c>
      <c r="F144" s="10">
        <v>13400</v>
      </c>
      <c r="G144" s="10">
        <v>130500</v>
      </c>
      <c r="H144" s="10">
        <v>475000</v>
      </c>
      <c r="I144" s="30"/>
      <c r="J144" s="30"/>
      <c r="K144" s="10">
        <f t="shared" ref="K144:L144" si="27">C66+E66+G66+I66+C105+E105+G105+I105+C144+E144+G144</f>
        <v>34800500</v>
      </c>
      <c r="L144" s="10">
        <f t="shared" si="27"/>
        <v>5215400</v>
      </c>
    </row>
    <row r="145" spans="1:13" x14ac:dyDescent="0.3">
      <c r="A145" s="1" t="s">
        <v>576</v>
      </c>
      <c r="B145" s="26" t="s">
        <v>603</v>
      </c>
      <c r="C145" s="10">
        <v>2169444.38</v>
      </c>
      <c r="D145" s="10">
        <v>3073659.7</v>
      </c>
      <c r="E145" s="10">
        <v>2797593.13</v>
      </c>
      <c r="F145" s="10">
        <v>31065.96</v>
      </c>
      <c r="G145" s="10">
        <v>476299</v>
      </c>
      <c r="H145" s="10">
        <v>328200</v>
      </c>
      <c r="I145" s="30"/>
      <c r="J145" s="30"/>
      <c r="K145" s="10">
        <f t="shared" ref="K145:L145" si="28">C67+E67+G67+I67+C106+E106+G106+I106+C145+E145+G145</f>
        <v>63153613.740000002</v>
      </c>
      <c r="L145" s="10">
        <f t="shared" si="28"/>
        <v>45927680.32</v>
      </c>
    </row>
    <row r="146" spans="1:13" x14ac:dyDescent="0.3">
      <c r="A146" s="1" t="s">
        <v>576</v>
      </c>
      <c r="B146" s="26" t="s">
        <v>604</v>
      </c>
      <c r="C146" s="10">
        <v>1563660.11</v>
      </c>
      <c r="D146" s="10">
        <v>2604599.5</v>
      </c>
      <c r="E146" s="10">
        <v>422969.95</v>
      </c>
      <c r="F146" s="10">
        <v>10706.53</v>
      </c>
      <c r="G146" s="10">
        <v>4734087.18</v>
      </c>
      <c r="H146" s="10">
        <v>4213706.88</v>
      </c>
      <c r="I146" s="30"/>
      <c r="J146" s="30"/>
      <c r="K146" s="10">
        <f t="shared" ref="K146:L146" si="29">C68+E68+G68+I68+C107+E107+G107+I107+C146+E146+G146</f>
        <v>46030417.61999999</v>
      </c>
      <c r="L146" s="10">
        <f t="shared" si="29"/>
        <v>33445608.390000004</v>
      </c>
    </row>
    <row r="147" spans="1:13" x14ac:dyDescent="0.3">
      <c r="A147" s="1" t="s">
        <v>576</v>
      </c>
      <c r="B147" s="26" t="s">
        <v>605</v>
      </c>
      <c r="C147" s="10">
        <v>829062.22</v>
      </c>
      <c r="D147" s="10">
        <v>1498609.61</v>
      </c>
      <c r="E147" s="10">
        <v>1644991.57</v>
      </c>
      <c r="F147" s="10">
        <v>188149.8</v>
      </c>
      <c r="G147" s="10">
        <v>120475.92</v>
      </c>
      <c r="H147" s="10">
        <v>0</v>
      </c>
      <c r="I147" s="30"/>
      <c r="J147" s="30"/>
      <c r="K147" s="10">
        <f t="shared" ref="K147:L147" si="30">C69+E69+G69+I69+C108+E108+G108+I108+C147+E147+G147</f>
        <v>21059699.450000003</v>
      </c>
      <c r="L147" s="10">
        <f t="shared" si="30"/>
        <v>14882753.110000001</v>
      </c>
    </row>
    <row r="148" spans="1:13" x14ac:dyDescent="0.3">
      <c r="A148" s="1" t="s">
        <v>576</v>
      </c>
      <c r="B148" s="26" t="s">
        <v>606</v>
      </c>
      <c r="C148" s="10">
        <v>1395938</v>
      </c>
      <c r="D148" s="10">
        <v>2814382</v>
      </c>
      <c r="E148" s="10">
        <v>276109</v>
      </c>
      <c r="F148" s="10">
        <v>1088</v>
      </c>
      <c r="G148" s="10">
        <v>1058565</v>
      </c>
      <c r="H148" s="10">
        <v>1001122</v>
      </c>
      <c r="I148" s="30"/>
      <c r="J148" s="30"/>
      <c r="K148" s="10">
        <f>C70+E70+G70+I70+C109+E109+G109+I109+C148+E148+G148</f>
        <v>35416463</v>
      </c>
      <c r="L148" s="10">
        <f>D70+F70+H70+J70+D109+F109+H109+J109+D148+F148+H148</f>
        <v>21886633</v>
      </c>
    </row>
    <row r="149" spans="1:13" x14ac:dyDescent="0.3">
      <c r="A149" s="1" t="s">
        <v>360</v>
      </c>
      <c r="B149" s="26" t="s">
        <v>607</v>
      </c>
      <c r="C149" s="10">
        <v>1738145.06</v>
      </c>
      <c r="D149" s="10">
        <v>2549451.04</v>
      </c>
      <c r="E149" s="10">
        <v>990084.56</v>
      </c>
      <c r="F149" s="10">
        <v>49885.88</v>
      </c>
      <c r="G149" s="10">
        <v>132039.03</v>
      </c>
      <c r="H149" s="10">
        <v>400000</v>
      </c>
      <c r="I149" s="30"/>
      <c r="J149" s="30"/>
      <c r="K149" s="10">
        <f>C71+E71+G71+I71+C110+E110+G110+I110+C149+E149+G149</f>
        <v>26342616.649999999</v>
      </c>
      <c r="L149" s="10">
        <f>D71+F71+H71+J71+D110+F110+H110+J110+D149+F149+H149</f>
        <v>15550442.250000002</v>
      </c>
    </row>
    <row r="150" spans="1:13" x14ac:dyDescent="0.3">
      <c r="B150" s="26"/>
      <c r="C150" s="10"/>
      <c r="D150" s="10"/>
      <c r="E150" s="10"/>
      <c r="F150" s="10"/>
      <c r="G150" s="10"/>
      <c r="H150" s="10"/>
      <c r="I150" s="4"/>
      <c r="J150" s="4"/>
      <c r="K150" s="10"/>
      <c r="L150" s="10"/>
    </row>
    <row r="151" spans="1:13" x14ac:dyDescent="0.3">
      <c r="B151" s="26" t="s">
        <v>225</v>
      </c>
      <c r="C151" s="11">
        <f t="shared" ref="C151:H151" si="31">SUBTOTAL(9,C118:C150)</f>
        <v>52534765.440000005</v>
      </c>
      <c r="D151" s="11">
        <f t="shared" si="31"/>
        <v>92154047.38000001</v>
      </c>
      <c r="E151" s="11">
        <f t="shared" si="31"/>
        <v>43689813.480000004</v>
      </c>
      <c r="F151" s="11">
        <f t="shared" si="31"/>
        <v>4605721.7200000007</v>
      </c>
      <c r="G151" s="11">
        <f t="shared" si="31"/>
        <v>28591467.160000008</v>
      </c>
      <c r="H151" s="11">
        <f t="shared" si="31"/>
        <v>23424625.189999998</v>
      </c>
      <c r="I151" s="4"/>
      <c r="J151" s="4"/>
      <c r="K151" s="11">
        <f>SUBTOTAL(9,K118:K150)</f>
        <v>1200649475.6300004</v>
      </c>
      <c r="L151" s="11">
        <f>SUBTOTAL(9,L118:L150)</f>
        <v>733184148.36000013</v>
      </c>
    </row>
    <row r="152" spans="1:13" x14ac:dyDescent="0.3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3" x14ac:dyDescent="0.3">
      <c r="B153" s="26"/>
      <c r="C153" s="4"/>
      <c r="D153" s="4"/>
      <c r="E153" s="4"/>
      <c r="F153" s="4"/>
      <c r="G153" s="4"/>
      <c r="H153" s="4"/>
      <c r="I153" s="4"/>
      <c r="J153" s="4"/>
      <c r="K153" s="4"/>
      <c r="L153" s="4"/>
    </row>
    <row r="154" spans="1:13" ht="39.75" customHeight="1" x14ac:dyDescent="0.3">
      <c r="B154" s="26"/>
      <c r="C154" s="228"/>
      <c r="D154" s="228"/>
      <c r="E154" s="228"/>
      <c r="F154" s="228"/>
      <c r="G154" s="228"/>
      <c r="H154" s="228"/>
      <c r="I154" s="228"/>
      <c r="J154" s="234"/>
      <c r="K154" s="230" t="s">
        <v>146</v>
      </c>
      <c r="L154" s="227"/>
      <c r="M154" s="6"/>
    </row>
    <row r="155" spans="1:13" x14ac:dyDescent="0.3">
      <c r="B155" s="15"/>
      <c r="C155" s="28"/>
      <c r="D155" s="28"/>
      <c r="E155" s="28"/>
      <c r="F155" s="28"/>
      <c r="G155" s="26"/>
      <c r="H155" s="28"/>
      <c r="I155" s="27"/>
      <c r="J155" s="27"/>
      <c r="K155" s="166" t="s">
        <v>251</v>
      </c>
      <c r="L155" s="28" t="s">
        <v>252</v>
      </c>
    </row>
    <row r="156" spans="1:13" x14ac:dyDescent="0.3">
      <c r="B156" s="15"/>
      <c r="C156" s="28"/>
      <c r="D156" s="28"/>
      <c r="E156" s="28"/>
      <c r="F156" s="28"/>
      <c r="G156" s="28"/>
      <c r="H156" s="28"/>
      <c r="I156" s="27"/>
      <c r="J156" s="27"/>
      <c r="K156" s="28" t="s">
        <v>253</v>
      </c>
      <c r="L156" s="28" t="s">
        <v>253</v>
      </c>
    </row>
    <row r="157" spans="1:13" x14ac:dyDescent="0.3">
      <c r="B157" s="15"/>
      <c r="C157" s="28"/>
      <c r="D157" s="28"/>
      <c r="E157" s="28"/>
      <c r="F157" s="28"/>
      <c r="G157" s="28"/>
      <c r="H157" s="28"/>
      <c r="I157" s="28"/>
      <c r="J157" s="28"/>
      <c r="K157" s="28"/>
      <c r="L157" s="28"/>
    </row>
    <row r="158" spans="1:13" x14ac:dyDescent="0.3">
      <c r="A158" s="31" t="s">
        <v>159</v>
      </c>
      <c r="B158" s="26"/>
      <c r="C158" s="4"/>
      <c r="D158" s="4"/>
      <c r="E158" s="4"/>
      <c r="F158" s="4"/>
      <c r="G158" s="4"/>
      <c r="H158" s="233" t="s">
        <v>510</v>
      </c>
      <c r="I158" s="233"/>
      <c r="J158" s="233"/>
      <c r="K158" s="162">
        <v>0</v>
      </c>
      <c r="L158" s="162">
        <v>0</v>
      </c>
    </row>
    <row r="159" spans="1:13" x14ac:dyDescent="0.3">
      <c r="A159" s="31"/>
      <c r="B159" s="26"/>
      <c r="C159" s="4"/>
      <c r="D159" s="4"/>
      <c r="E159" s="4"/>
      <c r="F159" s="4"/>
      <c r="G159" s="4"/>
      <c r="H159" s="4"/>
      <c r="I159" s="4"/>
      <c r="J159" s="4"/>
      <c r="K159" s="15">
        <f>K151+K158</f>
        <v>1200649475.6300004</v>
      </c>
      <c r="L159" s="15">
        <f>L151+L158</f>
        <v>733184148.36000013</v>
      </c>
    </row>
    <row r="160" spans="1:13" x14ac:dyDescent="0.3">
      <c r="A160" s="31" t="s">
        <v>163</v>
      </c>
      <c r="B160" s="26"/>
      <c r="C160" s="4"/>
      <c r="D160" s="4"/>
      <c r="E160" s="4"/>
      <c r="F160" s="4"/>
      <c r="G160" s="4"/>
      <c r="H160" s="231" t="s">
        <v>496</v>
      </c>
      <c r="I160" s="231"/>
      <c r="J160" s="231"/>
      <c r="K160" s="4">
        <v>2244096</v>
      </c>
      <c r="L160" s="4">
        <v>2244096</v>
      </c>
    </row>
    <row r="161" spans="2:12" ht="13.5" thickBot="1" x14ac:dyDescent="0.35">
      <c r="B161" s="10"/>
      <c r="C161" s="10"/>
      <c r="D161" s="10"/>
      <c r="E161" s="10"/>
      <c r="F161" s="10"/>
      <c r="G161" s="10"/>
      <c r="H161" s="149"/>
      <c r="I161" s="149"/>
      <c r="J161" s="149"/>
      <c r="K161" s="149"/>
      <c r="L161" s="4"/>
    </row>
    <row r="162" spans="2:12" ht="14" thickTop="1" thickBot="1" x14ac:dyDescent="0.35">
      <c r="B162" s="10"/>
      <c r="C162" s="10"/>
      <c r="D162" s="10"/>
      <c r="E162" s="10"/>
      <c r="F162" s="10"/>
      <c r="G162" s="10"/>
      <c r="H162" s="232" t="s">
        <v>160</v>
      </c>
      <c r="I162" s="232"/>
      <c r="J162" s="232"/>
      <c r="K162" s="151">
        <f>K159-K160</f>
        <v>1198405379.6300004</v>
      </c>
      <c r="L162" s="181">
        <f>L159-L160</f>
        <v>730940052.36000013</v>
      </c>
    </row>
    <row r="163" spans="2:12" ht="13.5" thickTop="1" x14ac:dyDescent="0.3"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</row>
    <row r="164" spans="2:12" x14ac:dyDescent="0.3">
      <c r="B164" s="10"/>
      <c r="C164" s="10"/>
      <c r="D164" s="10"/>
      <c r="E164" s="10"/>
      <c r="F164" s="10"/>
      <c r="G164" s="10"/>
      <c r="H164" s="4"/>
      <c r="I164" s="4"/>
      <c r="J164" s="4"/>
      <c r="K164" s="4"/>
      <c r="L164" s="4"/>
    </row>
    <row r="165" spans="2:12" x14ac:dyDescent="0.3">
      <c r="B165" s="26"/>
      <c r="C165" s="4"/>
      <c r="D165" s="4"/>
      <c r="E165" s="4"/>
      <c r="F165" s="4"/>
      <c r="G165" s="4"/>
      <c r="H165" s="4"/>
      <c r="I165" s="4"/>
      <c r="J165" s="4"/>
      <c r="K165" s="4"/>
      <c r="L165" s="4"/>
    </row>
    <row r="168" spans="2:12" ht="15.5" x14ac:dyDescent="0.35">
      <c r="K168" s="177" t="s">
        <v>156</v>
      </c>
      <c r="L168" s="177" t="s">
        <v>156</v>
      </c>
    </row>
  </sheetData>
  <mergeCells count="24">
    <mergeCell ref="B75:L75"/>
    <mergeCell ref="K115:L115"/>
    <mergeCell ref="E115:F115"/>
    <mergeCell ref="I115:J115"/>
    <mergeCell ref="B36:L36"/>
    <mergeCell ref="C37:D37"/>
    <mergeCell ref="E37:F37"/>
    <mergeCell ref="G37:H37"/>
    <mergeCell ref="I37:J37"/>
    <mergeCell ref="B114:L114"/>
    <mergeCell ref="C76:D76"/>
    <mergeCell ref="E76:F76"/>
    <mergeCell ref="G76:H76"/>
    <mergeCell ref="C154:D154"/>
    <mergeCell ref="G154:H154"/>
    <mergeCell ref="I154:J154"/>
    <mergeCell ref="G115:H115"/>
    <mergeCell ref="I76:J76"/>
    <mergeCell ref="C115:D115"/>
    <mergeCell ref="K154:L154"/>
    <mergeCell ref="E154:F154"/>
    <mergeCell ref="H160:J160"/>
    <mergeCell ref="H162:J162"/>
    <mergeCell ref="H158:J158"/>
  </mergeCells>
  <phoneticPr fontId="0" type="noConversion"/>
  <pageMargins left="0.74803149606299213" right="0.74803149606299213" top="0.51" bottom="0.5" header="0.51181102362204722" footer="0.51181102362204722"/>
  <pageSetup paperSize="9" scale="78" fitToHeight="8" orientation="landscape" r:id="rId1"/>
  <headerFooter alignWithMargins="0"/>
  <rowBreaks count="2" manualBreakCount="2">
    <brk id="74" min="1" max="11" man="1"/>
    <brk id="113" min="1" max="11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7"/>
  <sheetViews>
    <sheetView topLeftCell="B7" zoomScaleNormal="100" workbookViewId="0">
      <selection activeCell="B7" sqref="B7"/>
    </sheetView>
  </sheetViews>
  <sheetFormatPr defaultColWidth="9.1796875" defaultRowHeight="13" x14ac:dyDescent="0.3"/>
  <cols>
    <col min="1" max="1" width="9.1796875" style="1" hidden="1" customWidth="1"/>
    <col min="2" max="2" width="27.81640625" style="1" customWidth="1"/>
    <col min="3" max="10" width="13" style="1" customWidth="1"/>
    <col min="11" max="11" width="17.453125" style="1" customWidth="1"/>
    <col min="12" max="12" width="15.453125" style="1" customWidth="1"/>
    <col min="13" max="13" width="13" style="1" customWidth="1"/>
    <col min="14" max="16384" width="9.1796875" style="1"/>
  </cols>
  <sheetData>
    <row r="1" spans="1:12" hidden="1" x14ac:dyDescent="0.3">
      <c r="A1" s="1" t="s">
        <v>564</v>
      </c>
    </row>
    <row r="2" spans="1:12" hidden="1" x14ac:dyDescent="0.3">
      <c r="A2" s="1" t="s">
        <v>238</v>
      </c>
    </row>
    <row r="3" spans="1:12" hidden="1" x14ac:dyDescent="0.3">
      <c r="A3" s="1" t="s">
        <v>245</v>
      </c>
      <c r="B3" s="8" t="s">
        <v>260</v>
      </c>
      <c r="C3" s="1" t="s">
        <v>226</v>
      </c>
      <c r="D3" s="1" t="s">
        <v>226</v>
      </c>
      <c r="E3" s="1" t="s">
        <v>226</v>
      </c>
      <c r="F3" s="1" t="s">
        <v>226</v>
      </c>
      <c r="G3" s="1" t="s">
        <v>226</v>
      </c>
      <c r="H3" s="1" t="s">
        <v>226</v>
      </c>
      <c r="I3" s="1" t="s">
        <v>226</v>
      </c>
      <c r="J3" s="1" t="s">
        <v>226</v>
      </c>
    </row>
    <row r="4" spans="1:12" hidden="1" x14ac:dyDescent="0.3">
      <c r="A4" s="1" t="s">
        <v>227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3">
      <c r="A5" s="1" t="s">
        <v>254</v>
      </c>
      <c r="C5" s="1">
        <v>230</v>
      </c>
      <c r="D5" s="1">
        <v>230</v>
      </c>
      <c r="E5" s="1">
        <v>240</v>
      </c>
      <c r="F5" s="1">
        <v>240</v>
      </c>
      <c r="G5" s="1">
        <v>250</v>
      </c>
      <c r="H5" s="1">
        <v>250</v>
      </c>
      <c r="I5" s="1">
        <v>260</v>
      </c>
      <c r="J5" s="1">
        <v>260</v>
      </c>
      <c r="K5" s="2"/>
      <c r="L5" s="3"/>
    </row>
    <row r="6" spans="1:12" s="22" customFormat="1" ht="12.75" hidden="1" customHeight="1" x14ac:dyDescent="0.35">
      <c r="A6" s="1" t="s">
        <v>353</v>
      </c>
      <c r="C6" s="1" t="s">
        <v>354</v>
      </c>
      <c r="D6" s="1" t="s">
        <v>355</v>
      </c>
      <c r="E6" s="1" t="s">
        <v>354</v>
      </c>
      <c r="F6" s="1" t="s">
        <v>355</v>
      </c>
      <c r="G6" s="1" t="s">
        <v>354</v>
      </c>
      <c r="H6" s="1" t="s">
        <v>355</v>
      </c>
      <c r="I6" s="1" t="s">
        <v>354</v>
      </c>
      <c r="J6" s="1" t="s">
        <v>355</v>
      </c>
    </row>
    <row r="7" spans="1:12" customFormat="1" ht="12.5" x14ac:dyDescent="0.25"/>
    <row r="8" spans="1:12" hidden="1" x14ac:dyDescent="0.3">
      <c r="A8" s="1" t="s">
        <v>148</v>
      </c>
    </row>
    <row r="9" spans="1:12" hidden="1" x14ac:dyDescent="0.3">
      <c r="A9" s="1" t="s">
        <v>236</v>
      </c>
    </row>
    <row r="10" spans="1:12" hidden="1" x14ac:dyDescent="0.3">
      <c r="A10" s="1" t="s">
        <v>249</v>
      </c>
      <c r="B10" s="8"/>
      <c r="C10" s="31"/>
      <c r="D10" s="31"/>
      <c r="E10" s="31"/>
      <c r="F10" s="31"/>
      <c r="G10" s="31"/>
      <c r="H10" s="31"/>
      <c r="I10" s="31"/>
      <c r="J10" s="31"/>
      <c r="K10" s="31" t="s">
        <v>226</v>
      </c>
      <c r="L10" s="31" t="s">
        <v>226</v>
      </c>
    </row>
    <row r="11" spans="1:12" hidden="1" x14ac:dyDescent="0.3">
      <c r="A11" s="1" t="s">
        <v>231</v>
      </c>
      <c r="C11" s="64"/>
      <c r="D11" s="31"/>
      <c r="E11" s="64"/>
      <c r="F11" s="31"/>
      <c r="G11" s="64"/>
      <c r="H11" s="31"/>
      <c r="I11" s="64"/>
      <c r="J11" s="31"/>
      <c r="K11" s="64">
        <v>10</v>
      </c>
      <c r="L11" s="31">
        <v>30</v>
      </c>
    </row>
    <row r="12" spans="1:12" hidden="1" x14ac:dyDescent="0.3">
      <c r="A12" s="1" t="s">
        <v>221</v>
      </c>
      <c r="C12" s="31"/>
      <c r="D12" s="31"/>
      <c r="E12" s="31"/>
      <c r="F12" s="31"/>
      <c r="G12" s="31"/>
      <c r="H12" s="31"/>
      <c r="I12" s="31"/>
      <c r="J12" s="31"/>
      <c r="K12" s="31" t="s">
        <v>166</v>
      </c>
      <c r="L12" s="31" t="s">
        <v>166</v>
      </c>
    </row>
    <row r="13" spans="1:12" s="22" customFormat="1" ht="12.75" hidden="1" customHeight="1" x14ac:dyDescent="0.35">
      <c r="A13" s="1" t="s">
        <v>361</v>
      </c>
      <c r="C13" s="31"/>
      <c r="D13" s="31"/>
      <c r="E13" s="31"/>
      <c r="F13" s="31"/>
      <c r="G13" s="31"/>
      <c r="H13" s="31"/>
      <c r="I13" s="31"/>
      <c r="J13" s="31"/>
      <c r="K13" s="31" t="s">
        <v>354</v>
      </c>
      <c r="L13" s="31" t="s">
        <v>355</v>
      </c>
    </row>
    <row r="14" spans="1:12" s="22" customFormat="1" ht="12.75" customHeight="1" x14ac:dyDescent="0.35">
      <c r="A14" s="1"/>
      <c r="D14" s="1"/>
      <c r="E14" s="1"/>
      <c r="F14" s="1"/>
      <c r="G14" s="1"/>
      <c r="H14" s="1"/>
      <c r="I14" s="23"/>
      <c r="J14" s="1"/>
    </row>
    <row r="15" spans="1:12" hidden="1" x14ac:dyDescent="0.3">
      <c r="A15" s="1" t="s">
        <v>565</v>
      </c>
    </row>
    <row r="16" spans="1:12" hidden="1" x14ac:dyDescent="0.3">
      <c r="A16" s="1" t="s">
        <v>237</v>
      </c>
    </row>
    <row r="17" spans="1:13" hidden="1" x14ac:dyDescent="0.3">
      <c r="A17" s="1" t="s">
        <v>250</v>
      </c>
      <c r="B17" s="8" t="s">
        <v>260</v>
      </c>
      <c r="C17" s="1" t="s">
        <v>226</v>
      </c>
      <c r="D17" s="1" t="s">
        <v>226</v>
      </c>
      <c r="E17" s="1" t="s">
        <v>226</v>
      </c>
      <c r="F17" s="1" t="s">
        <v>226</v>
      </c>
      <c r="G17" s="1" t="s">
        <v>226</v>
      </c>
      <c r="H17" s="1" t="s">
        <v>226</v>
      </c>
      <c r="I17" s="1" t="s">
        <v>226</v>
      </c>
      <c r="J17" s="1" t="s">
        <v>226</v>
      </c>
    </row>
    <row r="18" spans="1:13" hidden="1" x14ac:dyDescent="0.3">
      <c r="A18" s="1" t="s">
        <v>232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  <c r="L18" s="3"/>
    </row>
    <row r="19" spans="1:13" hidden="1" x14ac:dyDescent="0.3">
      <c r="A19" s="1" t="s">
        <v>222</v>
      </c>
      <c r="C19" s="1">
        <v>270</v>
      </c>
      <c r="D19" s="1">
        <v>270</v>
      </c>
      <c r="E19" s="1">
        <v>280</v>
      </c>
      <c r="F19" s="1">
        <v>280</v>
      </c>
      <c r="G19" s="1">
        <v>290</v>
      </c>
      <c r="H19" s="1">
        <v>290</v>
      </c>
      <c r="I19" s="1">
        <v>800</v>
      </c>
      <c r="J19" s="1">
        <v>800</v>
      </c>
      <c r="K19" s="2"/>
      <c r="L19" s="3"/>
    </row>
    <row r="20" spans="1:13" s="22" customFormat="1" ht="12.75" hidden="1" customHeight="1" x14ac:dyDescent="0.35">
      <c r="A20" s="1" t="s">
        <v>368</v>
      </c>
      <c r="C20" s="1" t="s">
        <v>354</v>
      </c>
      <c r="D20" s="1" t="s">
        <v>355</v>
      </c>
      <c r="E20" s="1" t="s">
        <v>354</v>
      </c>
      <c r="F20" s="1" t="s">
        <v>355</v>
      </c>
      <c r="G20" s="1" t="s">
        <v>354</v>
      </c>
      <c r="H20" s="1" t="s">
        <v>355</v>
      </c>
      <c r="I20" s="1" t="s">
        <v>354</v>
      </c>
      <c r="J20" s="1" t="s">
        <v>355</v>
      </c>
    </row>
    <row r="21" spans="1:13" customFormat="1" ht="12.5" x14ac:dyDescent="0.25"/>
    <row r="22" spans="1:13" hidden="1" x14ac:dyDescent="0.3">
      <c r="A22" s="1" t="s">
        <v>167</v>
      </c>
    </row>
    <row r="23" spans="1:13" hidden="1" x14ac:dyDescent="0.3">
      <c r="A23" s="1" t="s">
        <v>371</v>
      </c>
    </row>
    <row r="24" spans="1:13" hidden="1" x14ac:dyDescent="0.3">
      <c r="A24" s="1" t="s">
        <v>372</v>
      </c>
      <c r="B24" s="8"/>
      <c r="C24" s="31"/>
      <c r="D24" s="31"/>
      <c r="E24" s="31"/>
      <c r="F24" s="31"/>
      <c r="G24" s="31"/>
      <c r="H24" s="31"/>
      <c r="K24" s="31" t="s">
        <v>226</v>
      </c>
      <c r="L24" s="1" t="s">
        <v>226</v>
      </c>
    </row>
    <row r="25" spans="1:13" hidden="1" x14ac:dyDescent="0.3">
      <c r="A25" s="1" t="s">
        <v>373</v>
      </c>
      <c r="C25" s="64"/>
      <c r="D25" s="31"/>
      <c r="E25" s="64"/>
      <c r="F25" s="31"/>
      <c r="G25" s="64"/>
      <c r="H25" s="31"/>
      <c r="I25" s="7"/>
      <c r="K25" s="64">
        <v>10</v>
      </c>
      <c r="L25" s="1">
        <v>10</v>
      </c>
    </row>
    <row r="26" spans="1:13" hidden="1" x14ac:dyDescent="0.3">
      <c r="A26" s="1" t="s">
        <v>374</v>
      </c>
      <c r="C26" s="31"/>
      <c r="D26" s="31"/>
      <c r="E26" s="31"/>
      <c r="F26" s="31"/>
      <c r="G26" s="31"/>
      <c r="H26" s="31"/>
      <c r="K26" s="31">
        <v>80</v>
      </c>
      <c r="L26" s="1">
        <v>80</v>
      </c>
    </row>
    <row r="27" spans="1:13" s="22" customFormat="1" ht="12.75" hidden="1" customHeight="1" x14ac:dyDescent="0.35">
      <c r="A27" s="1" t="s">
        <v>375</v>
      </c>
      <c r="C27" s="31"/>
      <c r="D27" s="31"/>
      <c r="E27" s="31"/>
      <c r="F27" s="31"/>
      <c r="G27" s="31"/>
      <c r="H27" s="31"/>
      <c r="I27" s="23"/>
      <c r="J27" s="1"/>
      <c r="K27" s="64" t="s">
        <v>355</v>
      </c>
      <c r="L27" s="7" t="s">
        <v>355</v>
      </c>
    </row>
    <row r="28" spans="1:13" x14ac:dyDescent="0.3">
      <c r="C28" s="31"/>
      <c r="D28" s="31"/>
      <c r="E28" s="31"/>
      <c r="F28" s="31"/>
      <c r="G28" s="31"/>
      <c r="H28" s="31"/>
      <c r="K28" s="2"/>
      <c r="L28" s="3"/>
    </row>
    <row r="29" spans="1:13" ht="17.5" x14ac:dyDescent="0.35">
      <c r="B29" s="217" t="s">
        <v>258</v>
      </c>
      <c r="C29" s="217"/>
      <c r="D29" s="217"/>
      <c r="E29" s="217"/>
      <c r="F29" s="217"/>
      <c r="G29" s="217"/>
      <c r="H29" s="217"/>
      <c r="I29" s="217"/>
      <c r="J29" s="217"/>
      <c r="K29" s="217"/>
      <c r="L29" s="217"/>
    </row>
    <row r="30" spans="1:13" ht="25.5" customHeight="1" x14ac:dyDescent="0.3">
      <c r="B30" s="13" t="s">
        <v>509</v>
      </c>
      <c r="C30" s="236" t="s">
        <v>300</v>
      </c>
      <c r="D30" s="237"/>
      <c r="E30" s="236" t="s">
        <v>301</v>
      </c>
      <c r="F30" s="237"/>
      <c r="G30" s="236" t="s">
        <v>302</v>
      </c>
      <c r="H30" s="237"/>
      <c r="I30" s="236" t="s">
        <v>303</v>
      </c>
      <c r="J30" s="237"/>
      <c r="K30" s="14"/>
      <c r="L30" s="6"/>
      <c r="M30" s="6"/>
    </row>
    <row r="31" spans="1:13" x14ac:dyDescent="0.3">
      <c r="B31" s="8"/>
      <c r="C31" s="9" t="s">
        <v>251</v>
      </c>
      <c r="D31" s="9" t="s">
        <v>252</v>
      </c>
      <c r="E31" s="9" t="s">
        <v>251</v>
      </c>
      <c r="F31" s="9" t="s">
        <v>252</v>
      </c>
      <c r="G31" s="9" t="s">
        <v>251</v>
      </c>
      <c r="H31" s="9" t="s">
        <v>252</v>
      </c>
      <c r="I31" s="9" t="s">
        <v>251</v>
      </c>
      <c r="J31" s="9" t="s">
        <v>252</v>
      </c>
      <c r="K31" s="12"/>
      <c r="L31" s="12"/>
    </row>
    <row r="32" spans="1:13" x14ac:dyDescent="0.3">
      <c r="B32" s="8"/>
      <c r="C32" s="9" t="s">
        <v>253</v>
      </c>
      <c r="D32" s="9" t="s">
        <v>253</v>
      </c>
      <c r="E32" s="9" t="s">
        <v>253</v>
      </c>
      <c r="F32" s="9" t="s">
        <v>253</v>
      </c>
      <c r="G32" s="9" t="s">
        <v>253</v>
      </c>
      <c r="H32" s="9" t="s">
        <v>253</v>
      </c>
      <c r="I32" s="9" t="s">
        <v>253</v>
      </c>
      <c r="J32" s="9" t="s">
        <v>253</v>
      </c>
      <c r="K32" s="12"/>
      <c r="L32" s="12"/>
    </row>
    <row r="33" spans="1:12" x14ac:dyDescent="0.3">
      <c r="B33" s="8"/>
      <c r="K33" s="6"/>
      <c r="L33" s="6"/>
    </row>
    <row r="34" spans="1:12" x14ac:dyDescent="0.3">
      <c r="A34" s="1" t="s">
        <v>576</v>
      </c>
      <c r="B34" s="8" t="s">
        <v>577</v>
      </c>
      <c r="C34" s="10">
        <v>2547109.42</v>
      </c>
      <c r="D34" s="10">
        <v>58253.71</v>
      </c>
      <c r="E34" s="10">
        <v>1770633.84</v>
      </c>
      <c r="F34" s="10">
        <v>35162.21</v>
      </c>
      <c r="G34" s="10">
        <v>95874.81</v>
      </c>
      <c r="H34" s="10">
        <v>1668.86</v>
      </c>
      <c r="I34" s="10">
        <v>91098.89</v>
      </c>
      <c r="J34" s="10">
        <v>213.71</v>
      </c>
      <c r="K34" s="4"/>
      <c r="L34" s="4"/>
    </row>
    <row r="35" spans="1:12" x14ac:dyDescent="0.3">
      <c r="A35" s="1" t="s">
        <v>576</v>
      </c>
      <c r="B35" s="8" t="s">
        <v>578</v>
      </c>
      <c r="C35" s="10">
        <v>2470357.64</v>
      </c>
      <c r="D35" s="10">
        <v>2474517.7799999998</v>
      </c>
      <c r="E35" s="10">
        <v>1756467.3</v>
      </c>
      <c r="F35" s="10">
        <v>1757998.89</v>
      </c>
      <c r="G35" s="10">
        <v>0</v>
      </c>
      <c r="H35" s="10">
        <v>0</v>
      </c>
      <c r="I35" s="10">
        <v>53453.83</v>
      </c>
      <c r="J35" s="10">
        <v>423.42</v>
      </c>
      <c r="K35" s="4"/>
      <c r="L35" s="4"/>
    </row>
    <row r="36" spans="1:12" x14ac:dyDescent="0.3">
      <c r="A36" s="1" t="s">
        <v>576</v>
      </c>
      <c r="B36" s="8" t="s">
        <v>579</v>
      </c>
      <c r="C36" s="10">
        <v>6545494.2300000004</v>
      </c>
      <c r="D36" s="10">
        <v>10951492.699999999</v>
      </c>
      <c r="E36" s="10">
        <v>3420155.04</v>
      </c>
      <c r="F36" s="10">
        <v>73694.64</v>
      </c>
      <c r="G36" s="10">
        <v>418757.73</v>
      </c>
      <c r="H36" s="10">
        <v>4713.8599999999997</v>
      </c>
      <c r="I36" s="10">
        <v>201353.47</v>
      </c>
      <c r="J36" s="10">
        <v>4711.0200000000004</v>
      </c>
      <c r="K36" s="4"/>
      <c r="L36" s="4"/>
    </row>
    <row r="37" spans="1:12" x14ac:dyDescent="0.3">
      <c r="A37" s="1" t="s">
        <v>576</v>
      </c>
      <c r="B37" s="8" t="s">
        <v>580</v>
      </c>
      <c r="C37" s="10">
        <v>6567500</v>
      </c>
      <c r="D37" s="10">
        <v>6400200</v>
      </c>
      <c r="E37" s="10">
        <v>2916400</v>
      </c>
      <c r="F37" s="10">
        <v>2793800</v>
      </c>
      <c r="G37" s="10">
        <v>2200</v>
      </c>
      <c r="H37" s="10">
        <v>6100</v>
      </c>
      <c r="I37" s="10">
        <v>199800</v>
      </c>
      <c r="J37" s="10">
        <v>6000</v>
      </c>
      <c r="K37" s="4"/>
      <c r="L37" s="4"/>
    </row>
    <row r="38" spans="1:12" x14ac:dyDescent="0.3">
      <c r="A38" s="1" t="s">
        <v>576</v>
      </c>
      <c r="B38" s="8" t="s">
        <v>581</v>
      </c>
      <c r="C38" s="10">
        <v>22646598</v>
      </c>
      <c r="D38" s="10">
        <v>22646598</v>
      </c>
      <c r="E38" s="10">
        <v>7921689</v>
      </c>
      <c r="F38" s="10">
        <v>7921689</v>
      </c>
      <c r="G38" s="10">
        <v>0</v>
      </c>
      <c r="H38" s="10">
        <v>0</v>
      </c>
      <c r="I38" s="10">
        <v>1691843</v>
      </c>
      <c r="J38" s="10">
        <v>34216</v>
      </c>
      <c r="K38" s="4"/>
      <c r="L38" s="4"/>
    </row>
    <row r="39" spans="1:12" x14ac:dyDescent="0.3">
      <c r="A39" s="1" t="s">
        <v>576</v>
      </c>
      <c r="B39" s="8" t="s">
        <v>582</v>
      </c>
      <c r="C39" s="10">
        <v>10995831.41</v>
      </c>
      <c r="D39" s="10">
        <v>326333.33</v>
      </c>
      <c r="E39" s="10">
        <v>2566235.85</v>
      </c>
      <c r="F39" s="10">
        <v>79283.95</v>
      </c>
      <c r="G39" s="10">
        <v>573509.61</v>
      </c>
      <c r="H39" s="10">
        <v>21254.43</v>
      </c>
      <c r="I39" s="10">
        <v>393420.23</v>
      </c>
      <c r="J39" s="10">
        <v>8243.84</v>
      </c>
      <c r="K39" s="4"/>
      <c r="L39" s="4"/>
    </row>
    <row r="40" spans="1:12" x14ac:dyDescent="0.3">
      <c r="A40" s="1" t="s">
        <v>576</v>
      </c>
      <c r="B40" s="8" t="s">
        <v>583</v>
      </c>
      <c r="C40" s="10">
        <v>31587051</v>
      </c>
      <c r="D40" s="10">
        <v>31587051</v>
      </c>
      <c r="E40" s="10">
        <v>12479475</v>
      </c>
      <c r="F40" s="10">
        <v>12479475</v>
      </c>
      <c r="G40" s="10">
        <v>0</v>
      </c>
      <c r="H40" s="10">
        <v>0</v>
      </c>
      <c r="I40" s="10">
        <v>975494</v>
      </c>
      <c r="J40" s="10">
        <v>2000</v>
      </c>
      <c r="K40" s="4"/>
      <c r="L40" s="4"/>
    </row>
    <row r="41" spans="1:12" x14ac:dyDescent="0.3">
      <c r="A41" s="1" t="s">
        <v>576</v>
      </c>
      <c r="B41" s="8" t="s">
        <v>584</v>
      </c>
      <c r="C41" s="10">
        <v>5280300</v>
      </c>
      <c r="D41" s="10">
        <v>3809100</v>
      </c>
      <c r="E41" s="10">
        <v>2730200</v>
      </c>
      <c r="F41" s="10">
        <v>1998800</v>
      </c>
      <c r="G41" s="10">
        <v>400</v>
      </c>
      <c r="H41" s="10">
        <v>0</v>
      </c>
      <c r="I41" s="10">
        <v>108100</v>
      </c>
      <c r="J41" s="10">
        <v>2500</v>
      </c>
      <c r="K41" s="4"/>
      <c r="L41" s="4"/>
    </row>
    <row r="42" spans="1:12" x14ac:dyDescent="0.3">
      <c r="A42" s="1" t="s">
        <v>576</v>
      </c>
      <c r="B42" s="8" t="s">
        <v>585</v>
      </c>
      <c r="C42" s="10">
        <v>11286518</v>
      </c>
      <c r="D42" s="10">
        <v>11386037</v>
      </c>
      <c r="E42" s="10">
        <v>6035213</v>
      </c>
      <c r="F42" s="10">
        <v>6109624</v>
      </c>
      <c r="G42" s="10">
        <v>0</v>
      </c>
      <c r="H42" s="10">
        <v>0</v>
      </c>
      <c r="I42" s="10">
        <v>388992</v>
      </c>
      <c r="J42" s="10">
        <v>9209</v>
      </c>
      <c r="K42" s="4"/>
      <c r="L42" s="4"/>
    </row>
    <row r="43" spans="1:12" x14ac:dyDescent="0.3">
      <c r="A43" s="1" t="s">
        <v>576</v>
      </c>
      <c r="B43" s="8" t="s">
        <v>586</v>
      </c>
      <c r="C43" s="10">
        <v>2222978.9500000002</v>
      </c>
      <c r="D43" s="10">
        <v>45937.96</v>
      </c>
      <c r="E43" s="10">
        <v>832386.57</v>
      </c>
      <c r="F43" s="10">
        <v>17773.48</v>
      </c>
      <c r="G43" s="10">
        <v>406946.6</v>
      </c>
      <c r="H43" s="10">
        <v>398148</v>
      </c>
      <c r="I43" s="10">
        <v>223994.06</v>
      </c>
      <c r="J43" s="10">
        <v>24000</v>
      </c>
      <c r="K43" s="4"/>
      <c r="L43" s="4"/>
    </row>
    <row r="44" spans="1:12" x14ac:dyDescent="0.3">
      <c r="A44" s="1" t="s">
        <v>576</v>
      </c>
      <c r="B44" s="8" t="s">
        <v>587</v>
      </c>
      <c r="C44" s="10">
        <v>5908498.9299999997</v>
      </c>
      <c r="D44" s="10">
        <v>5826792.8399999999</v>
      </c>
      <c r="E44" s="10">
        <v>2584256.56</v>
      </c>
      <c r="F44" s="10">
        <v>2601447.77</v>
      </c>
      <c r="G44" s="10">
        <v>0</v>
      </c>
      <c r="H44" s="10">
        <v>0</v>
      </c>
      <c r="I44" s="10">
        <v>514153.48</v>
      </c>
      <c r="J44" s="10">
        <v>7092.79</v>
      </c>
      <c r="K44" s="4"/>
      <c r="L44" s="4"/>
    </row>
    <row r="45" spans="1:12" x14ac:dyDescent="0.3">
      <c r="A45" s="1" t="s">
        <v>576</v>
      </c>
      <c r="B45" s="8" t="s">
        <v>588</v>
      </c>
      <c r="C45" s="10">
        <v>8466715.3000000007</v>
      </c>
      <c r="D45" s="10">
        <v>419912.17</v>
      </c>
      <c r="E45" s="10">
        <v>3541605.34</v>
      </c>
      <c r="F45" s="10">
        <v>90262.61</v>
      </c>
      <c r="G45" s="10">
        <v>254953.56</v>
      </c>
      <c r="H45" s="10">
        <v>6573.6</v>
      </c>
      <c r="I45" s="10">
        <v>1059747.43</v>
      </c>
      <c r="J45" s="10">
        <v>63627.88</v>
      </c>
      <c r="K45" s="4"/>
      <c r="L45" s="4"/>
    </row>
    <row r="46" spans="1:12" x14ac:dyDescent="0.3">
      <c r="A46" s="1" t="s">
        <v>576</v>
      </c>
      <c r="B46" s="8" t="s">
        <v>589</v>
      </c>
      <c r="C46" s="10">
        <v>4359452.13</v>
      </c>
      <c r="D46" s="10">
        <v>4359451.87</v>
      </c>
      <c r="E46" s="10">
        <v>4752752.0599999996</v>
      </c>
      <c r="F46" s="10">
        <v>4752751.29</v>
      </c>
      <c r="G46" s="10">
        <v>0</v>
      </c>
      <c r="H46" s="10">
        <v>0</v>
      </c>
      <c r="I46" s="10">
        <v>0</v>
      </c>
      <c r="J46" s="10">
        <v>0</v>
      </c>
      <c r="K46" s="4"/>
      <c r="L46" s="4"/>
    </row>
    <row r="47" spans="1:12" x14ac:dyDescent="0.3">
      <c r="A47" s="1" t="s">
        <v>576</v>
      </c>
      <c r="B47" s="8" t="s">
        <v>590</v>
      </c>
      <c r="C47" s="10">
        <v>3173767.2</v>
      </c>
      <c r="D47" s="10">
        <v>3217119.59</v>
      </c>
      <c r="E47" s="10">
        <v>2104283.85</v>
      </c>
      <c r="F47" s="10">
        <v>2017389.51</v>
      </c>
      <c r="G47" s="10">
        <v>440631.5</v>
      </c>
      <c r="H47" s="10">
        <v>393931.61</v>
      </c>
      <c r="I47" s="10">
        <v>52617.41</v>
      </c>
      <c r="J47" s="10">
        <v>1454.46</v>
      </c>
      <c r="K47" s="4"/>
      <c r="L47" s="4"/>
    </row>
    <row r="48" spans="1:12" x14ac:dyDescent="0.3">
      <c r="A48" s="1" t="s">
        <v>576</v>
      </c>
      <c r="B48" s="8" t="s">
        <v>591</v>
      </c>
      <c r="C48" s="10">
        <v>2506252.6800000002</v>
      </c>
      <c r="D48" s="10">
        <v>2436443.37</v>
      </c>
      <c r="E48" s="10">
        <v>1582036.26</v>
      </c>
      <c r="F48" s="10">
        <v>1546583.38</v>
      </c>
      <c r="G48" s="10">
        <v>0</v>
      </c>
      <c r="H48" s="10">
        <v>0</v>
      </c>
      <c r="I48" s="10">
        <v>74850.66</v>
      </c>
      <c r="J48" s="10">
        <v>988.04</v>
      </c>
      <c r="K48" s="4"/>
      <c r="L48" s="4"/>
    </row>
    <row r="49" spans="1:12" x14ac:dyDescent="0.3">
      <c r="A49" s="1" t="s">
        <v>576</v>
      </c>
      <c r="B49" s="8" t="s">
        <v>592</v>
      </c>
      <c r="C49" s="10">
        <v>1547972.57</v>
      </c>
      <c r="D49" s="10">
        <v>1547973.09</v>
      </c>
      <c r="E49" s="10">
        <v>1051665.23</v>
      </c>
      <c r="F49" s="10">
        <v>1051665.42</v>
      </c>
      <c r="G49" s="10">
        <v>169876.58</v>
      </c>
      <c r="H49" s="10">
        <v>169876.97</v>
      </c>
      <c r="I49" s="10">
        <v>10291.36</v>
      </c>
      <c r="J49" s="10">
        <v>0</v>
      </c>
      <c r="K49" s="4"/>
      <c r="L49" s="4"/>
    </row>
    <row r="50" spans="1:12" x14ac:dyDescent="0.3">
      <c r="A50" s="1" t="s">
        <v>576</v>
      </c>
      <c r="B50" s="8" t="s">
        <v>593</v>
      </c>
      <c r="C50" s="10">
        <v>9070705.7300000004</v>
      </c>
      <c r="D50" s="10">
        <v>9070703.3599999994</v>
      </c>
      <c r="E50" s="10">
        <v>3774253.06</v>
      </c>
      <c r="F50" s="10">
        <v>3774254.42</v>
      </c>
      <c r="G50" s="10">
        <v>0</v>
      </c>
      <c r="H50" s="10">
        <v>0</v>
      </c>
      <c r="I50" s="10">
        <v>163188.13</v>
      </c>
      <c r="J50" s="10">
        <v>5000</v>
      </c>
      <c r="K50" s="4"/>
      <c r="L50" s="4"/>
    </row>
    <row r="51" spans="1:12" x14ac:dyDescent="0.3">
      <c r="A51" s="1" t="s">
        <v>576</v>
      </c>
      <c r="B51" s="8" t="s">
        <v>594</v>
      </c>
      <c r="C51" s="10">
        <v>2147506.2400000002</v>
      </c>
      <c r="D51" s="10">
        <v>57852.08</v>
      </c>
      <c r="E51" s="10">
        <v>1107639.56</v>
      </c>
      <c r="F51" s="10">
        <v>27825.1</v>
      </c>
      <c r="G51" s="10">
        <v>0</v>
      </c>
      <c r="H51" s="10">
        <v>0</v>
      </c>
      <c r="I51" s="10">
        <v>34535</v>
      </c>
      <c r="J51" s="10">
        <v>250</v>
      </c>
      <c r="K51" s="4"/>
      <c r="L51" s="4"/>
    </row>
    <row r="52" spans="1:12" x14ac:dyDescent="0.3">
      <c r="A52" s="1" t="s">
        <v>576</v>
      </c>
      <c r="B52" s="8" t="s">
        <v>595</v>
      </c>
      <c r="C52" s="10">
        <v>5039857.55</v>
      </c>
      <c r="D52" s="10">
        <v>5039857.96</v>
      </c>
      <c r="E52" s="10">
        <v>2069669.29</v>
      </c>
      <c r="F52" s="10">
        <v>2069668.84</v>
      </c>
      <c r="G52" s="10">
        <v>131756.82</v>
      </c>
      <c r="H52" s="10">
        <v>131757.07</v>
      </c>
      <c r="I52" s="10">
        <v>250616.91</v>
      </c>
      <c r="J52" s="10">
        <v>4380.25</v>
      </c>
      <c r="K52" s="4"/>
      <c r="L52" s="4"/>
    </row>
    <row r="53" spans="1:12" x14ac:dyDescent="0.3">
      <c r="A53" s="1" t="s">
        <v>576</v>
      </c>
      <c r="B53" s="8" t="s">
        <v>596</v>
      </c>
      <c r="C53" s="10">
        <v>7587857</v>
      </c>
      <c r="D53" s="10">
        <v>5955265</v>
      </c>
      <c r="E53" s="10">
        <v>4944308</v>
      </c>
      <c r="F53" s="10">
        <v>3663862</v>
      </c>
      <c r="G53" s="10">
        <v>439134</v>
      </c>
      <c r="H53" s="10">
        <v>327114</v>
      </c>
      <c r="I53" s="10">
        <v>91114</v>
      </c>
      <c r="J53" s="10">
        <v>1441</v>
      </c>
      <c r="K53" s="4"/>
      <c r="L53" s="4"/>
    </row>
    <row r="54" spans="1:12" x14ac:dyDescent="0.3">
      <c r="A54" s="1" t="s">
        <v>576</v>
      </c>
      <c r="B54" s="8" t="s">
        <v>597</v>
      </c>
      <c r="C54" s="10">
        <v>4774268.16</v>
      </c>
      <c r="D54" s="10">
        <v>235856</v>
      </c>
      <c r="E54" s="10">
        <v>3786774.92</v>
      </c>
      <c r="F54" s="10">
        <v>128908.18</v>
      </c>
      <c r="G54" s="10">
        <v>54009.35</v>
      </c>
      <c r="H54" s="10">
        <v>4907.95</v>
      </c>
      <c r="I54" s="10">
        <v>60311.56</v>
      </c>
      <c r="J54" s="10">
        <v>22024.560000000001</v>
      </c>
      <c r="K54" s="4"/>
      <c r="L54" s="4"/>
    </row>
    <row r="55" spans="1:12" x14ac:dyDescent="0.3">
      <c r="A55" s="1" t="s">
        <v>576</v>
      </c>
      <c r="B55" s="8" t="s">
        <v>598</v>
      </c>
      <c r="C55" s="10">
        <v>1691113.25</v>
      </c>
      <c r="D55" s="10">
        <v>41307.26</v>
      </c>
      <c r="E55" s="10">
        <v>1667064.75</v>
      </c>
      <c r="F55" s="10">
        <v>28564.42</v>
      </c>
      <c r="G55" s="10">
        <v>0</v>
      </c>
      <c r="H55" s="10">
        <v>0</v>
      </c>
      <c r="I55" s="10">
        <v>65236.53</v>
      </c>
      <c r="J55" s="10">
        <v>578</v>
      </c>
      <c r="K55" s="4"/>
      <c r="L55" s="4"/>
    </row>
    <row r="56" spans="1:12" x14ac:dyDescent="0.3">
      <c r="A56" s="1" t="s">
        <v>576</v>
      </c>
      <c r="B56" s="8" t="s">
        <v>599</v>
      </c>
      <c r="C56" s="10">
        <v>2035320</v>
      </c>
      <c r="D56" s="10">
        <v>3740776</v>
      </c>
      <c r="E56" s="10">
        <v>1420685</v>
      </c>
      <c r="F56" s="10">
        <v>33187</v>
      </c>
      <c r="G56" s="10">
        <v>0</v>
      </c>
      <c r="H56" s="10">
        <v>0</v>
      </c>
      <c r="I56" s="10">
        <v>50854</v>
      </c>
      <c r="J56" s="10">
        <v>435</v>
      </c>
      <c r="K56" s="4"/>
      <c r="L56" s="4"/>
    </row>
    <row r="57" spans="1:12" x14ac:dyDescent="0.3">
      <c r="A57" s="1" t="s">
        <v>576</v>
      </c>
      <c r="B57" s="8" t="s">
        <v>600</v>
      </c>
      <c r="C57" s="10">
        <v>4364259.0999999996</v>
      </c>
      <c r="D57" s="10">
        <v>3935500.86</v>
      </c>
      <c r="E57" s="10">
        <v>1598529.7</v>
      </c>
      <c r="F57" s="10">
        <v>1325072.43</v>
      </c>
      <c r="G57" s="10">
        <v>26.71</v>
      </c>
      <c r="H57" s="10">
        <v>0</v>
      </c>
      <c r="I57" s="10">
        <v>30437.42</v>
      </c>
      <c r="J57" s="10">
        <v>0</v>
      </c>
      <c r="K57" s="4"/>
      <c r="L57" s="4"/>
    </row>
    <row r="58" spans="1:12" x14ac:dyDescent="0.3">
      <c r="A58" s="1" t="s">
        <v>576</v>
      </c>
      <c r="B58" s="8" t="s">
        <v>601</v>
      </c>
      <c r="C58" s="10">
        <v>3376404.53</v>
      </c>
      <c r="D58" s="10">
        <v>3376405.2</v>
      </c>
      <c r="E58" s="10">
        <v>876026.88</v>
      </c>
      <c r="F58" s="10">
        <v>876027.13</v>
      </c>
      <c r="G58" s="10">
        <v>67107.67</v>
      </c>
      <c r="H58" s="10">
        <v>67108.5</v>
      </c>
      <c r="I58" s="10">
        <v>60523.91</v>
      </c>
      <c r="J58" s="10">
        <v>178.98</v>
      </c>
      <c r="K58" s="4"/>
      <c r="L58" s="4"/>
    </row>
    <row r="59" spans="1:12" x14ac:dyDescent="0.3">
      <c r="A59" s="1" t="s">
        <v>576</v>
      </c>
      <c r="B59" s="8" t="s">
        <v>602</v>
      </c>
      <c r="C59" s="10">
        <v>4970000</v>
      </c>
      <c r="D59" s="10">
        <v>4970000</v>
      </c>
      <c r="E59" s="10">
        <v>3815300</v>
      </c>
      <c r="F59" s="10">
        <v>3815300</v>
      </c>
      <c r="G59" s="10">
        <v>104500</v>
      </c>
      <c r="H59" s="10">
        <v>104500</v>
      </c>
      <c r="I59" s="10">
        <v>0</v>
      </c>
      <c r="J59" s="10">
        <v>0</v>
      </c>
      <c r="K59" s="4"/>
      <c r="L59" s="4"/>
    </row>
    <row r="60" spans="1:12" x14ac:dyDescent="0.3">
      <c r="A60" s="1" t="s">
        <v>576</v>
      </c>
      <c r="B60" s="8" t="s">
        <v>603</v>
      </c>
      <c r="C60" s="10">
        <v>8961604.3100000005</v>
      </c>
      <c r="D60" s="10">
        <v>169915.69</v>
      </c>
      <c r="E60" s="10">
        <v>3070129.98</v>
      </c>
      <c r="F60" s="10">
        <v>74886.98</v>
      </c>
      <c r="G60" s="10">
        <v>0</v>
      </c>
      <c r="H60" s="10">
        <v>0</v>
      </c>
      <c r="I60" s="10">
        <v>322035.71999999997</v>
      </c>
      <c r="J60" s="10">
        <v>53471.75</v>
      </c>
      <c r="K60" s="4"/>
      <c r="L60" s="4"/>
    </row>
    <row r="61" spans="1:12" x14ac:dyDescent="0.3">
      <c r="A61" s="1" t="s">
        <v>576</v>
      </c>
      <c r="B61" s="8" t="s">
        <v>604</v>
      </c>
      <c r="C61" s="10">
        <v>7180282.1399999997</v>
      </c>
      <c r="D61" s="10">
        <v>7180281.9199999999</v>
      </c>
      <c r="E61" s="10">
        <v>2265842.89</v>
      </c>
      <c r="F61" s="10">
        <v>2265843.44</v>
      </c>
      <c r="G61" s="10">
        <v>0</v>
      </c>
      <c r="H61" s="10">
        <v>0</v>
      </c>
      <c r="I61" s="10">
        <v>383270.13</v>
      </c>
      <c r="J61" s="10">
        <v>2241.9</v>
      </c>
      <c r="K61" s="4"/>
      <c r="L61" s="4"/>
    </row>
    <row r="62" spans="1:12" x14ac:dyDescent="0.3">
      <c r="A62" s="1" t="s">
        <v>576</v>
      </c>
      <c r="B62" s="8" t="s">
        <v>605</v>
      </c>
      <c r="C62" s="10">
        <v>1908894.03</v>
      </c>
      <c r="D62" s="10">
        <v>1913488.94</v>
      </c>
      <c r="E62" s="10">
        <v>1474860.97</v>
      </c>
      <c r="F62" s="10">
        <v>1467525.6</v>
      </c>
      <c r="G62" s="10">
        <v>125936.31</v>
      </c>
      <c r="H62" s="10">
        <v>127532.63</v>
      </c>
      <c r="I62" s="10">
        <v>71393.570000000007</v>
      </c>
      <c r="J62" s="10">
        <v>1010.57</v>
      </c>
      <c r="K62" s="4"/>
      <c r="L62" s="4"/>
    </row>
    <row r="63" spans="1:12" x14ac:dyDescent="0.3">
      <c r="A63" s="1" t="s">
        <v>576</v>
      </c>
      <c r="B63" s="8" t="s">
        <v>606</v>
      </c>
      <c r="C63" s="10">
        <v>4549170</v>
      </c>
      <c r="D63" s="10">
        <v>4639965</v>
      </c>
      <c r="E63" s="10">
        <v>2451683</v>
      </c>
      <c r="F63" s="10">
        <v>2451681</v>
      </c>
      <c r="G63" s="10">
        <v>382962</v>
      </c>
      <c r="H63" s="10">
        <v>382868</v>
      </c>
      <c r="I63" s="10">
        <v>529497</v>
      </c>
      <c r="J63" s="10">
        <v>15667</v>
      </c>
      <c r="K63" s="4"/>
      <c r="L63" s="4"/>
    </row>
    <row r="64" spans="1:12" x14ac:dyDescent="0.3">
      <c r="A64" s="1" t="s">
        <v>261</v>
      </c>
      <c r="B64" s="8" t="s">
        <v>607</v>
      </c>
      <c r="C64" s="10">
        <v>3558338.27</v>
      </c>
      <c r="D64" s="10">
        <v>3558337.8</v>
      </c>
      <c r="E64" s="10">
        <v>2485308.2200000002</v>
      </c>
      <c r="F64" s="10">
        <v>2485308.35</v>
      </c>
      <c r="G64" s="10">
        <v>108445.83</v>
      </c>
      <c r="H64" s="10">
        <v>58446.28</v>
      </c>
      <c r="I64" s="10">
        <v>388623.92</v>
      </c>
      <c r="J64" s="10">
        <v>12056.33</v>
      </c>
      <c r="K64" s="4"/>
      <c r="L64" s="4"/>
    </row>
    <row r="65" spans="1:13" x14ac:dyDescent="0.3">
      <c r="B65" s="8"/>
      <c r="C65" s="10"/>
      <c r="D65" s="10"/>
      <c r="E65" s="10"/>
      <c r="F65" s="10"/>
      <c r="G65" s="10"/>
      <c r="H65" s="10"/>
      <c r="I65" s="10"/>
      <c r="J65" s="10"/>
      <c r="K65" s="4"/>
      <c r="L65" s="4"/>
    </row>
    <row r="66" spans="1:13" x14ac:dyDescent="0.3">
      <c r="B66" s="8" t="s">
        <v>225</v>
      </c>
      <c r="C66" s="11">
        <f t="shared" ref="C66:J66" si="0">SUBTOTAL(9,C33:C65)</f>
        <v>199327977.77000001</v>
      </c>
      <c r="D66" s="11">
        <f t="shared" si="0"/>
        <v>161378727.47999999</v>
      </c>
      <c r="E66" s="11">
        <f t="shared" si="0"/>
        <v>94853531.120000005</v>
      </c>
      <c r="F66" s="11">
        <f t="shared" si="0"/>
        <v>69815316.039999992</v>
      </c>
      <c r="G66" s="11">
        <f t="shared" si="0"/>
        <v>3777029.08</v>
      </c>
      <c r="H66" s="11">
        <f t="shared" si="0"/>
        <v>2206501.7599999998</v>
      </c>
      <c r="I66" s="11">
        <f t="shared" si="0"/>
        <v>8540847.6199999992</v>
      </c>
      <c r="J66" s="11">
        <f t="shared" si="0"/>
        <v>283415.50000000006</v>
      </c>
      <c r="K66" s="4"/>
      <c r="L66" s="4"/>
    </row>
    <row r="67" spans="1:13" x14ac:dyDescent="0.3">
      <c r="B67" s="8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1:13" ht="17.5" x14ac:dyDescent="0.35">
      <c r="B68" s="217" t="s">
        <v>258</v>
      </c>
      <c r="C68" s="217"/>
      <c r="D68" s="217"/>
      <c r="E68" s="217"/>
      <c r="F68" s="217"/>
      <c r="G68" s="217"/>
      <c r="H68" s="217"/>
      <c r="I68" s="217"/>
      <c r="J68" s="217"/>
      <c r="K68" s="217"/>
      <c r="L68" s="217"/>
    </row>
    <row r="69" spans="1:13" ht="25.5" customHeight="1" x14ac:dyDescent="0.3">
      <c r="B69" s="13" t="s">
        <v>509</v>
      </c>
      <c r="C69" s="236" t="s">
        <v>304</v>
      </c>
      <c r="D69" s="237"/>
      <c r="E69" s="236" t="s">
        <v>305</v>
      </c>
      <c r="F69" s="237"/>
      <c r="G69" s="236" t="s">
        <v>289</v>
      </c>
      <c r="H69" s="237"/>
      <c r="I69" s="236" t="s">
        <v>517</v>
      </c>
      <c r="J69" s="237"/>
      <c r="K69" s="164" t="s">
        <v>146</v>
      </c>
      <c r="L69" s="165"/>
      <c r="M69" s="6"/>
    </row>
    <row r="70" spans="1:13" x14ac:dyDescent="0.3">
      <c r="B70" s="8"/>
      <c r="C70" s="9" t="s">
        <v>251</v>
      </c>
      <c r="D70" s="9" t="s">
        <v>252</v>
      </c>
      <c r="E70" s="9" t="s">
        <v>251</v>
      </c>
      <c r="F70" s="9" t="s">
        <v>252</v>
      </c>
      <c r="G70" s="9" t="s">
        <v>251</v>
      </c>
      <c r="H70" s="9" t="s">
        <v>252</v>
      </c>
      <c r="I70" s="9" t="s">
        <v>251</v>
      </c>
      <c r="J70" s="9" t="s">
        <v>252</v>
      </c>
      <c r="K70" s="9" t="s">
        <v>251</v>
      </c>
      <c r="L70" s="9" t="s">
        <v>252</v>
      </c>
    </row>
    <row r="71" spans="1:13" x14ac:dyDescent="0.3">
      <c r="B71" s="8"/>
      <c r="C71" s="9" t="s">
        <v>253</v>
      </c>
      <c r="D71" s="9" t="s">
        <v>253</v>
      </c>
      <c r="E71" s="9" t="s">
        <v>253</v>
      </c>
      <c r="F71" s="9" t="s">
        <v>253</v>
      </c>
      <c r="G71" s="9" t="s">
        <v>253</v>
      </c>
      <c r="H71" s="9" t="s">
        <v>253</v>
      </c>
      <c r="I71" s="9" t="s">
        <v>253</v>
      </c>
      <c r="J71" s="9" t="s">
        <v>253</v>
      </c>
      <c r="K71" s="9" t="s">
        <v>253</v>
      </c>
      <c r="L71" s="9" t="s">
        <v>253</v>
      </c>
    </row>
    <row r="72" spans="1:13" x14ac:dyDescent="0.3">
      <c r="B72" s="8"/>
    </row>
    <row r="73" spans="1:13" x14ac:dyDescent="0.3">
      <c r="A73" s="1" t="s">
        <v>576</v>
      </c>
      <c r="B73" s="8" t="s">
        <v>577</v>
      </c>
      <c r="C73" s="10">
        <v>105833.01</v>
      </c>
      <c r="D73" s="10">
        <v>9384.1</v>
      </c>
      <c r="E73" s="10">
        <v>0</v>
      </c>
      <c r="F73" s="10">
        <v>0</v>
      </c>
      <c r="G73" s="10">
        <v>50000</v>
      </c>
      <c r="H73" s="10">
        <v>0</v>
      </c>
      <c r="I73" s="10">
        <v>0</v>
      </c>
      <c r="J73" s="10">
        <v>4429150</v>
      </c>
      <c r="K73" s="10">
        <f t="shared" ref="K73:L73" si="1">C34+E34+G34+I34+C73+E73+G73+I73</f>
        <v>4660549.9699999988</v>
      </c>
      <c r="L73" s="10">
        <f t="shared" si="1"/>
        <v>4533832.59</v>
      </c>
    </row>
    <row r="74" spans="1:13" x14ac:dyDescent="0.3">
      <c r="A74" s="1" t="s">
        <v>576</v>
      </c>
      <c r="B74" s="8" t="s">
        <v>578</v>
      </c>
      <c r="C74" s="10">
        <v>3608391.05</v>
      </c>
      <c r="D74" s="10">
        <v>3582905.72</v>
      </c>
      <c r="E74" s="10">
        <v>322477.95</v>
      </c>
      <c r="F74" s="10">
        <v>321119.45</v>
      </c>
      <c r="G74" s="10">
        <v>57930.46</v>
      </c>
      <c r="H74" s="10">
        <v>77031.12</v>
      </c>
      <c r="I74" s="10">
        <v>0</v>
      </c>
      <c r="J74" s="10">
        <v>0</v>
      </c>
      <c r="K74" s="10">
        <f t="shared" ref="K74:L74" si="2">C35+E35+G35+I35+C74+E74+G74+I74</f>
        <v>8269078.2300000004</v>
      </c>
      <c r="L74" s="10">
        <f t="shared" si="2"/>
        <v>8213996.3800000008</v>
      </c>
    </row>
    <row r="75" spans="1:13" x14ac:dyDescent="0.3">
      <c r="A75" s="1" t="s">
        <v>576</v>
      </c>
      <c r="B75" s="8" t="s">
        <v>579</v>
      </c>
      <c r="C75" s="10">
        <v>2067170.2</v>
      </c>
      <c r="D75" s="10">
        <v>1852679.93</v>
      </c>
      <c r="E75" s="10">
        <v>660217.23</v>
      </c>
      <c r="F75" s="10">
        <v>14722.98</v>
      </c>
      <c r="G75" s="10">
        <v>0</v>
      </c>
      <c r="H75" s="10">
        <v>0</v>
      </c>
      <c r="I75" s="10">
        <v>228806.93</v>
      </c>
      <c r="J75" s="10">
        <v>103588.64</v>
      </c>
      <c r="K75" s="10">
        <f t="shared" ref="K75:L75" si="3">C36+E36+G36+I36+C75+E75+G75+I75</f>
        <v>13541954.83</v>
      </c>
      <c r="L75" s="10">
        <f t="shared" si="3"/>
        <v>13005603.77</v>
      </c>
    </row>
    <row r="76" spans="1:13" x14ac:dyDescent="0.3">
      <c r="A76" s="1" t="s">
        <v>576</v>
      </c>
      <c r="B76" s="8" t="s">
        <v>580</v>
      </c>
      <c r="C76" s="10">
        <v>86000</v>
      </c>
      <c r="D76" s="10">
        <v>73000</v>
      </c>
      <c r="E76" s="10">
        <v>0</v>
      </c>
      <c r="F76" s="10">
        <v>0</v>
      </c>
      <c r="G76" s="10">
        <v>1600</v>
      </c>
      <c r="H76" s="10">
        <v>2100</v>
      </c>
      <c r="I76" s="10">
        <v>333700</v>
      </c>
      <c r="J76" s="10">
        <v>21400</v>
      </c>
      <c r="K76" s="10">
        <f t="shared" ref="K76:L76" si="4">C37+E37+G37+I37+C76+E76+G76+I76</f>
        <v>10107200</v>
      </c>
      <c r="L76" s="10">
        <f t="shared" si="4"/>
        <v>9302600</v>
      </c>
    </row>
    <row r="77" spans="1:13" x14ac:dyDescent="0.3">
      <c r="A77" s="1" t="s">
        <v>576</v>
      </c>
      <c r="B77" s="8" t="s">
        <v>581</v>
      </c>
      <c r="C77" s="10">
        <v>3233913</v>
      </c>
      <c r="D77" s="10">
        <v>3158113</v>
      </c>
      <c r="E77" s="10">
        <v>852383</v>
      </c>
      <c r="F77" s="10">
        <v>852383</v>
      </c>
      <c r="G77" s="10">
        <v>499944</v>
      </c>
      <c r="H77" s="10">
        <v>499944</v>
      </c>
      <c r="I77" s="10">
        <v>2784904</v>
      </c>
      <c r="J77" s="10">
        <v>1022733</v>
      </c>
      <c r="K77" s="10">
        <f t="shared" ref="K77:L77" si="5">C38+E38+G38+I38+C77+E77+G77+I77</f>
        <v>39631274</v>
      </c>
      <c r="L77" s="10">
        <f t="shared" si="5"/>
        <v>36135676</v>
      </c>
    </row>
    <row r="78" spans="1:13" x14ac:dyDescent="0.3">
      <c r="A78" s="1" t="s">
        <v>576</v>
      </c>
      <c r="B78" s="8" t="s">
        <v>582</v>
      </c>
      <c r="C78" s="10">
        <v>220016.05</v>
      </c>
      <c r="D78" s="10">
        <v>176367.63</v>
      </c>
      <c r="E78" s="10">
        <v>3087270.88</v>
      </c>
      <c r="F78" s="10">
        <v>51178.68</v>
      </c>
      <c r="G78" s="10">
        <v>631972.32999999996</v>
      </c>
      <c r="H78" s="10">
        <v>3549010.25</v>
      </c>
      <c r="I78" s="10">
        <v>201537</v>
      </c>
      <c r="J78" s="10">
        <v>13047323</v>
      </c>
      <c r="K78" s="10">
        <f t="shared" ref="K78:L78" si="6">C39+E39+G39+I39+C78+E78+G78+I78</f>
        <v>18669793.359999999</v>
      </c>
      <c r="L78" s="10">
        <f t="shared" si="6"/>
        <v>17258995.109999999</v>
      </c>
    </row>
    <row r="79" spans="1:13" x14ac:dyDescent="0.3">
      <c r="A79" s="1" t="s">
        <v>576</v>
      </c>
      <c r="B79" s="8" t="s">
        <v>583</v>
      </c>
      <c r="C79" s="10">
        <v>0</v>
      </c>
      <c r="D79" s="10">
        <v>0</v>
      </c>
      <c r="E79" s="10">
        <v>0</v>
      </c>
      <c r="F79" s="10">
        <v>0</v>
      </c>
      <c r="G79" s="10">
        <v>4139859</v>
      </c>
      <c r="H79" s="10">
        <v>3685472</v>
      </c>
      <c r="I79" s="10">
        <v>15767182</v>
      </c>
      <c r="J79" s="10">
        <v>950500</v>
      </c>
      <c r="K79" s="10">
        <f t="shared" ref="K79:L79" si="7">C40+E40+G40+I40+C79+E79+G79+I79</f>
        <v>64949061</v>
      </c>
      <c r="L79" s="10">
        <f t="shared" si="7"/>
        <v>48704498</v>
      </c>
    </row>
    <row r="80" spans="1:13" x14ac:dyDescent="0.3">
      <c r="A80" s="1" t="s">
        <v>576</v>
      </c>
      <c r="B80" s="8" t="s">
        <v>584</v>
      </c>
      <c r="C80" s="10">
        <v>4000</v>
      </c>
      <c r="D80" s="10">
        <v>4000</v>
      </c>
      <c r="E80" s="10">
        <v>332000</v>
      </c>
      <c r="F80" s="10">
        <v>201100</v>
      </c>
      <c r="G80" s="10">
        <v>0</v>
      </c>
      <c r="H80" s="10">
        <v>2334000</v>
      </c>
      <c r="I80" s="10">
        <v>4028500</v>
      </c>
      <c r="J80" s="10">
        <v>203300</v>
      </c>
      <c r="K80" s="10">
        <f t="shared" ref="K80:L80" si="8">C41+E41+G41+I41+C80+E80+G80+I80</f>
        <v>12483500</v>
      </c>
      <c r="L80" s="10">
        <f t="shared" si="8"/>
        <v>8552800</v>
      </c>
    </row>
    <row r="81" spans="1:12" x14ac:dyDescent="0.3">
      <c r="A81" s="1" t="s">
        <v>576</v>
      </c>
      <c r="B81" s="8" t="s">
        <v>585</v>
      </c>
      <c r="C81" s="10">
        <v>15482</v>
      </c>
      <c r="D81" s="10">
        <v>15000</v>
      </c>
      <c r="E81" s="10">
        <v>395217</v>
      </c>
      <c r="F81" s="10">
        <v>401924</v>
      </c>
      <c r="G81" s="10">
        <v>0</v>
      </c>
      <c r="H81" s="10">
        <v>0</v>
      </c>
      <c r="I81" s="10">
        <v>1263550</v>
      </c>
      <c r="J81" s="10">
        <v>122034</v>
      </c>
      <c r="K81" s="10">
        <f t="shared" ref="K81:L81" si="9">C42+E42+G42+I42+C81+E81+G81+I81</f>
        <v>19384972</v>
      </c>
      <c r="L81" s="10">
        <f t="shared" si="9"/>
        <v>18043828</v>
      </c>
    </row>
    <row r="82" spans="1:12" x14ac:dyDescent="0.3">
      <c r="A82" s="1" t="s">
        <v>576</v>
      </c>
      <c r="B82" s="8" t="s">
        <v>586</v>
      </c>
      <c r="C82" s="10">
        <v>0</v>
      </c>
      <c r="D82" s="10">
        <v>0</v>
      </c>
      <c r="E82" s="10">
        <v>157629.98000000001</v>
      </c>
      <c r="F82" s="10">
        <v>0</v>
      </c>
      <c r="G82" s="10">
        <v>119618.74</v>
      </c>
      <c r="H82" s="10">
        <v>3278526.79</v>
      </c>
      <c r="I82" s="10">
        <v>0</v>
      </c>
      <c r="J82" s="10">
        <v>0</v>
      </c>
      <c r="K82" s="10">
        <f t="shared" ref="K82:L82" si="10">C43+E43+G43+I43+C82+E82+G82+I82</f>
        <v>3963554.9000000004</v>
      </c>
      <c r="L82" s="10">
        <f t="shared" si="10"/>
        <v>3764386.23</v>
      </c>
    </row>
    <row r="83" spans="1:12" x14ac:dyDescent="0.3">
      <c r="A83" s="1" t="s">
        <v>576</v>
      </c>
      <c r="B83" s="8" t="s">
        <v>587</v>
      </c>
      <c r="C83" s="10">
        <v>5091907.24</v>
      </c>
      <c r="D83" s="10">
        <v>4718658.13</v>
      </c>
      <c r="E83" s="10">
        <v>1384130.82</v>
      </c>
      <c r="F83" s="10">
        <v>1322882.27</v>
      </c>
      <c r="G83" s="10">
        <v>2797.73</v>
      </c>
      <c r="H83" s="10">
        <v>2061.39</v>
      </c>
      <c r="I83" s="10">
        <v>35000</v>
      </c>
      <c r="J83" s="10">
        <v>0</v>
      </c>
      <c r="K83" s="10">
        <f t="shared" ref="K83:L83" si="11">C44+E44+G44+I44+C83+E83+G83+I83</f>
        <v>15520744.760000002</v>
      </c>
      <c r="L83" s="10">
        <f t="shared" si="11"/>
        <v>14478935.189999998</v>
      </c>
    </row>
    <row r="84" spans="1:12" x14ac:dyDescent="0.3">
      <c r="A84" s="1" t="s">
        <v>576</v>
      </c>
      <c r="B84" s="8" t="s">
        <v>588</v>
      </c>
      <c r="C84" s="10">
        <v>2225833</v>
      </c>
      <c r="D84" s="10">
        <v>2021636.65</v>
      </c>
      <c r="E84" s="10">
        <v>1230315.8</v>
      </c>
      <c r="F84" s="10">
        <v>114602.84</v>
      </c>
      <c r="G84" s="10">
        <v>305847.65000000002</v>
      </c>
      <c r="H84" s="10">
        <v>13168087.35</v>
      </c>
      <c r="I84" s="10">
        <v>0</v>
      </c>
      <c r="J84" s="10">
        <v>0</v>
      </c>
      <c r="K84" s="10">
        <f t="shared" ref="K84:L84" si="12">C45+E45+G45+I45+C84+E84+G84+I84</f>
        <v>17085018.079999998</v>
      </c>
      <c r="L84" s="10">
        <f t="shared" si="12"/>
        <v>15884703.1</v>
      </c>
    </row>
    <row r="85" spans="1:12" x14ac:dyDescent="0.3">
      <c r="A85" s="1" t="s">
        <v>576</v>
      </c>
      <c r="B85" s="8" t="s">
        <v>589</v>
      </c>
      <c r="C85" s="10">
        <v>410860.07</v>
      </c>
      <c r="D85" s="10">
        <v>211850.9</v>
      </c>
      <c r="E85" s="10">
        <v>757465.95</v>
      </c>
      <c r="F85" s="10">
        <v>757465.7</v>
      </c>
      <c r="G85" s="10">
        <v>0</v>
      </c>
      <c r="H85" s="10">
        <v>0</v>
      </c>
      <c r="I85" s="10">
        <v>0</v>
      </c>
      <c r="J85" s="10">
        <v>0</v>
      </c>
      <c r="K85" s="10">
        <f t="shared" ref="K85:L85" si="13">C46+E46+G46+I46+C85+E85+G85+I85</f>
        <v>10280530.209999999</v>
      </c>
      <c r="L85" s="10">
        <f t="shared" si="13"/>
        <v>10081519.76</v>
      </c>
    </row>
    <row r="86" spans="1:12" x14ac:dyDescent="0.3">
      <c r="A86" s="1" t="s">
        <v>576</v>
      </c>
      <c r="B86" s="8" t="s">
        <v>590</v>
      </c>
      <c r="C86" s="10">
        <v>1265684.43</v>
      </c>
      <c r="D86" s="10">
        <v>1163906.81</v>
      </c>
      <c r="E86" s="10">
        <v>138540.71</v>
      </c>
      <c r="F86" s="10">
        <v>258404.62</v>
      </c>
      <c r="G86" s="10">
        <v>79723.47</v>
      </c>
      <c r="H86" s="10">
        <v>25822.959999999999</v>
      </c>
      <c r="I86" s="10">
        <v>0</v>
      </c>
      <c r="J86" s="10">
        <v>0</v>
      </c>
      <c r="K86" s="10">
        <f t="shared" ref="K86:L86" si="14">C47+E47+G47+I47+C86+E86+G86+I86</f>
        <v>7255248.5700000003</v>
      </c>
      <c r="L86" s="10">
        <f t="shared" si="14"/>
        <v>7078029.5600000005</v>
      </c>
    </row>
    <row r="87" spans="1:12" x14ac:dyDescent="0.3">
      <c r="A87" s="1" t="s">
        <v>576</v>
      </c>
      <c r="B87" s="8" t="s">
        <v>591</v>
      </c>
      <c r="C87" s="10">
        <v>208041.09</v>
      </c>
      <c r="D87" s="10">
        <v>256770.94</v>
      </c>
      <c r="E87" s="10">
        <v>213117.09</v>
      </c>
      <c r="F87" s="10">
        <v>235887.21</v>
      </c>
      <c r="G87" s="10">
        <v>12173.86</v>
      </c>
      <c r="H87" s="10">
        <v>7888.6</v>
      </c>
      <c r="I87" s="10">
        <v>0</v>
      </c>
      <c r="J87" s="10">
        <v>0</v>
      </c>
      <c r="K87" s="10">
        <f t="shared" ref="K87:L87" si="15">C48+E48+G48+I48+C87+E87+G87+I87</f>
        <v>4596471.6400000006</v>
      </c>
      <c r="L87" s="10">
        <f t="shared" si="15"/>
        <v>4484561.54</v>
      </c>
    </row>
    <row r="88" spans="1:12" x14ac:dyDescent="0.3">
      <c r="A88" s="1" t="s">
        <v>576</v>
      </c>
      <c r="B88" s="8" t="s">
        <v>592</v>
      </c>
      <c r="C88" s="10">
        <v>219660.17</v>
      </c>
      <c r="D88" s="10">
        <v>109698.72</v>
      </c>
      <c r="E88" s="10">
        <v>340904.13</v>
      </c>
      <c r="F88" s="10">
        <v>340903.9</v>
      </c>
      <c r="G88" s="10">
        <v>5502.3</v>
      </c>
      <c r="H88" s="10">
        <v>5502</v>
      </c>
      <c r="I88" s="10">
        <v>75297.94</v>
      </c>
      <c r="J88" s="10">
        <v>60338</v>
      </c>
      <c r="K88" s="10">
        <f t="shared" ref="K88:L88" si="16">C49+E49+G49+I49+C88+E88+G88+I88</f>
        <v>3421170.2799999993</v>
      </c>
      <c r="L88" s="10">
        <f t="shared" si="16"/>
        <v>3285958.1</v>
      </c>
    </row>
    <row r="89" spans="1:12" x14ac:dyDescent="0.3">
      <c r="A89" s="1" t="s">
        <v>576</v>
      </c>
      <c r="B89" s="8" t="s">
        <v>593</v>
      </c>
      <c r="C89" s="10">
        <v>2851737.22</v>
      </c>
      <c r="D89" s="10">
        <v>2693682.01</v>
      </c>
      <c r="E89" s="10">
        <v>480770.27</v>
      </c>
      <c r="F89" s="10">
        <v>480771.01</v>
      </c>
      <c r="G89" s="10">
        <v>110920.35</v>
      </c>
      <c r="H89" s="10">
        <v>110919.54</v>
      </c>
      <c r="I89" s="10">
        <v>20000</v>
      </c>
      <c r="J89" s="10">
        <v>0</v>
      </c>
      <c r="K89" s="10">
        <f t="shared" ref="K89:L89" si="17">C50+E50+G50+I50+C89+E89+G89+I89</f>
        <v>16471574.760000002</v>
      </c>
      <c r="L89" s="10">
        <f t="shared" si="17"/>
        <v>16135330.339999998</v>
      </c>
    </row>
    <row r="90" spans="1:12" x14ac:dyDescent="0.3">
      <c r="A90" s="1" t="s">
        <v>576</v>
      </c>
      <c r="B90" s="8" t="s">
        <v>594</v>
      </c>
      <c r="C90" s="10">
        <v>90256.08</v>
      </c>
      <c r="D90" s="10">
        <v>19592.330000000002</v>
      </c>
      <c r="E90" s="10">
        <v>754420.45</v>
      </c>
      <c r="F90" s="10">
        <v>19446.57</v>
      </c>
      <c r="G90" s="10">
        <v>126402.26</v>
      </c>
      <c r="H90" s="10">
        <v>4033184.1</v>
      </c>
      <c r="I90" s="10">
        <v>0</v>
      </c>
      <c r="J90" s="10">
        <v>0</v>
      </c>
      <c r="K90" s="10">
        <f t="shared" ref="K90:L90" si="18">C51+E51+G51+I51+C90+E90+G90+I90</f>
        <v>4260759.59</v>
      </c>
      <c r="L90" s="10">
        <f t="shared" si="18"/>
        <v>4158150.18</v>
      </c>
    </row>
    <row r="91" spans="1:12" x14ac:dyDescent="0.3">
      <c r="A91" s="1" t="s">
        <v>576</v>
      </c>
      <c r="B91" s="8" t="s">
        <v>595</v>
      </c>
      <c r="C91" s="10">
        <v>94649.25</v>
      </c>
      <c r="D91" s="10">
        <v>71886.19</v>
      </c>
      <c r="E91" s="10">
        <v>604910.86</v>
      </c>
      <c r="F91" s="10">
        <v>604910.92000000004</v>
      </c>
      <c r="G91" s="10">
        <v>188171.92</v>
      </c>
      <c r="H91" s="10">
        <v>188172.28</v>
      </c>
      <c r="I91" s="10">
        <v>0</v>
      </c>
      <c r="J91" s="10">
        <v>0</v>
      </c>
      <c r="K91" s="10">
        <f t="shared" ref="K91:L91" si="19">C52+E52+G52+I52+C91+E91+G91+I91</f>
        <v>8379632.6000000006</v>
      </c>
      <c r="L91" s="10">
        <f t="shared" si="19"/>
        <v>8110633.5100000007</v>
      </c>
    </row>
    <row r="92" spans="1:12" x14ac:dyDescent="0.3">
      <c r="A92" s="1" t="s">
        <v>576</v>
      </c>
      <c r="B92" s="8" t="s">
        <v>596</v>
      </c>
      <c r="C92" s="10">
        <v>6097217</v>
      </c>
      <c r="D92" s="10">
        <v>5749927</v>
      </c>
      <c r="E92" s="10">
        <v>2485361</v>
      </c>
      <c r="F92" s="10">
        <v>1477215</v>
      </c>
      <c r="G92" s="10">
        <v>88753</v>
      </c>
      <c r="H92" s="10">
        <v>4121957</v>
      </c>
      <c r="I92" s="10">
        <v>0</v>
      </c>
      <c r="J92" s="10">
        <v>0</v>
      </c>
      <c r="K92" s="10">
        <f t="shared" ref="K92:L92" si="20">C53+E53+G53+I53+C92+E92+G92+I92</f>
        <v>21733744</v>
      </c>
      <c r="L92" s="10">
        <f t="shared" si="20"/>
        <v>21296781</v>
      </c>
    </row>
    <row r="93" spans="1:12" x14ac:dyDescent="0.3">
      <c r="A93" s="1" t="s">
        <v>576</v>
      </c>
      <c r="B93" s="8" t="s">
        <v>597</v>
      </c>
      <c r="C93" s="10">
        <v>317276.99</v>
      </c>
      <c r="D93" s="10">
        <v>241197.96</v>
      </c>
      <c r="E93" s="10">
        <v>1499775.94</v>
      </c>
      <c r="F93" s="10">
        <v>94.36</v>
      </c>
      <c r="G93" s="10">
        <v>8552.34</v>
      </c>
      <c r="H93" s="10">
        <v>8709773.1199999992</v>
      </c>
      <c r="I93" s="10">
        <v>2500</v>
      </c>
      <c r="J93" s="10">
        <v>0</v>
      </c>
      <c r="K93" s="10">
        <f t="shared" ref="K93:L93" si="21">C54+E54+G54+I54+C93+E93+G93+I93</f>
        <v>10503469.26</v>
      </c>
      <c r="L93" s="10">
        <f t="shared" si="21"/>
        <v>9342762.129999999</v>
      </c>
    </row>
    <row r="94" spans="1:12" x14ac:dyDescent="0.3">
      <c r="A94" s="1" t="s">
        <v>576</v>
      </c>
      <c r="B94" s="8" t="s">
        <v>598</v>
      </c>
      <c r="C94" s="10">
        <v>3935824.01</v>
      </c>
      <c r="D94" s="10">
        <v>3836759.16</v>
      </c>
      <c r="E94" s="10">
        <v>737218.7</v>
      </c>
      <c r="F94" s="10">
        <v>31205.89</v>
      </c>
      <c r="G94" s="10">
        <v>89274.98</v>
      </c>
      <c r="H94" s="10">
        <v>4083595.48</v>
      </c>
      <c r="I94" s="10">
        <v>0</v>
      </c>
      <c r="J94" s="10">
        <v>0</v>
      </c>
      <c r="K94" s="10">
        <f t="shared" ref="K94:L94" si="22">C55+E55+G55+I55+C94+E94+G94+I94</f>
        <v>8185732.2199999997</v>
      </c>
      <c r="L94" s="10">
        <f t="shared" si="22"/>
        <v>8022010.2100000009</v>
      </c>
    </row>
    <row r="95" spans="1:12" x14ac:dyDescent="0.3">
      <c r="A95" s="1" t="s">
        <v>576</v>
      </c>
      <c r="B95" s="8" t="s">
        <v>599</v>
      </c>
      <c r="C95" s="10">
        <v>1316734</v>
      </c>
      <c r="D95" s="10">
        <v>1087937</v>
      </c>
      <c r="E95" s="10">
        <v>343754</v>
      </c>
      <c r="F95" s="10">
        <v>25794</v>
      </c>
      <c r="G95" s="10">
        <v>0</v>
      </c>
      <c r="H95" s="10">
        <v>0</v>
      </c>
      <c r="I95" s="10">
        <v>0</v>
      </c>
      <c r="J95" s="10">
        <v>0</v>
      </c>
      <c r="K95" s="10">
        <f t="shared" ref="K95:L95" si="23">C56+E56+G56+I56+C95+E95+G95+I95</f>
        <v>5167347</v>
      </c>
      <c r="L95" s="10">
        <f t="shared" si="23"/>
        <v>4888129</v>
      </c>
    </row>
    <row r="96" spans="1:12" x14ac:dyDescent="0.3">
      <c r="A96" s="1" t="s">
        <v>576</v>
      </c>
      <c r="B96" s="8" t="s">
        <v>600</v>
      </c>
      <c r="C96" s="10">
        <v>4440.2700000000004</v>
      </c>
      <c r="D96" s="10">
        <v>0</v>
      </c>
      <c r="E96" s="10">
        <v>1284914.76</v>
      </c>
      <c r="F96" s="10">
        <v>1982247.79</v>
      </c>
      <c r="G96" s="10">
        <v>273</v>
      </c>
      <c r="H96" s="10">
        <v>0</v>
      </c>
      <c r="I96" s="10">
        <v>261000</v>
      </c>
      <c r="J96" s="10">
        <v>261000</v>
      </c>
      <c r="K96" s="10">
        <f t="shared" ref="K96:L96" si="24">C57+E57+G57+I57+C96+E96+G96+I96</f>
        <v>7543880.959999999</v>
      </c>
      <c r="L96" s="10">
        <f t="shared" si="24"/>
        <v>7503821.0800000001</v>
      </c>
    </row>
    <row r="97" spans="1:13" x14ac:dyDescent="0.3">
      <c r="A97" s="1" t="s">
        <v>576</v>
      </c>
      <c r="B97" s="8" t="s">
        <v>601</v>
      </c>
      <c r="C97" s="10">
        <v>58389.61</v>
      </c>
      <c r="D97" s="10">
        <v>36032.550000000003</v>
      </c>
      <c r="E97" s="10">
        <v>182012.89</v>
      </c>
      <c r="F97" s="10">
        <v>182012.83</v>
      </c>
      <c r="G97" s="10">
        <v>206607.34</v>
      </c>
      <c r="H97" s="10">
        <v>206607.25</v>
      </c>
      <c r="I97" s="10">
        <v>0</v>
      </c>
      <c r="J97" s="10">
        <v>0</v>
      </c>
      <c r="K97" s="10">
        <f t="shared" ref="K97:L97" si="25">C58+E58+G58+I58+C97+E97+G97+I97</f>
        <v>4827072.83</v>
      </c>
      <c r="L97" s="10">
        <f t="shared" si="25"/>
        <v>4744372.4400000004</v>
      </c>
    </row>
    <row r="98" spans="1:13" x14ac:dyDescent="0.3">
      <c r="A98" s="1" t="s">
        <v>576</v>
      </c>
      <c r="B98" s="8" t="s">
        <v>602</v>
      </c>
      <c r="C98" s="10">
        <v>0</v>
      </c>
      <c r="D98" s="10">
        <v>0</v>
      </c>
      <c r="E98" s="10">
        <v>306900</v>
      </c>
      <c r="F98" s="10">
        <v>306900</v>
      </c>
      <c r="G98" s="10">
        <v>0</v>
      </c>
      <c r="H98" s="10">
        <v>0</v>
      </c>
      <c r="I98" s="10">
        <v>5044700</v>
      </c>
      <c r="J98" s="10">
        <v>495700</v>
      </c>
      <c r="K98" s="10">
        <f t="shared" ref="K98:L98" si="26">C59+E59+G59+I59+C98+E98+G98+I98</f>
        <v>14241400</v>
      </c>
      <c r="L98" s="10">
        <f t="shared" si="26"/>
        <v>9692400</v>
      </c>
    </row>
    <row r="99" spans="1:13" x14ac:dyDescent="0.3">
      <c r="A99" s="1" t="s">
        <v>576</v>
      </c>
      <c r="B99" s="8" t="s">
        <v>603</v>
      </c>
      <c r="C99" s="10">
        <v>1208383.67</v>
      </c>
      <c r="D99" s="10">
        <v>1018564.73</v>
      </c>
      <c r="E99" s="10">
        <v>1404798.37</v>
      </c>
      <c r="F99" s="10">
        <v>1392296.12</v>
      </c>
      <c r="G99" s="10">
        <v>239225.59</v>
      </c>
      <c r="H99" s="10">
        <v>12038650.609999999</v>
      </c>
      <c r="I99" s="10">
        <v>38000</v>
      </c>
      <c r="J99" s="10">
        <v>18000</v>
      </c>
      <c r="K99" s="10">
        <f t="shared" ref="K99:L99" si="27">C60+E60+G60+I60+C99+E99+G99+I99</f>
        <v>15244177.640000001</v>
      </c>
      <c r="L99" s="10">
        <f t="shared" si="27"/>
        <v>14765785.879999999</v>
      </c>
    </row>
    <row r="100" spans="1:13" x14ac:dyDescent="0.3">
      <c r="A100" s="1" t="s">
        <v>576</v>
      </c>
      <c r="B100" s="8" t="s">
        <v>604</v>
      </c>
      <c r="C100" s="10">
        <v>308785.44</v>
      </c>
      <c r="D100" s="10">
        <v>223045.43</v>
      </c>
      <c r="E100" s="10">
        <v>670027.12</v>
      </c>
      <c r="F100" s="10">
        <v>670026.85</v>
      </c>
      <c r="G100" s="10">
        <v>240856.5</v>
      </c>
      <c r="H100" s="10">
        <v>240855.57</v>
      </c>
      <c r="I100" s="10">
        <v>92618.84</v>
      </c>
      <c r="J100" s="10">
        <v>91735</v>
      </c>
      <c r="K100" s="10">
        <f t="shared" ref="K100:L100" si="28">C61+E61+G61+I61+C100+E100+G100+I100</f>
        <v>11141683.059999999</v>
      </c>
      <c r="L100" s="10">
        <f t="shared" si="28"/>
        <v>10674030.109999999</v>
      </c>
    </row>
    <row r="101" spans="1:13" x14ac:dyDescent="0.3">
      <c r="A101" s="1" t="s">
        <v>576</v>
      </c>
      <c r="B101" s="8" t="s">
        <v>605</v>
      </c>
      <c r="C101" s="10">
        <v>170121.12</v>
      </c>
      <c r="D101" s="10">
        <v>97627.3</v>
      </c>
      <c r="E101" s="10">
        <v>597654.63</v>
      </c>
      <c r="F101" s="10">
        <v>590265.86</v>
      </c>
      <c r="G101" s="10">
        <v>0</v>
      </c>
      <c r="H101" s="10">
        <v>0</v>
      </c>
      <c r="I101" s="10">
        <v>41412.559999999998</v>
      </c>
      <c r="J101" s="10">
        <v>10502.54</v>
      </c>
      <c r="K101" s="10">
        <f t="shared" ref="K101:L101" si="29">C62+E62+G62+I62+C101+E101+G101+I101</f>
        <v>4390273.1899999995</v>
      </c>
      <c r="L101" s="10">
        <f t="shared" si="29"/>
        <v>4207953.4399999995</v>
      </c>
    </row>
    <row r="102" spans="1:13" x14ac:dyDescent="0.3">
      <c r="A102" s="1" t="s">
        <v>576</v>
      </c>
      <c r="B102" s="8" t="s">
        <v>606</v>
      </c>
      <c r="C102" s="10">
        <v>2151536</v>
      </c>
      <c r="D102" s="10">
        <v>2010290</v>
      </c>
      <c r="E102" s="10">
        <v>1225265</v>
      </c>
      <c r="F102" s="10">
        <v>1267894</v>
      </c>
      <c r="G102" s="10">
        <v>30000</v>
      </c>
      <c r="H102" s="10">
        <v>31016</v>
      </c>
      <c r="I102" s="10">
        <v>240000</v>
      </c>
      <c r="J102" s="10">
        <v>0</v>
      </c>
      <c r="K102" s="10">
        <f>C63+E63+G63+I63+C102+E102+G102+I102</f>
        <v>11560113</v>
      </c>
      <c r="L102" s="10">
        <f>D63+F63+H63+J63+D102+F102+H102+J102</f>
        <v>10799381</v>
      </c>
    </row>
    <row r="103" spans="1:13" x14ac:dyDescent="0.3">
      <c r="A103" s="1" t="s">
        <v>359</v>
      </c>
      <c r="B103" s="8" t="s">
        <v>607</v>
      </c>
      <c r="C103" s="10">
        <v>429389.38</v>
      </c>
      <c r="D103" s="10">
        <v>347373.92</v>
      </c>
      <c r="E103" s="10">
        <v>154389.07</v>
      </c>
      <c r="F103" s="10">
        <v>237909.26</v>
      </c>
      <c r="G103" s="10">
        <v>0</v>
      </c>
      <c r="H103" s="10">
        <v>0</v>
      </c>
      <c r="I103" s="10">
        <v>185858.89</v>
      </c>
      <c r="J103" s="10">
        <v>2000</v>
      </c>
      <c r="K103" s="10">
        <f>C64+E64+G64+I64+C103+E103+G103+I103</f>
        <v>7310353.5800000001</v>
      </c>
      <c r="L103" s="10">
        <f>D64+F64+H64+J64+D103+F103+H103+J103</f>
        <v>6701431.9400000004</v>
      </c>
    </row>
    <row r="104" spans="1:13" x14ac:dyDescent="0.3">
      <c r="B104" s="8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3" x14ac:dyDescent="0.3">
      <c r="B105" s="8" t="s">
        <v>225</v>
      </c>
      <c r="C105" s="11">
        <f t="shared" ref="C105:H105" si="30">SUBTOTAL(9,C72:C104)</f>
        <v>37797531.349999994</v>
      </c>
      <c r="D105" s="11">
        <f t="shared" si="30"/>
        <v>34787888.109999999</v>
      </c>
      <c r="E105" s="11">
        <f t="shared" si="30"/>
        <v>22603843.600000001</v>
      </c>
      <c r="F105" s="11">
        <f t="shared" si="30"/>
        <v>14141565.109999999</v>
      </c>
      <c r="G105" s="11">
        <f t="shared" si="30"/>
        <v>7236006.8200000003</v>
      </c>
      <c r="H105" s="11">
        <f t="shared" si="30"/>
        <v>60400177.409999996</v>
      </c>
      <c r="I105" s="11">
        <f>SUBTOTAL(9,I72:I104)</f>
        <v>30644568.16</v>
      </c>
      <c r="J105" s="11">
        <f>SUBTOTAL(9,J72:J104)</f>
        <v>20839304.18</v>
      </c>
      <c r="K105" s="11">
        <f>SUBTOTAL(9,K72:K104)</f>
        <v>404781335.51999998</v>
      </c>
      <c r="L105" s="11">
        <f>SUBTOTAL(9,L72:L104)</f>
        <v>363852895.58999997</v>
      </c>
    </row>
    <row r="107" spans="1:13" x14ac:dyDescent="0.3">
      <c r="B107" s="8"/>
      <c r="C107" s="10"/>
      <c r="D107" s="10"/>
      <c r="E107" s="10"/>
      <c r="F107" s="10"/>
      <c r="G107" s="10"/>
      <c r="H107" s="10"/>
      <c r="I107" s="4"/>
      <c r="J107" s="4"/>
      <c r="K107" s="4"/>
      <c r="L107" s="4"/>
    </row>
    <row r="108" spans="1:13" ht="39.75" customHeight="1" x14ac:dyDescent="0.3">
      <c r="B108" s="26"/>
      <c r="C108" s="228"/>
      <c r="D108" s="228"/>
      <c r="E108" s="228"/>
      <c r="F108" s="228"/>
      <c r="G108" s="228"/>
      <c r="H108" s="228"/>
      <c r="I108" s="228"/>
      <c r="J108" s="234"/>
      <c r="K108" s="159" t="s">
        <v>146</v>
      </c>
      <c r="L108" s="157"/>
      <c r="M108" s="6"/>
    </row>
    <row r="109" spans="1:13" x14ac:dyDescent="0.3">
      <c r="B109" s="15"/>
      <c r="C109" s="28"/>
      <c r="D109" s="28"/>
      <c r="E109" s="28"/>
      <c r="F109" s="28"/>
      <c r="G109" s="26"/>
      <c r="H109" s="28"/>
      <c r="I109" s="27"/>
      <c r="J109" s="27"/>
      <c r="K109" s="166" t="s">
        <v>251</v>
      </c>
      <c r="L109" s="158" t="s">
        <v>252</v>
      </c>
    </row>
    <row r="110" spans="1:13" x14ac:dyDescent="0.3">
      <c r="B110" s="15"/>
      <c r="C110" s="28"/>
      <c r="D110" s="28"/>
      <c r="E110" s="28"/>
      <c r="F110" s="28"/>
      <c r="G110" s="28"/>
      <c r="H110" s="28"/>
      <c r="I110" s="27"/>
      <c r="J110" s="27"/>
      <c r="K110" s="28" t="s">
        <v>253</v>
      </c>
      <c r="L110" s="158" t="s">
        <v>253</v>
      </c>
    </row>
    <row r="111" spans="1:13" x14ac:dyDescent="0.3">
      <c r="B111" s="15"/>
      <c r="C111" s="28"/>
      <c r="D111" s="28"/>
      <c r="E111" s="28"/>
      <c r="F111" s="28"/>
      <c r="G111" s="28"/>
      <c r="H111" s="28"/>
      <c r="I111" s="28"/>
      <c r="J111" s="28"/>
      <c r="K111" s="28"/>
      <c r="L111" s="158"/>
    </row>
    <row r="112" spans="1:13" x14ac:dyDescent="0.3">
      <c r="A112" s="31" t="s">
        <v>159</v>
      </c>
      <c r="B112" s="26"/>
      <c r="C112" s="4"/>
      <c r="D112" s="4"/>
      <c r="E112" s="4"/>
      <c r="F112" s="4"/>
      <c r="G112" s="4"/>
      <c r="H112" s="233" t="s">
        <v>510</v>
      </c>
      <c r="I112" s="233"/>
      <c r="J112" s="233"/>
      <c r="K112" s="162">
        <v>0</v>
      </c>
      <c r="L112" s="163">
        <v>0</v>
      </c>
    </row>
    <row r="113" spans="1:12" x14ac:dyDescent="0.3">
      <c r="A113" s="31"/>
      <c r="B113" s="26"/>
      <c r="C113" s="4"/>
      <c r="D113" s="4"/>
      <c r="E113" s="4"/>
      <c r="F113" s="4"/>
      <c r="G113" s="4"/>
      <c r="H113" s="4"/>
      <c r="I113" s="4"/>
      <c r="J113" s="4"/>
      <c r="K113" s="15">
        <f>K105+K112</f>
        <v>404781335.51999998</v>
      </c>
      <c r="L113" s="15">
        <f>L105+L112</f>
        <v>363852895.58999997</v>
      </c>
    </row>
    <row r="114" spans="1:12" x14ac:dyDescent="0.3">
      <c r="A114" s="31" t="s">
        <v>77</v>
      </c>
      <c r="B114" s="26"/>
      <c r="C114" s="4"/>
      <c r="D114" s="4"/>
      <c r="E114" s="4"/>
      <c r="F114" s="4"/>
      <c r="G114" s="4"/>
      <c r="H114" s="231" t="s">
        <v>496</v>
      </c>
      <c r="I114" s="231"/>
      <c r="J114" s="231"/>
      <c r="K114" s="4">
        <v>220000</v>
      </c>
      <c r="L114" s="148">
        <v>220000</v>
      </c>
    </row>
    <row r="115" spans="1:12" ht="13.5" thickBot="1" x14ac:dyDescent="0.35">
      <c r="A115" s="31"/>
      <c r="B115" s="10"/>
      <c r="C115" s="10"/>
      <c r="D115" s="10"/>
      <c r="E115" s="10"/>
      <c r="F115" s="10"/>
      <c r="G115" s="10"/>
      <c r="H115" s="149"/>
      <c r="I115" s="149"/>
      <c r="J115" s="149"/>
      <c r="K115" s="149"/>
      <c r="L115" s="150"/>
    </row>
    <row r="116" spans="1:12" ht="14" thickTop="1" thickBot="1" x14ac:dyDescent="0.35">
      <c r="B116" s="10"/>
      <c r="C116" s="10"/>
      <c r="D116" s="10"/>
      <c r="E116" s="10"/>
      <c r="F116" s="10"/>
      <c r="G116" s="10"/>
      <c r="H116" s="232" t="s">
        <v>160</v>
      </c>
      <c r="I116" s="232"/>
      <c r="J116" s="232"/>
      <c r="K116" s="151">
        <f>K113-K114</f>
        <v>404561335.51999998</v>
      </c>
      <c r="L116" s="152">
        <f>L113-L114</f>
        <v>363632895.58999997</v>
      </c>
    </row>
    <row r="117" spans="1:12" ht="13.5" thickTop="1" x14ac:dyDescent="0.3">
      <c r="B117" s="8"/>
      <c r="C117" s="4"/>
      <c r="D117" s="4"/>
      <c r="E117" s="4"/>
      <c r="F117" s="4"/>
      <c r="G117" s="4"/>
      <c r="H117" s="4"/>
      <c r="I117" s="4"/>
      <c r="J117" s="4"/>
      <c r="K117" s="4"/>
      <c r="L117" s="4"/>
    </row>
  </sheetData>
  <mergeCells count="17">
    <mergeCell ref="B68:L68"/>
    <mergeCell ref="C69:D69"/>
    <mergeCell ref="B29:L29"/>
    <mergeCell ref="C30:D30"/>
    <mergeCell ref="E30:F30"/>
    <mergeCell ref="G30:H30"/>
    <mergeCell ref="I30:J30"/>
    <mergeCell ref="C108:D108"/>
    <mergeCell ref="I108:J108"/>
    <mergeCell ref="E69:F69"/>
    <mergeCell ref="G69:H69"/>
    <mergeCell ref="I69:J69"/>
    <mergeCell ref="H114:J114"/>
    <mergeCell ref="H112:J112"/>
    <mergeCell ref="E108:F108"/>
    <mergeCell ref="G108:H108"/>
    <mergeCell ref="H116:J116"/>
  </mergeCells>
  <phoneticPr fontId="0" type="noConversion"/>
  <pageMargins left="0.74803149606299213" right="0.74803149606299213" top="0.53" bottom="0.5" header="0.51181102362204722" footer="0.51181102362204722"/>
  <pageSetup paperSize="9" scale="75" fitToHeight="8" orientation="landscape" r:id="rId1"/>
  <headerFooter alignWithMargins="0"/>
  <rowBreaks count="1" manualBreakCount="1">
    <brk id="67" max="11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opLeftCell="B7" zoomScaleNormal="100" zoomScaleSheetLayoutView="75" workbookViewId="0">
      <selection activeCell="B7" sqref="B7"/>
    </sheetView>
  </sheetViews>
  <sheetFormatPr defaultColWidth="9.1796875" defaultRowHeight="13" x14ac:dyDescent="0.3"/>
  <cols>
    <col min="1" max="1" width="9.1796875" style="1" hidden="1" customWidth="1"/>
    <col min="2" max="2" width="27.81640625" style="1" customWidth="1"/>
    <col min="3" max="27" width="13" style="1" customWidth="1"/>
    <col min="28" max="16384" width="9.1796875" style="1"/>
  </cols>
  <sheetData>
    <row r="1" spans="1:12" hidden="1" x14ac:dyDescent="0.3">
      <c r="A1" s="1" t="s">
        <v>564</v>
      </c>
    </row>
    <row r="2" spans="1:12" hidden="1" x14ac:dyDescent="0.3">
      <c r="A2" s="1" t="s">
        <v>238</v>
      </c>
    </row>
    <row r="3" spans="1:12" hidden="1" x14ac:dyDescent="0.3">
      <c r="A3" s="1" t="s">
        <v>245</v>
      </c>
      <c r="B3" s="8" t="s">
        <v>260</v>
      </c>
      <c r="C3" s="1" t="s">
        <v>226</v>
      </c>
      <c r="D3" s="1" t="s">
        <v>226</v>
      </c>
      <c r="E3" s="1" t="s">
        <v>226</v>
      </c>
      <c r="F3" s="1" t="s">
        <v>226</v>
      </c>
      <c r="G3" s="1" t="s">
        <v>226</v>
      </c>
      <c r="H3" s="1" t="s">
        <v>226</v>
      </c>
      <c r="I3" s="1" t="s">
        <v>226</v>
      </c>
      <c r="J3" s="1" t="s">
        <v>226</v>
      </c>
    </row>
    <row r="4" spans="1:12" hidden="1" x14ac:dyDescent="0.3">
      <c r="A4" s="1" t="s">
        <v>227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3">
      <c r="A5" s="1" t="s">
        <v>254</v>
      </c>
      <c r="C5" s="1">
        <v>300</v>
      </c>
      <c r="D5" s="1">
        <v>300</v>
      </c>
      <c r="E5" s="1">
        <v>310</v>
      </c>
      <c r="F5" s="1">
        <v>310</v>
      </c>
      <c r="G5" s="1">
        <v>320</v>
      </c>
      <c r="H5" s="1">
        <v>320</v>
      </c>
      <c r="I5" s="1">
        <v>330</v>
      </c>
      <c r="J5" s="1">
        <v>330</v>
      </c>
      <c r="K5" s="2"/>
      <c r="L5" s="3"/>
    </row>
    <row r="6" spans="1:12" s="22" customFormat="1" ht="12.75" hidden="1" customHeight="1" x14ac:dyDescent="0.35">
      <c r="A6" s="1" t="s">
        <v>353</v>
      </c>
      <c r="C6" s="1" t="s">
        <v>354</v>
      </c>
      <c r="D6" s="1" t="s">
        <v>355</v>
      </c>
      <c r="E6" s="1" t="s">
        <v>354</v>
      </c>
      <c r="F6" s="1" t="s">
        <v>355</v>
      </c>
      <c r="G6" s="1" t="s">
        <v>354</v>
      </c>
      <c r="H6" s="1" t="s">
        <v>355</v>
      </c>
      <c r="I6" s="1" t="s">
        <v>354</v>
      </c>
      <c r="J6" s="1" t="s">
        <v>355</v>
      </c>
    </row>
    <row r="7" spans="1:12" customFormat="1" ht="12.5" x14ac:dyDescent="0.25"/>
    <row r="8" spans="1:12" hidden="1" x14ac:dyDescent="0.3">
      <c r="A8" s="1" t="s">
        <v>148</v>
      </c>
    </row>
    <row r="9" spans="1:12" hidden="1" x14ac:dyDescent="0.3">
      <c r="A9" s="1" t="s">
        <v>236</v>
      </c>
    </row>
    <row r="10" spans="1:12" hidden="1" x14ac:dyDescent="0.3">
      <c r="A10" s="1" t="s">
        <v>249</v>
      </c>
      <c r="B10" s="8"/>
      <c r="C10" s="31"/>
      <c r="D10" s="31"/>
      <c r="E10" s="31"/>
      <c r="F10" s="31"/>
      <c r="G10" s="31"/>
      <c r="H10" s="31"/>
      <c r="I10" s="31"/>
      <c r="J10" s="31"/>
      <c r="K10" s="31" t="s">
        <v>226</v>
      </c>
      <c r="L10" s="31" t="s">
        <v>226</v>
      </c>
    </row>
    <row r="11" spans="1:12" hidden="1" x14ac:dyDescent="0.3">
      <c r="A11" s="1" t="s">
        <v>231</v>
      </c>
      <c r="C11" s="64"/>
      <c r="D11" s="31"/>
      <c r="E11" s="64"/>
      <c r="F11" s="31"/>
      <c r="G11" s="64"/>
      <c r="H11" s="31"/>
      <c r="I11" s="64"/>
      <c r="J11" s="31"/>
      <c r="K11" s="64">
        <v>10</v>
      </c>
      <c r="L11" s="31">
        <v>30</v>
      </c>
    </row>
    <row r="12" spans="1:12" hidden="1" x14ac:dyDescent="0.3">
      <c r="A12" s="1" t="s">
        <v>221</v>
      </c>
      <c r="C12" s="31"/>
      <c r="D12" s="31"/>
      <c r="E12" s="31"/>
      <c r="F12" s="31"/>
      <c r="G12" s="31"/>
      <c r="H12" s="31"/>
      <c r="I12" s="31"/>
      <c r="J12" s="31"/>
      <c r="K12" s="31" t="s">
        <v>168</v>
      </c>
      <c r="L12" s="31" t="s">
        <v>168</v>
      </c>
    </row>
    <row r="13" spans="1:12" s="22" customFormat="1" ht="12.75" hidden="1" customHeight="1" x14ac:dyDescent="0.35">
      <c r="A13" s="1" t="s">
        <v>361</v>
      </c>
      <c r="C13" s="31"/>
      <c r="D13" s="31"/>
      <c r="E13" s="31"/>
      <c r="F13" s="31"/>
      <c r="G13" s="31"/>
      <c r="H13" s="31"/>
      <c r="I13" s="31"/>
      <c r="J13" s="31"/>
      <c r="K13" s="31" t="s">
        <v>354</v>
      </c>
      <c r="L13" s="31" t="s">
        <v>355</v>
      </c>
    </row>
    <row r="14" spans="1:12" s="22" customFormat="1" ht="12.75" customHeight="1" x14ac:dyDescent="0.35">
      <c r="A14" s="1"/>
      <c r="D14" s="1"/>
      <c r="E14" s="1"/>
      <c r="F14" s="1"/>
      <c r="G14" s="1"/>
      <c r="H14" s="1"/>
      <c r="I14" s="23"/>
      <c r="J14" s="1"/>
    </row>
    <row r="15" spans="1:12" hidden="1" x14ac:dyDescent="0.3">
      <c r="A15" s="1" t="s">
        <v>565</v>
      </c>
    </row>
    <row r="16" spans="1:12" hidden="1" x14ac:dyDescent="0.3">
      <c r="A16" s="1" t="s">
        <v>237</v>
      </c>
    </row>
    <row r="17" spans="1:12" hidden="1" x14ac:dyDescent="0.3">
      <c r="A17" s="1" t="s">
        <v>250</v>
      </c>
      <c r="B17" s="8" t="s">
        <v>260</v>
      </c>
      <c r="C17" s="1" t="s">
        <v>226</v>
      </c>
      <c r="D17" s="1" t="s">
        <v>226</v>
      </c>
      <c r="E17" s="1" t="s">
        <v>226</v>
      </c>
      <c r="F17" s="1" t="s">
        <v>226</v>
      </c>
      <c r="G17" s="1" t="s">
        <v>226</v>
      </c>
      <c r="H17" s="1" t="s">
        <v>226</v>
      </c>
      <c r="I17" s="1" t="s">
        <v>226</v>
      </c>
      <c r="J17" s="1" t="s">
        <v>226</v>
      </c>
    </row>
    <row r="18" spans="1:12" hidden="1" x14ac:dyDescent="0.3">
      <c r="A18" s="1" t="s">
        <v>232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  <c r="L18" s="3"/>
    </row>
    <row r="19" spans="1:12" hidden="1" x14ac:dyDescent="0.3">
      <c r="A19" s="1" t="s">
        <v>222</v>
      </c>
      <c r="C19" s="1">
        <v>340</v>
      </c>
      <c r="D19" s="1">
        <v>340</v>
      </c>
      <c r="E19" s="1">
        <v>350</v>
      </c>
      <c r="F19" s="1">
        <v>350</v>
      </c>
      <c r="G19" s="1">
        <v>360</v>
      </c>
      <c r="H19" s="1">
        <v>360</v>
      </c>
      <c r="I19" s="1">
        <v>370</v>
      </c>
      <c r="J19" s="1">
        <v>370</v>
      </c>
      <c r="K19" s="2"/>
      <c r="L19" s="3"/>
    </row>
    <row r="20" spans="1:12" s="22" customFormat="1" ht="12.75" hidden="1" customHeight="1" x14ac:dyDescent="0.35">
      <c r="A20" s="1" t="s">
        <v>368</v>
      </c>
      <c r="C20" s="1" t="s">
        <v>354</v>
      </c>
      <c r="D20" s="1" t="s">
        <v>355</v>
      </c>
      <c r="E20" s="1" t="s">
        <v>354</v>
      </c>
      <c r="F20" s="1" t="s">
        <v>355</v>
      </c>
      <c r="G20" s="1" t="s">
        <v>354</v>
      </c>
      <c r="H20" s="1" t="s">
        <v>355</v>
      </c>
      <c r="I20" s="1" t="s">
        <v>354</v>
      </c>
      <c r="J20" s="1" t="s">
        <v>355</v>
      </c>
    </row>
    <row r="21" spans="1:12" customFormat="1" ht="12.5" x14ac:dyDescent="0.25"/>
    <row r="22" spans="1:12" hidden="1" x14ac:dyDescent="0.3">
      <c r="A22" s="1" t="s">
        <v>566</v>
      </c>
    </row>
    <row r="23" spans="1:12" hidden="1" x14ac:dyDescent="0.3">
      <c r="A23" s="1" t="s">
        <v>376</v>
      </c>
    </row>
    <row r="24" spans="1:12" hidden="1" x14ac:dyDescent="0.3">
      <c r="A24" s="1" t="s">
        <v>377</v>
      </c>
      <c r="B24" s="8" t="s">
        <v>260</v>
      </c>
      <c r="C24" s="1" t="s">
        <v>226</v>
      </c>
      <c r="D24" s="1" t="s">
        <v>226</v>
      </c>
      <c r="E24" s="1" t="s">
        <v>226</v>
      </c>
      <c r="F24" s="1" t="s">
        <v>226</v>
      </c>
      <c r="G24" s="1" t="s">
        <v>226</v>
      </c>
      <c r="H24" s="1" t="s">
        <v>226</v>
      </c>
      <c r="I24" s="1" t="s">
        <v>226</v>
      </c>
      <c r="J24" s="1" t="s">
        <v>226</v>
      </c>
    </row>
    <row r="25" spans="1:12" hidden="1" x14ac:dyDescent="0.3">
      <c r="A25" s="1" t="s">
        <v>378</v>
      </c>
      <c r="C25" s="7">
        <v>10</v>
      </c>
      <c r="D25" s="1">
        <v>30</v>
      </c>
      <c r="E25" s="7">
        <v>10</v>
      </c>
      <c r="F25" s="1">
        <v>30</v>
      </c>
      <c r="G25" s="7">
        <v>10</v>
      </c>
      <c r="H25" s="1">
        <v>30</v>
      </c>
      <c r="I25" s="7">
        <v>10</v>
      </c>
      <c r="J25" s="1">
        <v>30</v>
      </c>
      <c r="K25" s="2"/>
      <c r="L25" s="3"/>
    </row>
    <row r="26" spans="1:12" hidden="1" x14ac:dyDescent="0.3">
      <c r="A26" s="1" t="s">
        <v>379</v>
      </c>
      <c r="C26" s="1">
        <v>380</v>
      </c>
      <c r="D26" s="1">
        <v>380</v>
      </c>
      <c r="E26" s="1">
        <v>390</v>
      </c>
      <c r="F26" s="1">
        <v>390</v>
      </c>
      <c r="G26" s="1">
        <v>400</v>
      </c>
      <c r="H26" s="1">
        <v>400</v>
      </c>
      <c r="I26" s="1">
        <v>410</v>
      </c>
      <c r="J26" s="1">
        <v>410</v>
      </c>
      <c r="K26" s="2"/>
      <c r="L26" s="3"/>
    </row>
    <row r="27" spans="1:12" s="22" customFormat="1" ht="12.75" hidden="1" customHeight="1" x14ac:dyDescent="0.35">
      <c r="A27" s="1" t="s">
        <v>380</v>
      </c>
      <c r="C27" s="1" t="s">
        <v>354</v>
      </c>
      <c r="D27" s="1" t="s">
        <v>355</v>
      </c>
      <c r="E27" s="1" t="s">
        <v>354</v>
      </c>
      <c r="F27" s="1" t="s">
        <v>355</v>
      </c>
      <c r="G27" s="1" t="s">
        <v>354</v>
      </c>
      <c r="H27" s="1" t="s">
        <v>355</v>
      </c>
      <c r="I27" s="1" t="s">
        <v>354</v>
      </c>
      <c r="J27" s="1" t="s">
        <v>355</v>
      </c>
    </row>
    <row r="28" spans="1:12" x14ac:dyDescent="0.3">
      <c r="K28" s="2"/>
      <c r="L28" s="3"/>
    </row>
    <row r="29" spans="1:12" hidden="1" x14ac:dyDescent="0.3">
      <c r="A29" s="1" t="s">
        <v>169</v>
      </c>
      <c r="K29" s="2"/>
      <c r="L29" s="3"/>
    </row>
    <row r="30" spans="1:12" hidden="1" x14ac:dyDescent="0.3">
      <c r="A30" s="1" t="s">
        <v>397</v>
      </c>
      <c r="K30" s="2"/>
      <c r="L30" s="3"/>
    </row>
    <row r="31" spans="1:12" hidden="1" x14ac:dyDescent="0.3">
      <c r="A31" s="1" t="s">
        <v>398</v>
      </c>
      <c r="B31" s="8"/>
      <c r="C31" s="31"/>
      <c r="D31" s="31"/>
      <c r="E31" s="31"/>
      <c r="F31" s="31"/>
      <c r="G31" s="31"/>
      <c r="H31" s="31"/>
      <c r="I31" s="31"/>
      <c r="J31" s="31"/>
      <c r="K31" s="31" t="s">
        <v>226</v>
      </c>
      <c r="L31" s="1" t="s">
        <v>226</v>
      </c>
    </row>
    <row r="32" spans="1:12" hidden="1" x14ac:dyDescent="0.3">
      <c r="A32" s="1" t="s">
        <v>399</v>
      </c>
      <c r="C32" s="64"/>
      <c r="D32" s="31"/>
      <c r="E32" s="64"/>
      <c r="F32" s="31"/>
      <c r="G32" s="64"/>
      <c r="H32" s="31"/>
      <c r="I32" s="64"/>
      <c r="J32" s="31"/>
      <c r="K32" s="64">
        <v>10</v>
      </c>
      <c r="L32" s="1">
        <v>10</v>
      </c>
    </row>
    <row r="33" spans="1:13" hidden="1" x14ac:dyDescent="0.3">
      <c r="A33" s="1" t="s">
        <v>400</v>
      </c>
      <c r="C33" s="31"/>
      <c r="D33" s="31"/>
      <c r="E33" s="31"/>
      <c r="F33" s="31"/>
      <c r="G33" s="31"/>
      <c r="H33" s="31"/>
      <c r="I33" s="31"/>
      <c r="J33" s="31"/>
      <c r="K33" s="31">
        <v>80</v>
      </c>
      <c r="L33" s="1">
        <v>80</v>
      </c>
    </row>
    <row r="34" spans="1:13" ht="12.75" hidden="1" customHeight="1" x14ac:dyDescent="0.35">
      <c r="A34" s="1" t="s">
        <v>401</v>
      </c>
      <c r="B34" s="22"/>
      <c r="C34" s="31"/>
      <c r="D34" s="31"/>
      <c r="E34" s="31"/>
      <c r="F34" s="31"/>
      <c r="G34" s="31"/>
      <c r="H34" s="31"/>
      <c r="I34" s="31"/>
      <c r="J34" s="31"/>
      <c r="K34" s="64" t="s">
        <v>355</v>
      </c>
      <c r="L34" s="7" t="s">
        <v>355</v>
      </c>
    </row>
    <row r="35" spans="1:13" ht="12.75" customHeight="1" x14ac:dyDescent="0.35">
      <c r="B35" s="22"/>
      <c r="C35" s="31"/>
      <c r="D35" s="31"/>
      <c r="E35" s="31"/>
      <c r="F35" s="31"/>
      <c r="G35" s="31"/>
      <c r="H35" s="31"/>
      <c r="I35" s="31"/>
      <c r="J35" s="31"/>
      <c r="K35" s="2"/>
      <c r="L35" s="3"/>
    </row>
    <row r="36" spans="1:13" ht="17.5" x14ac:dyDescent="0.35">
      <c r="B36" s="223" t="s">
        <v>258</v>
      </c>
      <c r="C36" s="223"/>
      <c r="D36" s="223"/>
      <c r="E36" s="223"/>
      <c r="F36" s="223"/>
      <c r="G36" s="223"/>
      <c r="H36" s="223"/>
      <c r="I36" s="223"/>
      <c r="J36" s="223"/>
      <c r="K36" s="223"/>
      <c r="L36" s="223"/>
    </row>
    <row r="37" spans="1:13" ht="25.5" customHeight="1" x14ac:dyDescent="0.3">
      <c r="B37" s="13" t="s">
        <v>509</v>
      </c>
      <c r="C37" s="224" t="s">
        <v>306</v>
      </c>
      <c r="D37" s="225"/>
      <c r="E37" s="224" t="s">
        <v>307</v>
      </c>
      <c r="F37" s="225"/>
      <c r="G37" s="224" t="s">
        <v>308</v>
      </c>
      <c r="H37" s="225"/>
      <c r="I37" s="224" t="s">
        <v>309</v>
      </c>
      <c r="J37" s="225"/>
      <c r="K37" s="25"/>
      <c r="L37" s="4"/>
      <c r="M37" s="6"/>
    </row>
    <row r="38" spans="1:13" x14ac:dyDescent="0.3">
      <c r="B38" s="26"/>
      <c r="C38" s="27" t="s">
        <v>251</v>
      </c>
      <c r="D38" s="27" t="s">
        <v>252</v>
      </c>
      <c r="E38" s="27" t="s">
        <v>251</v>
      </c>
      <c r="F38" s="27" t="s">
        <v>252</v>
      </c>
      <c r="G38" s="27" t="s">
        <v>251</v>
      </c>
      <c r="H38" s="27" t="s">
        <v>252</v>
      </c>
      <c r="I38" s="27" t="s">
        <v>251</v>
      </c>
      <c r="J38" s="27" t="s">
        <v>252</v>
      </c>
      <c r="K38" s="28"/>
      <c r="L38" s="28"/>
    </row>
    <row r="39" spans="1:13" x14ac:dyDescent="0.3">
      <c r="B39" s="26"/>
      <c r="C39" s="27" t="s">
        <v>253</v>
      </c>
      <c r="D39" s="27" t="s">
        <v>253</v>
      </c>
      <c r="E39" s="27" t="s">
        <v>253</v>
      </c>
      <c r="F39" s="27" t="s">
        <v>253</v>
      </c>
      <c r="G39" s="27" t="s">
        <v>253</v>
      </c>
      <c r="H39" s="27" t="s">
        <v>253</v>
      </c>
      <c r="I39" s="27" t="s">
        <v>253</v>
      </c>
      <c r="J39" s="27" t="s">
        <v>253</v>
      </c>
      <c r="K39" s="28"/>
      <c r="L39" s="28"/>
    </row>
    <row r="40" spans="1:13" x14ac:dyDescent="0.3">
      <c r="B40" s="26"/>
      <c r="C40" s="10"/>
      <c r="D40" s="10"/>
      <c r="E40" s="10"/>
      <c r="F40" s="10"/>
      <c r="G40" s="10"/>
      <c r="H40" s="10"/>
      <c r="I40" s="10"/>
      <c r="J40" s="10"/>
      <c r="K40" s="4"/>
      <c r="L40" s="4"/>
    </row>
    <row r="41" spans="1:13" x14ac:dyDescent="0.3">
      <c r="A41" s="1" t="s">
        <v>576</v>
      </c>
      <c r="B41" s="26" t="s">
        <v>577</v>
      </c>
      <c r="C41" s="10">
        <v>247834.99</v>
      </c>
      <c r="D41" s="10">
        <v>4439.41</v>
      </c>
      <c r="E41" s="10">
        <v>1423231.51</v>
      </c>
      <c r="F41" s="10">
        <v>168510.62</v>
      </c>
      <c r="G41" s="10">
        <v>439627.01</v>
      </c>
      <c r="H41" s="10">
        <v>7867.83</v>
      </c>
      <c r="I41" s="10">
        <v>82802.95</v>
      </c>
      <c r="J41" s="10">
        <v>871.74</v>
      </c>
      <c r="K41" s="4"/>
      <c r="L41" s="4"/>
    </row>
    <row r="42" spans="1:13" x14ac:dyDescent="0.3">
      <c r="A42" s="1" t="s">
        <v>576</v>
      </c>
      <c r="B42" s="26" t="s">
        <v>578</v>
      </c>
      <c r="C42" s="10">
        <v>461994.36</v>
      </c>
      <c r="D42" s="10">
        <v>3970.49</v>
      </c>
      <c r="E42" s="10">
        <v>1312347.51</v>
      </c>
      <c r="F42" s="10">
        <v>409874.44</v>
      </c>
      <c r="G42" s="10">
        <v>184404.25</v>
      </c>
      <c r="H42" s="10">
        <v>11901.1</v>
      </c>
      <c r="I42" s="10">
        <v>90000</v>
      </c>
      <c r="J42" s="10">
        <v>0</v>
      </c>
      <c r="K42" s="4"/>
      <c r="L42" s="4"/>
    </row>
    <row r="43" spans="1:13" x14ac:dyDescent="0.3">
      <c r="A43" s="1" t="s">
        <v>576</v>
      </c>
      <c r="B43" s="26" t="s">
        <v>579</v>
      </c>
      <c r="C43" s="10">
        <v>1421746.04</v>
      </c>
      <c r="D43" s="10">
        <v>25820.14</v>
      </c>
      <c r="E43" s="10">
        <v>1757370.44</v>
      </c>
      <c r="F43" s="10">
        <v>493902.04</v>
      </c>
      <c r="G43" s="10">
        <v>1179671.97</v>
      </c>
      <c r="H43" s="10">
        <v>22698.67</v>
      </c>
      <c r="I43" s="10">
        <v>0</v>
      </c>
      <c r="J43" s="10">
        <v>0</v>
      </c>
      <c r="K43" s="4"/>
      <c r="L43" s="4"/>
    </row>
    <row r="44" spans="1:13" x14ac:dyDescent="0.3">
      <c r="A44" s="1" t="s">
        <v>576</v>
      </c>
      <c r="B44" s="26" t="s">
        <v>580</v>
      </c>
      <c r="C44" s="10">
        <v>2322700</v>
      </c>
      <c r="D44" s="10">
        <v>22800</v>
      </c>
      <c r="E44" s="10">
        <v>2988800</v>
      </c>
      <c r="F44" s="10">
        <v>1237900</v>
      </c>
      <c r="G44" s="10">
        <v>1369400</v>
      </c>
      <c r="H44" s="10">
        <v>826700</v>
      </c>
      <c r="I44" s="10">
        <v>100</v>
      </c>
      <c r="J44" s="10">
        <v>0</v>
      </c>
      <c r="K44" s="4"/>
      <c r="L44" s="4"/>
    </row>
    <row r="45" spans="1:13" x14ac:dyDescent="0.3">
      <c r="A45" s="1" t="s">
        <v>576</v>
      </c>
      <c r="B45" s="26" t="s">
        <v>581</v>
      </c>
      <c r="C45" s="10">
        <v>4927486</v>
      </c>
      <c r="D45" s="10">
        <v>528526</v>
      </c>
      <c r="E45" s="10">
        <v>12140807</v>
      </c>
      <c r="F45" s="10">
        <v>2198469</v>
      </c>
      <c r="G45" s="10">
        <v>1195119</v>
      </c>
      <c r="H45" s="10">
        <v>24095</v>
      </c>
      <c r="I45" s="10">
        <v>909031</v>
      </c>
      <c r="J45" s="10">
        <v>327688</v>
      </c>
      <c r="K45" s="4"/>
      <c r="L45" s="4"/>
    </row>
    <row r="46" spans="1:13" x14ac:dyDescent="0.3">
      <c r="A46" s="1" t="s">
        <v>576</v>
      </c>
      <c r="B46" s="26" t="s">
        <v>582</v>
      </c>
      <c r="C46" s="10">
        <v>1294218.31</v>
      </c>
      <c r="D46" s="10">
        <v>23589.35</v>
      </c>
      <c r="E46" s="10">
        <v>3124193.19</v>
      </c>
      <c r="F46" s="10">
        <v>717995.34</v>
      </c>
      <c r="G46" s="10">
        <v>971456.99</v>
      </c>
      <c r="H46" s="10">
        <v>26243.58</v>
      </c>
      <c r="I46" s="10">
        <v>1800</v>
      </c>
      <c r="J46" s="10">
        <v>127</v>
      </c>
      <c r="K46" s="4"/>
      <c r="L46" s="4"/>
    </row>
    <row r="47" spans="1:13" x14ac:dyDescent="0.3">
      <c r="A47" s="1" t="s">
        <v>576</v>
      </c>
      <c r="B47" s="26" t="s">
        <v>583</v>
      </c>
      <c r="C47" s="10">
        <v>6658681</v>
      </c>
      <c r="D47" s="10">
        <v>192500</v>
      </c>
      <c r="E47" s="10">
        <v>9854969</v>
      </c>
      <c r="F47" s="10">
        <v>2560412</v>
      </c>
      <c r="G47" s="10">
        <v>3244641</v>
      </c>
      <c r="H47" s="10">
        <v>610165</v>
      </c>
      <c r="I47" s="10">
        <v>11780096</v>
      </c>
      <c r="J47" s="10">
        <v>5729815</v>
      </c>
      <c r="K47" s="4"/>
      <c r="L47" s="4"/>
    </row>
    <row r="48" spans="1:13" x14ac:dyDescent="0.3">
      <c r="A48" s="1" t="s">
        <v>576</v>
      </c>
      <c r="B48" s="26" t="s">
        <v>584</v>
      </c>
      <c r="C48" s="10">
        <v>2300000</v>
      </c>
      <c r="D48" s="10">
        <v>59100</v>
      </c>
      <c r="E48" s="10">
        <v>8895000</v>
      </c>
      <c r="F48" s="10">
        <v>1458200</v>
      </c>
      <c r="G48" s="10">
        <v>1169000</v>
      </c>
      <c r="H48" s="10">
        <v>64400</v>
      </c>
      <c r="I48" s="10">
        <v>187000</v>
      </c>
      <c r="J48" s="10">
        <v>66800</v>
      </c>
      <c r="K48" s="4"/>
      <c r="L48" s="4"/>
    </row>
    <row r="49" spans="1:12" x14ac:dyDescent="0.3">
      <c r="A49" s="1" t="s">
        <v>576</v>
      </c>
      <c r="B49" s="26" t="s">
        <v>585</v>
      </c>
      <c r="C49" s="10">
        <v>2675688</v>
      </c>
      <c r="D49" s="10">
        <v>69935</v>
      </c>
      <c r="E49" s="10">
        <v>8224293</v>
      </c>
      <c r="F49" s="10">
        <v>1537569</v>
      </c>
      <c r="G49" s="10">
        <v>746785</v>
      </c>
      <c r="H49" s="10">
        <v>54887</v>
      </c>
      <c r="I49" s="10">
        <v>748563</v>
      </c>
      <c r="J49" s="10">
        <v>21777</v>
      </c>
      <c r="K49" s="4"/>
      <c r="L49" s="4"/>
    </row>
    <row r="50" spans="1:12" x14ac:dyDescent="0.3">
      <c r="A50" s="1" t="s">
        <v>576</v>
      </c>
      <c r="B50" s="26" t="s">
        <v>586</v>
      </c>
      <c r="C50" s="10">
        <v>919133.66</v>
      </c>
      <c r="D50" s="10">
        <v>13833.37</v>
      </c>
      <c r="E50" s="10">
        <v>2109122.65</v>
      </c>
      <c r="F50" s="10">
        <v>510585.46</v>
      </c>
      <c r="G50" s="10">
        <v>785108.1</v>
      </c>
      <c r="H50" s="10">
        <v>341187.9</v>
      </c>
      <c r="I50" s="10">
        <v>464191.94</v>
      </c>
      <c r="J50" s="10">
        <v>166921.46</v>
      </c>
      <c r="K50" s="4"/>
      <c r="L50" s="4"/>
    </row>
    <row r="51" spans="1:12" x14ac:dyDescent="0.3">
      <c r="A51" s="1" t="s">
        <v>576</v>
      </c>
      <c r="B51" s="26" t="s">
        <v>587</v>
      </c>
      <c r="C51" s="10">
        <v>1025643.9</v>
      </c>
      <c r="D51" s="10">
        <v>138323.35</v>
      </c>
      <c r="E51" s="10">
        <v>2727700.46</v>
      </c>
      <c r="F51" s="10">
        <v>911258.82</v>
      </c>
      <c r="G51" s="10">
        <v>669725.41</v>
      </c>
      <c r="H51" s="10">
        <v>32254.78</v>
      </c>
      <c r="I51" s="10">
        <v>0</v>
      </c>
      <c r="J51" s="10">
        <v>0</v>
      </c>
      <c r="K51" s="4"/>
      <c r="L51" s="4"/>
    </row>
    <row r="52" spans="1:12" x14ac:dyDescent="0.3">
      <c r="A52" s="1" t="s">
        <v>576</v>
      </c>
      <c r="B52" s="26" t="s">
        <v>588</v>
      </c>
      <c r="C52" s="10">
        <v>975243.5</v>
      </c>
      <c r="D52" s="10">
        <v>136766.85999999999</v>
      </c>
      <c r="E52" s="10">
        <v>3102608.69</v>
      </c>
      <c r="F52" s="10">
        <v>863358.16</v>
      </c>
      <c r="G52" s="10">
        <v>1497036.43</v>
      </c>
      <c r="H52" s="10">
        <v>144283.54</v>
      </c>
      <c r="I52" s="10">
        <v>24247.26</v>
      </c>
      <c r="J52" s="10">
        <v>9905</v>
      </c>
      <c r="K52" s="4"/>
      <c r="L52" s="4"/>
    </row>
    <row r="53" spans="1:12" x14ac:dyDescent="0.3">
      <c r="A53" s="1" t="s">
        <v>576</v>
      </c>
      <c r="B53" s="26" t="s">
        <v>589</v>
      </c>
      <c r="C53" s="10">
        <v>2615229.59</v>
      </c>
      <c r="D53" s="10">
        <v>337182.05</v>
      </c>
      <c r="E53" s="10">
        <v>5633581.1200000001</v>
      </c>
      <c r="F53" s="10">
        <v>1558532.09</v>
      </c>
      <c r="G53" s="10">
        <v>926375.9</v>
      </c>
      <c r="H53" s="10">
        <v>21316.14</v>
      </c>
      <c r="I53" s="10">
        <v>82610.009999999995</v>
      </c>
      <c r="J53" s="10">
        <v>40000</v>
      </c>
      <c r="K53" s="4"/>
      <c r="L53" s="4"/>
    </row>
    <row r="54" spans="1:12" x14ac:dyDescent="0.3">
      <c r="A54" s="1" t="s">
        <v>576</v>
      </c>
      <c r="B54" s="26" t="s">
        <v>590</v>
      </c>
      <c r="C54" s="10">
        <v>651005.4</v>
      </c>
      <c r="D54" s="10">
        <v>9702.99</v>
      </c>
      <c r="E54" s="10">
        <v>1945912.53</v>
      </c>
      <c r="F54" s="10">
        <v>822104.54</v>
      </c>
      <c r="G54" s="10">
        <v>541678.88</v>
      </c>
      <c r="H54" s="10">
        <v>12355.82</v>
      </c>
      <c r="I54" s="10">
        <v>1000</v>
      </c>
      <c r="J54" s="10">
        <v>0</v>
      </c>
      <c r="K54" s="4"/>
      <c r="L54" s="4"/>
    </row>
    <row r="55" spans="1:12" x14ac:dyDescent="0.3">
      <c r="A55" s="1" t="s">
        <v>576</v>
      </c>
      <c r="B55" s="26" t="s">
        <v>591</v>
      </c>
      <c r="C55" s="10">
        <v>712822.71</v>
      </c>
      <c r="D55" s="10">
        <v>12017.62</v>
      </c>
      <c r="E55" s="10">
        <v>1257547.1299999999</v>
      </c>
      <c r="F55" s="10">
        <v>413492.79</v>
      </c>
      <c r="G55" s="10">
        <v>529341.76</v>
      </c>
      <c r="H55" s="10">
        <v>100286.2</v>
      </c>
      <c r="I55" s="10">
        <v>90578.9</v>
      </c>
      <c r="J55" s="10">
        <v>0</v>
      </c>
      <c r="K55" s="4"/>
      <c r="L55" s="4"/>
    </row>
    <row r="56" spans="1:12" x14ac:dyDescent="0.3">
      <c r="A56" s="1" t="s">
        <v>576</v>
      </c>
      <c r="B56" s="26" t="s">
        <v>592</v>
      </c>
      <c r="C56" s="10">
        <v>429728.7</v>
      </c>
      <c r="D56" s="10">
        <v>7594.57</v>
      </c>
      <c r="E56" s="10">
        <v>777831.38</v>
      </c>
      <c r="F56" s="10">
        <v>160132.97</v>
      </c>
      <c r="G56" s="10">
        <v>198023.02</v>
      </c>
      <c r="H56" s="10">
        <v>4138.26</v>
      </c>
      <c r="I56" s="10">
        <v>0</v>
      </c>
      <c r="J56" s="10">
        <v>0</v>
      </c>
      <c r="K56" s="4"/>
      <c r="L56" s="4"/>
    </row>
    <row r="57" spans="1:12" x14ac:dyDescent="0.3">
      <c r="A57" s="1" t="s">
        <v>576</v>
      </c>
      <c r="B57" s="26" t="s">
        <v>593</v>
      </c>
      <c r="C57" s="10">
        <v>1759174.64</v>
      </c>
      <c r="D57" s="10">
        <v>182179.02</v>
      </c>
      <c r="E57" s="10">
        <v>3833330.04</v>
      </c>
      <c r="F57" s="10">
        <v>921321.27</v>
      </c>
      <c r="G57" s="10">
        <v>876183.64</v>
      </c>
      <c r="H57" s="10">
        <v>73171.100000000006</v>
      </c>
      <c r="I57" s="10">
        <v>25546.77</v>
      </c>
      <c r="J57" s="10">
        <v>20134.2</v>
      </c>
      <c r="K57" s="4"/>
      <c r="L57" s="4"/>
    </row>
    <row r="58" spans="1:12" x14ac:dyDescent="0.3">
      <c r="A58" s="1" t="s">
        <v>576</v>
      </c>
      <c r="B58" s="26" t="s">
        <v>594</v>
      </c>
      <c r="C58" s="10">
        <v>642894.28</v>
      </c>
      <c r="D58" s="10">
        <v>9464.98</v>
      </c>
      <c r="E58" s="10">
        <v>1066446.7</v>
      </c>
      <c r="F58" s="10">
        <v>172498.59</v>
      </c>
      <c r="G58" s="10">
        <v>462504.85</v>
      </c>
      <c r="H58" s="10">
        <v>10298.86</v>
      </c>
      <c r="I58" s="10">
        <v>376268.14</v>
      </c>
      <c r="J58" s="10">
        <v>9010.85</v>
      </c>
      <c r="K58" s="4"/>
      <c r="L58" s="4"/>
    </row>
    <row r="59" spans="1:12" x14ac:dyDescent="0.3">
      <c r="A59" s="1" t="s">
        <v>576</v>
      </c>
      <c r="B59" s="26" t="s">
        <v>595</v>
      </c>
      <c r="C59" s="10">
        <v>960138.11</v>
      </c>
      <c r="D59" s="10">
        <v>17968.82</v>
      </c>
      <c r="E59" s="10">
        <v>2300871.5099999998</v>
      </c>
      <c r="F59" s="10">
        <v>765632.03</v>
      </c>
      <c r="G59" s="10">
        <v>1033933.6</v>
      </c>
      <c r="H59" s="10">
        <v>30973.81</v>
      </c>
      <c r="I59" s="10">
        <v>567142.06999999995</v>
      </c>
      <c r="J59" s="10">
        <v>513420.92</v>
      </c>
      <c r="K59" s="4"/>
      <c r="L59" s="4"/>
    </row>
    <row r="60" spans="1:12" x14ac:dyDescent="0.3">
      <c r="A60" s="1" t="s">
        <v>576</v>
      </c>
      <c r="B60" s="26" t="s">
        <v>596</v>
      </c>
      <c r="C60" s="10">
        <v>981313</v>
      </c>
      <c r="D60" s="10">
        <v>17226</v>
      </c>
      <c r="E60" s="10">
        <v>2865577</v>
      </c>
      <c r="F60" s="10">
        <v>564297</v>
      </c>
      <c r="G60" s="10">
        <v>691823</v>
      </c>
      <c r="H60" s="10">
        <v>13905</v>
      </c>
      <c r="I60" s="10">
        <v>0</v>
      </c>
      <c r="J60" s="10">
        <v>59700</v>
      </c>
      <c r="K60" s="4"/>
      <c r="L60" s="4"/>
    </row>
    <row r="61" spans="1:12" x14ac:dyDescent="0.3">
      <c r="A61" s="1" t="s">
        <v>576</v>
      </c>
      <c r="B61" s="26" t="s">
        <v>597</v>
      </c>
      <c r="C61" s="10">
        <v>1159514.92</v>
      </c>
      <c r="D61" s="10">
        <v>400317.24</v>
      </c>
      <c r="E61" s="10">
        <v>5080512.88</v>
      </c>
      <c r="F61" s="10">
        <v>1243501.6399999999</v>
      </c>
      <c r="G61" s="10">
        <v>505705</v>
      </c>
      <c r="H61" s="10">
        <v>0</v>
      </c>
      <c r="I61" s="10">
        <v>302129.71000000002</v>
      </c>
      <c r="J61" s="10">
        <v>32794.11</v>
      </c>
      <c r="K61" s="4"/>
      <c r="L61" s="4"/>
    </row>
    <row r="62" spans="1:12" x14ac:dyDescent="0.3">
      <c r="A62" s="1" t="s">
        <v>576</v>
      </c>
      <c r="B62" s="26" t="s">
        <v>598</v>
      </c>
      <c r="C62" s="10">
        <v>356726.56</v>
      </c>
      <c r="D62" s="10">
        <v>11849.29</v>
      </c>
      <c r="E62" s="10">
        <v>1727604.42</v>
      </c>
      <c r="F62" s="10">
        <v>347431.72</v>
      </c>
      <c r="G62" s="10">
        <v>174569.8</v>
      </c>
      <c r="H62" s="10">
        <v>13383.55</v>
      </c>
      <c r="I62" s="10">
        <v>0</v>
      </c>
      <c r="J62" s="10">
        <v>0</v>
      </c>
      <c r="K62" s="4"/>
      <c r="L62" s="4"/>
    </row>
    <row r="63" spans="1:12" x14ac:dyDescent="0.3">
      <c r="A63" s="1" t="s">
        <v>576</v>
      </c>
      <c r="B63" s="26" t="s">
        <v>599</v>
      </c>
      <c r="C63" s="10">
        <v>846561</v>
      </c>
      <c r="D63" s="10">
        <v>23386</v>
      </c>
      <c r="E63" s="10">
        <v>1687396</v>
      </c>
      <c r="F63" s="10">
        <v>447019</v>
      </c>
      <c r="G63" s="10">
        <v>273284</v>
      </c>
      <c r="H63" s="10">
        <v>6859</v>
      </c>
      <c r="I63" s="10">
        <v>191160</v>
      </c>
      <c r="J63" s="10">
        <v>4549</v>
      </c>
      <c r="K63" s="4"/>
      <c r="L63" s="4"/>
    </row>
    <row r="64" spans="1:12" x14ac:dyDescent="0.3">
      <c r="A64" s="1" t="s">
        <v>576</v>
      </c>
      <c r="B64" s="26" t="s">
        <v>600</v>
      </c>
      <c r="C64" s="10">
        <v>493688.69</v>
      </c>
      <c r="D64" s="10">
        <v>62666.6</v>
      </c>
      <c r="E64" s="10">
        <v>1187365.71</v>
      </c>
      <c r="F64" s="10">
        <v>199111</v>
      </c>
      <c r="G64" s="10">
        <v>443146.35</v>
      </c>
      <c r="H64" s="10">
        <v>10555.5</v>
      </c>
      <c r="I64" s="10">
        <v>3941.13</v>
      </c>
      <c r="J64" s="10">
        <v>0</v>
      </c>
      <c r="K64" s="4"/>
      <c r="L64" s="4"/>
    </row>
    <row r="65" spans="1:13" x14ac:dyDescent="0.3">
      <c r="A65" s="1" t="s">
        <v>576</v>
      </c>
      <c r="B65" s="26" t="s">
        <v>601</v>
      </c>
      <c r="C65" s="10">
        <v>794875.25</v>
      </c>
      <c r="D65" s="10">
        <v>17367.02</v>
      </c>
      <c r="E65" s="10">
        <v>870758.63</v>
      </c>
      <c r="F65" s="10">
        <v>272948.03999999998</v>
      </c>
      <c r="G65" s="10">
        <v>462018</v>
      </c>
      <c r="H65" s="10">
        <v>35670.879999999997</v>
      </c>
      <c r="I65" s="10">
        <v>0</v>
      </c>
      <c r="J65" s="10">
        <v>0</v>
      </c>
      <c r="K65" s="4"/>
      <c r="L65" s="4"/>
    </row>
    <row r="66" spans="1:13" x14ac:dyDescent="0.3">
      <c r="A66" s="1" t="s">
        <v>576</v>
      </c>
      <c r="B66" s="26" t="s">
        <v>602</v>
      </c>
      <c r="C66" s="10">
        <v>3368300</v>
      </c>
      <c r="D66" s="10">
        <v>56500</v>
      </c>
      <c r="E66" s="10">
        <v>3373500</v>
      </c>
      <c r="F66" s="10">
        <v>987500</v>
      </c>
      <c r="G66" s="10">
        <v>792600</v>
      </c>
      <c r="H66" s="10">
        <v>19200</v>
      </c>
      <c r="I66" s="10">
        <v>1310500</v>
      </c>
      <c r="J66" s="10">
        <v>241300</v>
      </c>
      <c r="K66" s="4"/>
      <c r="L66" s="4"/>
    </row>
    <row r="67" spans="1:13" x14ac:dyDescent="0.3">
      <c r="A67" s="1" t="s">
        <v>576</v>
      </c>
      <c r="B67" s="26" t="s">
        <v>603</v>
      </c>
      <c r="C67" s="10">
        <v>1160126.8400000001</v>
      </c>
      <c r="D67" s="10">
        <v>22546.63</v>
      </c>
      <c r="E67" s="10">
        <v>2037670.31</v>
      </c>
      <c r="F67" s="10">
        <v>812876.97</v>
      </c>
      <c r="G67" s="10">
        <v>1078503.4099999999</v>
      </c>
      <c r="H67" s="10">
        <v>37825.35</v>
      </c>
      <c r="I67" s="10">
        <v>56896.08</v>
      </c>
      <c r="J67" s="10">
        <v>0</v>
      </c>
      <c r="K67" s="4"/>
      <c r="L67" s="4"/>
    </row>
    <row r="68" spans="1:13" x14ac:dyDescent="0.3">
      <c r="A68" s="1" t="s">
        <v>576</v>
      </c>
      <c r="B68" s="26" t="s">
        <v>604</v>
      </c>
      <c r="C68" s="10">
        <v>775761.41</v>
      </c>
      <c r="D68" s="10">
        <v>16223.91</v>
      </c>
      <c r="E68" s="10">
        <v>2028542.67</v>
      </c>
      <c r="F68" s="10">
        <v>591508.05000000005</v>
      </c>
      <c r="G68" s="10">
        <v>499735.86</v>
      </c>
      <c r="H68" s="10">
        <v>157159.09</v>
      </c>
      <c r="I68" s="10">
        <v>0</v>
      </c>
      <c r="J68" s="10">
        <v>0</v>
      </c>
      <c r="K68" s="4"/>
      <c r="L68" s="4"/>
    </row>
    <row r="69" spans="1:13" x14ac:dyDescent="0.3">
      <c r="A69" s="1" t="s">
        <v>576</v>
      </c>
      <c r="B69" s="26" t="s">
        <v>605</v>
      </c>
      <c r="C69" s="10">
        <v>652606.79</v>
      </c>
      <c r="D69" s="10">
        <v>27557</v>
      </c>
      <c r="E69" s="10">
        <v>1301085.26</v>
      </c>
      <c r="F69" s="10">
        <v>328123.78000000003</v>
      </c>
      <c r="G69" s="10">
        <v>660408.91</v>
      </c>
      <c r="H69" s="10">
        <v>60617.07</v>
      </c>
      <c r="I69" s="10">
        <v>43756.41</v>
      </c>
      <c r="J69" s="10">
        <v>35420.160000000003</v>
      </c>
      <c r="K69" s="4"/>
      <c r="L69" s="4"/>
    </row>
    <row r="70" spans="1:13" x14ac:dyDescent="0.3">
      <c r="A70" s="1" t="s">
        <v>576</v>
      </c>
      <c r="B70" s="26" t="s">
        <v>606</v>
      </c>
      <c r="C70" s="10">
        <v>942312</v>
      </c>
      <c r="D70" s="10">
        <v>12308</v>
      </c>
      <c r="E70" s="10">
        <v>2244884</v>
      </c>
      <c r="F70" s="10">
        <v>814598</v>
      </c>
      <c r="G70" s="10">
        <v>1238478</v>
      </c>
      <c r="H70" s="10">
        <v>43709</v>
      </c>
      <c r="I70" s="10">
        <v>0</v>
      </c>
      <c r="J70" s="10">
        <v>0</v>
      </c>
      <c r="K70" s="4"/>
      <c r="L70" s="4"/>
    </row>
    <row r="71" spans="1:13" x14ac:dyDescent="0.3">
      <c r="A71" s="1" t="s">
        <v>261</v>
      </c>
      <c r="B71" s="26" t="s">
        <v>607</v>
      </c>
      <c r="C71" s="10">
        <v>673197.39</v>
      </c>
      <c r="D71" s="10">
        <v>12812.55</v>
      </c>
      <c r="E71" s="10">
        <v>2718321.43</v>
      </c>
      <c r="F71" s="10">
        <v>879364.85</v>
      </c>
      <c r="G71" s="10">
        <v>1233889.99</v>
      </c>
      <c r="H71" s="10">
        <v>286915.7</v>
      </c>
      <c r="I71" s="10">
        <v>626126.34</v>
      </c>
      <c r="J71" s="10">
        <v>124828.02</v>
      </c>
      <c r="K71" s="4"/>
      <c r="L71" s="4"/>
    </row>
    <row r="72" spans="1:13" x14ac:dyDescent="0.3">
      <c r="B72" s="26"/>
      <c r="C72" s="10"/>
      <c r="D72" s="10"/>
      <c r="E72" s="10"/>
      <c r="F72" s="10"/>
      <c r="G72" s="10"/>
      <c r="H72" s="10"/>
      <c r="I72" s="10"/>
      <c r="J72" s="10"/>
      <c r="K72" s="4"/>
      <c r="L72" s="4"/>
    </row>
    <row r="73" spans="1:13" x14ac:dyDescent="0.3">
      <c r="B73" s="26" t="s">
        <v>225</v>
      </c>
      <c r="C73" s="11">
        <f t="shared" ref="C73:J73" si="0">SUBTOTAL(9,C40:C72)</f>
        <v>45206347.039999999</v>
      </c>
      <c r="D73" s="11">
        <f t="shared" si="0"/>
        <v>2476474.2600000007</v>
      </c>
      <c r="E73" s="11">
        <f t="shared" si="0"/>
        <v>101599182.17000002</v>
      </c>
      <c r="F73" s="11">
        <f t="shared" si="0"/>
        <v>25370029.210000005</v>
      </c>
      <c r="G73" s="11">
        <f t="shared" si="0"/>
        <v>26074179.130000003</v>
      </c>
      <c r="H73" s="11">
        <f t="shared" si="0"/>
        <v>3105024.7299999995</v>
      </c>
      <c r="I73" s="11">
        <f t="shared" si="0"/>
        <v>17965487.710000001</v>
      </c>
      <c r="J73" s="11">
        <f t="shared" si="0"/>
        <v>7405062.46</v>
      </c>
      <c r="K73" s="4"/>
      <c r="L73" s="4"/>
    </row>
    <row r="74" spans="1:13" x14ac:dyDescent="0.3">
      <c r="B74" s="26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1:13" ht="17.5" x14ac:dyDescent="0.35">
      <c r="B75" s="223" t="s">
        <v>258</v>
      </c>
      <c r="C75" s="223"/>
      <c r="D75" s="223"/>
      <c r="E75" s="223"/>
      <c r="F75" s="223"/>
      <c r="G75" s="223"/>
      <c r="H75" s="223"/>
      <c r="I75" s="223"/>
      <c r="J75" s="223"/>
      <c r="K75" s="223"/>
      <c r="L75" s="223"/>
    </row>
    <row r="76" spans="1:13" ht="25.5" customHeight="1" x14ac:dyDescent="0.3">
      <c r="B76" s="13" t="s">
        <v>509</v>
      </c>
      <c r="C76" s="224" t="s">
        <v>310</v>
      </c>
      <c r="D76" s="225"/>
      <c r="E76" s="224" t="s">
        <v>311</v>
      </c>
      <c r="F76" s="225"/>
      <c r="G76" s="224" t="s">
        <v>312</v>
      </c>
      <c r="H76" s="225"/>
      <c r="I76" s="224" t="s">
        <v>313</v>
      </c>
      <c r="J76" s="225"/>
      <c r="K76" s="25"/>
      <c r="L76" s="4"/>
      <c r="M76" s="6"/>
    </row>
    <row r="77" spans="1:13" x14ac:dyDescent="0.3">
      <c r="B77" s="26"/>
      <c r="C77" s="27" t="s">
        <v>251</v>
      </c>
      <c r="D77" s="27" t="s">
        <v>252</v>
      </c>
      <c r="E77" s="27" t="s">
        <v>251</v>
      </c>
      <c r="F77" s="27" t="s">
        <v>252</v>
      </c>
      <c r="G77" s="27" t="s">
        <v>251</v>
      </c>
      <c r="H77" s="27" t="s">
        <v>252</v>
      </c>
      <c r="I77" s="27" t="s">
        <v>251</v>
      </c>
      <c r="J77" s="27" t="s">
        <v>252</v>
      </c>
      <c r="K77" s="28"/>
      <c r="L77" s="28"/>
    </row>
    <row r="78" spans="1:13" x14ac:dyDescent="0.3">
      <c r="B78" s="26"/>
      <c r="C78" s="27" t="s">
        <v>253</v>
      </c>
      <c r="D78" s="27" t="s">
        <v>253</v>
      </c>
      <c r="E78" s="27" t="s">
        <v>253</v>
      </c>
      <c r="F78" s="27" t="s">
        <v>253</v>
      </c>
      <c r="G78" s="27" t="s">
        <v>253</v>
      </c>
      <c r="H78" s="27" t="s">
        <v>253</v>
      </c>
      <c r="I78" s="27" t="s">
        <v>253</v>
      </c>
      <c r="J78" s="27" t="s">
        <v>253</v>
      </c>
      <c r="K78" s="28"/>
      <c r="L78" s="28"/>
    </row>
    <row r="79" spans="1:13" x14ac:dyDescent="0.3">
      <c r="B79" s="26"/>
      <c r="C79" s="10"/>
      <c r="D79" s="10"/>
      <c r="E79" s="10"/>
      <c r="F79" s="10"/>
      <c r="G79" s="10"/>
      <c r="H79" s="10"/>
      <c r="I79" s="10"/>
      <c r="J79" s="10"/>
      <c r="K79" s="4"/>
      <c r="L79" s="4"/>
    </row>
    <row r="80" spans="1:13" x14ac:dyDescent="0.3">
      <c r="A80" s="1" t="s">
        <v>576</v>
      </c>
      <c r="B80" s="26" t="s">
        <v>577</v>
      </c>
      <c r="C80" s="10">
        <v>125124.35</v>
      </c>
      <c r="D80" s="10">
        <v>0</v>
      </c>
      <c r="E80" s="10">
        <v>1146374.45</v>
      </c>
      <c r="F80" s="10">
        <v>99596.7</v>
      </c>
      <c r="G80" s="10">
        <v>162908.6</v>
      </c>
      <c r="H80" s="10">
        <v>2251.2399999999998</v>
      </c>
      <c r="I80" s="10">
        <v>169092.4</v>
      </c>
      <c r="J80" s="10">
        <v>13260.65</v>
      </c>
      <c r="K80" s="4"/>
      <c r="L80" s="4"/>
    </row>
    <row r="81" spans="1:12" x14ac:dyDescent="0.3">
      <c r="A81" s="1" t="s">
        <v>576</v>
      </c>
      <c r="B81" s="26" t="s">
        <v>578</v>
      </c>
      <c r="C81" s="10">
        <v>720177.79</v>
      </c>
      <c r="D81" s="10">
        <v>39663.74</v>
      </c>
      <c r="E81" s="10">
        <v>6385277.5</v>
      </c>
      <c r="F81" s="10">
        <v>5072819.22</v>
      </c>
      <c r="G81" s="10">
        <v>197726.64</v>
      </c>
      <c r="H81" s="10">
        <v>5488.38</v>
      </c>
      <c r="I81" s="10">
        <v>197043.95</v>
      </c>
      <c r="J81" s="10">
        <v>2544.2800000000002</v>
      </c>
      <c r="K81" s="4"/>
      <c r="L81" s="4"/>
    </row>
    <row r="82" spans="1:12" x14ac:dyDescent="0.3">
      <c r="A82" s="1" t="s">
        <v>576</v>
      </c>
      <c r="B82" s="26" t="s">
        <v>579</v>
      </c>
      <c r="C82" s="10">
        <v>10172818.66</v>
      </c>
      <c r="D82" s="10">
        <v>9510796.2799999993</v>
      </c>
      <c r="E82" s="10">
        <v>3431113.13</v>
      </c>
      <c r="F82" s="10">
        <v>1242390.31</v>
      </c>
      <c r="G82" s="10">
        <v>339854.14</v>
      </c>
      <c r="H82" s="10">
        <v>5230.03</v>
      </c>
      <c r="I82" s="10">
        <v>453800.34</v>
      </c>
      <c r="J82" s="10">
        <v>33621.440000000002</v>
      </c>
      <c r="K82" s="4"/>
      <c r="L82" s="4"/>
    </row>
    <row r="83" spans="1:12" x14ac:dyDescent="0.3">
      <c r="A83" s="1" t="s">
        <v>576</v>
      </c>
      <c r="B83" s="26" t="s">
        <v>580</v>
      </c>
      <c r="C83" s="10">
        <v>1207700</v>
      </c>
      <c r="D83" s="10">
        <v>203000</v>
      </c>
      <c r="E83" s="10">
        <v>4259300</v>
      </c>
      <c r="F83" s="10">
        <v>1658600</v>
      </c>
      <c r="G83" s="10">
        <v>0</v>
      </c>
      <c r="H83" s="10">
        <v>0</v>
      </c>
      <c r="I83" s="10">
        <v>603800</v>
      </c>
      <c r="J83" s="10">
        <v>8500</v>
      </c>
      <c r="K83" s="4"/>
      <c r="L83" s="4"/>
    </row>
    <row r="84" spans="1:12" x14ac:dyDescent="0.3">
      <c r="A84" s="1" t="s">
        <v>576</v>
      </c>
      <c r="B84" s="26" t="s">
        <v>581</v>
      </c>
      <c r="C84" s="10">
        <v>1619656</v>
      </c>
      <c r="D84" s="10">
        <v>112735</v>
      </c>
      <c r="E84" s="10">
        <v>2878466</v>
      </c>
      <c r="F84" s="10">
        <v>2164869</v>
      </c>
      <c r="G84" s="10">
        <v>570338</v>
      </c>
      <c r="H84" s="10">
        <v>58376</v>
      </c>
      <c r="I84" s="10">
        <v>1350716</v>
      </c>
      <c r="J84" s="10">
        <v>20371</v>
      </c>
      <c r="K84" s="4"/>
      <c r="L84" s="4"/>
    </row>
    <row r="85" spans="1:12" x14ac:dyDescent="0.3">
      <c r="A85" s="1" t="s">
        <v>576</v>
      </c>
      <c r="B85" s="26" t="s">
        <v>582</v>
      </c>
      <c r="C85" s="10">
        <v>1983188.88</v>
      </c>
      <c r="D85" s="10">
        <v>871513.85</v>
      </c>
      <c r="E85" s="10">
        <v>4797983.5599999996</v>
      </c>
      <c r="F85" s="10">
        <v>844269.9</v>
      </c>
      <c r="G85" s="10">
        <v>312604.55</v>
      </c>
      <c r="H85" s="10">
        <v>4304.59</v>
      </c>
      <c r="I85" s="10">
        <v>220912.74</v>
      </c>
      <c r="J85" s="10">
        <v>110823.18</v>
      </c>
      <c r="K85" s="4"/>
      <c r="L85" s="4"/>
    </row>
    <row r="86" spans="1:12" x14ac:dyDescent="0.3">
      <c r="A86" s="1" t="s">
        <v>576</v>
      </c>
      <c r="B86" s="26" t="s">
        <v>583</v>
      </c>
      <c r="C86" s="10">
        <v>0</v>
      </c>
      <c r="D86" s="10">
        <v>0</v>
      </c>
      <c r="E86" s="10">
        <v>9185017</v>
      </c>
      <c r="F86" s="10">
        <v>6209750</v>
      </c>
      <c r="G86" s="10">
        <v>0</v>
      </c>
      <c r="H86" s="10">
        <v>0</v>
      </c>
      <c r="I86" s="10">
        <v>4795513</v>
      </c>
      <c r="J86" s="10">
        <v>2949670</v>
      </c>
      <c r="K86" s="4"/>
      <c r="L86" s="4"/>
    </row>
    <row r="87" spans="1:12" x14ac:dyDescent="0.3">
      <c r="A87" s="1" t="s">
        <v>576</v>
      </c>
      <c r="B87" s="26" t="s">
        <v>584</v>
      </c>
      <c r="C87" s="10">
        <v>496600</v>
      </c>
      <c r="D87" s="10">
        <v>18800</v>
      </c>
      <c r="E87" s="10">
        <v>2034200</v>
      </c>
      <c r="F87" s="10">
        <v>1543300</v>
      </c>
      <c r="G87" s="10">
        <v>10000</v>
      </c>
      <c r="H87" s="10">
        <v>0</v>
      </c>
      <c r="I87" s="10">
        <v>1598800</v>
      </c>
      <c r="J87" s="10">
        <v>540300</v>
      </c>
      <c r="K87" s="4"/>
      <c r="L87" s="4"/>
    </row>
    <row r="88" spans="1:12" x14ac:dyDescent="0.3">
      <c r="A88" s="1" t="s">
        <v>576</v>
      </c>
      <c r="B88" s="26" t="s">
        <v>585</v>
      </c>
      <c r="C88" s="10">
        <v>1227733</v>
      </c>
      <c r="D88" s="10">
        <v>101258</v>
      </c>
      <c r="E88" s="10">
        <v>1710821</v>
      </c>
      <c r="F88" s="10">
        <v>229404</v>
      </c>
      <c r="G88" s="10">
        <v>0</v>
      </c>
      <c r="H88" s="10">
        <v>0</v>
      </c>
      <c r="I88" s="10">
        <v>1895530</v>
      </c>
      <c r="J88" s="10">
        <v>306271</v>
      </c>
      <c r="K88" s="4"/>
      <c r="L88" s="4"/>
    </row>
    <row r="89" spans="1:12" x14ac:dyDescent="0.3">
      <c r="A89" s="1" t="s">
        <v>576</v>
      </c>
      <c r="B89" s="26" t="s">
        <v>586</v>
      </c>
      <c r="C89" s="10">
        <v>959793.67</v>
      </c>
      <c r="D89" s="10">
        <v>635595.93000000005</v>
      </c>
      <c r="E89" s="10">
        <v>2132033.62</v>
      </c>
      <c r="F89" s="10">
        <v>1203404.3799999999</v>
      </c>
      <c r="G89" s="10">
        <v>172751.85</v>
      </c>
      <c r="H89" s="10">
        <v>146309.85</v>
      </c>
      <c r="I89" s="10">
        <v>367361.6</v>
      </c>
      <c r="J89" s="10">
        <v>90804.02</v>
      </c>
      <c r="K89" s="4"/>
      <c r="L89" s="4"/>
    </row>
    <row r="90" spans="1:12" x14ac:dyDescent="0.3">
      <c r="A90" s="1" t="s">
        <v>576</v>
      </c>
      <c r="B90" s="26" t="s">
        <v>587</v>
      </c>
      <c r="C90" s="10">
        <v>442648.82</v>
      </c>
      <c r="D90" s="10">
        <v>29402.55</v>
      </c>
      <c r="E90" s="10">
        <v>4010289.67</v>
      </c>
      <c r="F90" s="10">
        <v>2510932.6800000002</v>
      </c>
      <c r="G90" s="10">
        <v>369613.47</v>
      </c>
      <c r="H90" s="10">
        <v>5544.12</v>
      </c>
      <c r="I90" s="10">
        <v>372206.96</v>
      </c>
      <c r="J90" s="10">
        <v>6302.92</v>
      </c>
      <c r="K90" s="4"/>
      <c r="L90" s="4"/>
    </row>
    <row r="91" spans="1:12" x14ac:dyDescent="0.3">
      <c r="A91" s="1" t="s">
        <v>576</v>
      </c>
      <c r="B91" s="26" t="s">
        <v>588</v>
      </c>
      <c r="C91" s="10">
        <v>1421891.81</v>
      </c>
      <c r="D91" s="10">
        <v>152550.78</v>
      </c>
      <c r="E91" s="10">
        <v>6139427.2599999998</v>
      </c>
      <c r="F91" s="10">
        <v>4490387.33</v>
      </c>
      <c r="G91" s="10">
        <v>0</v>
      </c>
      <c r="H91" s="10">
        <v>0</v>
      </c>
      <c r="I91" s="10">
        <v>458163.84</v>
      </c>
      <c r="J91" s="10">
        <v>300971.62</v>
      </c>
      <c r="K91" s="4"/>
      <c r="L91" s="4"/>
    </row>
    <row r="92" spans="1:12" x14ac:dyDescent="0.3">
      <c r="A92" s="1" t="s">
        <v>576</v>
      </c>
      <c r="B92" s="26" t="s">
        <v>589</v>
      </c>
      <c r="C92" s="10">
        <v>456616</v>
      </c>
      <c r="D92" s="10">
        <v>35616</v>
      </c>
      <c r="E92" s="10">
        <v>4648093.1900000004</v>
      </c>
      <c r="F92" s="10">
        <v>2371716.5299999998</v>
      </c>
      <c r="G92" s="10">
        <v>1272412.1299999999</v>
      </c>
      <c r="H92" s="10">
        <v>30558.38</v>
      </c>
      <c r="I92" s="10">
        <v>556581.84</v>
      </c>
      <c r="J92" s="10">
        <v>88971.6</v>
      </c>
      <c r="K92" s="4"/>
      <c r="L92" s="4"/>
    </row>
    <row r="93" spans="1:12" x14ac:dyDescent="0.3">
      <c r="A93" s="1" t="s">
        <v>576</v>
      </c>
      <c r="B93" s="26" t="s">
        <v>590</v>
      </c>
      <c r="C93" s="10">
        <v>1249512.1399999999</v>
      </c>
      <c r="D93" s="10">
        <v>117615.06</v>
      </c>
      <c r="E93" s="10">
        <v>2352362.5699999998</v>
      </c>
      <c r="F93" s="10">
        <v>1329113.52</v>
      </c>
      <c r="G93" s="10">
        <v>5457.55</v>
      </c>
      <c r="H93" s="10">
        <v>0</v>
      </c>
      <c r="I93" s="10">
        <v>57360.66</v>
      </c>
      <c r="J93" s="10">
        <v>21000</v>
      </c>
      <c r="K93" s="4"/>
      <c r="L93" s="4"/>
    </row>
    <row r="94" spans="1:12" x14ac:dyDescent="0.3">
      <c r="A94" s="1" t="s">
        <v>576</v>
      </c>
      <c r="B94" s="26" t="s">
        <v>591</v>
      </c>
      <c r="C94" s="10">
        <v>289763.56</v>
      </c>
      <c r="D94" s="10">
        <v>1997.3</v>
      </c>
      <c r="E94" s="10">
        <v>3908653.39</v>
      </c>
      <c r="F94" s="10">
        <v>3248339.58</v>
      </c>
      <c r="G94" s="10">
        <v>153695.09</v>
      </c>
      <c r="H94" s="10">
        <v>2075.98</v>
      </c>
      <c r="I94" s="10">
        <v>136634.99</v>
      </c>
      <c r="J94" s="10">
        <v>49685.49</v>
      </c>
      <c r="K94" s="4"/>
      <c r="L94" s="4"/>
    </row>
    <row r="95" spans="1:12" x14ac:dyDescent="0.3">
      <c r="A95" s="1" t="s">
        <v>576</v>
      </c>
      <c r="B95" s="26" t="s">
        <v>592</v>
      </c>
      <c r="C95" s="10">
        <v>491919.23</v>
      </c>
      <c r="D95" s="10">
        <v>14670.21</v>
      </c>
      <c r="E95" s="10">
        <v>742659.16</v>
      </c>
      <c r="F95" s="10">
        <v>272493.40000000002</v>
      </c>
      <c r="G95" s="10">
        <v>201460.55</v>
      </c>
      <c r="H95" s="10">
        <v>26447.66</v>
      </c>
      <c r="I95" s="10">
        <v>114132.03</v>
      </c>
      <c r="J95" s="10">
        <v>2021.79</v>
      </c>
      <c r="K95" s="4"/>
      <c r="L95" s="4"/>
    </row>
    <row r="96" spans="1:12" x14ac:dyDescent="0.3">
      <c r="A96" s="1" t="s">
        <v>576</v>
      </c>
      <c r="B96" s="26" t="s">
        <v>593</v>
      </c>
      <c r="C96" s="10">
        <v>2418997.9</v>
      </c>
      <c r="D96" s="10">
        <v>25411.01</v>
      </c>
      <c r="E96" s="10">
        <v>1694932.6</v>
      </c>
      <c r="F96" s="10">
        <v>350256.67</v>
      </c>
      <c r="G96" s="10">
        <v>131437.85999999999</v>
      </c>
      <c r="H96" s="10">
        <v>2664.49</v>
      </c>
      <c r="I96" s="10">
        <v>168617.01</v>
      </c>
      <c r="J96" s="10">
        <v>10524.3</v>
      </c>
      <c r="K96" s="4"/>
      <c r="L96" s="4"/>
    </row>
    <row r="97" spans="1:12" x14ac:dyDescent="0.3">
      <c r="A97" s="1" t="s">
        <v>576</v>
      </c>
      <c r="B97" s="26" t="s">
        <v>594</v>
      </c>
      <c r="C97" s="10">
        <v>278104.95</v>
      </c>
      <c r="D97" s="10">
        <v>10116.73</v>
      </c>
      <c r="E97" s="10">
        <v>1578457.46</v>
      </c>
      <c r="F97" s="10">
        <v>770145.79</v>
      </c>
      <c r="G97" s="10">
        <v>73306.289999999994</v>
      </c>
      <c r="H97" s="10">
        <v>60000</v>
      </c>
      <c r="I97" s="10">
        <v>61090.09</v>
      </c>
      <c r="J97" s="10">
        <v>1081.19</v>
      </c>
      <c r="K97" s="4"/>
      <c r="L97" s="4"/>
    </row>
    <row r="98" spans="1:12" x14ac:dyDescent="0.3">
      <c r="A98" s="1" t="s">
        <v>576</v>
      </c>
      <c r="B98" s="26" t="s">
        <v>595</v>
      </c>
      <c r="C98" s="10">
        <v>340689.44</v>
      </c>
      <c r="D98" s="10">
        <v>3002.46</v>
      </c>
      <c r="E98" s="10">
        <v>5899468.6100000003</v>
      </c>
      <c r="F98" s="10">
        <v>4782677.4800000004</v>
      </c>
      <c r="G98" s="10">
        <v>238785.63</v>
      </c>
      <c r="H98" s="10">
        <v>154845.97</v>
      </c>
      <c r="I98" s="10">
        <v>361583.8</v>
      </c>
      <c r="J98" s="10">
        <v>71232.240000000005</v>
      </c>
      <c r="K98" s="4"/>
      <c r="L98" s="4"/>
    </row>
    <row r="99" spans="1:12" x14ac:dyDescent="0.3">
      <c r="A99" s="1" t="s">
        <v>576</v>
      </c>
      <c r="B99" s="26" t="s">
        <v>596</v>
      </c>
      <c r="C99" s="10">
        <v>1201996</v>
      </c>
      <c r="D99" s="10">
        <v>72476</v>
      </c>
      <c r="E99" s="10">
        <v>2776966</v>
      </c>
      <c r="F99" s="10">
        <v>1521013</v>
      </c>
      <c r="G99" s="10">
        <v>63963</v>
      </c>
      <c r="H99" s="10">
        <v>636</v>
      </c>
      <c r="I99" s="10">
        <v>325640</v>
      </c>
      <c r="J99" s="10">
        <v>40992</v>
      </c>
      <c r="K99" s="4"/>
      <c r="L99" s="4"/>
    </row>
    <row r="100" spans="1:12" x14ac:dyDescent="0.3">
      <c r="A100" s="1" t="s">
        <v>576</v>
      </c>
      <c r="B100" s="26" t="s">
        <v>597</v>
      </c>
      <c r="C100" s="10">
        <v>326367.59999999998</v>
      </c>
      <c r="D100" s="10">
        <v>3034.55</v>
      </c>
      <c r="E100" s="10">
        <v>3630697.03</v>
      </c>
      <c r="F100" s="10">
        <v>2294986.7200000002</v>
      </c>
      <c r="G100" s="10">
        <v>186959</v>
      </c>
      <c r="H100" s="10">
        <v>100000</v>
      </c>
      <c r="I100" s="10">
        <v>163394.95000000001</v>
      </c>
      <c r="J100" s="10">
        <v>0</v>
      </c>
      <c r="K100" s="4"/>
      <c r="L100" s="4"/>
    </row>
    <row r="101" spans="1:12" x14ac:dyDescent="0.3">
      <c r="A101" s="1" t="s">
        <v>576</v>
      </c>
      <c r="B101" s="26" t="s">
        <v>598</v>
      </c>
      <c r="C101" s="10">
        <v>453944.28</v>
      </c>
      <c r="D101" s="10">
        <v>125570.97</v>
      </c>
      <c r="E101" s="10">
        <v>2859594.87</v>
      </c>
      <c r="F101" s="10">
        <v>1294731.33</v>
      </c>
      <c r="G101" s="10">
        <v>0</v>
      </c>
      <c r="H101" s="10">
        <v>0</v>
      </c>
      <c r="I101" s="10">
        <v>241280.62</v>
      </c>
      <c r="J101" s="10">
        <v>36090.43</v>
      </c>
      <c r="K101" s="4"/>
      <c r="L101" s="4"/>
    </row>
    <row r="102" spans="1:12" x14ac:dyDescent="0.3">
      <c r="A102" s="1" t="s">
        <v>576</v>
      </c>
      <c r="B102" s="26" t="s">
        <v>599</v>
      </c>
      <c r="C102" s="10">
        <v>330292</v>
      </c>
      <c r="D102" s="10">
        <v>767</v>
      </c>
      <c r="E102" s="10">
        <v>3998643</v>
      </c>
      <c r="F102" s="10">
        <v>3327581</v>
      </c>
      <c r="G102" s="10">
        <v>45492</v>
      </c>
      <c r="H102" s="10">
        <v>0</v>
      </c>
      <c r="I102" s="10">
        <v>88737</v>
      </c>
      <c r="J102" s="10">
        <v>21158</v>
      </c>
      <c r="K102" s="4"/>
      <c r="L102" s="4"/>
    </row>
    <row r="103" spans="1:12" x14ac:dyDescent="0.3">
      <c r="A103" s="1" t="s">
        <v>576</v>
      </c>
      <c r="B103" s="26" t="s">
        <v>600</v>
      </c>
      <c r="C103" s="10">
        <v>296957.59999999998</v>
      </c>
      <c r="D103" s="10">
        <v>45222.2</v>
      </c>
      <c r="E103" s="10">
        <v>2336122.52</v>
      </c>
      <c r="F103" s="10">
        <v>834211</v>
      </c>
      <c r="G103" s="10">
        <v>368433.39</v>
      </c>
      <c r="H103" s="10">
        <v>9499.9500000000007</v>
      </c>
      <c r="I103" s="10">
        <v>167498.29999999999</v>
      </c>
      <c r="J103" s="10">
        <v>27277.75</v>
      </c>
      <c r="K103" s="4"/>
      <c r="L103" s="4"/>
    </row>
    <row r="104" spans="1:12" x14ac:dyDescent="0.3">
      <c r="A104" s="1" t="s">
        <v>576</v>
      </c>
      <c r="B104" s="26" t="s">
        <v>601</v>
      </c>
      <c r="C104" s="10">
        <v>286283.17</v>
      </c>
      <c r="D104" s="10">
        <v>0</v>
      </c>
      <c r="E104" s="10">
        <v>1053461.93</v>
      </c>
      <c r="F104" s="10">
        <v>200997.88</v>
      </c>
      <c r="G104" s="10">
        <v>15550.31</v>
      </c>
      <c r="H104" s="10">
        <v>0</v>
      </c>
      <c r="I104" s="10">
        <v>105557.46</v>
      </c>
      <c r="J104" s="10">
        <v>8668.08</v>
      </c>
      <c r="K104" s="4"/>
      <c r="L104" s="4"/>
    </row>
    <row r="105" spans="1:12" x14ac:dyDescent="0.3">
      <c r="A105" s="1" t="s">
        <v>576</v>
      </c>
      <c r="B105" s="26" t="s">
        <v>602</v>
      </c>
      <c r="C105" s="10">
        <v>1779400</v>
      </c>
      <c r="D105" s="10">
        <v>60700</v>
      </c>
      <c r="E105" s="10">
        <v>4169400</v>
      </c>
      <c r="F105" s="10">
        <v>2827100</v>
      </c>
      <c r="G105" s="10">
        <v>0</v>
      </c>
      <c r="H105" s="10">
        <v>0</v>
      </c>
      <c r="I105" s="10">
        <v>631300</v>
      </c>
      <c r="J105" s="10">
        <v>166600</v>
      </c>
      <c r="K105" s="4"/>
      <c r="L105" s="4"/>
    </row>
    <row r="106" spans="1:12" x14ac:dyDescent="0.3">
      <c r="A106" s="1" t="s">
        <v>576</v>
      </c>
      <c r="B106" s="26" t="s">
        <v>603</v>
      </c>
      <c r="C106" s="10">
        <v>713440.25</v>
      </c>
      <c r="D106" s="10">
        <v>108048.57</v>
      </c>
      <c r="E106" s="10">
        <v>3085269.22</v>
      </c>
      <c r="F106" s="10">
        <v>1933723.94</v>
      </c>
      <c r="G106" s="10">
        <v>571323.68999999994</v>
      </c>
      <c r="H106" s="10">
        <v>9524.3700000000008</v>
      </c>
      <c r="I106" s="10">
        <v>194966.87</v>
      </c>
      <c r="J106" s="10">
        <v>27029.67</v>
      </c>
      <c r="K106" s="4"/>
      <c r="L106" s="4"/>
    </row>
    <row r="107" spans="1:12" x14ac:dyDescent="0.3">
      <c r="A107" s="1" t="s">
        <v>576</v>
      </c>
      <c r="B107" s="26" t="s">
        <v>604</v>
      </c>
      <c r="C107" s="10">
        <v>1071954.1000000001</v>
      </c>
      <c r="D107" s="10">
        <v>20854.77</v>
      </c>
      <c r="E107" s="10">
        <v>3222417.12</v>
      </c>
      <c r="F107" s="10">
        <v>2457244.06</v>
      </c>
      <c r="G107" s="10">
        <v>302309.28000000003</v>
      </c>
      <c r="H107" s="10">
        <v>3333.41</v>
      </c>
      <c r="I107" s="10">
        <v>358402.45</v>
      </c>
      <c r="J107" s="10">
        <v>76585.36</v>
      </c>
      <c r="K107" s="4"/>
      <c r="L107" s="4"/>
    </row>
    <row r="108" spans="1:12" x14ac:dyDescent="0.3">
      <c r="A108" s="1" t="s">
        <v>576</v>
      </c>
      <c r="B108" s="26" t="s">
        <v>605</v>
      </c>
      <c r="C108" s="10">
        <v>488488.15</v>
      </c>
      <c r="D108" s="10">
        <v>15216.97</v>
      </c>
      <c r="E108" s="10">
        <v>3865261.87</v>
      </c>
      <c r="F108" s="10">
        <v>3214486.46</v>
      </c>
      <c r="G108" s="10">
        <v>139380.67000000001</v>
      </c>
      <c r="H108" s="10">
        <v>3467.59</v>
      </c>
      <c r="I108" s="10">
        <v>208061.91</v>
      </c>
      <c r="J108" s="10">
        <v>49355.76</v>
      </c>
      <c r="K108" s="4"/>
      <c r="L108" s="4"/>
    </row>
    <row r="109" spans="1:12" x14ac:dyDescent="0.3">
      <c r="A109" s="1" t="s">
        <v>576</v>
      </c>
      <c r="B109" s="26" t="s">
        <v>606</v>
      </c>
      <c r="C109" s="10">
        <v>257526</v>
      </c>
      <c r="D109" s="10">
        <v>33500</v>
      </c>
      <c r="E109" s="10">
        <v>1738527</v>
      </c>
      <c r="F109" s="10">
        <v>329303</v>
      </c>
      <c r="G109" s="10">
        <v>71611</v>
      </c>
      <c r="H109" s="10">
        <v>0</v>
      </c>
      <c r="I109" s="10">
        <v>960585</v>
      </c>
      <c r="J109" s="10">
        <v>55021</v>
      </c>
      <c r="K109" s="4"/>
      <c r="L109" s="4"/>
    </row>
    <row r="110" spans="1:12" x14ac:dyDescent="0.3">
      <c r="A110" s="1" t="s">
        <v>359</v>
      </c>
      <c r="B110" s="26" t="s">
        <v>607</v>
      </c>
      <c r="C110" s="10">
        <v>517146.24</v>
      </c>
      <c r="D110" s="10">
        <v>9490.6299999999992</v>
      </c>
      <c r="E110" s="10">
        <v>4756066.8099999996</v>
      </c>
      <c r="F110" s="10">
        <v>3639860.97</v>
      </c>
      <c r="G110" s="10">
        <v>15755.21</v>
      </c>
      <c r="H110" s="10">
        <v>0</v>
      </c>
      <c r="I110" s="10">
        <v>369987.56</v>
      </c>
      <c r="J110" s="10">
        <v>59072.25</v>
      </c>
      <c r="K110" s="4"/>
      <c r="L110" s="4"/>
    </row>
    <row r="111" spans="1:12" x14ac:dyDescent="0.3">
      <c r="B111" s="26"/>
      <c r="C111" s="10"/>
      <c r="D111" s="10"/>
      <c r="E111" s="10"/>
      <c r="F111" s="10"/>
      <c r="G111" s="10"/>
      <c r="H111" s="10"/>
      <c r="I111" s="10"/>
      <c r="J111" s="10"/>
      <c r="K111" s="4"/>
      <c r="L111" s="4"/>
    </row>
    <row r="112" spans="1:12" x14ac:dyDescent="0.3">
      <c r="B112" s="26" t="s">
        <v>225</v>
      </c>
      <c r="C112" s="11">
        <f t="shared" ref="C112:J112" si="1">SUBTOTAL(9,C79:C111)</f>
        <v>33626731.590000004</v>
      </c>
      <c r="D112" s="11">
        <f t="shared" si="1"/>
        <v>12378626.560000004</v>
      </c>
      <c r="E112" s="11">
        <f t="shared" si="1"/>
        <v>106427357.54000002</v>
      </c>
      <c r="F112" s="11">
        <f t="shared" si="1"/>
        <v>64269705.850000009</v>
      </c>
      <c r="G112" s="11">
        <f t="shared" si="1"/>
        <v>5993129.8999999985</v>
      </c>
      <c r="H112" s="11">
        <f t="shared" si="1"/>
        <v>630558.00999999989</v>
      </c>
      <c r="I112" s="11">
        <f t="shared" si="1"/>
        <v>17754353.369999997</v>
      </c>
      <c r="J112" s="11">
        <f t="shared" si="1"/>
        <v>5195807.0199999996</v>
      </c>
      <c r="K112" s="4"/>
      <c r="L112" s="4"/>
    </row>
    <row r="113" spans="1:13" x14ac:dyDescent="0.3">
      <c r="B113" s="26"/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 spans="1:13" ht="17.5" x14ac:dyDescent="0.35">
      <c r="B114" s="223" t="s">
        <v>258</v>
      </c>
      <c r="C114" s="223"/>
      <c r="D114" s="223"/>
      <c r="E114" s="223"/>
      <c r="F114" s="223"/>
      <c r="G114" s="223"/>
      <c r="H114" s="223"/>
      <c r="I114" s="223"/>
      <c r="J114" s="223"/>
      <c r="K114" s="223"/>
      <c r="L114" s="223"/>
    </row>
    <row r="115" spans="1:13" ht="25.5" customHeight="1" x14ac:dyDescent="0.3">
      <c r="B115" s="13" t="s">
        <v>509</v>
      </c>
      <c r="C115" s="224" t="s">
        <v>314</v>
      </c>
      <c r="D115" s="225"/>
      <c r="E115" s="224" t="s">
        <v>315</v>
      </c>
      <c r="F115" s="225"/>
      <c r="G115" s="224" t="s">
        <v>316</v>
      </c>
      <c r="H115" s="225"/>
      <c r="I115" s="224" t="s">
        <v>289</v>
      </c>
      <c r="J115" s="225"/>
      <c r="K115" s="224" t="s">
        <v>146</v>
      </c>
      <c r="L115" s="225"/>
      <c r="M115" s="6"/>
    </row>
    <row r="116" spans="1:13" x14ac:dyDescent="0.3">
      <c r="B116" s="26"/>
      <c r="C116" s="27" t="s">
        <v>251</v>
      </c>
      <c r="D116" s="27" t="s">
        <v>252</v>
      </c>
      <c r="E116" s="27" t="s">
        <v>251</v>
      </c>
      <c r="F116" s="27" t="s">
        <v>252</v>
      </c>
      <c r="G116" s="27" t="s">
        <v>251</v>
      </c>
      <c r="H116" s="27" t="s">
        <v>252</v>
      </c>
      <c r="I116" s="27" t="s">
        <v>251</v>
      </c>
      <c r="J116" s="27" t="s">
        <v>252</v>
      </c>
      <c r="K116" s="27" t="s">
        <v>251</v>
      </c>
      <c r="L116" s="27" t="s">
        <v>252</v>
      </c>
    </row>
    <row r="117" spans="1:13" x14ac:dyDescent="0.3">
      <c r="B117" s="26"/>
      <c r="C117" s="27" t="s">
        <v>253</v>
      </c>
      <c r="D117" s="27" t="s">
        <v>253</v>
      </c>
      <c r="E117" s="27" t="s">
        <v>253</v>
      </c>
      <c r="F117" s="27" t="s">
        <v>253</v>
      </c>
      <c r="G117" s="27" t="s">
        <v>253</v>
      </c>
      <c r="H117" s="27" t="s">
        <v>253</v>
      </c>
      <c r="I117" s="27" t="s">
        <v>253</v>
      </c>
      <c r="J117" s="27" t="s">
        <v>253</v>
      </c>
      <c r="K117" s="27" t="s">
        <v>253</v>
      </c>
      <c r="L117" s="27" t="s">
        <v>253</v>
      </c>
    </row>
    <row r="118" spans="1:13" x14ac:dyDescent="0.3">
      <c r="B118" s="26"/>
      <c r="C118" s="10"/>
      <c r="D118" s="10"/>
      <c r="E118" s="10"/>
      <c r="F118" s="10"/>
      <c r="G118" s="10"/>
      <c r="H118" s="10"/>
      <c r="I118" s="4"/>
      <c r="J118" s="4"/>
      <c r="K118" s="10"/>
      <c r="L118" s="10"/>
    </row>
    <row r="119" spans="1:13" x14ac:dyDescent="0.3">
      <c r="A119" s="1" t="s">
        <v>576</v>
      </c>
      <c r="B119" s="26" t="s">
        <v>577</v>
      </c>
      <c r="C119" s="10">
        <v>2492103.41</v>
      </c>
      <c r="D119" s="10">
        <v>1269027.25</v>
      </c>
      <c r="E119" s="10">
        <v>93762.06</v>
      </c>
      <c r="F119" s="10">
        <v>5027.17</v>
      </c>
      <c r="G119" s="10">
        <v>76248.69</v>
      </c>
      <c r="H119" s="10">
        <v>15800</v>
      </c>
      <c r="I119" s="4">
        <v>0</v>
      </c>
      <c r="J119" s="4">
        <v>0</v>
      </c>
      <c r="K119" s="10">
        <f t="shared" ref="K119:L119" si="2">C41+E41+G41+I41+C80+E80+G80+I80+C119+E119+G119+I119</f>
        <v>6459110.4199999999</v>
      </c>
      <c r="L119" s="10">
        <f t="shared" si="2"/>
        <v>1586652.6099999999</v>
      </c>
    </row>
    <row r="120" spans="1:13" x14ac:dyDescent="0.3">
      <c r="A120" s="1" t="s">
        <v>576</v>
      </c>
      <c r="B120" s="26" t="s">
        <v>578</v>
      </c>
      <c r="C120" s="10">
        <v>3109046.66</v>
      </c>
      <c r="D120" s="10">
        <v>1552769.05</v>
      </c>
      <c r="E120" s="10">
        <v>105822.55</v>
      </c>
      <c r="F120" s="10">
        <v>19353.57</v>
      </c>
      <c r="G120" s="10">
        <v>670084.42000000004</v>
      </c>
      <c r="H120" s="10">
        <v>433807.86</v>
      </c>
      <c r="I120" s="4">
        <v>33284.800000000003</v>
      </c>
      <c r="J120" s="4">
        <v>28131.81</v>
      </c>
      <c r="K120" s="10">
        <f t="shared" ref="K120:L120" si="3">C42+E42+G42+I42+C81+E81+G81+I81+C120+E120+G120+I120</f>
        <v>13467210.430000002</v>
      </c>
      <c r="L120" s="10">
        <f t="shared" si="3"/>
        <v>7580323.9399999995</v>
      </c>
    </row>
    <row r="121" spans="1:13" x14ac:dyDescent="0.3">
      <c r="A121" s="1" t="s">
        <v>576</v>
      </c>
      <c r="B121" s="26" t="s">
        <v>579</v>
      </c>
      <c r="C121" s="10">
        <v>2250552.8199999998</v>
      </c>
      <c r="D121" s="10">
        <v>1403866.13</v>
      </c>
      <c r="E121" s="10">
        <v>465527.3</v>
      </c>
      <c r="F121" s="10">
        <v>138654.76999999999</v>
      </c>
      <c r="G121" s="10">
        <v>283857.65000000002</v>
      </c>
      <c r="H121" s="10">
        <v>98000.8</v>
      </c>
      <c r="I121" s="4">
        <v>116151.32</v>
      </c>
      <c r="J121" s="4">
        <v>0</v>
      </c>
      <c r="K121" s="10">
        <f t="shared" ref="K121:L121" si="4">C43+E43+G43+I43+C82+E82+G82+I82+C121+E121+G121+I121</f>
        <v>21872463.809999999</v>
      </c>
      <c r="L121" s="10">
        <f t="shared" si="4"/>
        <v>12974980.609999999</v>
      </c>
    </row>
    <row r="122" spans="1:13" x14ac:dyDescent="0.3">
      <c r="A122" s="1" t="s">
        <v>576</v>
      </c>
      <c r="B122" s="26" t="s">
        <v>580</v>
      </c>
      <c r="C122" s="10">
        <v>4153300</v>
      </c>
      <c r="D122" s="10">
        <v>1422900</v>
      </c>
      <c r="E122" s="10">
        <v>1500</v>
      </c>
      <c r="F122" s="10">
        <v>6000</v>
      </c>
      <c r="G122" s="10">
        <v>550000</v>
      </c>
      <c r="H122" s="10">
        <v>23600</v>
      </c>
      <c r="I122" s="4">
        <v>0</v>
      </c>
      <c r="J122" s="4">
        <v>7000</v>
      </c>
      <c r="K122" s="10">
        <f t="shared" ref="K122:L122" si="5">C44+E44+G44+I44+C83+E83+G83+I83+C122+E122+G122+I122</f>
        <v>17456600</v>
      </c>
      <c r="L122" s="10">
        <f t="shared" si="5"/>
        <v>5417000</v>
      </c>
    </row>
    <row r="123" spans="1:13" x14ac:dyDescent="0.3">
      <c r="A123" s="1" t="s">
        <v>576</v>
      </c>
      <c r="B123" s="26" t="s">
        <v>581</v>
      </c>
      <c r="C123" s="10">
        <v>10986174</v>
      </c>
      <c r="D123" s="10">
        <v>5471040</v>
      </c>
      <c r="E123" s="10">
        <v>419473</v>
      </c>
      <c r="F123" s="10">
        <v>6985</v>
      </c>
      <c r="G123" s="10">
        <v>1239337</v>
      </c>
      <c r="H123" s="10">
        <v>787488</v>
      </c>
      <c r="I123" s="4">
        <v>476482</v>
      </c>
      <c r="J123" s="4">
        <v>6036</v>
      </c>
      <c r="K123" s="10">
        <f t="shared" ref="K123:L123" si="6">C45+E45+G45+I45+C84+E84+G84+I84+C123+E123+G123+I123</f>
        <v>38713085</v>
      </c>
      <c r="L123" s="10">
        <f t="shared" si="6"/>
        <v>11706678</v>
      </c>
    </row>
    <row r="124" spans="1:13" x14ac:dyDescent="0.3">
      <c r="A124" s="1" t="s">
        <v>576</v>
      </c>
      <c r="B124" s="26" t="s">
        <v>582</v>
      </c>
      <c r="C124" s="10">
        <v>3694019.75</v>
      </c>
      <c r="D124" s="10">
        <v>1903705.4</v>
      </c>
      <c r="E124" s="10">
        <v>148876</v>
      </c>
      <c r="F124" s="10">
        <v>0</v>
      </c>
      <c r="G124" s="10">
        <v>514634.11</v>
      </c>
      <c r="H124" s="10">
        <v>233946.1</v>
      </c>
      <c r="I124" s="4">
        <v>304878.43</v>
      </c>
      <c r="J124" s="4">
        <v>50603.16</v>
      </c>
      <c r="K124" s="10">
        <f t="shared" ref="K124:L124" si="7">C46+E46+G46+I46+C85+E85+G85+I85+C124+E124+G124+I124</f>
        <v>17368766.510000002</v>
      </c>
      <c r="L124" s="10">
        <f t="shared" si="7"/>
        <v>4787121.4499999993</v>
      </c>
    </row>
    <row r="125" spans="1:13" x14ac:dyDescent="0.3">
      <c r="A125" s="1" t="s">
        <v>576</v>
      </c>
      <c r="B125" s="26" t="s">
        <v>583</v>
      </c>
      <c r="C125" s="10">
        <v>8295929</v>
      </c>
      <c r="D125" s="10">
        <v>3287147</v>
      </c>
      <c r="E125" s="10">
        <v>242118</v>
      </c>
      <c r="F125" s="10">
        <v>391224</v>
      </c>
      <c r="G125" s="10">
        <v>3093944</v>
      </c>
      <c r="H125" s="10">
        <v>448600</v>
      </c>
      <c r="I125" s="4">
        <v>0</v>
      </c>
      <c r="J125" s="4">
        <v>573680</v>
      </c>
      <c r="K125" s="10">
        <f t="shared" ref="K125:L125" si="8">C47+E47+G47+I47+C86+E86+G86+I86+C125+E125+G125+I125</f>
        <v>57150908</v>
      </c>
      <c r="L125" s="10">
        <f t="shared" si="8"/>
        <v>22952963</v>
      </c>
    </row>
    <row r="126" spans="1:13" x14ac:dyDescent="0.3">
      <c r="A126" s="1" t="s">
        <v>576</v>
      </c>
      <c r="B126" s="26" t="s">
        <v>584</v>
      </c>
      <c r="C126" s="10">
        <v>6085000</v>
      </c>
      <c r="D126" s="10">
        <v>2234700</v>
      </c>
      <c r="E126" s="10">
        <v>1667200</v>
      </c>
      <c r="F126" s="10">
        <v>433700</v>
      </c>
      <c r="G126" s="10">
        <v>374000</v>
      </c>
      <c r="H126" s="10">
        <v>119000</v>
      </c>
      <c r="I126" s="4">
        <v>0</v>
      </c>
      <c r="J126" s="4">
        <v>0</v>
      </c>
      <c r="K126" s="10">
        <f t="shared" ref="K126:L126" si="9">C48+E48+G48+I48+C87+E87+G87+I87+C126+E126+G126+I126</f>
        <v>24816800</v>
      </c>
      <c r="L126" s="10">
        <f t="shared" si="9"/>
        <v>6538300</v>
      </c>
    </row>
    <row r="127" spans="1:13" x14ac:dyDescent="0.3">
      <c r="A127" s="1" t="s">
        <v>576</v>
      </c>
      <c r="B127" s="26" t="s">
        <v>585</v>
      </c>
      <c r="C127" s="10">
        <v>5664467</v>
      </c>
      <c r="D127" s="10">
        <v>2282667</v>
      </c>
      <c r="E127" s="10">
        <v>1469594</v>
      </c>
      <c r="F127" s="10">
        <v>714943</v>
      </c>
      <c r="G127" s="10">
        <v>539334</v>
      </c>
      <c r="H127" s="10">
        <v>235684</v>
      </c>
      <c r="I127" s="4">
        <v>0</v>
      </c>
      <c r="J127" s="4">
        <v>0</v>
      </c>
      <c r="K127" s="10">
        <f t="shared" ref="K127:L127" si="10">C49+E49+G49+I49+C88+E88+G88+I88+C127+E127+G127+I127</f>
        <v>24902808</v>
      </c>
      <c r="L127" s="10">
        <f t="shared" si="10"/>
        <v>5554395</v>
      </c>
    </row>
    <row r="128" spans="1:13" x14ac:dyDescent="0.3">
      <c r="A128" s="1" t="s">
        <v>576</v>
      </c>
      <c r="B128" s="26" t="s">
        <v>586</v>
      </c>
      <c r="C128" s="10">
        <v>1481141.12</v>
      </c>
      <c r="D128" s="10">
        <v>275375.11</v>
      </c>
      <c r="E128" s="10">
        <v>217484.72</v>
      </c>
      <c r="F128" s="10">
        <v>3238.89</v>
      </c>
      <c r="G128" s="10">
        <v>411445.38</v>
      </c>
      <c r="H128" s="10">
        <v>26017.01</v>
      </c>
      <c r="I128" s="4">
        <v>0</v>
      </c>
      <c r="J128" s="4">
        <v>0</v>
      </c>
      <c r="K128" s="10">
        <f t="shared" ref="K128:L128" si="11">C50+E50+G50+I50+C89+E89+G89+I89+C128+E128+G128+I128</f>
        <v>10019568.310000002</v>
      </c>
      <c r="L128" s="10">
        <f t="shared" si="11"/>
        <v>3413273.38</v>
      </c>
    </row>
    <row r="129" spans="1:12" x14ac:dyDescent="0.3">
      <c r="A129" s="1" t="s">
        <v>576</v>
      </c>
      <c r="B129" s="26" t="s">
        <v>587</v>
      </c>
      <c r="C129" s="10">
        <v>2739333.64</v>
      </c>
      <c r="D129" s="10">
        <v>1582379.94</v>
      </c>
      <c r="E129" s="10">
        <v>0</v>
      </c>
      <c r="F129" s="10">
        <v>0</v>
      </c>
      <c r="G129" s="10">
        <v>634759.93999999994</v>
      </c>
      <c r="H129" s="10">
        <v>228607.41</v>
      </c>
      <c r="I129" s="4">
        <v>0</v>
      </c>
      <c r="J129" s="4">
        <v>30000</v>
      </c>
      <c r="K129" s="10">
        <f t="shared" ref="K129:L129" si="12">C51+E51+G51+I51+C90+E90+G90+I90+C129+E129+G129+I129</f>
        <v>12991922.270000001</v>
      </c>
      <c r="L129" s="10">
        <f t="shared" si="12"/>
        <v>5475006.5700000003</v>
      </c>
    </row>
    <row r="130" spans="1:12" x14ac:dyDescent="0.3">
      <c r="A130" s="1" t="s">
        <v>576</v>
      </c>
      <c r="B130" s="26" t="s">
        <v>588</v>
      </c>
      <c r="C130" s="10">
        <v>5588918.1200000001</v>
      </c>
      <c r="D130" s="10">
        <v>2151711.48</v>
      </c>
      <c r="E130" s="10">
        <v>146928.21</v>
      </c>
      <c r="F130" s="10">
        <v>121894.65</v>
      </c>
      <c r="G130" s="10">
        <v>415023.15</v>
      </c>
      <c r="H130" s="10">
        <v>164082.35</v>
      </c>
      <c r="I130" s="4">
        <v>0</v>
      </c>
      <c r="J130" s="4">
        <v>0</v>
      </c>
      <c r="K130" s="10">
        <f t="shared" ref="K130:L130" si="13">C52+E52+G52+I52+C91+E91+G91+I91+C130+E130+G130+I130</f>
        <v>19769488.27</v>
      </c>
      <c r="L130" s="10">
        <f t="shared" si="13"/>
        <v>8535911.7699999996</v>
      </c>
    </row>
    <row r="131" spans="1:12" x14ac:dyDescent="0.3">
      <c r="A131" s="1" t="s">
        <v>576</v>
      </c>
      <c r="B131" s="26" t="s">
        <v>589</v>
      </c>
      <c r="C131" s="10">
        <v>5327785.46</v>
      </c>
      <c r="D131" s="10">
        <v>3185947.46</v>
      </c>
      <c r="E131" s="10">
        <v>0</v>
      </c>
      <c r="F131" s="10">
        <v>0</v>
      </c>
      <c r="G131" s="10">
        <v>561228.43999999994</v>
      </c>
      <c r="H131" s="10">
        <v>88657.37</v>
      </c>
      <c r="I131" s="4">
        <v>0</v>
      </c>
      <c r="J131" s="4">
        <v>0</v>
      </c>
      <c r="K131" s="10">
        <f t="shared" ref="K131:L131" si="14">C53+E53+G53+I53+C92+E92+G92+I92+C131+E131+G131+I131</f>
        <v>22080513.68</v>
      </c>
      <c r="L131" s="10">
        <f t="shared" si="14"/>
        <v>7758497.6199999992</v>
      </c>
    </row>
    <row r="132" spans="1:12" x14ac:dyDescent="0.3">
      <c r="A132" s="1" t="s">
        <v>576</v>
      </c>
      <c r="B132" s="26" t="s">
        <v>590</v>
      </c>
      <c r="C132" s="10">
        <v>2755915.93</v>
      </c>
      <c r="D132" s="10">
        <v>1627443.04</v>
      </c>
      <c r="E132" s="10">
        <v>20376.8</v>
      </c>
      <c r="F132" s="10">
        <v>10000</v>
      </c>
      <c r="G132" s="10">
        <v>912095.96</v>
      </c>
      <c r="H132" s="10">
        <v>377383.02</v>
      </c>
      <c r="I132" s="4">
        <v>10000</v>
      </c>
      <c r="J132" s="4">
        <v>0</v>
      </c>
      <c r="K132" s="10">
        <f t="shared" ref="K132:L132" si="15">C54+E54+G54+I54+C93+E93+G93+I93+C132+E132+G132+I132</f>
        <v>10502678.420000002</v>
      </c>
      <c r="L132" s="10">
        <f t="shared" si="15"/>
        <v>4326717.99</v>
      </c>
    </row>
    <row r="133" spans="1:12" x14ac:dyDescent="0.3">
      <c r="A133" s="1" t="s">
        <v>576</v>
      </c>
      <c r="B133" s="26" t="s">
        <v>591</v>
      </c>
      <c r="C133" s="10">
        <v>3171541.42</v>
      </c>
      <c r="D133" s="10">
        <v>2510454.0299999998</v>
      </c>
      <c r="E133" s="10">
        <v>124569.77</v>
      </c>
      <c r="F133" s="10">
        <v>2095.58</v>
      </c>
      <c r="G133" s="10">
        <v>974583.22</v>
      </c>
      <c r="H133" s="10">
        <v>697527.36</v>
      </c>
      <c r="I133" s="4">
        <v>0</v>
      </c>
      <c r="J133" s="4">
        <v>0</v>
      </c>
      <c r="K133" s="10">
        <f t="shared" ref="K133:L133" si="16">C55+E55+G55+I55+C94+E94+G94+I94+C133+E133+G133+I133</f>
        <v>11349731.939999999</v>
      </c>
      <c r="L133" s="10">
        <f t="shared" si="16"/>
        <v>7037971.9300000006</v>
      </c>
    </row>
    <row r="134" spans="1:12" x14ac:dyDescent="0.3">
      <c r="A134" s="1" t="s">
        <v>576</v>
      </c>
      <c r="B134" s="26" t="s">
        <v>592</v>
      </c>
      <c r="C134" s="10">
        <v>3011541.73</v>
      </c>
      <c r="D134" s="10">
        <v>1077745.71</v>
      </c>
      <c r="E134" s="10">
        <v>1459.79</v>
      </c>
      <c r="F134" s="10">
        <v>7000</v>
      </c>
      <c r="G134" s="10">
        <v>224061.09</v>
      </c>
      <c r="H134" s="10">
        <v>113723.8</v>
      </c>
      <c r="I134" s="4">
        <v>113769.29</v>
      </c>
      <c r="J134" s="4">
        <v>64904.72</v>
      </c>
      <c r="K134" s="10">
        <f t="shared" ref="K134:L134" si="17">C56+E56+G56+I56+C95+E95+G95+I95+C134+E134+G134+I134</f>
        <v>6306585.9699999997</v>
      </c>
      <c r="L134" s="10">
        <f t="shared" si="17"/>
        <v>1750873.0899999999</v>
      </c>
    </row>
    <row r="135" spans="1:12" x14ac:dyDescent="0.3">
      <c r="A135" s="1" t="s">
        <v>576</v>
      </c>
      <c r="B135" s="26" t="s">
        <v>593</v>
      </c>
      <c r="C135" s="10">
        <v>9741051.4800000004</v>
      </c>
      <c r="D135" s="10">
        <v>5509812.0899999999</v>
      </c>
      <c r="E135" s="10">
        <v>1419614.12</v>
      </c>
      <c r="F135" s="10">
        <v>595703.81999999995</v>
      </c>
      <c r="G135" s="10">
        <v>370430.18</v>
      </c>
      <c r="H135" s="10">
        <v>171588.06</v>
      </c>
      <c r="I135" s="4">
        <v>2492073.62</v>
      </c>
      <c r="J135" s="4">
        <v>2290989</v>
      </c>
      <c r="K135" s="10">
        <f t="shared" ref="K135:L135" si="18">C57+E57+G57+I57+C96+E96+G96+I96+C135+E135+G135+I135</f>
        <v>24931389.859999999</v>
      </c>
      <c r="L135" s="10">
        <f t="shared" si="18"/>
        <v>10153755.030000001</v>
      </c>
    </row>
    <row r="136" spans="1:12" x14ac:dyDescent="0.3">
      <c r="A136" s="1" t="s">
        <v>576</v>
      </c>
      <c r="B136" s="26" t="s">
        <v>594</v>
      </c>
      <c r="C136" s="10">
        <v>2790104.01</v>
      </c>
      <c r="D136" s="10">
        <v>1178075.93</v>
      </c>
      <c r="E136" s="10">
        <v>0</v>
      </c>
      <c r="F136" s="10">
        <v>1800</v>
      </c>
      <c r="G136" s="10">
        <v>350643.35</v>
      </c>
      <c r="H136" s="10">
        <v>226184.34</v>
      </c>
      <c r="I136" s="4">
        <v>3737360.81</v>
      </c>
      <c r="J136" s="4">
        <v>3610176.08</v>
      </c>
      <c r="K136" s="10">
        <f t="shared" ref="K136:L136" si="19">C58+E58+G58+I58+C97+E97+G97+I97+C136+E136+G136+I136</f>
        <v>11417180.93</v>
      </c>
      <c r="L136" s="10">
        <f t="shared" si="19"/>
        <v>6058853.3399999999</v>
      </c>
    </row>
    <row r="137" spans="1:12" x14ac:dyDescent="0.3">
      <c r="A137" s="1" t="s">
        <v>576</v>
      </c>
      <c r="B137" s="26" t="s">
        <v>595</v>
      </c>
      <c r="C137" s="10">
        <v>5339130.03</v>
      </c>
      <c r="D137" s="10">
        <v>3797750.19</v>
      </c>
      <c r="E137" s="10">
        <v>0</v>
      </c>
      <c r="F137" s="10">
        <v>31250</v>
      </c>
      <c r="G137" s="10">
        <v>289332.28999999998</v>
      </c>
      <c r="H137" s="10">
        <v>82204.25</v>
      </c>
      <c r="I137" s="4">
        <v>0</v>
      </c>
      <c r="J137" s="4">
        <v>0</v>
      </c>
      <c r="K137" s="10">
        <f t="shared" ref="K137:L137" si="20">C59+E59+G59+I59+C98+E98+G98+I98+C137+E137+G137+I137</f>
        <v>17331075.09</v>
      </c>
      <c r="L137" s="10">
        <f t="shared" si="20"/>
        <v>10250958.17</v>
      </c>
    </row>
    <row r="138" spans="1:12" x14ac:dyDescent="0.3">
      <c r="A138" s="1" t="s">
        <v>576</v>
      </c>
      <c r="B138" s="26" t="s">
        <v>596</v>
      </c>
      <c r="C138" s="10">
        <v>6209065</v>
      </c>
      <c r="D138" s="10">
        <v>1495782</v>
      </c>
      <c r="E138" s="10">
        <v>332662</v>
      </c>
      <c r="F138" s="10">
        <v>64003</v>
      </c>
      <c r="G138" s="10">
        <v>535553</v>
      </c>
      <c r="H138" s="10">
        <v>302740</v>
      </c>
      <c r="I138" s="4">
        <v>569876</v>
      </c>
      <c r="J138" s="4">
        <v>390542</v>
      </c>
      <c r="K138" s="10">
        <f t="shared" ref="K138:L138" si="21">C60+E60+G60+I60+C99+E99+G99+I99+C138+E138+G138+I138</f>
        <v>16554434</v>
      </c>
      <c r="L138" s="10">
        <f t="shared" si="21"/>
        <v>4543312</v>
      </c>
    </row>
    <row r="139" spans="1:12" x14ac:dyDescent="0.3">
      <c r="A139" s="1" t="s">
        <v>576</v>
      </c>
      <c r="B139" s="26" t="s">
        <v>597</v>
      </c>
      <c r="C139" s="10">
        <v>2136375.33</v>
      </c>
      <c r="D139" s="10">
        <v>1445807.88</v>
      </c>
      <c r="E139" s="10">
        <v>0</v>
      </c>
      <c r="F139" s="10">
        <v>0</v>
      </c>
      <c r="G139" s="10">
        <v>947297.06</v>
      </c>
      <c r="H139" s="10">
        <v>466313.76</v>
      </c>
      <c r="I139" s="4">
        <v>65009.88</v>
      </c>
      <c r="J139" s="4">
        <v>8426.77</v>
      </c>
      <c r="K139" s="10">
        <f t="shared" ref="K139:L139" si="22">C61+E61+G61+I61+C100+E100+G100+I100+C139+E139+G139+I139</f>
        <v>14503963.359999999</v>
      </c>
      <c r="L139" s="10">
        <f t="shared" si="22"/>
        <v>5995182.6699999999</v>
      </c>
    </row>
    <row r="140" spans="1:12" x14ac:dyDescent="0.3">
      <c r="A140" s="1" t="s">
        <v>576</v>
      </c>
      <c r="B140" s="26" t="s">
        <v>598</v>
      </c>
      <c r="C140" s="10">
        <v>4595842.63</v>
      </c>
      <c r="D140" s="10">
        <v>3455401.62</v>
      </c>
      <c r="E140" s="10">
        <v>0</v>
      </c>
      <c r="F140" s="10">
        <v>0</v>
      </c>
      <c r="G140" s="10">
        <v>766971.54</v>
      </c>
      <c r="H140" s="10">
        <v>498087.8</v>
      </c>
      <c r="I140" s="4">
        <v>84698</v>
      </c>
      <c r="J140" s="4">
        <v>84698</v>
      </c>
      <c r="K140" s="10">
        <f t="shared" ref="K140:L140" si="23">C62+E62+G62+I62+C101+E101+G101+I101+C140+E140+G140+I140</f>
        <v>11261232.719999999</v>
      </c>
      <c r="L140" s="10">
        <f t="shared" si="23"/>
        <v>5867244.71</v>
      </c>
    </row>
    <row r="141" spans="1:12" x14ac:dyDescent="0.3">
      <c r="A141" s="1" t="s">
        <v>576</v>
      </c>
      <c r="B141" s="26" t="s">
        <v>599</v>
      </c>
      <c r="C141" s="10">
        <v>2945788</v>
      </c>
      <c r="D141" s="10">
        <v>1193658</v>
      </c>
      <c r="E141" s="10">
        <v>79810</v>
      </c>
      <c r="F141" s="10">
        <v>3509</v>
      </c>
      <c r="G141" s="10">
        <v>308753</v>
      </c>
      <c r="H141" s="10">
        <v>69537</v>
      </c>
      <c r="I141" s="4">
        <v>4000</v>
      </c>
      <c r="J141" s="4">
        <v>0</v>
      </c>
      <c r="K141" s="10">
        <f t="shared" ref="K141:L141" si="24">C63+E63+G63+I63+C102+E102+G102+I102+C141+E141+G141+I141</f>
        <v>10799916</v>
      </c>
      <c r="L141" s="10">
        <f t="shared" si="24"/>
        <v>5098023</v>
      </c>
    </row>
    <row r="142" spans="1:12" x14ac:dyDescent="0.3">
      <c r="A142" s="1" t="s">
        <v>576</v>
      </c>
      <c r="B142" s="26" t="s">
        <v>600</v>
      </c>
      <c r="C142" s="10">
        <v>1511841.94</v>
      </c>
      <c r="D142" s="10">
        <v>735833.25</v>
      </c>
      <c r="E142" s="10">
        <v>157297.9</v>
      </c>
      <c r="F142" s="10">
        <v>167000</v>
      </c>
      <c r="G142" s="10">
        <v>249583.01</v>
      </c>
      <c r="H142" s="10">
        <v>37222.199999999997</v>
      </c>
      <c r="I142" s="4">
        <v>19171.66</v>
      </c>
      <c r="J142" s="4">
        <v>1055.55</v>
      </c>
      <c r="K142" s="10">
        <f t="shared" ref="K142:L142" si="25">C64+E64+G64+I64+C103+E103+G103+I103+C142+E142+G142+I142</f>
        <v>7235048.1999999993</v>
      </c>
      <c r="L142" s="10">
        <f t="shared" si="25"/>
        <v>2129655</v>
      </c>
    </row>
    <row r="143" spans="1:12" x14ac:dyDescent="0.3">
      <c r="A143" s="1" t="s">
        <v>576</v>
      </c>
      <c r="B143" s="26" t="s">
        <v>601</v>
      </c>
      <c r="C143" s="10">
        <v>1666271.73</v>
      </c>
      <c r="D143" s="10">
        <v>1044064.62</v>
      </c>
      <c r="E143" s="10">
        <v>0</v>
      </c>
      <c r="F143" s="10">
        <v>80000</v>
      </c>
      <c r="G143" s="10">
        <v>262858.74</v>
      </c>
      <c r="H143" s="10">
        <v>100847.19</v>
      </c>
      <c r="I143" s="4">
        <v>0</v>
      </c>
      <c r="J143" s="4">
        <v>7500</v>
      </c>
      <c r="K143" s="10">
        <f t="shared" ref="K143:L143" si="26">C65+E65+G65+I65+C104+E104+G104+I104+C143+E143+G143+I143</f>
        <v>5517635.2199999997</v>
      </c>
      <c r="L143" s="10">
        <f t="shared" si="26"/>
        <v>1768063.71</v>
      </c>
    </row>
    <row r="144" spans="1:12" x14ac:dyDescent="0.3">
      <c r="A144" s="1" t="s">
        <v>576</v>
      </c>
      <c r="B144" s="26" t="s">
        <v>602</v>
      </c>
      <c r="C144" s="10">
        <v>5325300</v>
      </c>
      <c r="D144" s="10">
        <v>2481600</v>
      </c>
      <c r="E144" s="10">
        <v>1875200</v>
      </c>
      <c r="F144" s="10">
        <v>1013600</v>
      </c>
      <c r="G144" s="10">
        <v>362900</v>
      </c>
      <c r="H144" s="10">
        <v>107800</v>
      </c>
      <c r="I144" s="4">
        <v>2000</v>
      </c>
      <c r="J144" s="4">
        <v>0</v>
      </c>
      <c r="K144" s="10">
        <f t="shared" ref="K144:L144" si="27">C66+E66+G66+I66+C105+E105+G105+I105+C144+E144+G144+I144</f>
        <v>22990400</v>
      </c>
      <c r="L144" s="10">
        <f t="shared" si="27"/>
        <v>7961900</v>
      </c>
    </row>
    <row r="145" spans="1:13" x14ac:dyDescent="0.3">
      <c r="A145" s="1" t="s">
        <v>576</v>
      </c>
      <c r="B145" s="26" t="s">
        <v>603</v>
      </c>
      <c r="C145" s="10">
        <v>5275840.21</v>
      </c>
      <c r="D145" s="10">
        <v>2606875</v>
      </c>
      <c r="E145" s="10">
        <v>795737.7</v>
      </c>
      <c r="F145" s="10">
        <v>217924</v>
      </c>
      <c r="G145" s="10">
        <v>860775.85</v>
      </c>
      <c r="H145" s="10">
        <v>583704.93999999994</v>
      </c>
      <c r="I145" s="4">
        <v>20000</v>
      </c>
      <c r="J145" s="4">
        <v>20000</v>
      </c>
      <c r="K145" s="10">
        <f t="shared" ref="K145:L145" si="28">C67+E67+G67+I67+C106+E106+G106+I106+C145+E145+G145+I145</f>
        <v>15850550.429999998</v>
      </c>
      <c r="L145" s="10">
        <f t="shared" si="28"/>
        <v>6380079.4399999995</v>
      </c>
    </row>
    <row r="146" spans="1:13" x14ac:dyDescent="0.3">
      <c r="A146" s="1" t="s">
        <v>576</v>
      </c>
      <c r="B146" s="26" t="s">
        <v>604</v>
      </c>
      <c r="C146" s="10">
        <v>7417514.7000000002</v>
      </c>
      <c r="D146" s="10">
        <v>3842865.08</v>
      </c>
      <c r="E146" s="10">
        <v>730303.38</v>
      </c>
      <c r="F146" s="10">
        <v>1037146.75</v>
      </c>
      <c r="G146" s="10">
        <v>1151149.06</v>
      </c>
      <c r="H146" s="10">
        <v>229010.33</v>
      </c>
      <c r="I146" s="4">
        <v>120720.22</v>
      </c>
      <c r="J146" s="4">
        <v>62445.51</v>
      </c>
      <c r="K146" s="10">
        <f t="shared" ref="K146:L146" si="29">C68+E68+G68+I68+C107+E107+G107+I107+C146+E146+G146+I146</f>
        <v>17678810.25</v>
      </c>
      <c r="L146" s="10">
        <f t="shared" si="29"/>
        <v>8494376.3200000003</v>
      </c>
    </row>
    <row r="147" spans="1:13" x14ac:dyDescent="0.3">
      <c r="A147" s="1" t="s">
        <v>576</v>
      </c>
      <c r="B147" s="26" t="s">
        <v>605</v>
      </c>
      <c r="C147" s="10">
        <v>4509414.4400000004</v>
      </c>
      <c r="D147" s="10">
        <v>3150141.09</v>
      </c>
      <c r="E147" s="10">
        <v>668788.86</v>
      </c>
      <c r="F147" s="10">
        <v>334179.26</v>
      </c>
      <c r="G147" s="10">
        <v>800303.46</v>
      </c>
      <c r="H147" s="10">
        <v>530207.18999999994</v>
      </c>
      <c r="I147" s="4">
        <v>0</v>
      </c>
      <c r="J147" s="4">
        <v>0</v>
      </c>
      <c r="K147" s="10">
        <f t="shared" ref="K147:L147" si="30">C69+E69+G69+I69+C108+E108+G108+I108+C147+E147+G147+I147</f>
        <v>13337556.73</v>
      </c>
      <c r="L147" s="10">
        <f t="shared" si="30"/>
        <v>7748772.3299999982</v>
      </c>
    </row>
    <row r="148" spans="1:13" x14ac:dyDescent="0.3">
      <c r="A148" s="1" t="s">
        <v>576</v>
      </c>
      <c r="B148" s="26" t="s">
        <v>606</v>
      </c>
      <c r="C148" s="10">
        <v>5811636</v>
      </c>
      <c r="D148" s="10">
        <v>1264428</v>
      </c>
      <c r="E148" s="10">
        <v>849793</v>
      </c>
      <c r="F148" s="10">
        <v>287286</v>
      </c>
      <c r="G148" s="10">
        <v>508528</v>
      </c>
      <c r="H148" s="10">
        <v>14542</v>
      </c>
      <c r="I148" s="4">
        <v>0</v>
      </c>
      <c r="J148" s="4">
        <v>0</v>
      </c>
      <c r="K148" s="10">
        <f>C70+E70+G70+I70+C109+E109+G109+I109+C148+E148+G148+I148</f>
        <v>14623880</v>
      </c>
      <c r="L148" s="10">
        <f>D70+F70+H70+J70+D109+F109+H109+J109+D148+F148+H148+J148</f>
        <v>2854695</v>
      </c>
    </row>
    <row r="149" spans="1:13" x14ac:dyDescent="0.3">
      <c r="A149" s="1" t="s">
        <v>360</v>
      </c>
      <c r="B149" s="26" t="s">
        <v>607</v>
      </c>
      <c r="C149" s="10">
        <v>4178904.57</v>
      </c>
      <c r="D149" s="10">
        <v>1650134.72</v>
      </c>
      <c r="E149" s="10">
        <v>245029.38</v>
      </c>
      <c r="F149" s="10">
        <v>202393.47</v>
      </c>
      <c r="G149" s="10">
        <v>277759.09999999998</v>
      </c>
      <c r="H149" s="10">
        <v>153563.84</v>
      </c>
      <c r="I149" s="4">
        <v>0</v>
      </c>
      <c r="J149" s="4">
        <v>0</v>
      </c>
      <c r="K149" s="10">
        <f>C71+E71+G71+I71+C110+E110+G110+I110+C149+E149+G149+I149</f>
        <v>15612184.020000001</v>
      </c>
      <c r="L149" s="10">
        <f>D71+F71+H71+J71+D110+F110+H110+J110+D149+F149+H149+J149</f>
        <v>7018437</v>
      </c>
    </row>
    <row r="150" spans="1:13" x14ac:dyDescent="0.3">
      <c r="B150" s="26"/>
      <c r="C150" s="10"/>
      <c r="D150" s="10"/>
      <c r="E150" s="10"/>
      <c r="F150" s="10"/>
      <c r="G150" s="10"/>
      <c r="H150" s="10"/>
      <c r="I150" s="4"/>
      <c r="J150" s="4"/>
      <c r="K150" s="10"/>
      <c r="L150" s="10"/>
    </row>
    <row r="151" spans="1:13" x14ac:dyDescent="0.3">
      <c r="B151" s="26" t="s">
        <v>225</v>
      </c>
      <c r="C151" s="11">
        <f t="shared" ref="C151:L151" si="31">SUBTOTAL(9,C118:C150)</f>
        <v>140260850.13</v>
      </c>
      <c r="D151" s="11">
        <f t="shared" si="31"/>
        <v>68091108.069999993</v>
      </c>
      <c r="E151" s="11">
        <f t="shared" si="31"/>
        <v>12278928.539999999</v>
      </c>
      <c r="F151" s="11">
        <f t="shared" si="31"/>
        <v>5895911.9299999988</v>
      </c>
      <c r="G151" s="11">
        <f t="shared" si="31"/>
        <v>19517474.690000001</v>
      </c>
      <c r="H151" s="11">
        <f t="shared" si="31"/>
        <v>7665477.9799999986</v>
      </c>
      <c r="I151" s="11">
        <f t="shared" si="31"/>
        <v>8169476.0299999993</v>
      </c>
      <c r="J151" s="11">
        <f t="shared" si="31"/>
        <v>7236188.5999999987</v>
      </c>
      <c r="K151" s="11">
        <f t="shared" si="31"/>
        <v>534873497.84000015</v>
      </c>
      <c r="L151" s="11">
        <f t="shared" si="31"/>
        <v>209719974.68000001</v>
      </c>
    </row>
    <row r="152" spans="1:13" x14ac:dyDescent="0.3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3" x14ac:dyDescent="0.3">
      <c r="B153" s="8"/>
      <c r="C153" s="4"/>
      <c r="D153" s="4"/>
      <c r="E153" s="4"/>
      <c r="F153" s="4"/>
      <c r="G153" s="4"/>
      <c r="H153" s="4"/>
      <c r="I153" s="4"/>
      <c r="J153" s="4"/>
      <c r="K153" s="4"/>
      <c r="L153" s="4"/>
    </row>
    <row r="154" spans="1:13" ht="39.75" customHeight="1" x14ac:dyDescent="0.3">
      <c r="B154" s="26"/>
      <c r="C154" s="228"/>
      <c r="D154" s="228"/>
      <c r="E154" s="228"/>
      <c r="F154" s="228"/>
      <c r="G154" s="228"/>
      <c r="H154" s="228"/>
      <c r="I154" s="228"/>
      <c r="J154" s="234"/>
      <c r="K154" s="224" t="s">
        <v>146</v>
      </c>
      <c r="L154" s="225"/>
      <c r="M154" s="6"/>
    </row>
    <row r="155" spans="1:13" x14ac:dyDescent="0.3">
      <c r="B155" s="15"/>
      <c r="C155" s="28"/>
      <c r="D155" s="28"/>
      <c r="E155" s="28"/>
      <c r="F155" s="28"/>
      <c r="G155" s="26"/>
      <c r="H155" s="28"/>
      <c r="I155" s="27"/>
      <c r="J155" s="27"/>
      <c r="K155" s="166" t="s">
        <v>251</v>
      </c>
      <c r="L155" s="158" t="s">
        <v>252</v>
      </c>
    </row>
    <row r="156" spans="1:13" x14ac:dyDescent="0.3">
      <c r="B156" s="15"/>
      <c r="C156" s="28"/>
      <c r="D156" s="28"/>
      <c r="E156" s="28"/>
      <c r="F156" s="28"/>
      <c r="G156" s="28"/>
      <c r="H156" s="28"/>
      <c r="I156" s="27"/>
      <c r="J156" s="27"/>
      <c r="K156" s="28" t="s">
        <v>253</v>
      </c>
      <c r="L156" s="158" t="s">
        <v>253</v>
      </c>
    </row>
    <row r="157" spans="1:13" x14ac:dyDescent="0.3">
      <c r="B157" s="15"/>
      <c r="C157" s="28"/>
      <c r="D157" s="28"/>
      <c r="E157" s="28"/>
      <c r="F157" s="28"/>
      <c r="G157" s="28"/>
      <c r="H157" s="28"/>
      <c r="I157" s="28"/>
      <c r="J157" s="28"/>
      <c r="K157" s="28"/>
      <c r="L157" s="158"/>
    </row>
    <row r="158" spans="1:13" x14ac:dyDescent="0.3">
      <c r="A158" s="31" t="s">
        <v>159</v>
      </c>
      <c r="B158" s="26"/>
      <c r="C158" s="4"/>
      <c r="D158" s="4"/>
      <c r="E158" s="4"/>
      <c r="F158" s="4"/>
      <c r="G158" s="4"/>
      <c r="H158" s="238" t="s">
        <v>510</v>
      </c>
      <c r="I158" s="238"/>
      <c r="J158" s="238"/>
      <c r="K158" s="160">
        <v>0</v>
      </c>
      <c r="L158" s="161">
        <v>0</v>
      </c>
    </row>
    <row r="159" spans="1:13" x14ac:dyDescent="0.3">
      <c r="A159" s="31"/>
      <c r="B159" s="26"/>
      <c r="C159" s="4"/>
      <c r="D159" s="4"/>
      <c r="E159" s="4"/>
      <c r="F159" s="4"/>
      <c r="G159" s="4"/>
      <c r="H159" s="4"/>
      <c r="I159" s="4"/>
      <c r="J159" s="4"/>
      <c r="K159" s="15">
        <f>K151+K158</f>
        <v>534873497.84000015</v>
      </c>
      <c r="L159" s="15">
        <f>L151+L158</f>
        <v>209719974.68000001</v>
      </c>
    </row>
    <row r="160" spans="1:13" x14ac:dyDescent="0.3">
      <c r="A160" s="31" t="s">
        <v>84</v>
      </c>
      <c r="B160" s="26"/>
      <c r="C160" s="4"/>
      <c r="D160" s="4"/>
      <c r="E160" s="4"/>
      <c r="F160" s="4"/>
      <c r="G160" s="4"/>
      <c r="H160" s="231" t="s">
        <v>496</v>
      </c>
      <c r="I160" s="231"/>
      <c r="J160" s="231"/>
      <c r="K160" s="4">
        <v>4851706</v>
      </c>
      <c r="L160" s="148">
        <v>4851706</v>
      </c>
    </row>
    <row r="161" spans="1:12" ht="13.5" thickBot="1" x14ac:dyDescent="0.35">
      <c r="A161" s="31"/>
      <c r="B161" s="10"/>
      <c r="C161" s="10"/>
      <c r="D161" s="10"/>
      <c r="E161" s="10"/>
      <c r="F161" s="10"/>
      <c r="G161" s="10"/>
      <c r="H161" s="149"/>
      <c r="I161" s="149"/>
      <c r="J161" s="149"/>
      <c r="K161" s="149"/>
      <c r="L161" s="150"/>
    </row>
    <row r="162" spans="1:12" ht="14" thickTop="1" thickBot="1" x14ac:dyDescent="0.35">
      <c r="B162" s="10"/>
      <c r="C162" s="10"/>
      <c r="D162" s="10"/>
      <c r="E162" s="10"/>
      <c r="F162" s="10"/>
      <c r="G162" s="10"/>
      <c r="H162" s="232" t="s">
        <v>160</v>
      </c>
      <c r="I162" s="232"/>
      <c r="J162" s="232"/>
      <c r="K162" s="151">
        <f>K159-K160</f>
        <v>530021791.84000015</v>
      </c>
      <c r="L162" s="152">
        <f>L159-L160</f>
        <v>204868268.68000001</v>
      </c>
    </row>
    <row r="163" spans="1:12" ht="13.5" thickTop="1" x14ac:dyDescent="0.3">
      <c r="B163" s="26"/>
      <c r="C163" s="4"/>
      <c r="D163" s="4"/>
      <c r="E163" s="4"/>
      <c r="F163" s="4"/>
      <c r="G163" s="4"/>
      <c r="H163" s="4"/>
      <c r="I163" s="4"/>
      <c r="J163" s="4"/>
      <c r="K163" s="4"/>
      <c r="L163" s="4"/>
    </row>
  </sheetData>
  <mergeCells count="24">
    <mergeCell ref="B114:L114"/>
    <mergeCell ref="C115:D115"/>
    <mergeCell ref="B75:L75"/>
    <mergeCell ref="C76:D76"/>
    <mergeCell ref="E76:F76"/>
    <mergeCell ref="G76:H76"/>
    <mergeCell ref="I76:J76"/>
    <mergeCell ref="E115:F115"/>
    <mergeCell ref="G115:H115"/>
    <mergeCell ref="I115:J115"/>
    <mergeCell ref="K115:L115"/>
    <mergeCell ref="B36:L36"/>
    <mergeCell ref="C37:D37"/>
    <mergeCell ref="E37:F37"/>
    <mergeCell ref="G37:H37"/>
    <mergeCell ref="I37:J37"/>
    <mergeCell ref="K154:L154"/>
    <mergeCell ref="H160:J160"/>
    <mergeCell ref="H162:J162"/>
    <mergeCell ref="H158:J158"/>
    <mergeCell ref="C154:D154"/>
    <mergeCell ref="G154:H154"/>
    <mergeCell ref="E154:F154"/>
    <mergeCell ref="I154:J154"/>
  </mergeCells>
  <phoneticPr fontId="0" type="noConversion"/>
  <pageMargins left="0.74803149606299213" right="0.74803149606299213" top="0.51" bottom="0.85" header="0.51181102362204722" footer="0.51181102362204722"/>
  <pageSetup paperSize="9" scale="81" fitToHeight="8" orientation="landscape" r:id="rId1"/>
  <headerFooter alignWithMargins="0"/>
  <rowBreaks count="2" manualBreakCount="2">
    <brk id="74" min="1" max="10" man="1"/>
    <brk id="113" min="1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"/>
  <sheetViews>
    <sheetView topLeftCell="C1" workbookViewId="0">
      <selection activeCell="D21" sqref="D21"/>
    </sheetView>
  </sheetViews>
  <sheetFormatPr defaultRowHeight="12.5" x14ac:dyDescent="0.25"/>
  <cols>
    <col min="1" max="1" width="0" hidden="1" customWidth="1"/>
    <col min="2" max="2" width="9.1796875" hidden="1" customWidth="1"/>
    <col min="3" max="3" width="44" bestFit="1" customWidth="1"/>
    <col min="4" max="4" width="20.1796875" bestFit="1" customWidth="1"/>
  </cols>
  <sheetData>
    <row r="1" spans="3:10" ht="13" thickBot="1" x14ac:dyDescent="0.3">
      <c r="C1" s="16"/>
      <c r="D1" s="16"/>
      <c r="E1" s="16"/>
      <c r="F1" s="16"/>
      <c r="G1" s="16"/>
      <c r="H1" s="16"/>
      <c r="I1" s="16"/>
      <c r="J1" s="16"/>
    </row>
    <row r="2" spans="3:10" ht="23" thickBot="1" x14ac:dyDescent="0.5">
      <c r="C2" s="208" t="s">
        <v>263</v>
      </c>
      <c r="D2" s="209"/>
      <c r="E2" s="209"/>
      <c r="F2" s="209"/>
      <c r="G2" s="209"/>
      <c r="H2" s="209"/>
      <c r="I2" s="209"/>
      <c r="J2" s="210"/>
    </row>
    <row r="3" spans="3:10" ht="23" thickBot="1" x14ac:dyDescent="0.5">
      <c r="C3" s="17"/>
      <c r="D3" s="17"/>
      <c r="E3" s="17"/>
      <c r="F3" s="17"/>
      <c r="G3" s="17"/>
      <c r="H3" s="17"/>
      <c r="I3" s="17"/>
      <c r="J3" s="17"/>
    </row>
    <row r="4" spans="3:10" ht="23" thickBot="1" x14ac:dyDescent="0.5">
      <c r="C4" s="17" t="s">
        <v>264</v>
      </c>
      <c r="D4" s="18">
        <v>2022</v>
      </c>
      <c r="E4" s="17"/>
      <c r="F4" s="17"/>
      <c r="G4" s="17"/>
      <c r="H4" s="17"/>
      <c r="I4" s="17"/>
      <c r="J4" s="17"/>
    </row>
    <row r="5" spans="3:10" ht="23" thickBot="1" x14ac:dyDescent="0.5">
      <c r="C5" s="17" t="s">
        <v>262</v>
      </c>
      <c r="D5" s="19" t="s">
        <v>495</v>
      </c>
      <c r="E5" s="17"/>
      <c r="F5" s="17"/>
      <c r="G5" s="17"/>
      <c r="H5" s="17"/>
      <c r="I5" s="17"/>
      <c r="J5" s="17"/>
    </row>
    <row r="6" spans="3:10" ht="22.5" x14ac:dyDescent="0.45">
      <c r="C6" s="17"/>
      <c r="D6" s="17"/>
      <c r="E6" s="17"/>
      <c r="F6" s="17"/>
      <c r="G6" s="17"/>
      <c r="H6" s="17"/>
      <c r="I6" s="17"/>
      <c r="J6" s="17"/>
    </row>
    <row r="7" spans="3:10" x14ac:dyDescent="0.25">
      <c r="C7" s="16"/>
      <c r="D7" s="16"/>
      <c r="E7" s="16"/>
      <c r="F7" s="16"/>
      <c r="G7" s="16"/>
      <c r="H7" s="16"/>
      <c r="I7" s="16"/>
      <c r="J7" s="16"/>
    </row>
    <row r="8" spans="3:10" x14ac:dyDescent="0.25">
      <c r="C8" s="16"/>
      <c r="D8" s="16"/>
      <c r="E8" s="16"/>
      <c r="F8" s="16"/>
      <c r="G8" s="16"/>
      <c r="H8" s="16"/>
      <c r="I8" s="16"/>
      <c r="J8" s="16"/>
    </row>
    <row r="9" spans="3:10" x14ac:dyDescent="0.25">
      <c r="C9" s="16"/>
      <c r="D9" s="16"/>
      <c r="E9" s="16"/>
      <c r="F9" s="16"/>
      <c r="G9" s="16"/>
      <c r="H9" s="16"/>
      <c r="I9" s="16"/>
      <c r="J9" s="16"/>
    </row>
  </sheetData>
  <mergeCells count="1">
    <mergeCell ref="C2:J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0"/>
  <sheetViews>
    <sheetView topLeftCell="B7" zoomScaleNormal="100" workbookViewId="0">
      <selection activeCell="B7" sqref="B7"/>
    </sheetView>
  </sheetViews>
  <sheetFormatPr defaultColWidth="9.1796875" defaultRowHeight="13" x14ac:dyDescent="0.3"/>
  <cols>
    <col min="1" max="1" width="9.1796875" style="1" hidden="1" customWidth="1"/>
    <col min="2" max="2" width="27.81640625" style="1" customWidth="1"/>
    <col min="3" max="32" width="13" style="1" customWidth="1"/>
    <col min="33" max="16384" width="9.1796875" style="1"/>
  </cols>
  <sheetData>
    <row r="1" spans="1:12" hidden="1" x14ac:dyDescent="0.3">
      <c r="A1" s="1" t="s">
        <v>564</v>
      </c>
    </row>
    <row r="2" spans="1:12" hidden="1" x14ac:dyDescent="0.3">
      <c r="A2" s="1" t="s">
        <v>238</v>
      </c>
    </row>
    <row r="3" spans="1:12" hidden="1" x14ac:dyDescent="0.3">
      <c r="A3" s="1" t="s">
        <v>245</v>
      </c>
      <c r="B3" s="8" t="s">
        <v>260</v>
      </c>
      <c r="C3" s="1" t="s">
        <v>226</v>
      </c>
      <c r="D3" s="1" t="s">
        <v>226</v>
      </c>
      <c r="E3" s="1" t="s">
        <v>226</v>
      </c>
      <c r="F3" s="1" t="s">
        <v>226</v>
      </c>
      <c r="G3" s="1" t="s">
        <v>226</v>
      </c>
      <c r="H3" s="1" t="s">
        <v>226</v>
      </c>
      <c r="I3" s="1" t="s">
        <v>226</v>
      </c>
      <c r="J3" s="1" t="s">
        <v>226</v>
      </c>
    </row>
    <row r="4" spans="1:12" hidden="1" x14ac:dyDescent="0.3">
      <c r="A4" s="1" t="s">
        <v>227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3">
      <c r="A5" s="1" t="s">
        <v>254</v>
      </c>
      <c r="C5" s="1">
        <v>420</v>
      </c>
      <c r="D5" s="1">
        <v>420</v>
      </c>
      <c r="E5" s="1">
        <v>430</v>
      </c>
      <c r="F5" s="1">
        <v>430</v>
      </c>
      <c r="G5" s="1">
        <v>440</v>
      </c>
      <c r="H5" s="1">
        <v>440</v>
      </c>
      <c r="I5" s="1">
        <v>450</v>
      </c>
      <c r="J5" s="1">
        <v>450</v>
      </c>
      <c r="K5" s="2"/>
      <c r="L5" s="3"/>
    </row>
    <row r="6" spans="1:12" s="22" customFormat="1" ht="12.75" hidden="1" customHeight="1" x14ac:dyDescent="0.35">
      <c r="A6" s="1" t="s">
        <v>353</v>
      </c>
      <c r="C6" s="1" t="s">
        <v>354</v>
      </c>
      <c r="D6" s="1" t="s">
        <v>355</v>
      </c>
      <c r="E6" s="1" t="s">
        <v>354</v>
      </c>
      <c r="F6" s="1" t="s">
        <v>355</v>
      </c>
      <c r="G6" s="1" t="s">
        <v>354</v>
      </c>
      <c r="H6" s="1" t="s">
        <v>355</v>
      </c>
      <c r="I6" s="1" t="s">
        <v>354</v>
      </c>
      <c r="J6" s="1" t="s">
        <v>355</v>
      </c>
    </row>
    <row r="7" spans="1:12" s="22" customFormat="1" ht="12.75" customHeight="1" x14ac:dyDescent="0.35">
      <c r="A7" s="1"/>
      <c r="D7" s="1"/>
      <c r="E7" s="1"/>
      <c r="F7" s="1"/>
      <c r="G7" s="1"/>
      <c r="H7" s="1"/>
      <c r="I7" s="23"/>
      <c r="J7" s="1"/>
    </row>
    <row r="8" spans="1:12" hidden="1" x14ac:dyDescent="0.3">
      <c r="A8" s="1" t="s">
        <v>148</v>
      </c>
    </row>
    <row r="9" spans="1:12" hidden="1" x14ac:dyDescent="0.3">
      <c r="A9" s="1" t="s">
        <v>236</v>
      </c>
    </row>
    <row r="10" spans="1:12" hidden="1" x14ac:dyDescent="0.3">
      <c r="A10" s="1" t="s">
        <v>249</v>
      </c>
      <c r="B10" s="8"/>
      <c r="C10" s="31"/>
      <c r="D10" s="31"/>
      <c r="E10" s="31"/>
      <c r="F10" s="31"/>
      <c r="G10" s="31"/>
      <c r="H10" s="31"/>
      <c r="I10" s="31"/>
      <c r="J10" s="31"/>
      <c r="K10" s="31" t="s">
        <v>226</v>
      </c>
      <c r="L10" s="31" t="s">
        <v>226</v>
      </c>
    </row>
    <row r="11" spans="1:12" hidden="1" x14ac:dyDescent="0.3">
      <c r="A11" s="1" t="s">
        <v>231</v>
      </c>
      <c r="C11" s="64"/>
      <c r="D11" s="31"/>
      <c r="E11" s="64"/>
      <c r="F11" s="31"/>
      <c r="G11" s="64"/>
      <c r="H11" s="31"/>
      <c r="I11" s="64"/>
      <c r="J11" s="31"/>
      <c r="K11" s="64">
        <v>10</v>
      </c>
      <c r="L11" s="31">
        <v>30</v>
      </c>
    </row>
    <row r="12" spans="1:12" hidden="1" x14ac:dyDescent="0.3">
      <c r="A12" s="1" t="s">
        <v>221</v>
      </c>
      <c r="C12" s="31"/>
      <c r="D12" s="31"/>
      <c r="E12" s="31"/>
      <c r="F12" s="31"/>
      <c r="G12" s="31"/>
      <c r="H12" s="31"/>
      <c r="I12" s="31"/>
      <c r="J12" s="31"/>
      <c r="K12" s="31" t="s">
        <v>170</v>
      </c>
      <c r="L12" s="31" t="s">
        <v>170</v>
      </c>
    </row>
    <row r="13" spans="1:12" s="22" customFormat="1" ht="12.75" hidden="1" customHeight="1" x14ac:dyDescent="0.35">
      <c r="A13" s="1" t="s">
        <v>361</v>
      </c>
      <c r="C13" s="31"/>
      <c r="D13" s="31"/>
      <c r="E13" s="31"/>
      <c r="F13" s="31"/>
      <c r="G13" s="31"/>
      <c r="H13" s="31"/>
      <c r="I13" s="31"/>
      <c r="J13" s="31"/>
      <c r="K13" s="31" t="s">
        <v>354</v>
      </c>
      <c r="L13" s="31" t="s">
        <v>355</v>
      </c>
    </row>
    <row r="14" spans="1:12" s="22" customFormat="1" ht="12.75" customHeight="1" x14ac:dyDescent="0.35">
      <c r="A14" s="1"/>
      <c r="C14" s="1"/>
      <c r="D14" s="1"/>
      <c r="E14" s="1"/>
      <c r="F14" s="1"/>
      <c r="G14" s="1"/>
      <c r="H14" s="1"/>
      <c r="I14" s="1"/>
      <c r="J14" s="1"/>
    </row>
    <row r="15" spans="1:12" hidden="1" x14ac:dyDescent="0.3">
      <c r="A15" s="1" t="s">
        <v>565</v>
      </c>
    </row>
    <row r="16" spans="1:12" hidden="1" x14ac:dyDescent="0.3">
      <c r="A16" s="1" t="s">
        <v>237</v>
      </c>
    </row>
    <row r="17" spans="1:12" hidden="1" x14ac:dyDescent="0.3">
      <c r="A17" s="1" t="s">
        <v>250</v>
      </c>
      <c r="B17" s="8" t="s">
        <v>260</v>
      </c>
      <c r="C17" s="1" t="s">
        <v>226</v>
      </c>
      <c r="D17" s="1" t="s">
        <v>226</v>
      </c>
      <c r="E17" s="1" t="s">
        <v>226</v>
      </c>
      <c r="F17" s="1" t="s">
        <v>226</v>
      </c>
      <c r="G17" s="1" t="s">
        <v>226</v>
      </c>
      <c r="H17" s="1" t="s">
        <v>226</v>
      </c>
      <c r="I17" s="1" t="s">
        <v>226</v>
      </c>
      <c r="J17" s="1" t="s">
        <v>226</v>
      </c>
    </row>
    <row r="18" spans="1:12" hidden="1" x14ac:dyDescent="0.3">
      <c r="A18" s="1" t="s">
        <v>232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  <c r="L18" s="3"/>
    </row>
    <row r="19" spans="1:12" hidden="1" x14ac:dyDescent="0.3">
      <c r="A19" s="1" t="s">
        <v>222</v>
      </c>
      <c r="C19" s="1">
        <v>460</v>
      </c>
      <c r="D19" s="1">
        <v>460</v>
      </c>
      <c r="E19" s="1">
        <v>470</v>
      </c>
      <c r="F19" s="1">
        <v>470</v>
      </c>
      <c r="G19" s="1">
        <v>480</v>
      </c>
      <c r="H19" s="1">
        <v>480</v>
      </c>
      <c r="I19" s="1">
        <v>490</v>
      </c>
      <c r="J19" s="1">
        <v>490</v>
      </c>
      <c r="K19" s="2"/>
      <c r="L19" s="3"/>
    </row>
    <row r="20" spans="1:12" s="22" customFormat="1" ht="12.75" hidden="1" customHeight="1" x14ac:dyDescent="0.35">
      <c r="A20" s="1" t="s">
        <v>368</v>
      </c>
      <c r="C20" s="1" t="s">
        <v>354</v>
      </c>
      <c r="D20" s="1" t="s">
        <v>355</v>
      </c>
      <c r="E20" s="1" t="s">
        <v>354</v>
      </c>
      <c r="F20" s="1" t="s">
        <v>355</v>
      </c>
      <c r="G20" s="1" t="s">
        <v>354</v>
      </c>
      <c r="H20" s="1" t="s">
        <v>355</v>
      </c>
      <c r="I20" s="1" t="s">
        <v>354</v>
      </c>
      <c r="J20" s="1" t="s">
        <v>355</v>
      </c>
    </row>
    <row r="21" spans="1:12" customFormat="1" ht="12.5" x14ac:dyDescent="0.25"/>
    <row r="22" spans="1:12" hidden="1" x14ac:dyDescent="0.3">
      <c r="A22" s="1" t="s">
        <v>566</v>
      </c>
    </row>
    <row r="23" spans="1:12" hidden="1" x14ac:dyDescent="0.3">
      <c r="A23" s="1" t="s">
        <v>376</v>
      </c>
    </row>
    <row r="24" spans="1:12" hidden="1" x14ac:dyDescent="0.3">
      <c r="A24" s="1" t="s">
        <v>377</v>
      </c>
      <c r="B24" s="8" t="s">
        <v>260</v>
      </c>
      <c r="C24" s="1" t="s">
        <v>226</v>
      </c>
      <c r="D24" s="1" t="s">
        <v>226</v>
      </c>
      <c r="E24" s="1" t="s">
        <v>226</v>
      </c>
      <c r="F24" s="1" t="s">
        <v>226</v>
      </c>
      <c r="G24" s="1" t="s">
        <v>226</v>
      </c>
      <c r="H24" s="1" t="s">
        <v>226</v>
      </c>
      <c r="I24" s="1" t="s">
        <v>226</v>
      </c>
      <c r="J24" s="1" t="s">
        <v>226</v>
      </c>
    </row>
    <row r="25" spans="1:12" hidden="1" x14ac:dyDescent="0.3">
      <c r="A25" s="1" t="s">
        <v>378</v>
      </c>
      <c r="C25" s="7">
        <v>10</v>
      </c>
      <c r="D25" s="1">
        <v>30</v>
      </c>
      <c r="E25" s="7">
        <v>10</v>
      </c>
      <c r="F25" s="1">
        <v>30</v>
      </c>
      <c r="G25" s="7">
        <v>10</v>
      </c>
      <c r="H25" s="1">
        <v>30</v>
      </c>
      <c r="I25" s="7">
        <v>10</v>
      </c>
      <c r="J25" s="1">
        <v>30</v>
      </c>
      <c r="K25" s="2"/>
      <c r="L25" s="3"/>
    </row>
    <row r="26" spans="1:12" hidden="1" x14ac:dyDescent="0.3">
      <c r="A26" s="1" t="s">
        <v>379</v>
      </c>
      <c r="C26" s="1">
        <v>500</v>
      </c>
      <c r="D26" s="1">
        <v>500</v>
      </c>
      <c r="E26" s="1">
        <v>510</v>
      </c>
      <c r="F26" s="1">
        <v>510</v>
      </c>
      <c r="G26" s="1">
        <v>520</v>
      </c>
      <c r="H26" s="1">
        <v>520</v>
      </c>
      <c r="I26" s="1">
        <v>530</v>
      </c>
      <c r="J26" s="1">
        <v>530</v>
      </c>
      <c r="K26" s="2"/>
      <c r="L26" s="3"/>
    </row>
    <row r="27" spans="1:12" s="22" customFormat="1" ht="12.75" hidden="1" customHeight="1" x14ac:dyDescent="0.35">
      <c r="A27" s="1" t="s">
        <v>380</v>
      </c>
      <c r="C27" s="1" t="s">
        <v>354</v>
      </c>
      <c r="D27" s="1" t="s">
        <v>355</v>
      </c>
      <c r="E27" s="1" t="s">
        <v>354</v>
      </c>
      <c r="F27" s="1" t="s">
        <v>355</v>
      </c>
      <c r="G27" s="1" t="s">
        <v>354</v>
      </c>
      <c r="H27" s="1" t="s">
        <v>355</v>
      </c>
      <c r="I27" s="1" t="s">
        <v>354</v>
      </c>
      <c r="J27" s="1" t="s">
        <v>355</v>
      </c>
    </row>
    <row r="28" spans="1:12" x14ac:dyDescent="0.3">
      <c r="K28" s="2"/>
      <c r="L28" s="3"/>
    </row>
    <row r="29" spans="1:12" hidden="1" x14ac:dyDescent="0.3">
      <c r="A29" s="1" t="s">
        <v>567</v>
      </c>
    </row>
    <row r="30" spans="1:12" hidden="1" x14ac:dyDescent="0.3">
      <c r="A30" s="1" t="s">
        <v>402</v>
      </c>
    </row>
    <row r="31" spans="1:12" hidden="1" x14ac:dyDescent="0.3">
      <c r="A31" s="1" t="s">
        <v>403</v>
      </c>
      <c r="B31" s="8" t="s">
        <v>260</v>
      </c>
      <c r="C31" s="1" t="s">
        <v>226</v>
      </c>
      <c r="D31" s="1" t="s">
        <v>226</v>
      </c>
      <c r="E31" s="1" t="s">
        <v>226</v>
      </c>
      <c r="F31" s="1" t="s">
        <v>226</v>
      </c>
      <c r="G31" s="1" t="s">
        <v>226</v>
      </c>
      <c r="H31" s="1" t="s">
        <v>226</v>
      </c>
    </row>
    <row r="32" spans="1:12" hidden="1" x14ac:dyDescent="0.3">
      <c r="A32" s="1" t="s">
        <v>404</v>
      </c>
      <c r="C32" s="7">
        <v>10</v>
      </c>
      <c r="D32" s="1">
        <v>30</v>
      </c>
      <c r="E32" s="7">
        <v>10</v>
      </c>
      <c r="F32" s="1">
        <v>30</v>
      </c>
      <c r="G32" s="7">
        <v>10</v>
      </c>
      <c r="H32" s="1">
        <v>30</v>
      </c>
      <c r="I32" s="7"/>
      <c r="K32" s="2"/>
      <c r="L32" s="3"/>
    </row>
    <row r="33" spans="1:13" hidden="1" x14ac:dyDescent="0.3">
      <c r="A33" s="1" t="s">
        <v>405</v>
      </c>
      <c r="C33" s="1">
        <v>540</v>
      </c>
      <c r="D33" s="1">
        <v>540</v>
      </c>
      <c r="E33" s="1">
        <v>550</v>
      </c>
      <c r="F33" s="1">
        <v>550</v>
      </c>
      <c r="G33" s="1">
        <v>810</v>
      </c>
      <c r="H33" s="1">
        <v>810</v>
      </c>
      <c r="K33" s="2"/>
      <c r="L33" s="3"/>
    </row>
    <row r="34" spans="1:13" s="22" customFormat="1" ht="12.75" hidden="1" customHeight="1" x14ac:dyDescent="0.35">
      <c r="A34" s="1" t="s">
        <v>406</v>
      </c>
      <c r="C34" s="1" t="s">
        <v>354</v>
      </c>
      <c r="D34" s="1" t="s">
        <v>355</v>
      </c>
      <c r="E34" s="1" t="s">
        <v>354</v>
      </c>
      <c r="F34" s="1" t="s">
        <v>355</v>
      </c>
      <c r="G34" s="1" t="s">
        <v>354</v>
      </c>
      <c r="H34" s="1" t="s">
        <v>355</v>
      </c>
      <c r="I34" s="1"/>
      <c r="J34" s="1"/>
    </row>
    <row r="35" spans="1:13" x14ac:dyDescent="0.3">
      <c r="K35" s="2"/>
      <c r="L35" s="3"/>
    </row>
    <row r="36" spans="1:13" hidden="1" x14ac:dyDescent="0.3">
      <c r="A36" s="1" t="s">
        <v>172</v>
      </c>
      <c r="K36" s="2"/>
      <c r="L36" s="3"/>
    </row>
    <row r="37" spans="1:13" hidden="1" x14ac:dyDescent="0.3">
      <c r="A37" s="1" t="s">
        <v>108</v>
      </c>
      <c r="K37" s="2"/>
      <c r="L37" s="3"/>
    </row>
    <row r="38" spans="1:13" hidden="1" x14ac:dyDescent="0.3">
      <c r="A38" s="1" t="s">
        <v>109</v>
      </c>
      <c r="B38" s="8"/>
      <c r="C38" s="31"/>
      <c r="D38" s="31"/>
      <c r="E38" s="31"/>
      <c r="F38" s="31"/>
      <c r="K38" s="31" t="s">
        <v>226</v>
      </c>
      <c r="L38" s="1" t="s">
        <v>226</v>
      </c>
    </row>
    <row r="39" spans="1:13" hidden="1" x14ac:dyDescent="0.3">
      <c r="A39" s="1" t="s">
        <v>110</v>
      </c>
      <c r="C39" s="64"/>
      <c r="D39" s="31"/>
      <c r="E39" s="64"/>
      <c r="F39" s="31"/>
      <c r="G39" s="7"/>
      <c r="I39" s="7"/>
      <c r="K39" s="64">
        <v>10</v>
      </c>
      <c r="L39" s="1">
        <v>10</v>
      </c>
    </row>
    <row r="40" spans="1:13" hidden="1" x14ac:dyDescent="0.3">
      <c r="A40" s="1" t="s">
        <v>111</v>
      </c>
      <c r="C40" s="31"/>
      <c r="D40" s="31"/>
      <c r="E40" s="31"/>
      <c r="F40" s="31"/>
      <c r="K40" s="31">
        <v>110</v>
      </c>
      <c r="L40" s="1">
        <v>110</v>
      </c>
    </row>
    <row r="41" spans="1:13" ht="15.5" hidden="1" x14ac:dyDescent="0.35">
      <c r="A41" s="1" t="s">
        <v>112</v>
      </c>
      <c r="B41" s="22"/>
      <c r="C41" s="31"/>
      <c r="D41" s="31"/>
      <c r="E41" s="31"/>
      <c r="F41" s="31"/>
      <c r="K41" s="64" t="s">
        <v>355</v>
      </c>
      <c r="L41" s="7" t="s">
        <v>355</v>
      </c>
    </row>
    <row r="42" spans="1:13" x14ac:dyDescent="0.3">
      <c r="E42" s="7"/>
      <c r="G42" s="7"/>
      <c r="I42" s="7"/>
      <c r="K42" s="2"/>
      <c r="L42" s="3"/>
    </row>
    <row r="43" spans="1:13" ht="17.5" x14ac:dyDescent="0.35">
      <c r="B43" s="223" t="s">
        <v>258</v>
      </c>
      <c r="C43" s="223"/>
      <c r="D43" s="223"/>
      <c r="E43" s="223"/>
      <c r="F43" s="223"/>
      <c r="G43" s="223"/>
      <c r="H43" s="223"/>
      <c r="I43" s="223"/>
      <c r="J43" s="223"/>
      <c r="K43" s="223"/>
      <c r="L43" s="223"/>
    </row>
    <row r="44" spans="1:13" ht="25.5" customHeight="1" x14ac:dyDescent="0.3">
      <c r="B44" s="13" t="s">
        <v>509</v>
      </c>
      <c r="C44" s="224" t="s">
        <v>317</v>
      </c>
      <c r="D44" s="225"/>
      <c r="E44" s="224" t="s">
        <v>318</v>
      </c>
      <c r="F44" s="225"/>
      <c r="G44" s="224" t="s">
        <v>319</v>
      </c>
      <c r="H44" s="225"/>
      <c r="I44" s="224" t="s">
        <v>320</v>
      </c>
      <c r="J44" s="225"/>
      <c r="K44" s="25"/>
      <c r="L44" s="4"/>
      <c r="M44" s="6"/>
    </row>
    <row r="45" spans="1:13" x14ac:dyDescent="0.3">
      <c r="B45" s="26"/>
      <c r="C45" s="27" t="s">
        <v>251</v>
      </c>
      <c r="D45" s="27" t="s">
        <v>252</v>
      </c>
      <c r="E45" s="27" t="s">
        <v>251</v>
      </c>
      <c r="F45" s="27" t="s">
        <v>252</v>
      </c>
      <c r="G45" s="27" t="s">
        <v>251</v>
      </c>
      <c r="H45" s="27" t="s">
        <v>252</v>
      </c>
      <c r="I45" s="27" t="s">
        <v>251</v>
      </c>
      <c r="J45" s="27" t="s">
        <v>252</v>
      </c>
      <c r="K45" s="28"/>
      <c r="L45" s="28"/>
    </row>
    <row r="46" spans="1:13" x14ac:dyDescent="0.3">
      <c r="B46" s="26"/>
      <c r="C46" s="27" t="s">
        <v>253</v>
      </c>
      <c r="D46" s="27" t="s">
        <v>253</v>
      </c>
      <c r="E46" s="27" t="s">
        <v>253</v>
      </c>
      <c r="F46" s="27" t="s">
        <v>253</v>
      </c>
      <c r="G46" s="27" t="s">
        <v>253</v>
      </c>
      <c r="H46" s="27" t="s">
        <v>253</v>
      </c>
      <c r="I46" s="27" t="s">
        <v>253</v>
      </c>
      <c r="J46" s="27" t="s">
        <v>253</v>
      </c>
      <c r="K46" s="28"/>
      <c r="L46" s="28"/>
    </row>
    <row r="47" spans="1:13" x14ac:dyDescent="0.3">
      <c r="B47" s="26"/>
      <c r="C47" s="10"/>
      <c r="D47" s="10"/>
      <c r="E47" s="10"/>
      <c r="F47" s="10"/>
      <c r="G47" s="10"/>
      <c r="H47" s="10"/>
      <c r="I47" s="10"/>
      <c r="J47" s="10"/>
      <c r="K47" s="4"/>
      <c r="L47" s="4"/>
    </row>
    <row r="48" spans="1:13" x14ac:dyDescent="0.3">
      <c r="A48" s="1" t="s">
        <v>576</v>
      </c>
      <c r="B48" s="26" t="s">
        <v>577</v>
      </c>
      <c r="C48" s="10">
        <v>283211.98</v>
      </c>
      <c r="D48" s="10">
        <v>236930.22</v>
      </c>
      <c r="E48" s="10">
        <v>909590.77</v>
      </c>
      <c r="F48" s="10">
        <v>384722.04</v>
      </c>
      <c r="G48" s="10">
        <v>0</v>
      </c>
      <c r="H48" s="10">
        <v>0</v>
      </c>
      <c r="I48" s="10">
        <v>0</v>
      </c>
      <c r="J48" s="10">
        <v>0</v>
      </c>
      <c r="K48" s="4"/>
      <c r="L48" s="4"/>
    </row>
    <row r="49" spans="1:12" x14ac:dyDescent="0.3">
      <c r="A49" s="1" t="s">
        <v>576</v>
      </c>
      <c r="B49" s="26" t="s">
        <v>578</v>
      </c>
      <c r="C49" s="10">
        <v>713942.22</v>
      </c>
      <c r="D49" s="10">
        <v>856280.52</v>
      </c>
      <c r="E49" s="10">
        <v>454760.76</v>
      </c>
      <c r="F49" s="10">
        <v>55002.15</v>
      </c>
      <c r="G49" s="10">
        <v>0</v>
      </c>
      <c r="H49" s="10">
        <v>0</v>
      </c>
      <c r="I49" s="10">
        <v>2813.46</v>
      </c>
      <c r="J49" s="10">
        <v>56.64</v>
      </c>
      <c r="K49" s="4"/>
      <c r="L49" s="4"/>
    </row>
    <row r="50" spans="1:12" x14ac:dyDescent="0.3">
      <c r="A50" s="1" t="s">
        <v>576</v>
      </c>
      <c r="B50" s="26" t="s">
        <v>579</v>
      </c>
      <c r="C50" s="10">
        <v>1192999.27</v>
      </c>
      <c r="D50" s="10">
        <v>497789.78</v>
      </c>
      <c r="E50" s="10">
        <v>2248386.0499999998</v>
      </c>
      <c r="F50" s="10">
        <v>442255.34</v>
      </c>
      <c r="G50" s="10">
        <v>0</v>
      </c>
      <c r="H50" s="10">
        <v>0</v>
      </c>
      <c r="I50" s="10">
        <v>0</v>
      </c>
      <c r="J50" s="10">
        <v>0</v>
      </c>
      <c r="K50" s="4"/>
      <c r="L50" s="4"/>
    </row>
    <row r="51" spans="1:12" x14ac:dyDescent="0.3">
      <c r="A51" s="1" t="s">
        <v>576</v>
      </c>
      <c r="B51" s="26" t="s">
        <v>580</v>
      </c>
      <c r="C51" s="10">
        <v>1746200</v>
      </c>
      <c r="D51" s="10">
        <v>1479300</v>
      </c>
      <c r="E51" s="10">
        <v>1763400</v>
      </c>
      <c r="F51" s="10">
        <v>13500</v>
      </c>
      <c r="G51" s="10">
        <v>0</v>
      </c>
      <c r="H51" s="10">
        <v>0</v>
      </c>
      <c r="I51" s="10">
        <v>0</v>
      </c>
      <c r="J51" s="10">
        <v>0</v>
      </c>
      <c r="K51" s="4"/>
      <c r="L51" s="4"/>
    </row>
    <row r="52" spans="1:12" x14ac:dyDescent="0.3">
      <c r="A52" s="1" t="s">
        <v>576</v>
      </c>
      <c r="B52" s="26" t="s">
        <v>581</v>
      </c>
      <c r="C52" s="10">
        <v>5103468</v>
      </c>
      <c r="D52" s="10">
        <v>308332</v>
      </c>
      <c r="E52" s="10">
        <v>9269798</v>
      </c>
      <c r="F52" s="10">
        <v>4404878</v>
      </c>
      <c r="G52" s="10">
        <v>0</v>
      </c>
      <c r="H52" s="10">
        <v>0</v>
      </c>
      <c r="I52" s="10">
        <v>0</v>
      </c>
      <c r="J52" s="10">
        <v>0</v>
      </c>
      <c r="K52" s="4"/>
      <c r="L52" s="4"/>
    </row>
    <row r="53" spans="1:12" x14ac:dyDescent="0.3">
      <c r="A53" s="1" t="s">
        <v>576</v>
      </c>
      <c r="B53" s="26" t="s">
        <v>582</v>
      </c>
      <c r="C53" s="10">
        <v>1727987.18</v>
      </c>
      <c r="D53" s="10">
        <v>3236.6</v>
      </c>
      <c r="E53" s="10">
        <v>950079.63</v>
      </c>
      <c r="F53" s="10">
        <v>17285.16</v>
      </c>
      <c r="G53" s="10">
        <v>0</v>
      </c>
      <c r="H53" s="10">
        <v>0</v>
      </c>
      <c r="I53" s="10">
        <v>25581.45</v>
      </c>
      <c r="J53" s="10">
        <v>0</v>
      </c>
      <c r="K53" s="4"/>
      <c r="L53" s="4"/>
    </row>
    <row r="54" spans="1:12" x14ac:dyDescent="0.3">
      <c r="A54" s="1" t="s">
        <v>576</v>
      </c>
      <c r="B54" s="26" t="s">
        <v>583</v>
      </c>
      <c r="C54" s="10">
        <v>413470</v>
      </c>
      <c r="D54" s="10">
        <v>335446</v>
      </c>
      <c r="E54" s="10">
        <v>4448487</v>
      </c>
      <c r="F54" s="10">
        <v>1045500</v>
      </c>
      <c r="G54" s="10">
        <v>0</v>
      </c>
      <c r="H54" s="10">
        <v>0</v>
      </c>
      <c r="I54" s="10">
        <v>2597345</v>
      </c>
      <c r="J54" s="10">
        <v>1300</v>
      </c>
      <c r="K54" s="4"/>
      <c r="L54" s="4"/>
    </row>
    <row r="55" spans="1:12" x14ac:dyDescent="0.3">
      <c r="A55" s="1" t="s">
        <v>576</v>
      </c>
      <c r="B55" s="26" t="s">
        <v>584</v>
      </c>
      <c r="C55" s="10">
        <v>430000</v>
      </c>
      <c r="D55" s="10">
        <v>82700</v>
      </c>
      <c r="E55" s="10">
        <v>2071900</v>
      </c>
      <c r="F55" s="10">
        <v>1847400</v>
      </c>
      <c r="G55" s="10">
        <v>863900</v>
      </c>
      <c r="H55" s="10">
        <v>916000</v>
      </c>
      <c r="I55" s="10">
        <v>1600</v>
      </c>
      <c r="J55" s="10">
        <v>28300</v>
      </c>
      <c r="K55" s="4"/>
      <c r="L55" s="4"/>
    </row>
    <row r="56" spans="1:12" x14ac:dyDescent="0.3">
      <c r="A56" s="1" t="s">
        <v>576</v>
      </c>
      <c r="B56" s="26" t="s">
        <v>585</v>
      </c>
      <c r="C56" s="10">
        <v>3931955</v>
      </c>
      <c r="D56" s="10">
        <v>31855</v>
      </c>
      <c r="E56" s="10">
        <v>3568643</v>
      </c>
      <c r="F56" s="10">
        <v>1979539</v>
      </c>
      <c r="G56" s="10">
        <v>865100</v>
      </c>
      <c r="H56" s="10">
        <v>1000000</v>
      </c>
      <c r="I56" s="10">
        <v>0</v>
      </c>
      <c r="J56" s="10">
        <v>0</v>
      </c>
      <c r="K56" s="4"/>
      <c r="L56" s="4"/>
    </row>
    <row r="57" spans="1:12" x14ac:dyDescent="0.3">
      <c r="A57" s="1" t="s">
        <v>576</v>
      </c>
      <c r="B57" s="26" t="s">
        <v>586</v>
      </c>
      <c r="C57" s="10">
        <v>343779.57</v>
      </c>
      <c r="D57" s="10">
        <v>103513.52</v>
      </c>
      <c r="E57" s="10">
        <v>417381.55</v>
      </c>
      <c r="F57" s="10">
        <v>51874.559999999998</v>
      </c>
      <c r="G57" s="10">
        <v>0</v>
      </c>
      <c r="H57" s="10">
        <v>0</v>
      </c>
      <c r="I57" s="10">
        <v>43556.69</v>
      </c>
      <c r="J57" s="10">
        <v>68400</v>
      </c>
      <c r="K57" s="4"/>
      <c r="L57" s="4"/>
    </row>
    <row r="58" spans="1:12" x14ac:dyDescent="0.3">
      <c r="A58" s="1" t="s">
        <v>576</v>
      </c>
      <c r="B58" s="26" t="s">
        <v>587</v>
      </c>
      <c r="C58" s="10">
        <v>33000</v>
      </c>
      <c r="D58" s="10">
        <v>0</v>
      </c>
      <c r="E58" s="10">
        <v>728838.51</v>
      </c>
      <c r="F58" s="10">
        <v>86078.36</v>
      </c>
      <c r="G58" s="10">
        <v>0</v>
      </c>
      <c r="H58" s="10">
        <v>0</v>
      </c>
      <c r="I58" s="10">
        <v>207208.97</v>
      </c>
      <c r="J58" s="10">
        <v>130230.53</v>
      </c>
      <c r="K58" s="4"/>
      <c r="L58" s="4"/>
    </row>
    <row r="59" spans="1:12" x14ac:dyDescent="0.3">
      <c r="A59" s="1" t="s">
        <v>576</v>
      </c>
      <c r="B59" s="26" t="s">
        <v>588</v>
      </c>
      <c r="C59" s="10">
        <v>2778486.74</v>
      </c>
      <c r="D59" s="10">
        <v>2001145.34</v>
      </c>
      <c r="E59" s="10">
        <v>1361399.92</v>
      </c>
      <c r="F59" s="10">
        <v>650178.61</v>
      </c>
      <c r="G59" s="10">
        <v>0</v>
      </c>
      <c r="H59" s="10">
        <v>0</v>
      </c>
      <c r="I59" s="10">
        <v>610702.81999999995</v>
      </c>
      <c r="J59" s="10">
        <v>531800.28</v>
      </c>
      <c r="K59" s="4"/>
      <c r="L59" s="4"/>
    </row>
    <row r="60" spans="1:12" x14ac:dyDescent="0.3">
      <c r="A60" s="1" t="s">
        <v>576</v>
      </c>
      <c r="B60" s="26" t="s">
        <v>589</v>
      </c>
      <c r="C60" s="10">
        <v>795328.72</v>
      </c>
      <c r="D60" s="10">
        <v>6243.31</v>
      </c>
      <c r="E60" s="10">
        <v>95152.66</v>
      </c>
      <c r="F60" s="10">
        <v>77800</v>
      </c>
      <c r="G60" s="10">
        <v>0</v>
      </c>
      <c r="H60" s="10">
        <v>0</v>
      </c>
      <c r="I60" s="10">
        <v>0</v>
      </c>
      <c r="J60" s="10">
        <v>0</v>
      </c>
      <c r="K60" s="4"/>
      <c r="L60" s="4"/>
    </row>
    <row r="61" spans="1:12" x14ac:dyDescent="0.3">
      <c r="A61" s="1" t="s">
        <v>576</v>
      </c>
      <c r="B61" s="26" t="s">
        <v>590</v>
      </c>
      <c r="C61" s="10">
        <v>299483.94</v>
      </c>
      <c r="D61" s="10">
        <v>5518.15</v>
      </c>
      <c r="E61" s="10">
        <v>1120463.7</v>
      </c>
      <c r="F61" s="10">
        <v>767561.08</v>
      </c>
      <c r="G61" s="10">
        <v>0</v>
      </c>
      <c r="H61" s="10">
        <v>0</v>
      </c>
      <c r="I61" s="10">
        <v>256460.52</v>
      </c>
      <c r="J61" s="10">
        <v>331095.27</v>
      </c>
      <c r="K61" s="4"/>
      <c r="L61" s="4"/>
    </row>
    <row r="62" spans="1:12" x14ac:dyDescent="0.3">
      <c r="A62" s="1" t="s">
        <v>576</v>
      </c>
      <c r="B62" s="26" t="s">
        <v>591</v>
      </c>
      <c r="C62" s="10">
        <v>815173.27</v>
      </c>
      <c r="D62" s="10">
        <v>597598.73</v>
      </c>
      <c r="E62" s="10">
        <v>495772.82</v>
      </c>
      <c r="F62" s="10">
        <v>138938.99</v>
      </c>
      <c r="G62" s="10">
        <v>0</v>
      </c>
      <c r="H62" s="10">
        <v>0</v>
      </c>
      <c r="I62" s="10">
        <v>0</v>
      </c>
      <c r="J62" s="10">
        <v>15000</v>
      </c>
      <c r="K62" s="4"/>
      <c r="L62" s="4"/>
    </row>
    <row r="63" spans="1:12" x14ac:dyDescent="0.3">
      <c r="A63" s="1" t="s">
        <v>576</v>
      </c>
      <c r="B63" s="26" t="s">
        <v>592</v>
      </c>
      <c r="C63" s="10">
        <v>80299.199999999997</v>
      </c>
      <c r="D63" s="10">
        <v>50161.96</v>
      </c>
      <c r="E63" s="10">
        <v>239842.02</v>
      </c>
      <c r="F63" s="10">
        <v>66198.28</v>
      </c>
      <c r="G63" s="10">
        <v>0</v>
      </c>
      <c r="H63" s="10">
        <v>0</v>
      </c>
      <c r="I63" s="10">
        <v>28326.55</v>
      </c>
      <c r="J63" s="10">
        <v>562.72</v>
      </c>
      <c r="K63" s="4"/>
      <c r="L63" s="4"/>
    </row>
    <row r="64" spans="1:12" x14ac:dyDescent="0.3">
      <c r="A64" s="1" t="s">
        <v>576</v>
      </c>
      <c r="B64" s="26" t="s">
        <v>593</v>
      </c>
      <c r="C64" s="10">
        <v>584678.29</v>
      </c>
      <c r="D64" s="10">
        <v>105973.93</v>
      </c>
      <c r="E64" s="10">
        <v>639075.51</v>
      </c>
      <c r="F64" s="10">
        <v>201732.14</v>
      </c>
      <c r="G64" s="10">
        <v>285211.17</v>
      </c>
      <c r="H64" s="10">
        <v>401532.62</v>
      </c>
      <c r="I64" s="10">
        <v>326565.21999999997</v>
      </c>
      <c r="J64" s="10">
        <v>0</v>
      </c>
      <c r="K64" s="4"/>
      <c r="L64" s="4"/>
    </row>
    <row r="65" spans="1:12" x14ac:dyDescent="0.3">
      <c r="A65" s="1" t="s">
        <v>576</v>
      </c>
      <c r="B65" s="26" t="s">
        <v>594</v>
      </c>
      <c r="C65" s="10">
        <v>7526.24</v>
      </c>
      <c r="D65" s="10">
        <v>180.11</v>
      </c>
      <c r="E65" s="10">
        <v>107507.58</v>
      </c>
      <c r="F65" s="10">
        <v>36818</v>
      </c>
      <c r="G65" s="10">
        <v>0</v>
      </c>
      <c r="H65" s="10">
        <v>0</v>
      </c>
      <c r="I65" s="10">
        <v>0</v>
      </c>
      <c r="J65" s="10">
        <v>0</v>
      </c>
      <c r="K65" s="4"/>
      <c r="L65" s="4"/>
    </row>
    <row r="66" spans="1:12" x14ac:dyDescent="0.3">
      <c r="A66" s="1" t="s">
        <v>576</v>
      </c>
      <c r="B66" s="26" t="s">
        <v>595</v>
      </c>
      <c r="C66" s="10">
        <v>1500239.68</v>
      </c>
      <c r="D66" s="10">
        <v>6725.16</v>
      </c>
      <c r="E66" s="10">
        <v>226477.77</v>
      </c>
      <c r="F66" s="10">
        <v>56856.79</v>
      </c>
      <c r="G66" s="10">
        <v>429069.46</v>
      </c>
      <c r="H66" s="10">
        <v>8726.74</v>
      </c>
      <c r="I66" s="10">
        <v>0</v>
      </c>
      <c r="J66" s="10">
        <v>0</v>
      </c>
      <c r="K66" s="4"/>
      <c r="L66" s="4"/>
    </row>
    <row r="67" spans="1:12" x14ac:dyDescent="0.3">
      <c r="A67" s="1" t="s">
        <v>576</v>
      </c>
      <c r="B67" s="26" t="s">
        <v>596</v>
      </c>
      <c r="C67" s="10">
        <v>2267110</v>
      </c>
      <c r="D67" s="10">
        <v>874523</v>
      </c>
      <c r="E67" s="10">
        <v>191376</v>
      </c>
      <c r="F67" s="10">
        <v>43356</v>
      </c>
      <c r="G67" s="10">
        <v>0</v>
      </c>
      <c r="H67" s="10">
        <v>0</v>
      </c>
      <c r="I67" s="10">
        <v>0</v>
      </c>
      <c r="J67" s="10">
        <v>0</v>
      </c>
      <c r="K67" s="4"/>
      <c r="L67" s="4"/>
    </row>
    <row r="68" spans="1:12" x14ac:dyDescent="0.3">
      <c r="A68" s="1" t="s">
        <v>576</v>
      </c>
      <c r="B68" s="26" t="s">
        <v>597</v>
      </c>
      <c r="C68" s="10">
        <v>412452.1</v>
      </c>
      <c r="D68" s="10">
        <v>5360.99</v>
      </c>
      <c r="E68" s="10">
        <v>676703.68</v>
      </c>
      <c r="F68" s="10">
        <v>28198.52</v>
      </c>
      <c r="G68" s="10">
        <v>0</v>
      </c>
      <c r="H68" s="10">
        <v>0</v>
      </c>
      <c r="I68" s="10">
        <v>253144.34</v>
      </c>
      <c r="J68" s="10">
        <v>2540.69</v>
      </c>
      <c r="K68" s="4"/>
      <c r="L68" s="4"/>
    </row>
    <row r="69" spans="1:12" x14ac:dyDescent="0.3">
      <c r="A69" s="1" t="s">
        <v>576</v>
      </c>
      <c r="B69" s="26" t="s">
        <v>598</v>
      </c>
      <c r="C69" s="10">
        <v>539705.1</v>
      </c>
      <c r="D69" s="10">
        <v>150900.43</v>
      </c>
      <c r="E69" s="10">
        <v>89026.64</v>
      </c>
      <c r="F69" s="10">
        <v>222888.85</v>
      </c>
      <c r="G69" s="10">
        <v>0</v>
      </c>
      <c r="H69" s="10">
        <v>0</v>
      </c>
      <c r="I69" s="10">
        <v>103000</v>
      </c>
      <c r="J69" s="10">
        <v>100000</v>
      </c>
      <c r="K69" s="4"/>
      <c r="L69" s="4"/>
    </row>
    <row r="70" spans="1:12" x14ac:dyDescent="0.3">
      <c r="A70" s="1" t="s">
        <v>576</v>
      </c>
      <c r="B70" s="26" t="s">
        <v>599</v>
      </c>
      <c r="C70" s="10">
        <v>916213</v>
      </c>
      <c r="D70" s="10">
        <v>9934</v>
      </c>
      <c r="E70" s="10">
        <v>620980</v>
      </c>
      <c r="F70" s="10">
        <v>56193</v>
      </c>
      <c r="G70" s="10">
        <v>5483</v>
      </c>
      <c r="H70" s="10">
        <v>319</v>
      </c>
      <c r="I70" s="10">
        <v>1064234</v>
      </c>
      <c r="J70" s="10">
        <v>1064234</v>
      </c>
      <c r="K70" s="4"/>
      <c r="L70" s="4"/>
    </row>
    <row r="71" spans="1:12" x14ac:dyDescent="0.3">
      <c r="A71" s="1" t="s">
        <v>576</v>
      </c>
      <c r="B71" s="26" t="s">
        <v>600</v>
      </c>
      <c r="C71" s="10">
        <v>297662.40999999997</v>
      </c>
      <c r="D71" s="10">
        <v>73497.179999999993</v>
      </c>
      <c r="E71" s="10">
        <v>803312.66</v>
      </c>
      <c r="F71" s="10">
        <v>121792.1</v>
      </c>
      <c r="G71" s="10">
        <v>0</v>
      </c>
      <c r="H71" s="10">
        <v>0</v>
      </c>
      <c r="I71" s="10">
        <v>24469.3</v>
      </c>
      <c r="J71" s="10">
        <v>0</v>
      </c>
      <c r="K71" s="4"/>
      <c r="L71" s="4"/>
    </row>
    <row r="72" spans="1:12" x14ac:dyDescent="0.3">
      <c r="A72" s="1" t="s">
        <v>576</v>
      </c>
      <c r="B72" s="26" t="s">
        <v>601</v>
      </c>
      <c r="C72" s="10">
        <v>0</v>
      </c>
      <c r="D72" s="10">
        <v>0</v>
      </c>
      <c r="E72" s="10">
        <v>370227.28</v>
      </c>
      <c r="F72" s="10">
        <v>34204.199999999997</v>
      </c>
      <c r="G72" s="10">
        <v>0</v>
      </c>
      <c r="H72" s="10">
        <v>0</v>
      </c>
      <c r="I72" s="10">
        <v>0</v>
      </c>
      <c r="J72" s="10">
        <v>0</v>
      </c>
      <c r="K72" s="4"/>
      <c r="L72" s="4"/>
    </row>
    <row r="73" spans="1:12" x14ac:dyDescent="0.3">
      <c r="A73" s="1" t="s">
        <v>576</v>
      </c>
      <c r="B73" s="26" t="s">
        <v>602</v>
      </c>
      <c r="C73" s="10">
        <v>962800</v>
      </c>
      <c r="D73" s="10">
        <v>733700</v>
      </c>
      <c r="E73" s="10">
        <v>642800</v>
      </c>
      <c r="F73" s="10">
        <v>249100</v>
      </c>
      <c r="G73" s="10">
        <v>1044900</v>
      </c>
      <c r="H73" s="10">
        <v>1175000</v>
      </c>
      <c r="I73" s="10">
        <v>220500</v>
      </c>
      <c r="J73" s="10">
        <v>316100</v>
      </c>
      <c r="K73" s="4"/>
      <c r="L73" s="4"/>
    </row>
    <row r="74" spans="1:12" x14ac:dyDescent="0.3">
      <c r="A74" s="1" t="s">
        <v>576</v>
      </c>
      <c r="B74" s="26" t="s">
        <v>603</v>
      </c>
      <c r="C74" s="10">
        <v>3907217.09</v>
      </c>
      <c r="D74" s="10">
        <v>1838251.92</v>
      </c>
      <c r="E74" s="10">
        <v>1939006.75</v>
      </c>
      <c r="F74" s="10">
        <v>1317704.4099999999</v>
      </c>
      <c r="G74" s="10">
        <v>0</v>
      </c>
      <c r="H74" s="10">
        <v>0</v>
      </c>
      <c r="I74" s="10">
        <v>13095.15</v>
      </c>
      <c r="J74" s="10">
        <v>0</v>
      </c>
      <c r="K74" s="4"/>
      <c r="L74" s="4"/>
    </row>
    <row r="75" spans="1:12" x14ac:dyDescent="0.3">
      <c r="A75" s="1" t="s">
        <v>576</v>
      </c>
      <c r="B75" s="26" t="s">
        <v>604</v>
      </c>
      <c r="C75" s="10">
        <v>532086.1</v>
      </c>
      <c r="D75" s="10">
        <v>2406</v>
      </c>
      <c r="E75" s="10">
        <v>1050486.8999999999</v>
      </c>
      <c r="F75" s="10">
        <v>462613.91</v>
      </c>
      <c r="G75" s="10">
        <v>0</v>
      </c>
      <c r="H75" s="10">
        <v>0</v>
      </c>
      <c r="I75" s="10">
        <v>708779.99</v>
      </c>
      <c r="J75" s="10">
        <v>654000</v>
      </c>
      <c r="K75" s="4"/>
      <c r="L75" s="4"/>
    </row>
    <row r="76" spans="1:12" x14ac:dyDescent="0.3">
      <c r="A76" s="1" t="s">
        <v>576</v>
      </c>
      <c r="B76" s="26" t="s">
        <v>605</v>
      </c>
      <c r="C76" s="10">
        <v>263840.19</v>
      </c>
      <c r="D76" s="10">
        <v>136873.23000000001</v>
      </c>
      <c r="E76" s="10">
        <v>271908.59999999998</v>
      </c>
      <c r="F76" s="10">
        <v>25130.94</v>
      </c>
      <c r="G76" s="10">
        <v>0</v>
      </c>
      <c r="H76" s="10">
        <v>0</v>
      </c>
      <c r="I76" s="10">
        <v>0</v>
      </c>
      <c r="J76" s="10">
        <v>0</v>
      </c>
      <c r="K76" s="4"/>
      <c r="L76" s="4"/>
    </row>
    <row r="77" spans="1:12" x14ac:dyDescent="0.3">
      <c r="A77" s="1" t="s">
        <v>576</v>
      </c>
      <c r="B77" s="26" t="s">
        <v>606</v>
      </c>
      <c r="C77" s="10">
        <v>1714121</v>
      </c>
      <c r="D77" s="10">
        <v>5097</v>
      </c>
      <c r="E77" s="10">
        <v>1773762</v>
      </c>
      <c r="F77" s="10">
        <v>694057</v>
      </c>
      <c r="G77" s="10">
        <v>0</v>
      </c>
      <c r="H77" s="10">
        <v>0</v>
      </c>
      <c r="I77" s="10">
        <v>64984</v>
      </c>
      <c r="J77" s="10">
        <v>0</v>
      </c>
      <c r="K77" s="4"/>
      <c r="L77" s="4"/>
    </row>
    <row r="78" spans="1:12" x14ac:dyDescent="0.3">
      <c r="A78" s="1" t="s">
        <v>261</v>
      </c>
      <c r="B78" s="26" t="s">
        <v>607</v>
      </c>
      <c r="C78" s="10">
        <v>570621.73</v>
      </c>
      <c r="D78" s="10">
        <v>52342.67</v>
      </c>
      <c r="E78" s="10">
        <v>2107713.73</v>
      </c>
      <c r="F78" s="10">
        <v>298320.64000000001</v>
      </c>
      <c r="G78" s="10">
        <v>0</v>
      </c>
      <c r="H78" s="10">
        <v>0</v>
      </c>
      <c r="I78" s="10">
        <v>45314.720000000001</v>
      </c>
      <c r="J78" s="10">
        <v>80000</v>
      </c>
      <c r="K78" s="4"/>
      <c r="L78" s="4"/>
    </row>
    <row r="79" spans="1:12" x14ac:dyDescent="0.3">
      <c r="B79" s="26"/>
      <c r="C79" s="10"/>
      <c r="D79" s="10"/>
      <c r="E79" s="10"/>
      <c r="F79" s="10"/>
      <c r="G79" s="10"/>
      <c r="H79" s="10"/>
      <c r="I79" s="10"/>
      <c r="J79" s="10"/>
      <c r="K79" s="4"/>
      <c r="L79" s="4"/>
    </row>
    <row r="80" spans="1:12" x14ac:dyDescent="0.3">
      <c r="B80" s="26" t="s">
        <v>225</v>
      </c>
      <c r="C80" s="11">
        <f t="shared" ref="C80:J80" si="0">SUBTOTAL(9,C47:C79)</f>
        <v>35165058.020000003</v>
      </c>
      <c r="D80" s="11">
        <f t="shared" si="0"/>
        <v>10591816.75</v>
      </c>
      <c r="E80" s="11">
        <f t="shared" si="0"/>
        <v>41654261.490000002</v>
      </c>
      <c r="F80" s="11">
        <f t="shared" si="0"/>
        <v>15877678.069999998</v>
      </c>
      <c r="G80" s="11">
        <f t="shared" si="0"/>
        <v>3493663.63</v>
      </c>
      <c r="H80" s="11">
        <f t="shared" si="0"/>
        <v>3501578.3600000003</v>
      </c>
      <c r="I80" s="11">
        <f t="shared" si="0"/>
        <v>6597682.1799999997</v>
      </c>
      <c r="J80" s="11">
        <f t="shared" si="0"/>
        <v>3323620.13</v>
      </c>
      <c r="K80" s="4"/>
      <c r="L80" s="4"/>
    </row>
    <row r="81" spans="1:13" x14ac:dyDescent="0.3">
      <c r="B81" s="26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1:13" ht="17.5" x14ac:dyDescent="0.35">
      <c r="B82" s="223" t="s">
        <v>258</v>
      </c>
      <c r="C82" s="223"/>
      <c r="D82" s="223"/>
      <c r="E82" s="223"/>
      <c r="F82" s="223"/>
      <c r="G82" s="223"/>
      <c r="H82" s="223"/>
      <c r="I82" s="223"/>
      <c r="J82" s="223"/>
      <c r="K82" s="223"/>
      <c r="L82" s="223"/>
    </row>
    <row r="83" spans="1:13" ht="25.5" customHeight="1" x14ac:dyDescent="0.3">
      <c r="B83" s="13" t="s">
        <v>509</v>
      </c>
      <c r="C83" s="224" t="s">
        <v>321</v>
      </c>
      <c r="D83" s="225"/>
      <c r="E83" s="224" t="s">
        <v>322</v>
      </c>
      <c r="F83" s="225"/>
      <c r="G83" s="224" t="s">
        <v>323</v>
      </c>
      <c r="H83" s="225"/>
      <c r="I83" s="224" t="s">
        <v>324</v>
      </c>
      <c r="J83" s="225"/>
      <c r="K83" s="25"/>
      <c r="L83" s="4"/>
      <c r="M83" s="6"/>
    </row>
    <row r="84" spans="1:13" x14ac:dyDescent="0.3">
      <c r="B84" s="26"/>
      <c r="C84" s="27" t="s">
        <v>251</v>
      </c>
      <c r="D84" s="27" t="s">
        <v>252</v>
      </c>
      <c r="E84" s="27" t="s">
        <v>251</v>
      </c>
      <c r="F84" s="27" t="s">
        <v>252</v>
      </c>
      <c r="G84" s="27" t="s">
        <v>251</v>
      </c>
      <c r="H84" s="27" t="s">
        <v>252</v>
      </c>
      <c r="I84" s="27" t="s">
        <v>251</v>
      </c>
      <c r="J84" s="27" t="s">
        <v>252</v>
      </c>
      <c r="K84" s="28"/>
      <c r="L84" s="28"/>
    </row>
    <row r="85" spans="1:13" x14ac:dyDescent="0.3">
      <c r="B85" s="26"/>
      <c r="C85" s="27" t="s">
        <v>253</v>
      </c>
      <c r="D85" s="27" t="s">
        <v>253</v>
      </c>
      <c r="E85" s="27" t="s">
        <v>253</v>
      </c>
      <c r="F85" s="27" t="s">
        <v>253</v>
      </c>
      <c r="G85" s="27" t="s">
        <v>253</v>
      </c>
      <c r="H85" s="27" t="s">
        <v>253</v>
      </c>
      <c r="I85" s="27" t="s">
        <v>253</v>
      </c>
      <c r="J85" s="27" t="s">
        <v>253</v>
      </c>
      <c r="K85" s="28"/>
      <c r="L85" s="28"/>
    </row>
    <row r="86" spans="1:13" x14ac:dyDescent="0.3">
      <c r="B86" s="26"/>
      <c r="C86" s="10"/>
      <c r="D86" s="10"/>
      <c r="E86" s="10"/>
      <c r="F86" s="10"/>
      <c r="G86" s="10"/>
      <c r="H86" s="10"/>
      <c r="I86" s="10"/>
      <c r="J86" s="10"/>
      <c r="K86" s="4"/>
      <c r="L86" s="4"/>
    </row>
    <row r="87" spans="1:13" x14ac:dyDescent="0.3">
      <c r="A87" s="1" t="s">
        <v>576</v>
      </c>
      <c r="B87" s="26" t="s">
        <v>577</v>
      </c>
      <c r="C87" s="10">
        <v>300110.07</v>
      </c>
      <c r="D87" s="10">
        <v>10677.27</v>
      </c>
      <c r="E87" s="10">
        <v>859730.12</v>
      </c>
      <c r="F87" s="10">
        <v>13136.77</v>
      </c>
      <c r="G87" s="10">
        <v>422956.33</v>
      </c>
      <c r="H87" s="10">
        <v>136949.76000000001</v>
      </c>
      <c r="I87" s="10">
        <v>150539.99</v>
      </c>
      <c r="J87" s="10">
        <v>2179.87</v>
      </c>
      <c r="K87" s="4"/>
      <c r="L87" s="4"/>
    </row>
    <row r="88" spans="1:13" x14ac:dyDescent="0.3">
      <c r="A88" s="1" t="s">
        <v>576</v>
      </c>
      <c r="B88" s="26" t="s">
        <v>578</v>
      </c>
      <c r="C88" s="10">
        <v>493726.78</v>
      </c>
      <c r="D88" s="10">
        <v>27727.3</v>
      </c>
      <c r="E88" s="10">
        <v>405446.71</v>
      </c>
      <c r="F88" s="10">
        <v>7371.02</v>
      </c>
      <c r="G88" s="10">
        <v>752529.65</v>
      </c>
      <c r="H88" s="10">
        <v>387930.08</v>
      </c>
      <c r="I88" s="10">
        <v>45510.35</v>
      </c>
      <c r="J88" s="10">
        <v>458.77</v>
      </c>
      <c r="K88" s="4"/>
      <c r="L88" s="4"/>
    </row>
    <row r="89" spans="1:13" x14ac:dyDescent="0.3">
      <c r="A89" s="1" t="s">
        <v>576</v>
      </c>
      <c r="B89" s="26" t="s">
        <v>579</v>
      </c>
      <c r="C89" s="10">
        <v>914419.35</v>
      </c>
      <c r="D89" s="10">
        <v>49214.42</v>
      </c>
      <c r="E89" s="10">
        <v>2058771.04</v>
      </c>
      <c r="F89" s="10">
        <v>36351.64</v>
      </c>
      <c r="G89" s="10">
        <v>669061.71</v>
      </c>
      <c r="H89" s="10">
        <v>278000.55</v>
      </c>
      <c r="I89" s="10">
        <v>208170.15</v>
      </c>
      <c r="J89" s="10">
        <v>87298.03</v>
      </c>
      <c r="K89" s="4"/>
      <c r="L89" s="4"/>
    </row>
    <row r="90" spans="1:13" x14ac:dyDescent="0.3">
      <c r="A90" s="1" t="s">
        <v>576</v>
      </c>
      <c r="B90" s="26" t="s">
        <v>580</v>
      </c>
      <c r="C90" s="10">
        <v>428100</v>
      </c>
      <c r="D90" s="10">
        <v>65500</v>
      </c>
      <c r="E90" s="10">
        <v>7454600</v>
      </c>
      <c r="F90" s="10">
        <v>214000</v>
      </c>
      <c r="G90" s="10">
        <v>687900</v>
      </c>
      <c r="H90" s="10">
        <v>227400</v>
      </c>
      <c r="I90" s="10">
        <v>644600</v>
      </c>
      <c r="J90" s="10">
        <v>214500</v>
      </c>
      <c r="K90" s="4"/>
      <c r="L90" s="4"/>
    </row>
    <row r="91" spans="1:13" x14ac:dyDescent="0.3">
      <c r="A91" s="1" t="s">
        <v>576</v>
      </c>
      <c r="B91" s="26" t="s">
        <v>581</v>
      </c>
      <c r="C91" s="10">
        <v>2675836</v>
      </c>
      <c r="D91" s="10">
        <v>238256</v>
      </c>
      <c r="E91" s="10">
        <v>3376391</v>
      </c>
      <c r="F91" s="10">
        <v>52812</v>
      </c>
      <c r="G91" s="10">
        <v>2870857</v>
      </c>
      <c r="H91" s="10">
        <v>1476834</v>
      </c>
      <c r="I91" s="10">
        <v>326104</v>
      </c>
      <c r="J91" s="10">
        <v>3803</v>
      </c>
      <c r="K91" s="4"/>
      <c r="L91" s="4"/>
    </row>
    <row r="92" spans="1:13" x14ac:dyDescent="0.3">
      <c r="A92" s="1" t="s">
        <v>576</v>
      </c>
      <c r="B92" s="26" t="s">
        <v>582</v>
      </c>
      <c r="C92" s="10">
        <v>1891115.77</v>
      </c>
      <c r="D92" s="10">
        <v>226649.83</v>
      </c>
      <c r="E92" s="10">
        <v>676186</v>
      </c>
      <c r="F92" s="10">
        <v>1512.04</v>
      </c>
      <c r="G92" s="10">
        <v>763608.68</v>
      </c>
      <c r="H92" s="10">
        <v>471134.95</v>
      </c>
      <c r="I92" s="10">
        <v>60311.040000000001</v>
      </c>
      <c r="J92" s="10">
        <v>0</v>
      </c>
      <c r="K92" s="4"/>
      <c r="L92" s="4"/>
    </row>
    <row r="93" spans="1:13" x14ac:dyDescent="0.3">
      <c r="A93" s="1" t="s">
        <v>576</v>
      </c>
      <c r="B93" s="26" t="s">
        <v>583</v>
      </c>
      <c r="C93" s="10">
        <v>4408237</v>
      </c>
      <c r="D93" s="10">
        <v>161638</v>
      </c>
      <c r="E93" s="10">
        <v>49348166</v>
      </c>
      <c r="F93" s="10">
        <v>270000</v>
      </c>
      <c r="G93" s="10">
        <v>5747499</v>
      </c>
      <c r="H93" s="10">
        <v>6770000</v>
      </c>
      <c r="I93" s="10">
        <v>2035127</v>
      </c>
      <c r="J93" s="10">
        <v>1604330</v>
      </c>
      <c r="K93" s="4"/>
      <c r="L93" s="4"/>
    </row>
    <row r="94" spans="1:13" x14ac:dyDescent="0.3">
      <c r="A94" s="1" t="s">
        <v>576</v>
      </c>
      <c r="B94" s="26" t="s">
        <v>584</v>
      </c>
      <c r="C94" s="10">
        <v>1667200</v>
      </c>
      <c r="D94" s="10">
        <v>177200</v>
      </c>
      <c r="E94" s="10">
        <v>6089500</v>
      </c>
      <c r="F94" s="10">
        <v>158100</v>
      </c>
      <c r="G94" s="10">
        <v>805000</v>
      </c>
      <c r="H94" s="10">
        <v>312000</v>
      </c>
      <c r="I94" s="10">
        <v>63200</v>
      </c>
      <c r="J94" s="10">
        <v>0</v>
      </c>
      <c r="K94" s="4"/>
      <c r="L94" s="4"/>
    </row>
    <row r="95" spans="1:13" x14ac:dyDescent="0.3">
      <c r="A95" s="1" t="s">
        <v>576</v>
      </c>
      <c r="B95" s="26" t="s">
        <v>585</v>
      </c>
      <c r="C95" s="10">
        <v>1413930</v>
      </c>
      <c r="D95" s="10">
        <v>121027</v>
      </c>
      <c r="E95" s="10">
        <v>7371067</v>
      </c>
      <c r="F95" s="10">
        <v>191199</v>
      </c>
      <c r="G95" s="10">
        <v>1487753</v>
      </c>
      <c r="H95" s="10">
        <v>441461</v>
      </c>
      <c r="I95" s="10">
        <v>419980</v>
      </c>
      <c r="J95" s="10">
        <v>65885</v>
      </c>
      <c r="K95" s="4"/>
      <c r="L95" s="4"/>
    </row>
    <row r="96" spans="1:13" x14ac:dyDescent="0.3">
      <c r="A96" s="1" t="s">
        <v>576</v>
      </c>
      <c r="B96" s="26" t="s">
        <v>586</v>
      </c>
      <c r="C96" s="10">
        <v>729771.52000000002</v>
      </c>
      <c r="D96" s="10">
        <v>187882.27</v>
      </c>
      <c r="E96" s="10">
        <v>2903901.12</v>
      </c>
      <c r="F96" s="10">
        <v>45832.52</v>
      </c>
      <c r="G96" s="10">
        <v>619005.74</v>
      </c>
      <c r="H96" s="10">
        <v>131167.34</v>
      </c>
      <c r="I96" s="10">
        <v>99568.320000000007</v>
      </c>
      <c r="J96" s="10">
        <v>1114.72</v>
      </c>
      <c r="K96" s="4"/>
      <c r="L96" s="4"/>
    </row>
    <row r="97" spans="1:12" x14ac:dyDescent="0.3">
      <c r="A97" s="1" t="s">
        <v>576</v>
      </c>
      <c r="B97" s="26" t="s">
        <v>587</v>
      </c>
      <c r="C97" s="10">
        <v>1558922.23</v>
      </c>
      <c r="D97" s="10">
        <v>308590.84999999998</v>
      </c>
      <c r="E97" s="10">
        <v>1200587</v>
      </c>
      <c r="F97" s="10">
        <v>10890.17</v>
      </c>
      <c r="G97" s="10">
        <v>475121.27</v>
      </c>
      <c r="H97" s="10">
        <v>31541.65</v>
      </c>
      <c r="I97" s="10">
        <v>220495.51</v>
      </c>
      <c r="J97" s="10">
        <v>11628.74</v>
      </c>
      <c r="K97" s="4"/>
      <c r="L97" s="4"/>
    </row>
    <row r="98" spans="1:12" x14ac:dyDescent="0.3">
      <c r="A98" s="1" t="s">
        <v>576</v>
      </c>
      <c r="B98" s="26" t="s">
        <v>588</v>
      </c>
      <c r="C98" s="10">
        <v>712345.29</v>
      </c>
      <c r="D98" s="10">
        <v>135353.75</v>
      </c>
      <c r="E98" s="10">
        <v>2861075.14</v>
      </c>
      <c r="F98" s="10">
        <v>72090.929999999993</v>
      </c>
      <c r="G98" s="10">
        <v>556771.85</v>
      </c>
      <c r="H98" s="10">
        <v>263877.21000000002</v>
      </c>
      <c r="I98" s="10">
        <v>42000</v>
      </c>
      <c r="J98" s="10">
        <v>0</v>
      </c>
      <c r="K98" s="4"/>
      <c r="L98" s="4"/>
    </row>
    <row r="99" spans="1:12" x14ac:dyDescent="0.3">
      <c r="A99" s="1" t="s">
        <v>576</v>
      </c>
      <c r="B99" s="26" t="s">
        <v>589</v>
      </c>
      <c r="C99" s="10">
        <v>1980568.76</v>
      </c>
      <c r="D99" s="10">
        <v>99387.24</v>
      </c>
      <c r="E99" s="10">
        <v>2843743.47</v>
      </c>
      <c r="F99" s="10">
        <v>46942.55</v>
      </c>
      <c r="G99" s="10">
        <v>5443846.1100000003</v>
      </c>
      <c r="H99" s="10">
        <v>5009292.95</v>
      </c>
      <c r="I99" s="10">
        <v>403198.07</v>
      </c>
      <c r="J99" s="10">
        <v>10420.81</v>
      </c>
      <c r="K99" s="4"/>
      <c r="L99" s="4"/>
    </row>
    <row r="100" spans="1:12" x14ac:dyDescent="0.3">
      <c r="A100" s="1" t="s">
        <v>576</v>
      </c>
      <c r="B100" s="26" t="s">
        <v>590</v>
      </c>
      <c r="C100" s="10">
        <v>609879.96</v>
      </c>
      <c r="D100" s="10">
        <v>208192.53</v>
      </c>
      <c r="E100" s="10">
        <v>1586322.18</v>
      </c>
      <c r="F100" s="10">
        <v>24966.16</v>
      </c>
      <c r="G100" s="10">
        <v>422504.96000000002</v>
      </c>
      <c r="H100" s="10">
        <v>38722.400000000001</v>
      </c>
      <c r="I100" s="10">
        <v>99397.05</v>
      </c>
      <c r="J100" s="10">
        <v>0</v>
      </c>
      <c r="K100" s="4"/>
      <c r="L100" s="4"/>
    </row>
    <row r="101" spans="1:12" x14ac:dyDescent="0.3">
      <c r="A101" s="1" t="s">
        <v>576</v>
      </c>
      <c r="B101" s="26" t="s">
        <v>591</v>
      </c>
      <c r="C101" s="10">
        <v>812321.63</v>
      </c>
      <c r="D101" s="10">
        <v>181064.88</v>
      </c>
      <c r="E101" s="10">
        <v>608901.72</v>
      </c>
      <c r="F101" s="10">
        <v>8273.65</v>
      </c>
      <c r="G101" s="10">
        <v>521947.41</v>
      </c>
      <c r="H101" s="10">
        <v>176478.02</v>
      </c>
      <c r="I101" s="10">
        <v>69024.69</v>
      </c>
      <c r="J101" s="10">
        <v>1120.5899999999999</v>
      </c>
      <c r="K101" s="4"/>
      <c r="L101" s="4"/>
    </row>
    <row r="102" spans="1:12" x14ac:dyDescent="0.3">
      <c r="A102" s="1" t="s">
        <v>576</v>
      </c>
      <c r="B102" s="26" t="s">
        <v>592</v>
      </c>
      <c r="C102" s="10">
        <v>205568.78</v>
      </c>
      <c r="D102" s="10">
        <v>31077.89</v>
      </c>
      <c r="E102" s="10">
        <v>30449.11</v>
      </c>
      <c r="F102" s="10">
        <v>497.95</v>
      </c>
      <c r="G102" s="10">
        <v>1261784.28</v>
      </c>
      <c r="H102" s="10">
        <v>1241470.32</v>
      </c>
      <c r="I102" s="10">
        <v>43582.25</v>
      </c>
      <c r="J102" s="10">
        <v>0</v>
      </c>
      <c r="K102" s="4"/>
      <c r="L102" s="4"/>
    </row>
    <row r="103" spans="1:12" x14ac:dyDescent="0.3">
      <c r="A103" s="1" t="s">
        <v>576</v>
      </c>
      <c r="B103" s="26" t="s">
        <v>593</v>
      </c>
      <c r="C103" s="10">
        <v>1061956.8700000001</v>
      </c>
      <c r="D103" s="10">
        <v>305238.77</v>
      </c>
      <c r="E103" s="10">
        <v>5072403.95</v>
      </c>
      <c r="F103" s="10">
        <v>94700.4</v>
      </c>
      <c r="G103" s="10">
        <v>748154.31</v>
      </c>
      <c r="H103" s="10">
        <v>354463.27</v>
      </c>
      <c r="I103" s="10">
        <v>2654687.71</v>
      </c>
      <c r="J103" s="10">
        <v>2215313.0099999998</v>
      </c>
      <c r="K103" s="4"/>
      <c r="L103" s="4"/>
    </row>
    <row r="104" spans="1:12" x14ac:dyDescent="0.3">
      <c r="A104" s="1" t="s">
        <v>576</v>
      </c>
      <c r="B104" s="26" t="s">
        <v>594</v>
      </c>
      <c r="C104" s="10">
        <v>839923.47</v>
      </c>
      <c r="D104" s="10">
        <v>100096.29</v>
      </c>
      <c r="E104" s="10">
        <v>669892.63</v>
      </c>
      <c r="F104" s="10">
        <v>11050.84</v>
      </c>
      <c r="G104" s="10">
        <v>522353.72</v>
      </c>
      <c r="H104" s="10">
        <v>154921.66</v>
      </c>
      <c r="I104" s="10">
        <v>46910.31</v>
      </c>
      <c r="J104" s="10">
        <v>757.19</v>
      </c>
      <c r="K104" s="4"/>
      <c r="L104" s="4"/>
    </row>
    <row r="105" spans="1:12" x14ac:dyDescent="0.3">
      <c r="A105" s="1" t="s">
        <v>576</v>
      </c>
      <c r="B105" s="26" t="s">
        <v>595</v>
      </c>
      <c r="C105" s="10">
        <v>1254095.24</v>
      </c>
      <c r="D105" s="10">
        <v>188587.54</v>
      </c>
      <c r="E105" s="10">
        <v>3324081.33</v>
      </c>
      <c r="F105" s="10">
        <v>45432.29</v>
      </c>
      <c r="G105" s="10">
        <v>1034762.56</v>
      </c>
      <c r="H105" s="10">
        <v>298552.06</v>
      </c>
      <c r="I105" s="10">
        <v>22500</v>
      </c>
      <c r="J105" s="10">
        <v>0</v>
      </c>
      <c r="K105" s="4"/>
      <c r="L105" s="4"/>
    </row>
    <row r="106" spans="1:12" x14ac:dyDescent="0.3">
      <c r="A106" s="1" t="s">
        <v>576</v>
      </c>
      <c r="B106" s="26" t="s">
        <v>596</v>
      </c>
      <c r="C106" s="10">
        <v>815764</v>
      </c>
      <c r="D106" s="10">
        <v>51548</v>
      </c>
      <c r="E106" s="10">
        <v>1815068</v>
      </c>
      <c r="F106" s="10">
        <v>363521</v>
      </c>
      <c r="G106" s="10">
        <v>562594</v>
      </c>
      <c r="H106" s="10">
        <v>256325</v>
      </c>
      <c r="I106" s="10">
        <v>433284</v>
      </c>
      <c r="J106" s="10">
        <v>347011</v>
      </c>
      <c r="K106" s="4"/>
      <c r="L106" s="4"/>
    </row>
    <row r="107" spans="1:12" x14ac:dyDescent="0.3">
      <c r="A107" s="1" t="s">
        <v>576</v>
      </c>
      <c r="B107" s="26" t="s">
        <v>597</v>
      </c>
      <c r="C107" s="10">
        <v>592836.59</v>
      </c>
      <c r="D107" s="10">
        <v>60842.38</v>
      </c>
      <c r="E107" s="10">
        <v>1770347.94</v>
      </c>
      <c r="F107" s="10">
        <v>27138.32</v>
      </c>
      <c r="G107" s="10">
        <v>4344655.09</v>
      </c>
      <c r="H107" s="10">
        <v>2448047.4</v>
      </c>
      <c r="I107" s="10">
        <v>0</v>
      </c>
      <c r="J107" s="10">
        <v>0</v>
      </c>
      <c r="K107" s="4"/>
      <c r="L107" s="4"/>
    </row>
    <row r="108" spans="1:12" x14ac:dyDescent="0.3">
      <c r="A108" s="1" t="s">
        <v>576</v>
      </c>
      <c r="B108" s="26" t="s">
        <v>598</v>
      </c>
      <c r="C108" s="10">
        <v>444869.84</v>
      </c>
      <c r="D108" s="10">
        <v>59795.78</v>
      </c>
      <c r="E108" s="10">
        <v>864401.65</v>
      </c>
      <c r="F108" s="10">
        <v>0</v>
      </c>
      <c r="G108" s="10">
        <v>468696.36</v>
      </c>
      <c r="H108" s="10">
        <v>58099.27</v>
      </c>
      <c r="I108" s="10">
        <v>118053.74</v>
      </c>
      <c r="J108" s="10">
        <v>2347.65</v>
      </c>
      <c r="K108" s="4"/>
      <c r="L108" s="4"/>
    </row>
    <row r="109" spans="1:12" x14ac:dyDescent="0.3">
      <c r="A109" s="1" t="s">
        <v>576</v>
      </c>
      <c r="B109" s="26" t="s">
        <v>599</v>
      </c>
      <c r="C109" s="10">
        <v>427197</v>
      </c>
      <c r="D109" s="10">
        <v>43582</v>
      </c>
      <c r="E109" s="10">
        <v>554089</v>
      </c>
      <c r="F109" s="10">
        <v>6587</v>
      </c>
      <c r="G109" s="10">
        <v>701819</v>
      </c>
      <c r="H109" s="10">
        <v>186064</v>
      </c>
      <c r="I109" s="10">
        <v>27466</v>
      </c>
      <c r="J109" s="10">
        <v>1768</v>
      </c>
      <c r="K109" s="4"/>
      <c r="L109" s="4"/>
    </row>
    <row r="110" spans="1:12" x14ac:dyDescent="0.3">
      <c r="A110" s="1" t="s">
        <v>576</v>
      </c>
      <c r="B110" s="26" t="s">
        <v>600</v>
      </c>
      <c r="C110" s="10">
        <v>429097.98</v>
      </c>
      <c r="D110" s="10">
        <v>54994.36</v>
      </c>
      <c r="E110" s="10">
        <v>176815.14</v>
      </c>
      <c r="F110" s="10">
        <v>2797.74</v>
      </c>
      <c r="G110" s="10">
        <v>353228.34</v>
      </c>
      <c r="H110" s="10">
        <v>150193.79</v>
      </c>
      <c r="I110" s="10">
        <v>73959.92</v>
      </c>
      <c r="J110" s="10">
        <v>9199.44</v>
      </c>
      <c r="K110" s="4"/>
      <c r="L110" s="4"/>
    </row>
    <row r="111" spans="1:12" x14ac:dyDescent="0.3">
      <c r="A111" s="1" t="s">
        <v>576</v>
      </c>
      <c r="B111" s="26" t="s">
        <v>601</v>
      </c>
      <c r="C111" s="10">
        <v>341436.63</v>
      </c>
      <c r="D111" s="10">
        <v>11848.14</v>
      </c>
      <c r="E111" s="10">
        <v>664127.15</v>
      </c>
      <c r="F111" s="10">
        <v>9744.52</v>
      </c>
      <c r="G111" s="10">
        <v>347899.24</v>
      </c>
      <c r="H111" s="10">
        <v>171521.44</v>
      </c>
      <c r="I111" s="10">
        <v>20756.68</v>
      </c>
      <c r="J111" s="10">
        <v>0</v>
      </c>
      <c r="K111" s="4"/>
      <c r="L111" s="4"/>
    </row>
    <row r="112" spans="1:12" x14ac:dyDescent="0.3">
      <c r="A112" s="1" t="s">
        <v>576</v>
      </c>
      <c r="B112" s="26" t="s">
        <v>602</v>
      </c>
      <c r="C112" s="10">
        <v>1811500</v>
      </c>
      <c r="D112" s="10">
        <v>178700</v>
      </c>
      <c r="E112" s="10">
        <v>8462300</v>
      </c>
      <c r="F112" s="10">
        <v>117600</v>
      </c>
      <c r="G112" s="10">
        <v>1449500</v>
      </c>
      <c r="H112" s="10">
        <v>656500</v>
      </c>
      <c r="I112" s="10">
        <v>0</v>
      </c>
      <c r="J112" s="10">
        <v>0</v>
      </c>
      <c r="K112" s="4"/>
      <c r="L112" s="4"/>
    </row>
    <row r="113" spans="1:13" x14ac:dyDescent="0.3">
      <c r="A113" s="1" t="s">
        <v>576</v>
      </c>
      <c r="B113" s="26" t="s">
        <v>603</v>
      </c>
      <c r="C113" s="10">
        <v>1436368.21</v>
      </c>
      <c r="D113" s="10">
        <v>396558.94</v>
      </c>
      <c r="E113" s="10">
        <v>1940304.91</v>
      </c>
      <c r="F113" s="10">
        <v>34278.230000000003</v>
      </c>
      <c r="G113" s="10">
        <v>525687.56000000006</v>
      </c>
      <c r="H113" s="10">
        <v>75900.67</v>
      </c>
      <c r="I113" s="10">
        <v>295536.43</v>
      </c>
      <c r="J113" s="10">
        <v>19946.75</v>
      </c>
      <c r="K113" s="4"/>
      <c r="L113" s="4"/>
    </row>
    <row r="114" spans="1:13" x14ac:dyDescent="0.3">
      <c r="A114" s="1" t="s">
        <v>576</v>
      </c>
      <c r="B114" s="26" t="s">
        <v>604</v>
      </c>
      <c r="C114" s="10">
        <v>665406.15</v>
      </c>
      <c r="D114" s="10">
        <v>110513.54</v>
      </c>
      <c r="E114" s="10">
        <v>4401772.7300000004</v>
      </c>
      <c r="F114" s="10">
        <v>67915.41</v>
      </c>
      <c r="G114" s="10">
        <v>624154.25</v>
      </c>
      <c r="H114" s="10">
        <v>242172.46</v>
      </c>
      <c r="I114" s="10">
        <v>33266.410000000003</v>
      </c>
      <c r="J114" s="10">
        <v>0</v>
      </c>
      <c r="K114" s="4"/>
      <c r="L114" s="4"/>
    </row>
    <row r="115" spans="1:13" x14ac:dyDescent="0.3">
      <c r="A115" s="1" t="s">
        <v>576</v>
      </c>
      <c r="B115" s="26" t="s">
        <v>605</v>
      </c>
      <c r="C115" s="10">
        <v>1259050.93</v>
      </c>
      <c r="D115" s="10">
        <v>141189.16</v>
      </c>
      <c r="E115" s="10">
        <v>1103706.76</v>
      </c>
      <c r="F115" s="10">
        <v>21329.759999999998</v>
      </c>
      <c r="G115" s="10">
        <v>279953.09000000003</v>
      </c>
      <c r="H115" s="10">
        <v>192965.4</v>
      </c>
      <c r="I115" s="10">
        <v>30439.1</v>
      </c>
      <c r="J115" s="10">
        <v>37.26</v>
      </c>
      <c r="K115" s="4"/>
      <c r="L115" s="4"/>
    </row>
    <row r="116" spans="1:13" x14ac:dyDescent="0.3">
      <c r="A116" s="1" t="s">
        <v>576</v>
      </c>
      <c r="B116" s="26" t="s">
        <v>606</v>
      </c>
      <c r="C116" s="10">
        <v>1171149</v>
      </c>
      <c r="D116" s="10">
        <v>69444</v>
      </c>
      <c r="E116" s="10">
        <v>1930220</v>
      </c>
      <c r="F116" s="10">
        <v>19773</v>
      </c>
      <c r="G116" s="10">
        <v>693727</v>
      </c>
      <c r="H116" s="10">
        <v>159824</v>
      </c>
      <c r="I116" s="10">
        <v>100269</v>
      </c>
      <c r="J116" s="10">
        <v>250</v>
      </c>
      <c r="K116" s="4"/>
      <c r="L116" s="4"/>
    </row>
    <row r="117" spans="1:13" x14ac:dyDescent="0.3">
      <c r="A117" s="1" t="s">
        <v>359</v>
      </c>
      <c r="B117" s="26" t="s">
        <v>607</v>
      </c>
      <c r="C117" s="10">
        <v>542675.18999999994</v>
      </c>
      <c r="D117" s="10">
        <v>128272.93</v>
      </c>
      <c r="E117" s="10">
        <v>1658673.05</v>
      </c>
      <c r="F117" s="10">
        <v>25790.46</v>
      </c>
      <c r="G117" s="10">
        <v>896953.19</v>
      </c>
      <c r="H117" s="10">
        <v>224413.22</v>
      </c>
      <c r="I117" s="10">
        <v>228412.32</v>
      </c>
      <c r="J117" s="10">
        <v>8402.08</v>
      </c>
      <c r="K117" s="4"/>
      <c r="L117" s="4"/>
    </row>
    <row r="118" spans="1:13" x14ac:dyDescent="0.3">
      <c r="B118" s="26"/>
      <c r="C118" s="10"/>
      <c r="D118" s="10"/>
      <c r="E118" s="10"/>
      <c r="F118" s="10"/>
      <c r="G118" s="10"/>
      <c r="H118" s="10"/>
      <c r="I118" s="10"/>
      <c r="J118" s="10"/>
      <c r="K118" s="4"/>
      <c r="L118" s="4"/>
    </row>
    <row r="119" spans="1:13" x14ac:dyDescent="0.3">
      <c r="B119" s="26" t="s">
        <v>225</v>
      </c>
      <c r="C119" s="11">
        <f t="shared" ref="C119:J119" si="1">SUBTOTAL(9,C86:C118)</f>
        <v>33895380.240000002</v>
      </c>
      <c r="D119" s="11">
        <f t="shared" si="1"/>
        <v>4130651.06</v>
      </c>
      <c r="E119" s="11">
        <f t="shared" si="1"/>
        <v>124083041.85000002</v>
      </c>
      <c r="F119" s="11">
        <f t="shared" si="1"/>
        <v>2001635.3699999999</v>
      </c>
      <c r="G119" s="11">
        <f t="shared" si="1"/>
        <v>37062284.700000003</v>
      </c>
      <c r="H119" s="11">
        <f t="shared" si="1"/>
        <v>23024223.869999997</v>
      </c>
      <c r="I119" s="11">
        <f t="shared" si="1"/>
        <v>9016350.040000001</v>
      </c>
      <c r="J119" s="11">
        <f t="shared" si="1"/>
        <v>4607771.9100000011</v>
      </c>
      <c r="K119" s="4"/>
      <c r="L119" s="4"/>
    </row>
    <row r="120" spans="1:13" x14ac:dyDescent="0.3">
      <c r="B120" s="26"/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 spans="1:13" ht="17.5" x14ac:dyDescent="0.35">
      <c r="B121" s="223" t="s">
        <v>258</v>
      </c>
      <c r="C121" s="223"/>
      <c r="D121" s="223"/>
      <c r="E121" s="223"/>
      <c r="F121" s="223"/>
      <c r="G121" s="223"/>
      <c r="H121" s="223"/>
      <c r="I121" s="223"/>
      <c r="J121" s="223"/>
      <c r="K121" s="223"/>
      <c r="L121" s="223"/>
    </row>
    <row r="122" spans="1:13" ht="25.5" customHeight="1" x14ac:dyDescent="0.3">
      <c r="B122" s="13" t="s">
        <v>509</v>
      </c>
      <c r="C122" s="224" t="s">
        <v>325</v>
      </c>
      <c r="D122" s="225"/>
      <c r="E122" s="224" t="s">
        <v>326</v>
      </c>
      <c r="F122" s="225"/>
      <c r="G122" s="224" t="s">
        <v>327</v>
      </c>
      <c r="H122" s="225"/>
      <c r="I122" s="224" t="s">
        <v>328</v>
      </c>
      <c r="J122" s="225"/>
      <c r="K122" s="25"/>
      <c r="L122" s="4"/>
      <c r="M122" s="6"/>
    </row>
    <row r="123" spans="1:13" x14ac:dyDescent="0.3">
      <c r="B123" s="26"/>
      <c r="C123" s="27" t="s">
        <v>251</v>
      </c>
      <c r="D123" s="27" t="s">
        <v>252</v>
      </c>
      <c r="E123" s="27" t="s">
        <v>251</v>
      </c>
      <c r="F123" s="27" t="s">
        <v>252</v>
      </c>
      <c r="G123" s="27" t="s">
        <v>251</v>
      </c>
      <c r="H123" s="27" t="s">
        <v>252</v>
      </c>
      <c r="I123" s="27" t="s">
        <v>251</v>
      </c>
      <c r="J123" s="27" t="s">
        <v>252</v>
      </c>
      <c r="K123" s="28"/>
      <c r="L123" s="28"/>
    </row>
    <row r="124" spans="1:13" x14ac:dyDescent="0.3">
      <c r="B124" s="26"/>
      <c r="C124" s="27" t="s">
        <v>253</v>
      </c>
      <c r="D124" s="27" t="s">
        <v>253</v>
      </c>
      <c r="E124" s="27" t="s">
        <v>253</v>
      </c>
      <c r="F124" s="27" t="s">
        <v>253</v>
      </c>
      <c r="G124" s="27" t="s">
        <v>253</v>
      </c>
      <c r="H124" s="27" t="s">
        <v>253</v>
      </c>
      <c r="I124" s="27" t="s">
        <v>253</v>
      </c>
      <c r="J124" s="27" t="s">
        <v>253</v>
      </c>
      <c r="K124" s="28"/>
      <c r="L124" s="28"/>
    </row>
    <row r="125" spans="1:13" x14ac:dyDescent="0.3">
      <c r="B125" s="26"/>
      <c r="C125" s="10"/>
      <c r="D125" s="10"/>
      <c r="E125" s="10"/>
      <c r="F125" s="10"/>
      <c r="G125" s="10"/>
      <c r="H125" s="10"/>
      <c r="I125" s="4"/>
      <c r="J125" s="4"/>
      <c r="K125" s="4"/>
      <c r="L125" s="4"/>
    </row>
    <row r="126" spans="1:13" x14ac:dyDescent="0.3">
      <c r="A126" s="1" t="s">
        <v>576</v>
      </c>
      <c r="B126" s="26" t="s">
        <v>577</v>
      </c>
      <c r="C126" s="10">
        <v>330218.07</v>
      </c>
      <c r="D126" s="10">
        <v>119116.75</v>
      </c>
      <c r="E126" s="10">
        <v>466017.32</v>
      </c>
      <c r="F126" s="10">
        <v>57978.83</v>
      </c>
      <c r="G126" s="10">
        <v>3030443.45</v>
      </c>
      <c r="H126" s="10">
        <v>399110.48</v>
      </c>
      <c r="I126" s="4">
        <v>60226.02</v>
      </c>
      <c r="J126" s="4">
        <v>74230.320000000007</v>
      </c>
      <c r="K126" s="4"/>
      <c r="L126" s="4"/>
    </row>
    <row r="127" spans="1:13" x14ac:dyDescent="0.3">
      <c r="A127" s="1" t="s">
        <v>576</v>
      </c>
      <c r="B127" s="26" t="s">
        <v>578</v>
      </c>
      <c r="C127" s="10">
        <v>24703.56</v>
      </c>
      <c r="D127" s="10">
        <v>0</v>
      </c>
      <c r="E127" s="10">
        <v>543655.23</v>
      </c>
      <c r="F127" s="10">
        <v>158111.19</v>
      </c>
      <c r="G127" s="10">
        <v>3853669.33</v>
      </c>
      <c r="H127" s="10">
        <v>285000</v>
      </c>
      <c r="I127" s="4">
        <v>299817.84999999998</v>
      </c>
      <c r="J127" s="4">
        <v>7282.82</v>
      </c>
      <c r="K127" s="4"/>
      <c r="L127" s="4"/>
    </row>
    <row r="128" spans="1:13" x14ac:dyDescent="0.3">
      <c r="A128" s="1" t="s">
        <v>576</v>
      </c>
      <c r="B128" s="26" t="s">
        <v>579</v>
      </c>
      <c r="C128" s="10">
        <v>330311.09000000003</v>
      </c>
      <c r="D128" s="10">
        <v>78815.039999999994</v>
      </c>
      <c r="E128" s="10">
        <v>1048074.93</v>
      </c>
      <c r="F128" s="10">
        <v>136164.56</v>
      </c>
      <c r="G128" s="10">
        <v>5329792.96</v>
      </c>
      <c r="H128" s="10">
        <v>269227.11</v>
      </c>
      <c r="I128" s="4">
        <v>611839.98</v>
      </c>
      <c r="J128" s="4">
        <v>202790.39999999999</v>
      </c>
      <c r="K128" s="4"/>
      <c r="L128" s="4"/>
    </row>
    <row r="129" spans="1:12" x14ac:dyDescent="0.3">
      <c r="A129" s="1" t="s">
        <v>576</v>
      </c>
      <c r="B129" s="26" t="s">
        <v>580</v>
      </c>
      <c r="C129" s="10">
        <v>2191100</v>
      </c>
      <c r="D129" s="10">
        <v>819800</v>
      </c>
      <c r="E129" s="10">
        <v>696400</v>
      </c>
      <c r="F129" s="10">
        <v>249200</v>
      </c>
      <c r="G129" s="10">
        <v>18205900</v>
      </c>
      <c r="H129" s="10">
        <v>688400</v>
      </c>
      <c r="I129" s="4">
        <v>1950700</v>
      </c>
      <c r="J129" s="4">
        <v>698400</v>
      </c>
      <c r="K129" s="4"/>
      <c r="L129" s="4"/>
    </row>
    <row r="130" spans="1:12" x14ac:dyDescent="0.3">
      <c r="A130" s="1" t="s">
        <v>576</v>
      </c>
      <c r="B130" s="26" t="s">
        <v>581</v>
      </c>
      <c r="C130" s="10">
        <v>3261917</v>
      </c>
      <c r="D130" s="10">
        <v>826418</v>
      </c>
      <c r="E130" s="10">
        <v>2597989</v>
      </c>
      <c r="F130" s="10">
        <v>238351</v>
      </c>
      <c r="G130" s="10">
        <v>12709160</v>
      </c>
      <c r="H130" s="10">
        <v>52321</v>
      </c>
      <c r="I130" s="4">
        <v>1447885</v>
      </c>
      <c r="J130" s="4">
        <v>1834330</v>
      </c>
      <c r="K130" s="4"/>
      <c r="L130" s="4"/>
    </row>
    <row r="131" spans="1:12" x14ac:dyDescent="0.3">
      <c r="A131" s="1" t="s">
        <v>576</v>
      </c>
      <c r="B131" s="26" t="s">
        <v>582</v>
      </c>
      <c r="C131" s="10">
        <v>42556.66</v>
      </c>
      <c r="D131" s="10">
        <v>520.41</v>
      </c>
      <c r="E131" s="10">
        <v>789039.09</v>
      </c>
      <c r="F131" s="10">
        <v>129307.01</v>
      </c>
      <c r="G131" s="10">
        <v>7260696.6299999999</v>
      </c>
      <c r="H131" s="10">
        <v>334323.96000000002</v>
      </c>
      <c r="I131" s="4">
        <v>154853.18</v>
      </c>
      <c r="J131" s="4">
        <v>239504.77</v>
      </c>
      <c r="K131" s="4"/>
      <c r="L131" s="4"/>
    </row>
    <row r="132" spans="1:12" x14ac:dyDescent="0.3">
      <c r="A132" s="1" t="s">
        <v>576</v>
      </c>
      <c r="B132" s="26" t="s">
        <v>583</v>
      </c>
      <c r="C132" s="10">
        <v>9300</v>
      </c>
      <c r="D132" s="10">
        <v>2000</v>
      </c>
      <c r="E132" s="10">
        <v>5312263</v>
      </c>
      <c r="F132" s="10">
        <v>4268000</v>
      </c>
      <c r="G132" s="10">
        <v>141893126</v>
      </c>
      <c r="H132" s="10">
        <v>89029712</v>
      </c>
      <c r="I132" s="4">
        <v>3675592</v>
      </c>
      <c r="J132" s="4">
        <v>0</v>
      </c>
      <c r="K132" s="4"/>
      <c r="L132" s="4"/>
    </row>
    <row r="133" spans="1:12" x14ac:dyDescent="0.3">
      <c r="A133" s="1" t="s">
        <v>576</v>
      </c>
      <c r="B133" s="26" t="s">
        <v>584</v>
      </c>
      <c r="C133" s="10">
        <v>2285100</v>
      </c>
      <c r="D133" s="10">
        <v>1535300</v>
      </c>
      <c r="E133" s="10">
        <v>659700</v>
      </c>
      <c r="F133" s="10">
        <v>26800</v>
      </c>
      <c r="G133" s="10">
        <v>17304900</v>
      </c>
      <c r="H133" s="10">
        <v>0</v>
      </c>
      <c r="I133" s="4">
        <v>0</v>
      </c>
      <c r="J133" s="4">
        <v>480000</v>
      </c>
      <c r="K133" s="4"/>
      <c r="L133" s="4"/>
    </row>
    <row r="134" spans="1:12" x14ac:dyDescent="0.3">
      <c r="A134" s="1" t="s">
        <v>576</v>
      </c>
      <c r="B134" s="26" t="s">
        <v>585</v>
      </c>
      <c r="C134" s="10">
        <v>2139291</v>
      </c>
      <c r="D134" s="10">
        <v>958088</v>
      </c>
      <c r="E134" s="10">
        <v>1147325</v>
      </c>
      <c r="F134" s="10">
        <v>25764</v>
      </c>
      <c r="G134" s="10">
        <v>23091748</v>
      </c>
      <c r="H134" s="10">
        <v>0</v>
      </c>
      <c r="I134" s="4">
        <v>199782</v>
      </c>
      <c r="J134" s="4">
        <v>904755</v>
      </c>
      <c r="K134" s="4"/>
      <c r="L134" s="4"/>
    </row>
    <row r="135" spans="1:12" x14ac:dyDescent="0.3">
      <c r="A135" s="1" t="s">
        <v>576</v>
      </c>
      <c r="B135" s="26" t="s">
        <v>586</v>
      </c>
      <c r="C135" s="10">
        <v>882701.5</v>
      </c>
      <c r="D135" s="10">
        <v>276858.96999999997</v>
      </c>
      <c r="E135" s="10">
        <v>522749.71</v>
      </c>
      <c r="F135" s="10">
        <v>50379.42</v>
      </c>
      <c r="G135" s="10">
        <v>5319600</v>
      </c>
      <c r="H135" s="10">
        <v>0</v>
      </c>
      <c r="I135" s="4">
        <v>0</v>
      </c>
      <c r="J135" s="4">
        <v>250309</v>
      </c>
      <c r="K135" s="4"/>
      <c r="L135" s="4"/>
    </row>
    <row r="136" spans="1:12" x14ac:dyDescent="0.3">
      <c r="A136" s="1" t="s">
        <v>576</v>
      </c>
      <c r="B136" s="26" t="s">
        <v>587</v>
      </c>
      <c r="C136" s="10">
        <v>870324.67</v>
      </c>
      <c r="D136" s="10">
        <v>265348.67</v>
      </c>
      <c r="E136" s="10">
        <v>907216.89</v>
      </c>
      <c r="F136" s="10">
        <v>263070.48</v>
      </c>
      <c r="G136" s="10">
        <v>12705029.01</v>
      </c>
      <c r="H136" s="10">
        <v>5880591.9800000004</v>
      </c>
      <c r="I136" s="4">
        <v>1081852.74</v>
      </c>
      <c r="J136" s="4">
        <v>322001.15999999997</v>
      </c>
      <c r="K136" s="4"/>
      <c r="L136" s="4"/>
    </row>
    <row r="137" spans="1:12" x14ac:dyDescent="0.3">
      <c r="A137" s="1" t="s">
        <v>576</v>
      </c>
      <c r="B137" s="26" t="s">
        <v>588</v>
      </c>
      <c r="C137" s="10">
        <v>1397295.37</v>
      </c>
      <c r="D137" s="10">
        <v>343220.33</v>
      </c>
      <c r="E137" s="10">
        <v>1310556.8400000001</v>
      </c>
      <c r="F137" s="10">
        <v>178396.32</v>
      </c>
      <c r="G137" s="10">
        <v>6520719.6200000001</v>
      </c>
      <c r="H137" s="10">
        <v>476932.42</v>
      </c>
      <c r="I137" s="4">
        <v>630711.68999999994</v>
      </c>
      <c r="J137" s="4">
        <v>27214.39</v>
      </c>
      <c r="K137" s="4"/>
      <c r="L137" s="4"/>
    </row>
    <row r="138" spans="1:12" x14ac:dyDescent="0.3">
      <c r="A138" s="1" t="s">
        <v>576</v>
      </c>
      <c r="B138" s="26" t="s">
        <v>589</v>
      </c>
      <c r="C138" s="10">
        <v>1004926.22</v>
      </c>
      <c r="D138" s="10">
        <v>492530.62</v>
      </c>
      <c r="E138" s="10">
        <v>787642.29</v>
      </c>
      <c r="F138" s="10">
        <v>114000.63</v>
      </c>
      <c r="G138" s="10">
        <v>5463097.5800000001</v>
      </c>
      <c r="H138" s="10">
        <v>228705.45</v>
      </c>
      <c r="I138" s="4">
        <v>968242.76</v>
      </c>
      <c r="J138" s="4">
        <v>373379.42</v>
      </c>
      <c r="K138" s="4"/>
      <c r="L138" s="4"/>
    </row>
    <row r="139" spans="1:12" x14ac:dyDescent="0.3">
      <c r="A139" s="1" t="s">
        <v>576</v>
      </c>
      <c r="B139" s="26" t="s">
        <v>590</v>
      </c>
      <c r="C139" s="10">
        <v>455473.62</v>
      </c>
      <c r="D139" s="10">
        <v>82532.91</v>
      </c>
      <c r="E139" s="10">
        <v>374798.95</v>
      </c>
      <c r="F139" s="10">
        <v>126947.56</v>
      </c>
      <c r="G139" s="10">
        <v>4252063.57</v>
      </c>
      <c r="H139" s="10">
        <v>341776.13</v>
      </c>
      <c r="I139" s="4">
        <v>306127.45</v>
      </c>
      <c r="J139" s="4">
        <v>179027.16</v>
      </c>
      <c r="K139" s="4"/>
      <c r="L139" s="4"/>
    </row>
    <row r="140" spans="1:12" x14ac:dyDescent="0.3">
      <c r="A140" s="1" t="s">
        <v>576</v>
      </c>
      <c r="B140" s="26" t="s">
        <v>591</v>
      </c>
      <c r="C140" s="10">
        <v>294518.81</v>
      </c>
      <c r="D140" s="10">
        <v>72324.11</v>
      </c>
      <c r="E140" s="10">
        <v>440363.09</v>
      </c>
      <c r="F140" s="10">
        <v>148479.13</v>
      </c>
      <c r="G140" s="10">
        <v>4225512.4800000004</v>
      </c>
      <c r="H140" s="10">
        <v>523620.07</v>
      </c>
      <c r="I140" s="4">
        <v>238343.07</v>
      </c>
      <c r="J140" s="4">
        <v>152412.47</v>
      </c>
      <c r="K140" s="4"/>
      <c r="L140" s="4"/>
    </row>
    <row r="141" spans="1:12" x14ac:dyDescent="0.3">
      <c r="A141" s="1" t="s">
        <v>576</v>
      </c>
      <c r="B141" s="26" t="s">
        <v>592</v>
      </c>
      <c r="C141" s="10">
        <v>28791.24</v>
      </c>
      <c r="D141" s="10">
        <v>24000</v>
      </c>
      <c r="E141" s="10">
        <v>328351.28000000003</v>
      </c>
      <c r="F141" s="10">
        <v>114169.85</v>
      </c>
      <c r="G141" s="10">
        <v>2101643.7000000002</v>
      </c>
      <c r="H141" s="10">
        <v>133379.89000000001</v>
      </c>
      <c r="I141" s="4">
        <v>148512.14000000001</v>
      </c>
      <c r="J141" s="4">
        <v>38228.75</v>
      </c>
      <c r="K141" s="4"/>
      <c r="L141" s="4"/>
    </row>
    <row r="142" spans="1:12" x14ac:dyDescent="0.3">
      <c r="A142" s="1" t="s">
        <v>576</v>
      </c>
      <c r="B142" s="26" t="s">
        <v>593</v>
      </c>
      <c r="C142" s="10">
        <v>1664178.62</v>
      </c>
      <c r="D142" s="10">
        <v>820175.92</v>
      </c>
      <c r="E142" s="10">
        <v>622001.84</v>
      </c>
      <c r="F142" s="10">
        <v>199102.58</v>
      </c>
      <c r="G142" s="10">
        <v>16850890.25</v>
      </c>
      <c r="H142" s="10">
        <v>1676934.53</v>
      </c>
      <c r="I142" s="4">
        <v>730878.74</v>
      </c>
      <c r="J142" s="4">
        <v>409078.92</v>
      </c>
      <c r="K142" s="4"/>
      <c r="L142" s="4"/>
    </row>
    <row r="143" spans="1:12" x14ac:dyDescent="0.3">
      <c r="A143" s="1" t="s">
        <v>576</v>
      </c>
      <c r="B143" s="26" t="s">
        <v>594</v>
      </c>
      <c r="C143" s="10">
        <v>268239.28999999998</v>
      </c>
      <c r="D143" s="10">
        <v>27800.58</v>
      </c>
      <c r="E143" s="10">
        <v>307152.75</v>
      </c>
      <c r="F143" s="10">
        <v>78065</v>
      </c>
      <c r="G143" s="10">
        <v>2724587.72</v>
      </c>
      <c r="H143" s="10">
        <v>262021.78</v>
      </c>
      <c r="I143" s="4">
        <v>290032.26</v>
      </c>
      <c r="J143" s="4">
        <v>32266.67</v>
      </c>
      <c r="K143" s="4"/>
      <c r="L143" s="4"/>
    </row>
    <row r="144" spans="1:12" x14ac:dyDescent="0.3">
      <c r="A144" s="1" t="s">
        <v>576</v>
      </c>
      <c r="B144" s="26" t="s">
        <v>595</v>
      </c>
      <c r="C144" s="10">
        <v>548850.73</v>
      </c>
      <c r="D144" s="10">
        <v>103511.17</v>
      </c>
      <c r="E144" s="10">
        <v>325555.01</v>
      </c>
      <c r="F144" s="10">
        <v>88901.82</v>
      </c>
      <c r="G144" s="10">
        <v>9157339.3300000001</v>
      </c>
      <c r="H144" s="10">
        <v>818412.09</v>
      </c>
      <c r="I144" s="4">
        <v>403429.63</v>
      </c>
      <c r="J144" s="4">
        <v>301458.74</v>
      </c>
      <c r="K144" s="4"/>
      <c r="L144" s="4"/>
    </row>
    <row r="145" spans="1:12" x14ac:dyDescent="0.3">
      <c r="A145" s="1" t="s">
        <v>576</v>
      </c>
      <c r="B145" s="26" t="s">
        <v>596</v>
      </c>
      <c r="C145" s="10">
        <v>652828</v>
      </c>
      <c r="D145" s="10">
        <v>286970</v>
      </c>
      <c r="E145" s="10">
        <v>869918</v>
      </c>
      <c r="F145" s="10">
        <v>148871</v>
      </c>
      <c r="G145" s="10">
        <v>6139744</v>
      </c>
      <c r="H145" s="10">
        <v>455692</v>
      </c>
      <c r="I145" s="4">
        <v>729470</v>
      </c>
      <c r="J145" s="4">
        <v>118338</v>
      </c>
      <c r="K145" s="4"/>
      <c r="L145" s="4"/>
    </row>
    <row r="146" spans="1:12" x14ac:dyDescent="0.3">
      <c r="A146" s="1" t="s">
        <v>576</v>
      </c>
      <c r="B146" s="26" t="s">
        <v>597</v>
      </c>
      <c r="C146" s="10">
        <v>327361.33</v>
      </c>
      <c r="D146" s="10">
        <v>46179.48</v>
      </c>
      <c r="E146" s="10">
        <v>921477.25</v>
      </c>
      <c r="F146" s="10">
        <v>268318.69</v>
      </c>
      <c r="G146" s="10">
        <v>4514044.1900000004</v>
      </c>
      <c r="H146" s="10">
        <v>362940.3</v>
      </c>
      <c r="I146" s="4">
        <v>525778.53</v>
      </c>
      <c r="J146" s="4">
        <v>266796.21000000002</v>
      </c>
      <c r="K146" s="4"/>
      <c r="L146" s="4"/>
    </row>
    <row r="147" spans="1:12" x14ac:dyDescent="0.3">
      <c r="A147" s="1" t="s">
        <v>576</v>
      </c>
      <c r="B147" s="26" t="s">
        <v>598</v>
      </c>
      <c r="C147" s="10">
        <v>13000</v>
      </c>
      <c r="D147" s="10">
        <v>0</v>
      </c>
      <c r="E147" s="10">
        <v>388546.2</v>
      </c>
      <c r="F147" s="10">
        <v>122489.59</v>
      </c>
      <c r="G147" s="10">
        <v>2653191.58</v>
      </c>
      <c r="H147" s="10">
        <v>102944.88</v>
      </c>
      <c r="I147" s="4">
        <v>170651</v>
      </c>
      <c r="J147" s="4">
        <v>85000</v>
      </c>
      <c r="K147" s="4"/>
      <c r="L147" s="4"/>
    </row>
    <row r="148" spans="1:12" x14ac:dyDescent="0.3">
      <c r="A148" s="1" t="s">
        <v>576</v>
      </c>
      <c r="B148" s="26" t="s">
        <v>599</v>
      </c>
      <c r="C148" s="10">
        <v>212243</v>
      </c>
      <c r="D148" s="10">
        <v>75188</v>
      </c>
      <c r="E148" s="10">
        <v>380337</v>
      </c>
      <c r="F148" s="10">
        <v>101871</v>
      </c>
      <c r="G148" s="10">
        <v>3163432</v>
      </c>
      <c r="H148" s="10">
        <v>448039</v>
      </c>
      <c r="I148" s="4">
        <v>238560</v>
      </c>
      <c r="J148" s="4">
        <v>105959</v>
      </c>
      <c r="K148" s="4"/>
      <c r="L148" s="4"/>
    </row>
    <row r="149" spans="1:12" x14ac:dyDescent="0.3">
      <c r="A149" s="1" t="s">
        <v>576</v>
      </c>
      <c r="B149" s="26" t="s">
        <v>600</v>
      </c>
      <c r="C149" s="10">
        <v>369046</v>
      </c>
      <c r="D149" s="10">
        <v>104896.05</v>
      </c>
      <c r="E149" s="10">
        <v>248846.47</v>
      </c>
      <c r="F149" s="10">
        <v>92696.62</v>
      </c>
      <c r="G149" s="10">
        <v>2735346.48</v>
      </c>
      <c r="H149" s="10">
        <v>238081.38</v>
      </c>
      <c r="I149" s="4">
        <v>0</v>
      </c>
      <c r="J149" s="4">
        <v>40000</v>
      </c>
      <c r="K149" s="4"/>
      <c r="L149" s="4"/>
    </row>
    <row r="150" spans="1:12" x14ac:dyDescent="0.3">
      <c r="A150" s="1" t="s">
        <v>576</v>
      </c>
      <c r="B150" s="26" t="s">
        <v>601</v>
      </c>
      <c r="C150" s="10">
        <v>356952.05</v>
      </c>
      <c r="D150" s="10">
        <v>164421.26999999999</v>
      </c>
      <c r="E150" s="10">
        <v>415581.69</v>
      </c>
      <c r="F150" s="10">
        <v>149384.6</v>
      </c>
      <c r="G150" s="10">
        <v>3840916.67</v>
      </c>
      <c r="H150" s="10">
        <v>365509.55</v>
      </c>
      <c r="I150" s="4">
        <v>263518.68</v>
      </c>
      <c r="J150" s="4">
        <v>87136.05</v>
      </c>
      <c r="K150" s="4"/>
      <c r="L150" s="4"/>
    </row>
    <row r="151" spans="1:12" x14ac:dyDescent="0.3">
      <c r="A151" s="1" t="s">
        <v>576</v>
      </c>
      <c r="B151" s="26" t="s">
        <v>602</v>
      </c>
      <c r="C151" s="10">
        <v>1087200</v>
      </c>
      <c r="D151" s="10">
        <v>765400</v>
      </c>
      <c r="E151" s="10">
        <v>700600</v>
      </c>
      <c r="F151" s="10">
        <v>61600</v>
      </c>
      <c r="G151" s="10">
        <v>22236500</v>
      </c>
      <c r="H151" s="10">
        <v>0</v>
      </c>
      <c r="I151" s="4">
        <v>6100</v>
      </c>
      <c r="J151" s="4">
        <v>750000</v>
      </c>
      <c r="K151" s="4"/>
      <c r="L151" s="4"/>
    </row>
    <row r="152" spans="1:12" x14ac:dyDescent="0.3">
      <c r="A152" s="1" t="s">
        <v>576</v>
      </c>
      <c r="B152" s="26" t="s">
        <v>603</v>
      </c>
      <c r="C152" s="10">
        <v>1678748.57</v>
      </c>
      <c r="D152" s="10">
        <v>360299.06</v>
      </c>
      <c r="E152" s="10">
        <v>650182.43999999994</v>
      </c>
      <c r="F152" s="10">
        <v>159865.32</v>
      </c>
      <c r="G152" s="10">
        <v>8261413.1299999999</v>
      </c>
      <c r="H152" s="10">
        <v>526226.21</v>
      </c>
      <c r="I152" s="4">
        <v>557864.35</v>
      </c>
      <c r="J152" s="4">
        <v>160263.16</v>
      </c>
      <c r="K152" s="4"/>
      <c r="L152" s="4"/>
    </row>
    <row r="153" spans="1:12" x14ac:dyDescent="0.3">
      <c r="A153" s="1" t="s">
        <v>576</v>
      </c>
      <c r="B153" s="26" t="s">
        <v>604</v>
      </c>
      <c r="C153" s="10">
        <v>213207.95</v>
      </c>
      <c r="D153" s="10">
        <v>83973.15</v>
      </c>
      <c r="E153" s="10">
        <v>986319.8</v>
      </c>
      <c r="F153" s="10">
        <v>138983.75</v>
      </c>
      <c r="G153" s="10">
        <v>9780740.7799999993</v>
      </c>
      <c r="H153" s="10">
        <v>827636.3</v>
      </c>
      <c r="I153" s="4">
        <v>475337.11</v>
      </c>
      <c r="J153" s="4">
        <v>127210.29</v>
      </c>
      <c r="K153" s="4"/>
      <c r="L153" s="4"/>
    </row>
    <row r="154" spans="1:12" x14ac:dyDescent="0.3">
      <c r="A154" s="1" t="s">
        <v>576</v>
      </c>
      <c r="B154" s="26" t="s">
        <v>605</v>
      </c>
      <c r="C154" s="10">
        <v>644339.31000000006</v>
      </c>
      <c r="D154" s="10">
        <v>143058.62</v>
      </c>
      <c r="E154" s="10">
        <v>686623</v>
      </c>
      <c r="F154" s="10">
        <v>384357.22</v>
      </c>
      <c r="G154" s="10">
        <v>3011327.32</v>
      </c>
      <c r="H154" s="10">
        <v>364277.02</v>
      </c>
      <c r="I154" s="4">
        <v>335857.58</v>
      </c>
      <c r="J154" s="4">
        <v>172907.64</v>
      </c>
      <c r="K154" s="4"/>
      <c r="L154" s="4"/>
    </row>
    <row r="155" spans="1:12" x14ac:dyDescent="0.3">
      <c r="A155" s="1" t="s">
        <v>576</v>
      </c>
      <c r="B155" s="26" t="s">
        <v>606</v>
      </c>
      <c r="C155" s="10">
        <v>576577</v>
      </c>
      <c r="D155" s="10">
        <v>138946</v>
      </c>
      <c r="E155" s="10">
        <v>1111258</v>
      </c>
      <c r="F155" s="10">
        <v>137750</v>
      </c>
      <c r="G155" s="10">
        <v>4957960</v>
      </c>
      <c r="H155" s="10">
        <v>407901</v>
      </c>
      <c r="I155" s="4">
        <v>381297</v>
      </c>
      <c r="J155" s="4">
        <v>167120</v>
      </c>
      <c r="K155" s="4"/>
      <c r="L155" s="4"/>
    </row>
    <row r="156" spans="1:12" x14ac:dyDescent="0.3">
      <c r="A156" s="1" t="s">
        <v>360</v>
      </c>
      <c r="B156" s="26" t="s">
        <v>607</v>
      </c>
      <c r="C156" s="10">
        <v>693849.22</v>
      </c>
      <c r="D156" s="10">
        <v>305102.73</v>
      </c>
      <c r="E156" s="10">
        <v>522436.29</v>
      </c>
      <c r="F156" s="10">
        <v>140713.43</v>
      </c>
      <c r="G156" s="10">
        <v>5142207.9400000004</v>
      </c>
      <c r="H156" s="10">
        <v>486512.58</v>
      </c>
      <c r="I156" s="4">
        <v>473300.08</v>
      </c>
      <c r="J156" s="4">
        <v>340328.82</v>
      </c>
      <c r="K156" s="4"/>
      <c r="L156" s="4"/>
    </row>
    <row r="157" spans="1:12" x14ac:dyDescent="0.3">
      <c r="B157" s="26"/>
      <c r="C157" s="10"/>
      <c r="D157" s="10"/>
      <c r="E157" s="10"/>
      <c r="F157" s="10"/>
      <c r="G157" s="10"/>
      <c r="H157" s="10"/>
      <c r="I157" s="4"/>
      <c r="J157" s="4"/>
      <c r="K157" s="4"/>
      <c r="L157" s="4"/>
    </row>
    <row r="158" spans="1:12" x14ac:dyDescent="0.3">
      <c r="B158" s="26" t="s">
        <v>225</v>
      </c>
      <c r="C158" s="11">
        <f t="shared" ref="C158:J158" si="2">SUBTOTAL(9,C125:C157)</f>
        <v>24855149.879999995</v>
      </c>
      <c r="D158" s="11">
        <f t="shared" si="2"/>
        <v>9322795.8399999999</v>
      </c>
      <c r="E158" s="11">
        <f t="shared" si="2"/>
        <v>27068978.360000003</v>
      </c>
      <c r="F158" s="11">
        <f t="shared" si="2"/>
        <v>8558090.5999999996</v>
      </c>
      <c r="G158" s="11">
        <f t="shared" si="2"/>
        <v>378436743.71999997</v>
      </c>
      <c r="H158" s="11">
        <f t="shared" si="2"/>
        <v>105986229.10999997</v>
      </c>
      <c r="I158" s="11">
        <f t="shared" si="2"/>
        <v>17356560.839999996</v>
      </c>
      <c r="J158" s="11">
        <f t="shared" si="2"/>
        <v>8947729.1600000001</v>
      </c>
      <c r="K158" s="4"/>
      <c r="L158" s="4"/>
    </row>
    <row r="159" spans="1:12" x14ac:dyDescent="0.3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</row>
    <row r="160" spans="1:12" ht="17.5" x14ac:dyDescent="0.35">
      <c r="B160" s="223" t="s">
        <v>258</v>
      </c>
      <c r="C160" s="223"/>
      <c r="D160" s="223"/>
      <c r="E160" s="223"/>
      <c r="F160" s="223"/>
      <c r="G160" s="223"/>
      <c r="H160" s="223"/>
      <c r="I160" s="223"/>
      <c r="J160" s="223"/>
      <c r="K160" s="223"/>
      <c r="L160" s="223"/>
    </row>
    <row r="161" spans="1:13" ht="25.5" customHeight="1" x14ac:dyDescent="0.3">
      <c r="B161" s="13" t="s">
        <v>509</v>
      </c>
      <c r="C161" s="224" t="s">
        <v>329</v>
      </c>
      <c r="D161" s="225"/>
      <c r="E161" s="224" t="s">
        <v>289</v>
      </c>
      <c r="F161" s="225"/>
      <c r="G161" s="224" t="s">
        <v>524</v>
      </c>
      <c r="H161" s="225"/>
      <c r="I161" s="228"/>
      <c r="J161" s="234"/>
      <c r="K161" s="224" t="s">
        <v>146</v>
      </c>
      <c r="L161" s="239"/>
      <c r="M161" s="6"/>
    </row>
    <row r="162" spans="1:13" x14ac:dyDescent="0.3">
      <c r="B162" s="26"/>
      <c r="C162" s="27" t="s">
        <v>251</v>
      </c>
      <c r="D162" s="27" t="s">
        <v>252</v>
      </c>
      <c r="E162" s="27" t="s">
        <v>251</v>
      </c>
      <c r="F162" s="27" t="s">
        <v>252</v>
      </c>
      <c r="G162" s="27" t="s">
        <v>251</v>
      </c>
      <c r="H162" s="27" t="s">
        <v>252</v>
      </c>
      <c r="I162" s="28"/>
      <c r="J162" s="28"/>
      <c r="K162" s="27" t="s">
        <v>251</v>
      </c>
      <c r="L162" s="27" t="s">
        <v>252</v>
      </c>
    </row>
    <row r="163" spans="1:13" x14ac:dyDescent="0.3">
      <c r="B163" s="26"/>
      <c r="C163" s="27" t="s">
        <v>253</v>
      </c>
      <c r="D163" s="27" t="s">
        <v>253</v>
      </c>
      <c r="E163" s="27" t="s">
        <v>253</v>
      </c>
      <c r="F163" s="27" t="s">
        <v>253</v>
      </c>
      <c r="G163" s="27" t="s">
        <v>253</v>
      </c>
      <c r="H163" s="27" t="s">
        <v>253</v>
      </c>
      <c r="I163" s="28"/>
      <c r="J163" s="28"/>
      <c r="K163" s="27" t="s">
        <v>253</v>
      </c>
      <c r="L163" s="27" t="s">
        <v>253</v>
      </c>
    </row>
    <row r="164" spans="1:13" x14ac:dyDescent="0.3">
      <c r="B164" s="26"/>
      <c r="C164" s="10"/>
      <c r="D164" s="10"/>
      <c r="E164" s="10"/>
      <c r="F164" s="10"/>
      <c r="G164" s="4"/>
      <c r="H164" s="4"/>
      <c r="I164" s="4"/>
      <c r="J164" s="4"/>
      <c r="K164" s="10"/>
      <c r="L164" s="10"/>
    </row>
    <row r="165" spans="1:13" x14ac:dyDescent="0.3">
      <c r="A165" s="1" t="s">
        <v>576</v>
      </c>
      <c r="B165" s="26" t="s">
        <v>577</v>
      </c>
      <c r="C165" s="10">
        <v>207132.04</v>
      </c>
      <c r="D165" s="10">
        <v>15054.26</v>
      </c>
      <c r="E165" s="10">
        <v>0</v>
      </c>
      <c r="F165" s="10">
        <v>0</v>
      </c>
      <c r="G165" s="30">
        <v>120300</v>
      </c>
      <c r="H165" s="30">
        <v>0</v>
      </c>
      <c r="I165" s="30"/>
      <c r="J165" s="30"/>
      <c r="K165" s="10">
        <f t="shared" ref="K165:L165" si="3">C48+E48+G48+I48+C87+E87+G87+I87+C126+E126+G126+I126+C165+E165+G165</f>
        <v>7140476.1599999992</v>
      </c>
      <c r="L165" s="10">
        <f t="shared" si="3"/>
        <v>1450086.57</v>
      </c>
    </row>
    <row r="166" spans="1:13" x14ac:dyDescent="0.3">
      <c r="A166" s="1" t="s">
        <v>576</v>
      </c>
      <c r="B166" s="26" t="s">
        <v>578</v>
      </c>
      <c r="C166" s="10">
        <v>609771.96</v>
      </c>
      <c r="D166" s="10">
        <v>81874.94</v>
      </c>
      <c r="E166" s="10">
        <v>125.54</v>
      </c>
      <c r="F166" s="10">
        <v>0</v>
      </c>
      <c r="G166" s="30">
        <v>460023</v>
      </c>
      <c r="H166" s="30">
        <v>236536</v>
      </c>
      <c r="I166" s="30"/>
      <c r="J166" s="30"/>
      <c r="K166" s="10">
        <f t="shared" ref="K166:L166" si="4">C49+E49+G49+I49+C88+E88+G88+I88+C127+E127+G127+I127+C166+E166+G166</f>
        <v>8660496.4000000004</v>
      </c>
      <c r="L166" s="10">
        <f t="shared" si="4"/>
        <v>2103631.4300000002</v>
      </c>
    </row>
    <row r="167" spans="1:13" x14ac:dyDescent="0.3">
      <c r="A167" s="1" t="s">
        <v>576</v>
      </c>
      <c r="B167" s="26" t="s">
        <v>579</v>
      </c>
      <c r="C167" s="10">
        <v>759289.32</v>
      </c>
      <c r="D167" s="10">
        <v>36215.72</v>
      </c>
      <c r="E167" s="10">
        <v>39297.33</v>
      </c>
      <c r="F167" s="10">
        <v>0</v>
      </c>
      <c r="G167" s="30">
        <v>0</v>
      </c>
      <c r="H167" s="30">
        <v>0</v>
      </c>
      <c r="I167" s="30"/>
      <c r="J167" s="30"/>
      <c r="K167" s="10">
        <f t="shared" ref="K167:L167" si="5">C50+E50+G50+I50+C89+E89+G89+I89+C128+E128+G128+I128+C167+E167+G167</f>
        <v>15410413.180000002</v>
      </c>
      <c r="L167" s="10">
        <f t="shared" si="5"/>
        <v>2114122.5900000003</v>
      </c>
    </row>
    <row r="168" spans="1:13" x14ac:dyDescent="0.3">
      <c r="A168" s="1" t="s">
        <v>576</v>
      </c>
      <c r="B168" s="26" t="s">
        <v>580</v>
      </c>
      <c r="C168" s="10">
        <v>604000</v>
      </c>
      <c r="D168" s="10">
        <v>16300</v>
      </c>
      <c r="E168" s="10">
        <v>0</v>
      </c>
      <c r="F168" s="10">
        <v>0</v>
      </c>
      <c r="G168" s="30">
        <v>238100</v>
      </c>
      <c r="H168" s="30">
        <v>0</v>
      </c>
      <c r="I168" s="30"/>
      <c r="J168" s="30"/>
      <c r="K168" s="10">
        <f t="shared" ref="K168:L168" si="6">C51+E51+G51+I51+C90+E90+G90+I90+C129+E129+G129+I129+C168+E168+G168</f>
        <v>36611000</v>
      </c>
      <c r="L168" s="10">
        <f t="shared" si="6"/>
        <v>4686300</v>
      </c>
    </row>
    <row r="169" spans="1:13" x14ac:dyDescent="0.3">
      <c r="A169" s="1" t="s">
        <v>576</v>
      </c>
      <c r="B169" s="26" t="s">
        <v>581</v>
      </c>
      <c r="C169" s="10">
        <v>2456048</v>
      </c>
      <c r="D169" s="10">
        <v>229956</v>
      </c>
      <c r="E169" s="10">
        <v>157926</v>
      </c>
      <c r="F169" s="10">
        <v>367</v>
      </c>
      <c r="G169" s="30">
        <v>1009448</v>
      </c>
      <c r="H169" s="30">
        <v>541751</v>
      </c>
      <c r="I169" s="30"/>
      <c r="J169" s="30"/>
      <c r="K169" s="10">
        <f t="shared" ref="K169:L169" si="7">C52+E52+G52+I52+C91+E91+G91+I91+C130+E130+G130+I130+C169+E169+G169</f>
        <v>47262827</v>
      </c>
      <c r="L169" s="10">
        <f t="shared" si="7"/>
        <v>10208409</v>
      </c>
    </row>
    <row r="170" spans="1:13" x14ac:dyDescent="0.3">
      <c r="A170" s="1" t="s">
        <v>576</v>
      </c>
      <c r="B170" s="26" t="s">
        <v>582</v>
      </c>
      <c r="C170" s="10">
        <v>784393.42</v>
      </c>
      <c r="D170" s="10">
        <v>66348.600000000006</v>
      </c>
      <c r="E170" s="10">
        <v>0</v>
      </c>
      <c r="F170" s="10">
        <v>0</v>
      </c>
      <c r="G170" s="30">
        <v>160173</v>
      </c>
      <c r="H170" s="30">
        <v>0</v>
      </c>
      <c r="I170" s="30"/>
      <c r="J170" s="30"/>
      <c r="K170" s="10">
        <f t="shared" ref="K170:L170" si="8">C53+E53+G53+I53+C92+E92+G92+I92+C131+E131+G131+I131+C170+E170+G170</f>
        <v>15286581.729999999</v>
      </c>
      <c r="L170" s="10">
        <f t="shared" si="8"/>
        <v>1489823.3300000003</v>
      </c>
    </row>
    <row r="171" spans="1:13" x14ac:dyDescent="0.3">
      <c r="A171" s="1" t="s">
        <v>576</v>
      </c>
      <c r="B171" s="26" t="s">
        <v>583</v>
      </c>
      <c r="C171" s="10">
        <v>2166973</v>
      </c>
      <c r="D171" s="10">
        <v>727347</v>
      </c>
      <c r="E171" s="10">
        <v>1599555</v>
      </c>
      <c r="F171" s="10">
        <v>1168750</v>
      </c>
      <c r="G171" s="30">
        <v>1128922</v>
      </c>
      <c r="H171" s="30">
        <v>870975</v>
      </c>
      <c r="I171" s="30"/>
      <c r="J171" s="30"/>
      <c r="K171" s="10">
        <f t="shared" ref="K171:L171" si="9">C54+E54+G54+I54+C93+E93+G93+I93+C132+E132+G132+I132+C171+E171+G171</f>
        <v>224784062</v>
      </c>
      <c r="L171" s="10">
        <f t="shared" si="9"/>
        <v>106254998</v>
      </c>
    </row>
    <row r="172" spans="1:13" x14ac:dyDescent="0.3">
      <c r="A172" s="1" t="s">
        <v>576</v>
      </c>
      <c r="B172" s="26" t="s">
        <v>584</v>
      </c>
      <c r="C172" s="10">
        <v>231600</v>
      </c>
      <c r="D172" s="10">
        <v>1000</v>
      </c>
      <c r="E172" s="10">
        <v>0</v>
      </c>
      <c r="F172" s="10">
        <v>0</v>
      </c>
      <c r="G172" s="30">
        <v>551600</v>
      </c>
      <c r="H172" s="30">
        <v>51500</v>
      </c>
      <c r="I172" s="30"/>
      <c r="J172" s="30"/>
      <c r="K172" s="10">
        <f t="shared" ref="K172:L172" si="10">C55+E55+G55+I55+C94+E94+G94+I94+C133+E133+G133+I133+C172+E172+G172</f>
        <v>33025200</v>
      </c>
      <c r="L172" s="10">
        <f t="shared" si="10"/>
        <v>5616300</v>
      </c>
    </row>
    <row r="173" spans="1:13" x14ac:dyDescent="0.3">
      <c r="A173" s="1" t="s">
        <v>576</v>
      </c>
      <c r="B173" s="26" t="s">
        <v>585</v>
      </c>
      <c r="C173" s="10">
        <v>2633363</v>
      </c>
      <c r="D173" s="10">
        <v>1542411</v>
      </c>
      <c r="E173" s="10">
        <v>1</v>
      </c>
      <c r="F173" s="10">
        <v>0</v>
      </c>
      <c r="G173" s="30">
        <v>1165012</v>
      </c>
      <c r="H173" s="30">
        <v>12458</v>
      </c>
      <c r="I173" s="30"/>
      <c r="J173" s="30"/>
      <c r="K173" s="10">
        <f t="shared" ref="K173:L173" si="11">C56+E56+G56+I56+C95+E95+G95+I95+C134+E134+G134+I134+C173+E173+G173</f>
        <v>49434950</v>
      </c>
      <c r="L173" s="10">
        <f t="shared" si="11"/>
        <v>7274442</v>
      </c>
    </row>
    <row r="174" spans="1:13" x14ac:dyDescent="0.3">
      <c r="A174" s="1" t="s">
        <v>576</v>
      </c>
      <c r="B174" s="26" t="s">
        <v>586</v>
      </c>
      <c r="C174" s="10">
        <v>116482.5</v>
      </c>
      <c r="D174" s="10">
        <v>1295.6500000000001</v>
      </c>
      <c r="E174" s="10">
        <v>120986.4</v>
      </c>
      <c r="F174" s="10">
        <v>120361.92</v>
      </c>
      <c r="G174" s="30">
        <v>991314.08</v>
      </c>
      <c r="H174" s="30">
        <v>186158.64</v>
      </c>
      <c r="I174" s="30"/>
      <c r="J174" s="30"/>
      <c r="K174" s="10">
        <f t="shared" ref="K174:L174" si="12">C57+E57+G57+I57+C96+E96+G96+I96+C135+E135+G135+I135+C174+E174+G174</f>
        <v>13110798.700000001</v>
      </c>
      <c r="L174" s="10">
        <f t="shared" si="12"/>
        <v>1475148.5299999998</v>
      </c>
    </row>
    <row r="175" spans="1:13" x14ac:dyDescent="0.3">
      <c r="A175" s="1" t="s">
        <v>576</v>
      </c>
      <c r="B175" s="26" t="s">
        <v>587</v>
      </c>
      <c r="C175" s="10">
        <v>555449.88</v>
      </c>
      <c r="D175" s="10">
        <v>70555.78</v>
      </c>
      <c r="E175" s="10">
        <v>0</v>
      </c>
      <c r="F175" s="10">
        <v>0</v>
      </c>
      <c r="G175" s="30">
        <v>105000</v>
      </c>
      <c r="H175" s="30">
        <v>0</v>
      </c>
      <c r="I175" s="30"/>
      <c r="J175" s="30"/>
      <c r="K175" s="10">
        <f t="shared" ref="K175:L175" si="13">C58+E58+G58+I58+C97+E97+G97+I97+C136+E136+G136+I136+C175+E175+G175</f>
        <v>20649046.679999996</v>
      </c>
      <c r="L175" s="10">
        <f t="shared" si="13"/>
        <v>7380528.370000001</v>
      </c>
    </row>
    <row r="176" spans="1:13" x14ac:dyDescent="0.3">
      <c r="A176" s="1" t="s">
        <v>576</v>
      </c>
      <c r="B176" s="26" t="s">
        <v>588</v>
      </c>
      <c r="C176" s="10">
        <v>927055.06</v>
      </c>
      <c r="D176" s="10">
        <v>151008.32999999999</v>
      </c>
      <c r="E176" s="10">
        <v>0</v>
      </c>
      <c r="F176" s="10">
        <v>20000</v>
      </c>
      <c r="G176" s="30">
        <v>550544.63</v>
      </c>
      <c r="H176" s="30">
        <v>299096.43</v>
      </c>
      <c r="I176" s="30"/>
      <c r="J176" s="30"/>
      <c r="K176" s="10">
        <f t="shared" ref="K176:L176" si="14">C59+E59+G59+I59+C98+E98+G98+I98+C137+E137+G137+I137+C176+E176+G176</f>
        <v>20259664.969999999</v>
      </c>
      <c r="L176" s="10">
        <f t="shared" si="14"/>
        <v>5150314.34</v>
      </c>
    </row>
    <row r="177" spans="1:12" x14ac:dyDescent="0.3">
      <c r="A177" s="1" t="s">
        <v>576</v>
      </c>
      <c r="B177" s="26" t="s">
        <v>589</v>
      </c>
      <c r="C177" s="10">
        <v>943357.22</v>
      </c>
      <c r="D177" s="10">
        <v>47948.32</v>
      </c>
      <c r="E177" s="10">
        <v>0</v>
      </c>
      <c r="F177" s="10">
        <v>0</v>
      </c>
      <c r="G177" s="30">
        <v>1139460.1000000001</v>
      </c>
      <c r="H177" s="30">
        <v>555157.22</v>
      </c>
      <c r="I177" s="30"/>
      <c r="J177" s="30"/>
      <c r="K177" s="10">
        <f t="shared" ref="K177:L177" si="15">C60+E60+G60+I60+C99+E99+G99+I99+C138+E138+G138+I138+C177+E177+G177</f>
        <v>21868563.960000005</v>
      </c>
      <c r="L177" s="10">
        <f t="shared" si="15"/>
        <v>7061808.5199999996</v>
      </c>
    </row>
    <row r="178" spans="1:12" x14ac:dyDescent="0.3">
      <c r="A178" s="1" t="s">
        <v>576</v>
      </c>
      <c r="B178" s="26" t="s">
        <v>590</v>
      </c>
      <c r="C178" s="10">
        <v>2367292.92</v>
      </c>
      <c r="D178" s="10">
        <v>1599188.63</v>
      </c>
      <c r="E178" s="10">
        <v>27306.83</v>
      </c>
      <c r="F178" s="10">
        <v>0</v>
      </c>
      <c r="G178" s="30">
        <v>0</v>
      </c>
      <c r="H178" s="30">
        <v>0</v>
      </c>
      <c r="I178" s="30"/>
      <c r="J178" s="30"/>
      <c r="K178" s="10">
        <f t="shared" ref="K178:L178" si="16">C61+E61+G61+I61+C100+E100+G100+I100+C139+E139+G139+I139+C178+E178+G178</f>
        <v>12177575.649999999</v>
      </c>
      <c r="L178" s="10">
        <f t="shared" si="16"/>
        <v>3705527.98</v>
      </c>
    </row>
    <row r="179" spans="1:12" x14ac:dyDescent="0.3">
      <c r="A179" s="1" t="s">
        <v>576</v>
      </c>
      <c r="B179" s="26" t="s">
        <v>591</v>
      </c>
      <c r="C179" s="10">
        <v>420135.95</v>
      </c>
      <c r="D179" s="10">
        <v>6557.46</v>
      </c>
      <c r="E179" s="10">
        <v>0</v>
      </c>
      <c r="F179" s="10">
        <v>0</v>
      </c>
      <c r="G179" s="30">
        <v>163275.97</v>
      </c>
      <c r="H179" s="30">
        <v>1867.13</v>
      </c>
      <c r="I179" s="30"/>
      <c r="J179" s="30"/>
      <c r="K179" s="10">
        <f t="shared" ref="K179:L179" si="17">C62+E62+G62+I62+C101+E101+G101+I101+C140+E140+G140+I140+C179+E179+G179</f>
        <v>9105290.9100000001</v>
      </c>
      <c r="L179" s="10">
        <f t="shared" si="17"/>
        <v>2023735.23</v>
      </c>
    </row>
    <row r="180" spans="1:12" x14ac:dyDescent="0.3">
      <c r="A180" s="1" t="s">
        <v>576</v>
      </c>
      <c r="B180" s="26" t="s">
        <v>592</v>
      </c>
      <c r="C180" s="10">
        <v>444834.79</v>
      </c>
      <c r="D180" s="10">
        <v>24813.46</v>
      </c>
      <c r="E180" s="10">
        <v>30872.61</v>
      </c>
      <c r="F180" s="10">
        <v>647.85</v>
      </c>
      <c r="G180" s="30">
        <v>0</v>
      </c>
      <c r="H180" s="30">
        <v>0</v>
      </c>
      <c r="I180" s="30"/>
      <c r="J180" s="30"/>
      <c r="K180" s="10">
        <f t="shared" ref="K180:L180" si="18">C63+E63+G63+I63+C102+E102+G102+I102+C141+E141+G141+I141+C180+E180+G180</f>
        <v>4972857.95</v>
      </c>
      <c r="L180" s="10">
        <f t="shared" si="18"/>
        <v>1725208.9200000004</v>
      </c>
    </row>
    <row r="181" spans="1:12" x14ac:dyDescent="0.3">
      <c r="A181" s="1" t="s">
        <v>576</v>
      </c>
      <c r="B181" s="26" t="s">
        <v>593</v>
      </c>
      <c r="C181" s="10">
        <v>1096337.8799999999</v>
      </c>
      <c r="D181" s="10">
        <v>28510.73</v>
      </c>
      <c r="E181" s="10">
        <v>3744956.44</v>
      </c>
      <c r="F181" s="10">
        <v>3100071.87</v>
      </c>
      <c r="G181" s="30">
        <v>1110000</v>
      </c>
      <c r="H181" s="30">
        <v>910000</v>
      </c>
      <c r="I181" s="30"/>
      <c r="J181" s="30"/>
      <c r="K181" s="10">
        <f t="shared" ref="K181:L181" si="19">C64+E64+G64+I64+C103+E103+G103+I103+C142+E142+G142+I142+C181+E181+G181</f>
        <v>37191976.799999997</v>
      </c>
      <c r="L181" s="10">
        <f t="shared" si="19"/>
        <v>10822828.690000001</v>
      </c>
    </row>
    <row r="182" spans="1:12" x14ac:dyDescent="0.3">
      <c r="A182" s="1" t="s">
        <v>576</v>
      </c>
      <c r="B182" s="26" t="s">
        <v>594</v>
      </c>
      <c r="C182" s="10">
        <v>333967.58</v>
      </c>
      <c r="D182" s="10">
        <v>25465.14</v>
      </c>
      <c r="E182" s="10">
        <v>0</v>
      </c>
      <c r="F182" s="10">
        <v>0</v>
      </c>
      <c r="G182" s="30">
        <v>60493.34</v>
      </c>
      <c r="H182" s="30">
        <v>308.08999999999997</v>
      </c>
      <c r="I182" s="30"/>
      <c r="J182" s="30"/>
      <c r="K182" s="10">
        <f t="shared" ref="K182:L182" si="20">C65+E65+G65+I65+C104+E104+G104+I104+C143+E143+G143+I143+C182+E182+G182</f>
        <v>6178586.8899999997</v>
      </c>
      <c r="L182" s="10">
        <f t="shared" si="20"/>
        <v>729751.35000000009</v>
      </c>
    </row>
    <row r="183" spans="1:12" x14ac:dyDescent="0.3">
      <c r="A183" s="1" t="s">
        <v>576</v>
      </c>
      <c r="B183" s="26" t="s">
        <v>595</v>
      </c>
      <c r="C183" s="10">
        <v>746313.89</v>
      </c>
      <c r="D183" s="10">
        <v>334788.67</v>
      </c>
      <c r="E183" s="10">
        <v>0</v>
      </c>
      <c r="F183" s="10">
        <v>0</v>
      </c>
      <c r="G183" s="30">
        <v>440307.87</v>
      </c>
      <c r="H183" s="30">
        <v>1789.05</v>
      </c>
      <c r="I183" s="30"/>
      <c r="J183" s="30"/>
      <c r="K183" s="10">
        <f t="shared" ref="K183:L183" si="21">C66+E66+G66+I66+C105+E105+G105+I105+C144+E144+G144+I144+C183+E183+G183</f>
        <v>19413022.5</v>
      </c>
      <c r="L183" s="10">
        <f t="shared" si="21"/>
        <v>2253742.12</v>
      </c>
    </row>
    <row r="184" spans="1:12" x14ac:dyDescent="0.3">
      <c r="A184" s="1" t="s">
        <v>576</v>
      </c>
      <c r="B184" s="26" t="s">
        <v>596</v>
      </c>
      <c r="C184" s="10">
        <v>1153067</v>
      </c>
      <c r="D184" s="10">
        <v>170914</v>
      </c>
      <c r="E184" s="10">
        <v>2985560</v>
      </c>
      <c r="F184" s="10">
        <v>2596619</v>
      </c>
      <c r="G184" s="30">
        <v>496819</v>
      </c>
      <c r="H184" s="30">
        <v>89289</v>
      </c>
      <c r="I184" s="30"/>
      <c r="J184" s="30"/>
      <c r="K184" s="10">
        <f t="shared" ref="K184:L184" si="22">C67+E67+G67+I67+C106+E106+G106+I106+C145+E145+G145+I145+C184+E184+G184</f>
        <v>19112602</v>
      </c>
      <c r="L184" s="10">
        <f t="shared" si="22"/>
        <v>5802977</v>
      </c>
    </row>
    <row r="185" spans="1:12" x14ac:dyDescent="0.3">
      <c r="A185" s="1" t="s">
        <v>576</v>
      </c>
      <c r="B185" s="26" t="s">
        <v>597</v>
      </c>
      <c r="C185" s="10">
        <v>667040.31999999995</v>
      </c>
      <c r="D185" s="10">
        <v>74339.820000000007</v>
      </c>
      <c r="E185" s="10">
        <v>257.52999999999997</v>
      </c>
      <c r="F185" s="10">
        <v>0</v>
      </c>
      <c r="G185" s="30">
        <v>599105.02</v>
      </c>
      <c r="H185" s="30">
        <v>5088.0600000000004</v>
      </c>
      <c r="I185" s="30"/>
      <c r="J185" s="30"/>
      <c r="K185" s="10">
        <f t="shared" ref="K185:L185" si="23">C68+E68+G68+I68+C107+E107+G107+I107+C146+E146+G146+I146+C185+E185+G185</f>
        <v>15605203.91</v>
      </c>
      <c r="L185" s="10">
        <f t="shared" si="23"/>
        <v>3595790.8599999994</v>
      </c>
    </row>
    <row r="186" spans="1:12" x14ac:dyDescent="0.3">
      <c r="A186" s="1" t="s">
        <v>576</v>
      </c>
      <c r="B186" s="26" t="s">
        <v>598</v>
      </c>
      <c r="C186" s="10">
        <v>487110.75</v>
      </c>
      <c r="D186" s="10">
        <v>38233.370000000003</v>
      </c>
      <c r="E186" s="10">
        <v>373702.65</v>
      </c>
      <c r="F186" s="10">
        <v>119694.61</v>
      </c>
      <c r="G186" s="30">
        <v>175000</v>
      </c>
      <c r="H186" s="30">
        <v>150000</v>
      </c>
      <c r="I186" s="30"/>
      <c r="J186" s="30"/>
      <c r="K186" s="10">
        <f t="shared" ref="K186:L186" si="24">C69+E69+G69+I69+C108+E108+G108+I108+C147+E147+G147+I147+C186+E186+G186</f>
        <v>6888955.5100000007</v>
      </c>
      <c r="L186" s="10">
        <f t="shared" si="24"/>
        <v>1212394.4300000002</v>
      </c>
    </row>
    <row r="187" spans="1:12" x14ac:dyDescent="0.3">
      <c r="A187" s="1" t="s">
        <v>576</v>
      </c>
      <c r="B187" s="26" t="s">
        <v>599</v>
      </c>
      <c r="C187" s="10">
        <v>192572</v>
      </c>
      <c r="D187" s="10">
        <v>22831</v>
      </c>
      <c r="E187" s="10">
        <v>3771</v>
      </c>
      <c r="F187" s="10">
        <v>500</v>
      </c>
      <c r="G187" s="30">
        <v>302558</v>
      </c>
      <c r="H187" s="30">
        <v>210123</v>
      </c>
      <c r="I187" s="30"/>
      <c r="J187" s="30"/>
      <c r="K187" s="10">
        <f t="shared" ref="K187:L187" si="25">C70+E70+G70+I70+C109+E109+G109+I109+C148+E148+G148+I148+C187+E187+G187</f>
        <v>8810954</v>
      </c>
      <c r="L187" s="10">
        <f t="shared" si="25"/>
        <v>2333192</v>
      </c>
    </row>
    <row r="188" spans="1:12" x14ac:dyDescent="0.3">
      <c r="A188" s="1" t="s">
        <v>576</v>
      </c>
      <c r="B188" s="26" t="s">
        <v>600</v>
      </c>
      <c r="C188" s="10">
        <v>312221.48</v>
      </c>
      <c r="D188" s="10">
        <v>42994.36</v>
      </c>
      <c r="E188" s="10">
        <v>26.71</v>
      </c>
      <c r="F188" s="10">
        <v>0</v>
      </c>
      <c r="G188" s="30">
        <v>140000</v>
      </c>
      <c r="H188" s="30">
        <v>30000</v>
      </c>
      <c r="I188" s="30"/>
      <c r="J188" s="30"/>
      <c r="K188" s="10">
        <f t="shared" ref="K188:L188" si="26">C71+E71+G71+I71+C110+E110+G110+I110+C149+E149+G149+I149+C188+E188+G188</f>
        <v>5964032.8900000015</v>
      </c>
      <c r="L188" s="10">
        <f t="shared" si="26"/>
        <v>961143.02</v>
      </c>
    </row>
    <row r="189" spans="1:12" x14ac:dyDescent="0.3">
      <c r="A189" s="1" t="s">
        <v>576</v>
      </c>
      <c r="B189" s="26" t="s">
        <v>601</v>
      </c>
      <c r="C189" s="10">
        <v>408712.81</v>
      </c>
      <c r="D189" s="10">
        <v>38695.1</v>
      </c>
      <c r="E189" s="10">
        <v>0</v>
      </c>
      <c r="F189" s="10">
        <v>0</v>
      </c>
      <c r="G189" s="30">
        <v>229476.59</v>
      </c>
      <c r="H189" s="30">
        <v>5622.68</v>
      </c>
      <c r="I189" s="30"/>
      <c r="J189" s="30"/>
      <c r="K189" s="10">
        <f t="shared" ref="K189:L189" si="27">C72+E72+G72+I72+C111+E111+G111+I111+C150+E150+G150+I150+C189+E189+G189</f>
        <v>7259605.4699999988</v>
      </c>
      <c r="L189" s="10">
        <f t="shared" si="27"/>
        <v>1038087.55</v>
      </c>
    </row>
    <row r="190" spans="1:12" x14ac:dyDescent="0.3">
      <c r="A190" s="1" t="s">
        <v>576</v>
      </c>
      <c r="B190" s="26" t="s">
        <v>602</v>
      </c>
      <c r="C190" s="10">
        <v>730600</v>
      </c>
      <c r="D190" s="10">
        <v>7100</v>
      </c>
      <c r="E190" s="10">
        <v>0</v>
      </c>
      <c r="F190" s="10">
        <v>0</v>
      </c>
      <c r="G190" s="30">
        <v>762200</v>
      </c>
      <c r="H190" s="30">
        <v>36600</v>
      </c>
      <c r="I190" s="30"/>
      <c r="J190" s="30"/>
      <c r="K190" s="10">
        <f t="shared" ref="K190:L190" si="28">C73+E73+G73+I73+C112+E112+G112+I112+C151+E151+G151+I151+C190+E190+G190</f>
        <v>40117500</v>
      </c>
      <c r="L190" s="10">
        <f t="shared" si="28"/>
        <v>5047400</v>
      </c>
    </row>
    <row r="191" spans="1:12" x14ac:dyDescent="0.3">
      <c r="A191" s="1" t="s">
        <v>576</v>
      </c>
      <c r="B191" s="26" t="s">
        <v>603</v>
      </c>
      <c r="C191" s="10">
        <v>585358.96</v>
      </c>
      <c r="D191" s="10">
        <v>42875.45</v>
      </c>
      <c r="E191" s="10">
        <v>10067073.75</v>
      </c>
      <c r="F191" s="10">
        <v>9797341</v>
      </c>
      <c r="G191" s="30">
        <v>120000</v>
      </c>
      <c r="H191" s="30">
        <v>0</v>
      </c>
      <c r="I191" s="30"/>
      <c r="J191" s="30"/>
      <c r="K191" s="10">
        <f t="shared" ref="K191:L191" si="29">C74+E74+G74+I74+C113+E113+G113+I113+C152+E152+G152+I152+C191+E191+G191</f>
        <v>31977857.300000001</v>
      </c>
      <c r="L191" s="10">
        <f t="shared" si="29"/>
        <v>14729511.120000001</v>
      </c>
    </row>
    <row r="192" spans="1:12" x14ac:dyDescent="0.3">
      <c r="A192" s="1" t="s">
        <v>576</v>
      </c>
      <c r="B192" s="26" t="s">
        <v>604</v>
      </c>
      <c r="C192" s="10">
        <v>62139.01</v>
      </c>
      <c r="D192" s="10">
        <v>945.28</v>
      </c>
      <c r="E192" s="10">
        <v>230238.94</v>
      </c>
      <c r="F192" s="10">
        <v>1621.99</v>
      </c>
      <c r="G192" s="30">
        <v>1141766.56</v>
      </c>
      <c r="H192" s="30">
        <v>158914.69</v>
      </c>
      <c r="I192" s="30"/>
      <c r="J192" s="30"/>
      <c r="K192" s="10">
        <f t="shared" ref="K192:L192" si="30">C75+E75+G75+I75+C114+E114+G114+I114+C153+E153+G153+I153+C192+E192+G192</f>
        <v>20905702.680000003</v>
      </c>
      <c r="L192" s="10">
        <f t="shared" si="30"/>
        <v>2878906.7699999996</v>
      </c>
    </row>
    <row r="193" spans="1:13" x14ac:dyDescent="0.3">
      <c r="A193" s="1" t="s">
        <v>576</v>
      </c>
      <c r="B193" s="26" t="s">
        <v>605</v>
      </c>
      <c r="C193" s="10">
        <v>264270.62</v>
      </c>
      <c r="D193" s="10">
        <v>1348.99</v>
      </c>
      <c r="E193" s="10">
        <v>40268.17</v>
      </c>
      <c r="F193" s="10">
        <v>0</v>
      </c>
      <c r="G193" s="30">
        <v>499419.13</v>
      </c>
      <c r="H193" s="30">
        <v>299652.33</v>
      </c>
      <c r="I193" s="30"/>
      <c r="J193" s="30"/>
      <c r="K193" s="10">
        <f t="shared" ref="K193:L193" si="31">C76+E76+G76+I76+C115+E115+G115+I115+C154+E154+G154+I154+C193+E193+G193</f>
        <v>8691003.8000000007</v>
      </c>
      <c r="L193" s="10">
        <f t="shared" si="31"/>
        <v>1883127.57</v>
      </c>
    </row>
    <row r="194" spans="1:13" x14ac:dyDescent="0.3">
      <c r="A194" s="1" t="s">
        <v>576</v>
      </c>
      <c r="B194" s="26" t="s">
        <v>606</v>
      </c>
      <c r="C194" s="10">
        <v>986540</v>
      </c>
      <c r="D194" s="10">
        <v>148877</v>
      </c>
      <c r="E194" s="10">
        <v>0</v>
      </c>
      <c r="F194" s="10">
        <v>2387</v>
      </c>
      <c r="G194" s="30">
        <v>168842</v>
      </c>
      <c r="H194" s="30">
        <v>0</v>
      </c>
      <c r="I194" s="30"/>
      <c r="J194" s="30"/>
      <c r="K194" s="10">
        <f>C77+E77+G77+I77+C116+E116+G116+I116+C155+E155+G155+I155+C194+E194+G194</f>
        <v>15630706</v>
      </c>
      <c r="L194" s="10">
        <f>D77+F77+H77+J77+D116+F116+H116+J116+D155+F155+H155+J155+D194+F194+H194</f>
        <v>1951426</v>
      </c>
    </row>
    <row r="195" spans="1:13" x14ac:dyDescent="0.3">
      <c r="A195" s="1" t="s">
        <v>386</v>
      </c>
      <c r="B195" s="26" t="s">
        <v>607</v>
      </c>
      <c r="C195" s="10">
        <v>808708.69</v>
      </c>
      <c r="D195" s="10">
        <v>76751.23</v>
      </c>
      <c r="E195" s="10">
        <v>0</v>
      </c>
      <c r="F195" s="10">
        <v>0</v>
      </c>
      <c r="G195" s="30">
        <v>661634.94999999995</v>
      </c>
      <c r="H195" s="30">
        <v>43500.19</v>
      </c>
      <c r="I195" s="30"/>
      <c r="J195" s="30"/>
      <c r="K195" s="10">
        <f>C78+E78+G78+I78+C117+E117+G117+I117+C156+E156+G156+I156+C195+E195+G195</f>
        <v>14352501.099999998</v>
      </c>
      <c r="L195" s="10">
        <f>D78+F78+H78+J78+D117+F117+H117+J117+D156+F156+H156+J156+D195+F195+H195</f>
        <v>2210450.98</v>
      </c>
    </row>
    <row r="196" spans="1:13" x14ac:dyDescent="0.3">
      <c r="B196" s="26"/>
      <c r="C196" s="10"/>
      <c r="D196" s="10"/>
      <c r="E196" s="10"/>
      <c r="F196" s="10"/>
      <c r="G196" s="4"/>
      <c r="H196" s="4"/>
      <c r="I196" s="4"/>
      <c r="J196" s="4"/>
      <c r="K196" s="10"/>
      <c r="L196" s="10"/>
    </row>
    <row r="197" spans="1:13" x14ac:dyDescent="0.3">
      <c r="B197" s="26" t="s">
        <v>225</v>
      </c>
      <c r="C197" s="11">
        <f t="shared" ref="C197:H197" si="32">SUBTOTAL(9,C164:C196)</f>
        <v>25062140.050000004</v>
      </c>
      <c r="D197" s="11">
        <f t="shared" si="32"/>
        <v>5672545.290000001</v>
      </c>
      <c r="E197" s="11">
        <f t="shared" si="32"/>
        <v>19421925.900000002</v>
      </c>
      <c r="F197" s="11">
        <f t="shared" si="32"/>
        <v>16928362.239999998</v>
      </c>
      <c r="G197" s="11">
        <f t="shared" si="32"/>
        <v>14690795.24</v>
      </c>
      <c r="H197" s="11">
        <f t="shared" si="32"/>
        <v>4696386.5100000007</v>
      </c>
      <c r="I197" s="4"/>
      <c r="J197" s="4"/>
      <c r="K197" s="11">
        <f>SUBTOTAL(9,K164:K196)</f>
        <v>797860016.13999987</v>
      </c>
      <c r="L197" s="11">
        <f>SUBTOTAL(9,L164:L196)</f>
        <v>227171114.27000001</v>
      </c>
    </row>
    <row r="198" spans="1:13" x14ac:dyDescent="0.3">
      <c r="B198" s="26"/>
      <c r="C198" s="4"/>
      <c r="D198" s="4"/>
      <c r="E198" s="4"/>
      <c r="F198" s="4"/>
      <c r="G198" s="4"/>
      <c r="H198" s="4"/>
      <c r="I198" s="4"/>
      <c r="J198" s="4"/>
      <c r="K198" s="4"/>
      <c r="L198" s="4"/>
    </row>
    <row r="199" spans="1:13" x14ac:dyDescent="0.3">
      <c r="B199" s="8"/>
      <c r="C199" s="4"/>
      <c r="D199" s="4"/>
      <c r="E199" s="4"/>
      <c r="F199" s="4"/>
      <c r="G199" s="4"/>
      <c r="H199" s="4"/>
      <c r="I199" s="4"/>
      <c r="J199" s="4"/>
      <c r="K199" s="4"/>
      <c r="L199" s="4"/>
    </row>
    <row r="200" spans="1:13" ht="39.75" customHeight="1" x14ac:dyDescent="0.3">
      <c r="B200" s="26"/>
      <c r="C200" s="228"/>
      <c r="D200" s="228"/>
      <c r="E200" s="228"/>
      <c r="F200" s="228"/>
      <c r="G200" s="228"/>
      <c r="H200" s="228"/>
      <c r="I200" s="228"/>
      <c r="J200" s="234"/>
      <c r="K200" s="224" t="s">
        <v>290</v>
      </c>
      <c r="L200" s="225"/>
      <c r="M200" s="6"/>
    </row>
    <row r="201" spans="1:13" x14ac:dyDescent="0.3">
      <c r="B201" s="15"/>
      <c r="C201" s="28"/>
      <c r="D201" s="28"/>
      <c r="E201" s="28"/>
      <c r="F201" s="28"/>
      <c r="G201" s="26"/>
      <c r="H201" s="28"/>
      <c r="I201" s="27"/>
      <c r="J201" s="27"/>
      <c r="K201" s="166" t="s">
        <v>251</v>
      </c>
      <c r="L201" s="158" t="s">
        <v>252</v>
      </c>
    </row>
    <row r="202" spans="1:13" x14ac:dyDescent="0.3">
      <c r="B202" s="15"/>
      <c r="C202" s="28"/>
      <c r="D202" s="28"/>
      <c r="E202" s="28"/>
      <c r="F202" s="28"/>
      <c r="G202" s="28"/>
      <c r="H202" s="28"/>
      <c r="I202" s="27"/>
      <c r="J202" s="27"/>
      <c r="K202" s="28" t="s">
        <v>253</v>
      </c>
      <c r="L202" s="158" t="s">
        <v>253</v>
      </c>
    </row>
    <row r="203" spans="1:13" x14ac:dyDescent="0.3">
      <c r="B203" s="15"/>
      <c r="C203" s="28"/>
      <c r="D203" s="28"/>
      <c r="E203" s="28"/>
      <c r="F203" s="28"/>
      <c r="G203" s="28"/>
      <c r="H203" s="28"/>
      <c r="I203" s="28"/>
      <c r="J203" s="28"/>
      <c r="K203" s="28"/>
      <c r="L203" s="158"/>
    </row>
    <row r="204" spans="1:13" x14ac:dyDescent="0.3">
      <c r="A204" s="31" t="s">
        <v>159</v>
      </c>
      <c r="B204" s="26"/>
      <c r="C204" s="4"/>
      <c r="D204" s="4"/>
      <c r="E204" s="4"/>
      <c r="F204" s="4"/>
      <c r="G204" s="4"/>
      <c r="H204" s="238" t="s">
        <v>510</v>
      </c>
      <c r="I204" s="238"/>
      <c r="J204" s="238"/>
      <c r="K204" s="160">
        <v>0</v>
      </c>
      <c r="L204" s="161">
        <v>0</v>
      </c>
    </row>
    <row r="205" spans="1:13" x14ac:dyDescent="0.3">
      <c r="A205" s="31"/>
      <c r="B205" s="26"/>
      <c r="C205" s="4"/>
      <c r="D205" s="4"/>
      <c r="E205" s="4"/>
      <c r="F205" s="4"/>
      <c r="G205" s="4"/>
      <c r="H205" s="4"/>
      <c r="I205" s="4"/>
      <c r="J205" s="4"/>
      <c r="K205" s="15">
        <f>K197+K204</f>
        <v>797860016.13999987</v>
      </c>
      <c r="L205" s="15">
        <f>L197+L204</f>
        <v>227171114.27000001</v>
      </c>
    </row>
    <row r="206" spans="1:13" x14ac:dyDescent="0.3">
      <c r="A206" s="31" t="s">
        <v>171</v>
      </c>
      <c r="B206" s="26"/>
      <c r="C206" s="4"/>
      <c r="D206" s="4"/>
      <c r="E206" s="4"/>
      <c r="F206" s="4"/>
      <c r="G206" s="4"/>
      <c r="H206" s="231" t="s">
        <v>161</v>
      </c>
      <c r="I206" s="231"/>
      <c r="J206" s="231"/>
      <c r="K206" s="4">
        <v>79846192</v>
      </c>
      <c r="L206" s="148">
        <v>79846192</v>
      </c>
    </row>
    <row r="207" spans="1:13" ht="13.5" thickBot="1" x14ac:dyDescent="0.35">
      <c r="A207" s="31"/>
      <c r="B207" s="10"/>
      <c r="C207" s="10"/>
      <c r="D207" s="10"/>
      <c r="E207" s="10"/>
      <c r="F207" s="10"/>
      <c r="G207" s="10"/>
      <c r="H207" s="149"/>
      <c r="I207" s="149"/>
      <c r="J207" s="149"/>
      <c r="K207" s="149"/>
      <c r="L207" s="150"/>
    </row>
    <row r="208" spans="1:13" ht="14" thickTop="1" thickBot="1" x14ac:dyDescent="0.35">
      <c r="B208" s="10"/>
      <c r="C208" s="10"/>
      <c r="D208" s="10"/>
      <c r="E208" s="10"/>
      <c r="F208" s="10"/>
      <c r="G208" s="10"/>
      <c r="H208" s="232" t="s">
        <v>160</v>
      </c>
      <c r="I208" s="232"/>
      <c r="J208" s="232"/>
      <c r="K208" s="151">
        <f>K205-K206</f>
        <v>718013824.13999987</v>
      </c>
      <c r="L208" s="152">
        <f>L205-L206</f>
        <v>147324922.27000001</v>
      </c>
    </row>
    <row r="209" spans="2:12" ht="13.5" thickTop="1" x14ac:dyDescent="0.3">
      <c r="B209" s="26"/>
      <c r="C209" s="4"/>
      <c r="D209" s="4"/>
      <c r="E209" s="4"/>
      <c r="F209" s="4"/>
      <c r="G209" s="4"/>
      <c r="H209" s="4"/>
      <c r="I209" s="4"/>
      <c r="J209" s="4"/>
      <c r="K209" s="4"/>
      <c r="L209" s="4"/>
    </row>
    <row r="210" spans="2:12" x14ac:dyDescent="0.3">
      <c r="B210" s="26"/>
      <c r="C210" s="4"/>
      <c r="D210" s="4"/>
      <c r="E210" s="4"/>
      <c r="F210" s="4"/>
      <c r="G210" s="4"/>
      <c r="H210" s="4"/>
      <c r="I210" s="4"/>
      <c r="J210" s="4"/>
      <c r="K210" s="4"/>
      <c r="L210" s="4"/>
    </row>
  </sheetData>
  <mergeCells count="29">
    <mergeCell ref="K200:L200"/>
    <mergeCell ref="K161:L161"/>
    <mergeCell ref="B82:L82"/>
    <mergeCell ref="B43:L43"/>
    <mergeCell ref="C44:D44"/>
    <mergeCell ref="E44:F44"/>
    <mergeCell ref="G44:H44"/>
    <mergeCell ref="I44:J44"/>
    <mergeCell ref="B160:L160"/>
    <mergeCell ref="C161:D161"/>
    <mergeCell ref="E161:F161"/>
    <mergeCell ref="G161:H161"/>
    <mergeCell ref="I161:J161"/>
    <mergeCell ref="H204:J204"/>
    <mergeCell ref="H206:J206"/>
    <mergeCell ref="H208:J208"/>
    <mergeCell ref="I83:J83"/>
    <mergeCell ref="C83:D83"/>
    <mergeCell ref="E83:F83"/>
    <mergeCell ref="G83:H83"/>
    <mergeCell ref="B121:L121"/>
    <mergeCell ref="C122:D122"/>
    <mergeCell ref="E122:F122"/>
    <mergeCell ref="G122:H122"/>
    <mergeCell ref="I122:J122"/>
    <mergeCell ref="C200:D200"/>
    <mergeCell ref="E200:F200"/>
    <mergeCell ref="G200:H200"/>
    <mergeCell ref="I200:J200"/>
  </mergeCells>
  <phoneticPr fontId="0" type="noConversion"/>
  <pageMargins left="0.74803149606299213" right="0.74803149606299213" top="0.49" bottom="0.52" header="0.17" footer="0.51181102362204722"/>
  <pageSetup paperSize="9" scale="58" fitToHeight="10" orientation="landscape" r:id="rId1"/>
  <headerFooter alignWithMargins="0"/>
  <rowBreaks count="3" manualBreakCount="3">
    <brk id="81" max="16383" man="1"/>
    <brk id="120" max="16383" man="1"/>
    <brk id="159" max="11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"/>
  <sheetViews>
    <sheetView topLeftCell="B7" zoomScaleNormal="100" workbookViewId="0">
      <selection activeCell="B7" sqref="B7"/>
    </sheetView>
  </sheetViews>
  <sheetFormatPr defaultColWidth="9.1796875" defaultRowHeight="13" x14ac:dyDescent="0.3"/>
  <cols>
    <col min="1" max="1" width="9.1796875" style="1" hidden="1" customWidth="1"/>
    <col min="2" max="2" width="27.81640625" style="1" customWidth="1"/>
    <col min="3" max="30" width="13" style="1" customWidth="1"/>
    <col min="31" max="16384" width="9.1796875" style="1"/>
  </cols>
  <sheetData>
    <row r="1" spans="1:12" hidden="1" x14ac:dyDescent="0.3">
      <c r="A1" s="1" t="s">
        <v>564</v>
      </c>
    </row>
    <row r="2" spans="1:12" hidden="1" x14ac:dyDescent="0.3">
      <c r="A2" s="1" t="s">
        <v>238</v>
      </c>
    </row>
    <row r="3" spans="1:12" hidden="1" x14ac:dyDescent="0.3">
      <c r="A3" s="1" t="s">
        <v>245</v>
      </c>
      <c r="B3" s="8" t="s">
        <v>260</v>
      </c>
      <c r="C3" s="1" t="s">
        <v>226</v>
      </c>
      <c r="D3" s="1" t="s">
        <v>226</v>
      </c>
      <c r="E3" s="1" t="s">
        <v>226</v>
      </c>
      <c r="F3" s="1" t="s">
        <v>226</v>
      </c>
      <c r="G3" s="1" t="s">
        <v>226</v>
      </c>
      <c r="H3" s="1" t="s">
        <v>226</v>
      </c>
      <c r="I3" s="1" t="s">
        <v>226</v>
      </c>
      <c r="J3" s="1" t="s">
        <v>226</v>
      </c>
    </row>
    <row r="4" spans="1:12" hidden="1" x14ac:dyDescent="0.3">
      <c r="A4" s="1" t="s">
        <v>227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3">
      <c r="A5" s="1" t="s">
        <v>254</v>
      </c>
      <c r="C5" s="1">
        <v>560</v>
      </c>
      <c r="D5" s="1">
        <v>560</v>
      </c>
      <c r="E5" s="1">
        <v>570</v>
      </c>
      <c r="F5" s="1">
        <v>570</v>
      </c>
      <c r="G5" s="1">
        <v>580</v>
      </c>
      <c r="H5" s="1">
        <v>580</v>
      </c>
      <c r="I5" s="1">
        <v>590</v>
      </c>
      <c r="J5" s="1">
        <v>590</v>
      </c>
      <c r="K5" s="2"/>
      <c r="L5" s="3"/>
    </row>
    <row r="6" spans="1:12" s="22" customFormat="1" ht="12.75" hidden="1" customHeight="1" x14ac:dyDescent="0.35">
      <c r="A6" s="1" t="s">
        <v>353</v>
      </c>
      <c r="C6" s="1" t="s">
        <v>354</v>
      </c>
      <c r="D6" s="1" t="s">
        <v>355</v>
      </c>
      <c r="E6" s="1" t="s">
        <v>354</v>
      </c>
      <c r="F6" s="1" t="s">
        <v>355</v>
      </c>
      <c r="G6" s="1" t="s">
        <v>354</v>
      </c>
      <c r="H6" s="1" t="s">
        <v>355</v>
      </c>
      <c r="I6" s="1" t="s">
        <v>354</v>
      </c>
      <c r="J6" s="1" t="s">
        <v>355</v>
      </c>
    </row>
    <row r="7" spans="1:12" customFormat="1" ht="12.5" x14ac:dyDescent="0.25"/>
    <row r="8" spans="1:12" hidden="1" x14ac:dyDescent="0.3">
      <c r="A8" s="1" t="s">
        <v>148</v>
      </c>
    </row>
    <row r="9" spans="1:12" hidden="1" x14ac:dyDescent="0.3">
      <c r="A9" s="1" t="s">
        <v>236</v>
      </c>
    </row>
    <row r="10" spans="1:12" hidden="1" x14ac:dyDescent="0.3">
      <c r="A10" s="1" t="s">
        <v>249</v>
      </c>
      <c r="B10" s="8"/>
      <c r="C10" s="31"/>
      <c r="D10" s="31"/>
      <c r="E10" s="31"/>
      <c r="F10" s="31"/>
      <c r="G10" s="31"/>
      <c r="H10" s="31"/>
      <c r="I10" s="31"/>
      <c r="J10" s="31"/>
      <c r="K10" s="31" t="s">
        <v>226</v>
      </c>
      <c r="L10" s="31" t="s">
        <v>226</v>
      </c>
    </row>
    <row r="11" spans="1:12" hidden="1" x14ac:dyDescent="0.3">
      <c r="A11" s="1" t="s">
        <v>231</v>
      </c>
      <c r="C11" s="64"/>
      <c r="D11" s="31"/>
      <c r="E11" s="64"/>
      <c r="F11" s="31"/>
      <c r="G11" s="64"/>
      <c r="H11" s="31"/>
      <c r="I11" s="64"/>
      <c r="J11" s="31"/>
      <c r="K11" s="64">
        <v>10</v>
      </c>
      <c r="L11" s="31">
        <v>30</v>
      </c>
    </row>
    <row r="12" spans="1:12" hidden="1" x14ac:dyDescent="0.3">
      <c r="A12" s="1" t="s">
        <v>221</v>
      </c>
      <c r="C12" s="31"/>
      <c r="D12" s="31"/>
      <c r="E12" s="31"/>
      <c r="F12" s="31"/>
      <c r="G12" s="31"/>
      <c r="H12" s="31"/>
      <c r="I12" s="31"/>
      <c r="J12" s="31"/>
      <c r="K12" s="31" t="s">
        <v>173</v>
      </c>
      <c r="L12" s="31" t="s">
        <v>173</v>
      </c>
    </row>
    <row r="13" spans="1:12" s="22" customFormat="1" ht="12.75" hidden="1" customHeight="1" x14ac:dyDescent="0.35">
      <c r="A13" s="1" t="s">
        <v>361</v>
      </c>
      <c r="C13" s="31"/>
      <c r="D13" s="31"/>
      <c r="E13" s="31"/>
      <c r="F13" s="31"/>
      <c r="G13" s="31"/>
      <c r="H13" s="31"/>
      <c r="I13" s="31"/>
      <c r="J13" s="31"/>
      <c r="K13" s="31" t="s">
        <v>354</v>
      </c>
      <c r="L13" s="31" t="s">
        <v>355</v>
      </c>
    </row>
    <row r="14" spans="1:12" s="22" customFormat="1" ht="12.75" customHeight="1" x14ac:dyDescent="0.35">
      <c r="A14" s="1"/>
      <c r="D14" s="1"/>
      <c r="E14" s="1"/>
      <c r="F14" s="1"/>
      <c r="G14" s="1"/>
      <c r="H14" s="1"/>
      <c r="I14" s="23"/>
      <c r="J14" s="1"/>
    </row>
    <row r="15" spans="1:12" hidden="1" x14ac:dyDescent="0.3">
      <c r="A15" s="1" t="s">
        <v>565</v>
      </c>
    </row>
    <row r="16" spans="1:12" hidden="1" x14ac:dyDescent="0.3">
      <c r="A16" s="1" t="s">
        <v>237</v>
      </c>
    </row>
    <row r="17" spans="1:13" hidden="1" x14ac:dyDescent="0.3">
      <c r="A17" s="1" t="s">
        <v>250</v>
      </c>
      <c r="B17" s="8" t="s">
        <v>260</v>
      </c>
      <c r="C17" s="1" t="s">
        <v>226</v>
      </c>
      <c r="D17" s="1" t="s">
        <v>226</v>
      </c>
      <c r="E17" s="1" t="s">
        <v>226</v>
      </c>
      <c r="F17" s="1" t="s">
        <v>226</v>
      </c>
    </row>
    <row r="18" spans="1:13" hidden="1" x14ac:dyDescent="0.3">
      <c r="A18" s="1" t="s">
        <v>232</v>
      </c>
      <c r="C18" s="7">
        <v>10</v>
      </c>
      <c r="D18" s="1">
        <v>30</v>
      </c>
      <c r="E18" s="7">
        <v>10</v>
      </c>
      <c r="F18" s="1">
        <v>30</v>
      </c>
      <c r="G18" s="7"/>
      <c r="I18" s="7"/>
      <c r="K18" s="2"/>
      <c r="L18" s="3"/>
    </row>
    <row r="19" spans="1:13" hidden="1" x14ac:dyDescent="0.3">
      <c r="A19" s="1" t="s">
        <v>222</v>
      </c>
      <c r="C19" s="1">
        <v>600</v>
      </c>
      <c r="D19" s="1">
        <v>600</v>
      </c>
      <c r="E19" s="1">
        <v>610</v>
      </c>
      <c r="F19" s="1">
        <v>610</v>
      </c>
      <c r="K19" s="2"/>
      <c r="L19" s="3"/>
    </row>
    <row r="20" spans="1:13" s="22" customFormat="1" ht="12.75" hidden="1" customHeight="1" x14ac:dyDescent="0.35">
      <c r="A20" s="1" t="s">
        <v>368</v>
      </c>
      <c r="C20" s="1" t="s">
        <v>354</v>
      </c>
      <c r="D20" s="1" t="s">
        <v>355</v>
      </c>
      <c r="E20" s="1" t="s">
        <v>354</v>
      </c>
      <c r="F20" s="1" t="s">
        <v>355</v>
      </c>
      <c r="G20" s="1"/>
      <c r="H20" s="1"/>
      <c r="I20" s="23"/>
      <c r="J20" s="1"/>
    </row>
    <row r="21" spans="1:13" customFormat="1" ht="12.5" x14ac:dyDescent="0.25"/>
    <row r="22" spans="1:13" hidden="1" x14ac:dyDescent="0.3">
      <c r="A22" s="1" t="s">
        <v>174</v>
      </c>
    </row>
    <row r="23" spans="1:13" hidden="1" x14ac:dyDescent="0.3">
      <c r="A23" s="1" t="s">
        <v>371</v>
      </c>
      <c r="K23" s="31"/>
    </row>
    <row r="24" spans="1:13" hidden="1" x14ac:dyDescent="0.3">
      <c r="A24" s="1" t="s">
        <v>372</v>
      </c>
      <c r="B24" s="8"/>
      <c r="C24" s="31"/>
      <c r="D24" s="31"/>
      <c r="E24" s="31"/>
      <c r="F24" s="31"/>
      <c r="K24" s="31" t="s">
        <v>226</v>
      </c>
      <c r="L24" s="1" t="s">
        <v>226</v>
      </c>
    </row>
    <row r="25" spans="1:13" hidden="1" x14ac:dyDescent="0.3">
      <c r="A25" s="1" t="s">
        <v>373</v>
      </c>
      <c r="C25" s="64"/>
      <c r="D25" s="31"/>
      <c r="E25" s="64"/>
      <c r="F25" s="31"/>
      <c r="G25" s="7"/>
      <c r="I25" s="7"/>
      <c r="K25" s="64">
        <v>10</v>
      </c>
      <c r="L25" s="1">
        <v>10</v>
      </c>
    </row>
    <row r="26" spans="1:13" hidden="1" x14ac:dyDescent="0.3">
      <c r="A26" s="1" t="s">
        <v>374</v>
      </c>
      <c r="C26" s="31"/>
      <c r="D26" s="31"/>
      <c r="E26" s="31"/>
      <c r="F26" s="31"/>
      <c r="K26" s="31">
        <v>120</v>
      </c>
      <c r="L26" s="1">
        <v>120</v>
      </c>
    </row>
    <row r="27" spans="1:13" s="22" customFormat="1" ht="12.75" hidden="1" customHeight="1" x14ac:dyDescent="0.35">
      <c r="A27" s="1" t="s">
        <v>375</v>
      </c>
      <c r="C27" s="31"/>
      <c r="D27" s="31"/>
      <c r="E27" s="31"/>
      <c r="F27" s="31"/>
      <c r="G27" s="1"/>
      <c r="H27" s="1"/>
      <c r="I27" s="23"/>
      <c r="J27" s="1"/>
      <c r="K27" s="64" t="s">
        <v>355</v>
      </c>
      <c r="L27" s="7" t="s">
        <v>355</v>
      </c>
    </row>
    <row r="29" spans="1:13" ht="17.5" x14ac:dyDescent="0.35">
      <c r="B29" s="217" t="s">
        <v>258</v>
      </c>
      <c r="C29" s="217"/>
      <c r="D29" s="217"/>
      <c r="E29" s="217"/>
      <c r="F29" s="217"/>
      <c r="G29" s="217"/>
      <c r="H29" s="217"/>
      <c r="I29" s="217"/>
      <c r="J29" s="217"/>
      <c r="K29" s="217"/>
      <c r="L29" s="217"/>
    </row>
    <row r="30" spans="1:13" ht="25.5" customHeight="1" x14ac:dyDescent="0.3">
      <c r="B30" s="13" t="s">
        <v>509</v>
      </c>
      <c r="C30" s="236" t="s">
        <v>330</v>
      </c>
      <c r="D30" s="237"/>
      <c r="E30" s="236" t="s">
        <v>331</v>
      </c>
      <c r="F30" s="237"/>
      <c r="G30" s="236" t="s">
        <v>332</v>
      </c>
      <c r="H30" s="237"/>
      <c r="I30" s="236" t="s">
        <v>333</v>
      </c>
      <c r="J30" s="237"/>
      <c r="K30" s="14"/>
      <c r="L30" s="6"/>
      <c r="M30" s="6"/>
    </row>
    <row r="31" spans="1:13" x14ac:dyDescent="0.3">
      <c r="B31" s="8"/>
      <c r="C31" s="9" t="s">
        <v>251</v>
      </c>
      <c r="D31" s="9" t="s">
        <v>252</v>
      </c>
      <c r="E31" s="9" t="s">
        <v>251</v>
      </c>
      <c r="F31" s="9" t="s">
        <v>252</v>
      </c>
      <c r="G31" s="9" t="s">
        <v>251</v>
      </c>
      <c r="H31" s="9" t="s">
        <v>252</v>
      </c>
      <c r="I31" s="9" t="s">
        <v>251</v>
      </c>
      <c r="J31" s="9" t="s">
        <v>252</v>
      </c>
      <c r="K31" s="12"/>
      <c r="L31" s="12"/>
    </row>
    <row r="32" spans="1:13" x14ac:dyDescent="0.3">
      <c r="B32" s="8"/>
      <c r="C32" s="9" t="s">
        <v>253</v>
      </c>
      <c r="D32" s="9" t="s">
        <v>253</v>
      </c>
      <c r="E32" s="9" t="s">
        <v>253</v>
      </c>
      <c r="F32" s="9" t="s">
        <v>253</v>
      </c>
      <c r="G32" s="9" t="s">
        <v>253</v>
      </c>
      <c r="H32" s="9" t="s">
        <v>253</v>
      </c>
      <c r="I32" s="9" t="s">
        <v>253</v>
      </c>
      <c r="J32" s="9" t="s">
        <v>253</v>
      </c>
      <c r="K32" s="12"/>
      <c r="L32" s="12"/>
    </row>
    <row r="33" spans="1:12" x14ac:dyDescent="0.3">
      <c r="B33" s="8"/>
      <c r="K33" s="6"/>
      <c r="L33" s="6"/>
    </row>
    <row r="34" spans="1:12" x14ac:dyDescent="0.3">
      <c r="A34" s="1" t="s">
        <v>576</v>
      </c>
      <c r="B34" s="26" t="s">
        <v>577</v>
      </c>
      <c r="C34" s="10">
        <v>88000</v>
      </c>
      <c r="D34" s="10">
        <v>0</v>
      </c>
      <c r="E34" s="10">
        <v>1724876.12</v>
      </c>
      <c r="F34" s="10">
        <v>24935.94</v>
      </c>
      <c r="G34" s="10">
        <v>1126078.6399999999</v>
      </c>
      <c r="H34" s="10">
        <v>9520.9500000000007</v>
      </c>
      <c r="I34" s="10">
        <v>113935.92</v>
      </c>
      <c r="J34" s="10">
        <v>5156.4799999999996</v>
      </c>
      <c r="K34" s="4"/>
      <c r="L34" s="4"/>
    </row>
    <row r="35" spans="1:12" x14ac:dyDescent="0.3">
      <c r="A35" s="1" t="s">
        <v>576</v>
      </c>
      <c r="B35" s="26" t="s">
        <v>578</v>
      </c>
      <c r="C35" s="10">
        <v>229325.88</v>
      </c>
      <c r="D35" s="10">
        <v>84.53</v>
      </c>
      <c r="E35" s="10">
        <v>2531062.37</v>
      </c>
      <c r="F35" s="10">
        <v>250938.29</v>
      </c>
      <c r="G35" s="10">
        <v>368222.29</v>
      </c>
      <c r="H35" s="10">
        <v>4279.2299999999996</v>
      </c>
      <c r="I35" s="10">
        <v>1221012.69</v>
      </c>
      <c r="J35" s="10">
        <v>706724.07</v>
      </c>
      <c r="K35" s="4"/>
      <c r="L35" s="4"/>
    </row>
    <row r="36" spans="1:12" x14ac:dyDescent="0.3">
      <c r="A36" s="1" t="s">
        <v>576</v>
      </c>
      <c r="B36" s="26" t="s">
        <v>579</v>
      </c>
      <c r="C36" s="10">
        <v>1898257.95</v>
      </c>
      <c r="D36" s="10">
        <v>846271.31</v>
      </c>
      <c r="E36" s="10">
        <v>5289242.37</v>
      </c>
      <c r="F36" s="10">
        <v>91351.9</v>
      </c>
      <c r="G36" s="10">
        <v>2553282.4300000002</v>
      </c>
      <c r="H36" s="10">
        <v>117196.35</v>
      </c>
      <c r="I36" s="10">
        <v>385780.53</v>
      </c>
      <c r="J36" s="10">
        <v>75000</v>
      </c>
      <c r="K36" s="4"/>
      <c r="L36" s="4"/>
    </row>
    <row r="37" spans="1:12" x14ac:dyDescent="0.3">
      <c r="A37" s="1" t="s">
        <v>576</v>
      </c>
      <c r="B37" s="26" t="s">
        <v>580</v>
      </c>
      <c r="C37" s="10">
        <v>1263100</v>
      </c>
      <c r="D37" s="10">
        <v>576400</v>
      </c>
      <c r="E37" s="10">
        <v>9746400</v>
      </c>
      <c r="F37" s="10">
        <v>474800</v>
      </c>
      <c r="G37" s="10">
        <v>11432500</v>
      </c>
      <c r="H37" s="10">
        <v>310600</v>
      </c>
      <c r="I37" s="10">
        <v>1580200</v>
      </c>
      <c r="J37" s="10">
        <v>66900</v>
      </c>
      <c r="K37" s="4"/>
      <c r="L37" s="4"/>
    </row>
    <row r="38" spans="1:12" x14ac:dyDescent="0.3">
      <c r="A38" s="1" t="s">
        <v>576</v>
      </c>
      <c r="B38" s="26" t="s">
        <v>581</v>
      </c>
      <c r="C38" s="10">
        <v>3092156</v>
      </c>
      <c r="D38" s="10">
        <v>1254507</v>
      </c>
      <c r="E38" s="10">
        <v>11792317</v>
      </c>
      <c r="F38" s="10">
        <v>343548</v>
      </c>
      <c r="G38" s="10">
        <v>5209815</v>
      </c>
      <c r="H38" s="10">
        <v>133110</v>
      </c>
      <c r="I38" s="10">
        <v>6527824</v>
      </c>
      <c r="J38" s="10">
        <v>1243906</v>
      </c>
      <c r="K38" s="4"/>
      <c r="L38" s="4"/>
    </row>
    <row r="39" spans="1:12" x14ac:dyDescent="0.3">
      <c r="A39" s="1" t="s">
        <v>576</v>
      </c>
      <c r="B39" s="26" t="s">
        <v>582</v>
      </c>
      <c r="C39" s="10">
        <v>1371383.61</v>
      </c>
      <c r="D39" s="10">
        <v>23718.59</v>
      </c>
      <c r="E39" s="10">
        <v>4608582.66</v>
      </c>
      <c r="F39" s="10">
        <v>247138.84</v>
      </c>
      <c r="G39" s="10">
        <v>1798461.4</v>
      </c>
      <c r="H39" s="10">
        <v>38949.19</v>
      </c>
      <c r="I39" s="10">
        <v>172967.74</v>
      </c>
      <c r="J39" s="10">
        <v>97263</v>
      </c>
      <c r="K39" s="4"/>
      <c r="L39" s="4"/>
    </row>
    <row r="40" spans="1:12" x14ac:dyDescent="0.3">
      <c r="A40" s="1" t="s">
        <v>576</v>
      </c>
      <c r="B40" s="26" t="s">
        <v>583</v>
      </c>
      <c r="C40" s="10">
        <v>12163422</v>
      </c>
      <c r="D40" s="10">
        <v>2180018</v>
      </c>
      <c r="E40" s="10">
        <v>27220689</v>
      </c>
      <c r="F40" s="10">
        <v>680322</v>
      </c>
      <c r="G40" s="10">
        <v>29328453</v>
      </c>
      <c r="H40" s="10">
        <v>1828895</v>
      </c>
      <c r="I40" s="10">
        <v>22268828</v>
      </c>
      <c r="J40" s="10">
        <v>4612574</v>
      </c>
      <c r="K40" s="4"/>
      <c r="L40" s="4"/>
    </row>
    <row r="41" spans="1:12" x14ac:dyDescent="0.3">
      <c r="A41" s="1" t="s">
        <v>576</v>
      </c>
      <c r="B41" s="26" t="s">
        <v>584</v>
      </c>
      <c r="C41" s="10">
        <v>365100</v>
      </c>
      <c r="D41" s="10">
        <v>221700</v>
      </c>
      <c r="E41" s="10">
        <v>9780500</v>
      </c>
      <c r="F41" s="10">
        <v>532300</v>
      </c>
      <c r="G41" s="10">
        <v>13594700</v>
      </c>
      <c r="H41" s="10">
        <v>1484600</v>
      </c>
      <c r="I41" s="10">
        <v>4237900</v>
      </c>
      <c r="J41" s="10">
        <v>969600</v>
      </c>
      <c r="K41" s="4"/>
      <c r="L41" s="4"/>
    </row>
    <row r="42" spans="1:12" x14ac:dyDescent="0.3">
      <c r="A42" s="1" t="s">
        <v>576</v>
      </c>
      <c r="B42" s="26" t="s">
        <v>585</v>
      </c>
      <c r="C42" s="10">
        <v>739392</v>
      </c>
      <c r="D42" s="10">
        <v>280716</v>
      </c>
      <c r="E42" s="10">
        <v>15921673</v>
      </c>
      <c r="F42" s="10">
        <v>417309</v>
      </c>
      <c r="G42" s="10">
        <v>20783489</v>
      </c>
      <c r="H42" s="10">
        <v>1240882</v>
      </c>
      <c r="I42" s="10">
        <v>6186231</v>
      </c>
      <c r="J42" s="10">
        <v>556604</v>
      </c>
      <c r="K42" s="4"/>
      <c r="L42" s="4"/>
    </row>
    <row r="43" spans="1:12" x14ac:dyDescent="0.3">
      <c r="A43" s="1" t="s">
        <v>576</v>
      </c>
      <c r="B43" s="26" t="s">
        <v>586</v>
      </c>
      <c r="C43" s="10">
        <v>2178723.61</v>
      </c>
      <c r="D43" s="10">
        <v>1784860.79</v>
      </c>
      <c r="E43" s="10">
        <v>1791140</v>
      </c>
      <c r="F43" s="10">
        <v>0</v>
      </c>
      <c r="G43" s="10">
        <v>5526466.0999999996</v>
      </c>
      <c r="H43" s="10">
        <v>759865.77</v>
      </c>
      <c r="I43" s="10">
        <v>1951293.64</v>
      </c>
      <c r="J43" s="10">
        <v>262372.36</v>
      </c>
      <c r="K43" s="4"/>
      <c r="L43" s="4"/>
    </row>
    <row r="44" spans="1:12" x14ac:dyDescent="0.3">
      <c r="A44" s="1" t="s">
        <v>576</v>
      </c>
      <c r="B44" s="26" t="s">
        <v>587</v>
      </c>
      <c r="C44" s="10">
        <v>315000</v>
      </c>
      <c r="D44" s="10">
        <v>24550</v>
      </c>
      <c r="E44" s="10">
        <v>5679781.8700000001</v>
      </c>
      <c r="F44" s="10">
        <v>1931973.25</v>
      </c>
      <c r="G44" s="10">
        <v>794962.88</v>
      </c>
      <c r="H44" s="10">
        <v>68932.14</v>
      </c>
      <c r="I44" s="10">
        <v>674946.5</v>
      </c>
      <c r="J44" s="10">
        <v>439150.05</v>
      </c>
      <c r="K44" s="4"/>
      <c r="L44" s="4"/>
    </row>
    <row r="45" spans="1:12" x14ac:dyDescent="0.3">
      <c r="A45" s="1" t="s">
        <v>576</v>
      </c>
      <c r="B45" s="26" t="s">
        <v>588</v>
      </c>
      <c r="C45" s="10">
        <v>488415.15</v>
      </c>
      <c r="D45" s="10">
        <v>2160.52</v>
      </c>
      <c r="E45" s="10">
        <v>4060791.69</v>
      </c>
      <c r="F45" s="10">
        <v>119367.14</v>
      </c>
      <c r="G45" s="10">
        <v>3107662.67</v>
      </c>
      <c r="H45" s="10">
        <v>157959.73000000001</v>
      </c>
      <c r="I45" s="10">
        <v>388226.94</v>
      </c>
      <c r="J45" s="10">
        <v>206476.09</v>
      </c>
      <c r="K45" s="4"/>
      <c r="L45" s="4"/>
    </row>
    <row r="46" spans="1:12" x14ac:dyDescent="0.3">
      <c r="A46" s="1" t="s">
        <v>576</v>
      </c>
      <c r="B46" s="26" t="s">
        <v>589</v>
      </c>
      <c r="C46" s="10">
        <v>544220.92000000004</v>
      </c>
      <c r="D46" s="10">
        <v>5720.31</v>
      </c>
      <c r="E46" s="10">
        <v>7824845.9199999999</v>
      </c>
      <c r="F46" s="10">
        <v>310180.53999999998</v>
      </c>
      <c r="G46" s="10">
        <v>1751286.85</v>
      </c>
      <c r="H46" s="10">
        <v>23668.31</v>
      </c>
      <c r="I46" s="10">
        <v>1012876.27</v>
      </c>
      <c r="J46" s="10">
        <v>692376.08</v>
      </c>
      <c r="K46" s="4"/>
      <c r="L46" s="4"/>
    </row>
    <row r="47" spans="1:12" x14ac:dyDescent="0.3">
      <c r="A47" s="1" t="s">
        <v>576</v>
      </c>
      <c r="B47" s="26" t="s">
        <v>590</v>
      </c>
      <c r="C47" s="10">
        <v>291246.89</v>
      </c>
      <c r="D47" s="10">
        <v>0</v>
      </c>
      <c r="E47" s="10">
        <v>3102452.73</v>
      </c>
      <c r="F47" s="10">
        <v>83012.289999999994</v>
      </c>
      <c r="G47" s="10">
        <v>2856336.09</v>
      </c>
      <c r="H47" s="10">
        <v>39457.26</v>
      </c>
      <c r="I47" s="10">
        <v>83939.45</v>
      </c>
      <c r="J47" s="10">
        <v>0</v>
      </c>
      <c r="K47" s="4"/>
      <c r="L47" s="4"/>
    </row>
    <row r="48" spans="1:12" x14ac:dyDescent="0.3">
      <c r="A48" s="1" t="s">
        <v>576</v>
      </c>
      <c r="B48" s="26" t="s">
        <v>591</v>
      </c>
      <c r="C48" s="10">
        <v>226189.57</v>
      </c>
      <c r="D48" s="10">
        <v>0</v>
      </c>
      <c r="E48" s="10">
        <v>2786822.22</v>
      </c>
      <c r="F48" s="10">
        <v>135809.72</v>
      </c>
      <c r="G48" s="10">
        <v>616122.01</v>
      </c>
      <c r="H48" s="10">
        <v>28872.080000000002</v>
      </c>
      <c r="I48" s="10">
        <v>967981.65</v>
      </c>
      <c r="J48" s="10">
        <v>369807.02</v>
      </c>
      <c r="K48" s="4"/>
      <c r="L48" s="4"/>
    </row>
    <row r="49" spans="1:12" x14ac:dyDescent="0.3">
      <c r="A49" s="1" t="s">
        <v>576</v>
      </c>
      <c r="B49" s="26" t="s">
        <v>592</v>
      </c>
      <c r="C49" s="10">
        <v>193366.73</v>
      </c>
      <c r="D49" s="10">
        <v>42.92</v>
      </c>
      <c r="E49" s="10">
        <v>1663622.55</v>
      </c>
      <c r="F49" s="10">
        <v>37157.96</v>
      </c>
      <c r="G49" s="10">
        <v>618435.69999999995</v>
      </c>
      <c r="H49" s="10">
        <v>19033.310000000001</v>
      </c>
      <c r="I49" s="10">
        <v>305537.36</v>
      </c>
      <c r="J49" s="10">
        <v>10923.48</v>
      </c>
      <c r="K49" s="4"/>
      <c r="L49" s="4"/>
    </row>
    <row r="50" spans="1:12" x14ac:dyDescent="0.3">
      <c r="A50" s="1" t="s">
        <v>576</v>
      </c>
      <c r="B50" s="26" t="s">
        <v>593</v>
      </c>
      <c r="C50" s="10">
        <v>495506.98</v>
      </c>
      <c r="D50" s="10">
        <v>274.37</v>
      </c>
      <c r="E50" s="10">
        <v>6567322.9500000002</v>
      </c>
      <c r="F50" s="10">
        <v>138672.31</v>
      </c>
      <c r="G50" s="10">
        <v>3694794.36</v>
      </c>
      <c r="H50" s="10">
        <v>49602.47</v>
      </c>
      <c r="I50" s="10">
        <v>610440</v>
      </c>
      <c r="J50" s="10">
        <v>152511.59</v>
      </c>
      <c r="K50" s="4"/>
      <c r="L50" s="4"/>
    </row>
    <row r="51" spans="1:12" x14ac:dyDescent="0.3">
      <c r="A51" s="1" t="s">
        <v>576</v>
      </c>
      <c r="B51" s="26" t="s">
        <v>594</v>
      </c>
      <c r="C51" s="10">
        <v>390115.55</v>
      </c>
      <c r="D51" s="10">
        <v>0</v>
      </c>
      <c r="E51" s="10">
        <v>2583140.69</v>
      </c>
      <c r="F51" s="10">
        <v>127008.1</v>
      </c>
      <c r="G51" s="10">
        <v>601963.74</v>
      </c>
      <c r="H51" s="10">
        <v>9074.4</v>
      </c>
      <c r="I51" s="10">
        <v>695387.38</v>
      </c>
      <c r="J51" s="10">
        <v>479834.77</v>
      </c>
      <c r="K51" s="4"/>
      <c r="L51" s="4"/>
    </row>
    <row r="52" spans="1:12" x14ac:dyDescent="0.3">
      <c r="A52" s="1" t="s">
        <v>576</v>
      </c>
      <c r="B52" s="26" t="s">
        <v>595</v>
      </c>
      <c r="C52" s="10">
        <v>248845</v>
      </c>
      <c r="D52" s="10">
        <v>60000</v>
      </c>
      <c r="E52" s="10">
        <v>3742518.63</v>
      </c>
      <c r="F52" s="10">
        <v>196750.39</v>
      </c>
      <c r="G52" s="10">
        <v>1945620.48</v>
      </c>
      <c r="H52" s="10">
        <v>36783.769999999997</v>
      </c>
      <c r="I52" s="10">
        <v>1798583.5</v>
      </c>
      <c r="J52" s="10">
        <v>507623.25</v>
      </c>
      <c r="K52" s="4"/>
      <c r="L52" s="4"/>
    </row>
    <row r="53" spans="1:12" x14ac:dyDescent="0.3">
      <c r="A53" s="1" t="s">
        <v>576</v>
      </c>
      <c r="B53" s="26" t="s">
        <v>596</v>
      </c>
      <c r="C53" s="10">
        <v>3139445</v>
      </c>
      <c r="D53" s="10">
        <v>1574844</v>
      </c>
      <c r="E53" s="10">
        <v>3971256</v>
      </c>
      <c r="F53" s="10">
        <v>307715</v>
      </c>
      <c r="G53" s="10">
        <v>2725423</v>
      </c>
      <c r="H53" s="10">
        <v>27854</v>
      </c>
      <c r="I53" s="10">
        <v>1854030</v>
      </c>
      <c r="J53" s="10">
        <v>991980</v>
      </c>
      <c r="K53" s="4"/>
      <c r="L53" s="4"/>
    </row>
    <row r="54" spans="1:12" x14ac:dyDescent="0.3">
      <c r="A54" s="1" t="s">
        <v>576</v>
      </c>
      <c r="B54" s="26" t="s">
        <v>597</v>
      </c>
      <c r="C54" s="10">
        <v>944801.07</v>
      </c>
      <c r="D54" s="10">
        <v>179781.43</v>
      </c>
      <c r="E54" s="10">
        <v>4806300.5199999996</v>
      </c>
      <c r="F54" s="10">
        <v>96497.5</v>
      </c>
      <c r="G54" s="10">
        <v>2010064.31</v>
      </c>
      <c r="H54" s="10">
        <v>5129.8999999999996</v>
      </c>
      <c r="I54" s="10">
        <v>766216.35</v>
      </c>
      <c r="J54" s="10">
        <v>11369.71</v>
      </c>
      <c r="K54" s="4"/>
      <c r="L54" s="4"/>
    </row>
    <row r="55" spans="1:12" x14ac:dyDescent="0.3">
      <c r="A55" s="1" t="s">
        <v>576</v>
      </c>
      <c r="B55" s="26" t="s">
        <v>598</v>
      </c>
      <c r="C55" s="10">
        <v>300722.13</v>
      </c>
      <c r="D55" s="10">
        <v>0</v>
      </c>
      <c r="E55" s="10">
        <v>2712607.91</v>
      </c>
      <c r="F55" s="10">
        <v>103241.36</v>
      </c>
      <c r="G55" s="10">
        <v>848220.67</v>
      </c>
      <c r="H55" s="10">
        <v>3000</v>
      </c>
      <c r="I55" s="10">
        <v>30000</v>
      </c>
      <c r="J55" s="10">
        <v>27000</v>
      </c>
      <c r="K55" s="4"/>
      <c r="L55" s="4"/>
    </row>
    <row r="56" spans="1:12" x14ac:dyDescent="0.3">
      <c r="A56" s="1" t="s">
        <v>576</v>
      </c>
      <c r="B56" s="26" t="s">
        <v>599</v>
      </c>
      <c r="C56" s="10">
        <v>391050</v>
      </c>
      <c r="D56" s="10">
        <v>22596</v>
      </c>
      <c r="E56" s="10">
        <v>2859881</v>
      </c>
      <c r="F56" s="10">
        <v>15000</v>
      </c>
      <c r="G56" s="10">
        <v>396570</v>
      </c>
      <c r="H56" s="10">
        <v>0</v>
      </c>
      <c r="I56" s="10">
        <v>0</v>
      </c>
      <c r="J56" s="10">
        <v>0</v>
      </c>
      <c r="K56" s="4"/>
      <c r="L56" s="4"/>
    </row>
    <row r="57" spans="1:12" x14ac:dyDescent="0.3">
      <c r="A57" s="1" t="s">
        <v>576</v>
      </c>
      <c r="B57" s="26" t="s">
        <v>600</v>
      </c>
      <c r="C57" s="10">
        <v>440681.32</v>
      </c>
      <c r="D57" s="10">
        <v>26457.360000000001</v>
      </c>
      <c r="E57" s="10">
        <v>2053424.03</v>
      </c>
      <c r="F57" s="10">
        <v>58434.75</v>
      </c>
      <c r="G57" s="10">
        <v>382378.58</v>
      </c>
      <c r="H57" s="10">
        <v>5100.76</v>
      </c>
      <c r="I57" s="10">
        <v>279164.59999999998</v>
      </c>
      <c r="J57" s="10">
        <v>152286.79999999999</v>
      </c>
      <c r="K57" s="4"/>
      <c r="L57" s="4"/>
    </row>
    <row r="58" spans="1:12" x14ac:dyDescent="0.3">
      <c r="A58" s="1" t="s">
        <v>576</v>
      </c>
      <c r="B58" s="26" t="s">
        <v>601</v>
      </c>
      <c r="C58" s="10">
        <v>137630.81</v>
      </c>
      <c r="D58" s="10">
        <v>2707.96</v>
      </c>
      <c r="E58" s="10">
        <v>2410857.38</v>
      </c>
      <c r="F58" s="10">
        <v>96245.87</v>
      </c>
      <c r="G58" s="10">
        <v>745439.42</v>
      </c>
      <c r="H58" s="10">
        <v>16070.57</v>
      </c>
      <c r="I58" s="10">
        <v>2062046.2</v>
      </c>
      <c r="J58" s="10">
        <v>812024.58</v>
      </c>
      <c r="K58" s="4"/>
      <c r="L58" s="4"/>
    </row>
    <row r="59" spans="1:12" x14ac:dyDescent="0.3">
      <c r="A59" s="1" t="s">
        <v>576</v>
      </c>
      <c r="B59" s="26" t="s">
        <v>602</v>
      </c>
      <c r="C59" s="10">
        <v>444500</v>
      </c>
      <c r="D59" s="10">
        <v>181500</v>
      </c>
      <c r="E59" s="10">
        <v>11506400</v>
      </c>
      <c r="F59" s="10">
        <v>296600</v>
      </c>
      <c r="G59" s="10">
        <v>24095300</v>
      </c>
      <c r="H59" s="10">
        <v>423600</v>
      </c>
      <c r="I59" s="10">
        <v>10979400</v>
      </c>
      <c r="J59" s="10">
        <v>3394300</v>
      </c>
      <c r="K59" s="4"/>
      <c r="L59" s="4"/>
    </row>
    <row r="60" spans="1:12" x14ac:dyDescent="0.3">
      <c r="A60" s="1" t="s">
        <v>576</v>
      </c>
      <c r="B60" s="26" t="s">
        <v>603</v>
      </c>
      <c r="C60" s="10">
        <v>2993391.9</v>
      </c>
      <c r="D60" s="10">
        <v>1056624.71</v>
      </c>
      <c r="E60" s="10">
        <v>4745375.6100000003</v>
      </c>
      <c r="F60" s="10">
        <v>208415.75</v>
      </c>
      <c r="G60" s="10">
        <v>2935295.03</v>
      </c>
      <c r="H60" s="10">
        <v>42095.53</v>
      </c>
      <c r="I60" s="10">
        <v>912545.19</v>
      </c>
      <c r="J60" s="10">
        <v>410464.18</v>
      </c>
      <c r="K60" s="4"/>
      <c r="L60" s="4"/>
    </row>
    <row r="61" spans="1:12" x14ac:dyDescent="0.3">
      <c r="A61" s="1" t="s">
        <v>576</v>
      </c>
      <c r="B61" s="26" t="s">
        <v>604</v>
      </c>
      <c r="C61" s="10">
        <v>667086.76</v>
      </c>
      <c r="D61" s="10">
        <v>234003.98</v>
      </c>
      <c r="E61" s="10">
        <v>5762537.4699999997</v>
      </c>
      <c r="F61" s="10">
        <v>112046.29</v>
      </c>
      <c r="G61" s="10">
        <v>3781900.44</v>
      </c>
      <c r="H61" s="10">
        <v>73276.850000000006</v>
      </c>
      <c r="I61" s="10">
        <v>1175033.6299999999</v>
      </c>
      <c r="J61" s="10">
        <v>160286.54</v>
      </c>
      <c r="K61" s="4"/>
      <c r="L61" s="4"/>
    </row>
    <row r="62" spans="1:12" x14ac:dyDescent="0.3">
      <c r="A62" s="1" t="s">
        <v>576</v>
      </c>
      <c r="B62" s="26" t="s">
        <v>605</v>
      </c>
      <c r="C62" s="10">
        <v>2283897.34</v>
      </c>
      <c r="D62" s="10">
        <v>1030971.28</v>
      </c>
      <c r="E62" s="10">
        <v>3167890.19</v>
      </c>
      <c r="F62" s="10">
        <v>84453.23</v>
      </c>
      <c r="G62" s="10">
        <v>1944887.34</v>
      </c>
      <c r="H62" s="10">
        <v>43739.94</v>
      </c>
      <c r="I62" s="10">
        <v>1507111.89</v>
      </c>
      <c r="J62" s="10">
        <v>561604.07999999996</v>
      </c>
      <c r="K62" s="4"/>
      <c r="L62" s="4"/>
    </row>
    <row r="63" spans="1:12" x14ac:dyDescent="0.3">
      <c r="A63" s="1" t="s">
        <v>576</v>
      </c>
      <c r="B63" s="26" t="s">
        <v>606</v>
      </c>
      <c r="C63" s="10">
        <v>358826</v>
      </c>
      <c r="D63" s="10">
        <v>437</v>
      </c>
      <c r="E63" s="10">
        <v>5372583</v>
      </c>
      <c r="F63" s="10">
        <v>295230</v>
      </c>
      <c r="G63" s="10">
        <v>1880245</v>
      </c>
      <c r="H63" s="10">
        <v>19143</v>
      </c>
      <c r="I63" s="10">
        <v>1258777</v>
      </c>
      <c r="J63" s="10">
        <v>396362</v>
      </c>
      <c r="K63" s="4"/>
      <c r="L63" s="4"/>
    </row>
    <row r="64" spans="1:12" x14ac:dyDescent="0.3">
      <c r="A64" s="1" t="s">
        <v>261</v>
      </c>
      <c r="B64" s="26" t="s">
        <v>607</v>
      </c>
      <c r="C64" s="10">
        <v>576572.31000000006</v>
      </c>
      <c r="D64" s="10">
        <v>0</v>
      </c>
      <c r="E64" s="10">
        <v>5310643.34</v>
      </c>
      <c r="F64" s="10">
        <v>106959.87</v>
      </c>
      <c r="G64" s="10">
        <v>2583628.61</v>
      </c>
      <c r="H64" s="10">
        <v>185099.11</v>
      </c>
      <c r="I64" s="10">
        <v>1285333.8600000001</v>
      </c>
      <c r="J64" s="10">
        <v>847806.57</v>
      </c>
      <c r="K64" s="4"/>
      <c r="L64" s="4"/>
    </row>
    <row r="65" spans="1:13" x14ac:dyDescent="0.3">
      <c r="B65" s="26"/>
      <c r="C65" s="10"/>
      <c r="D65" s="10"/>
      <c r="E65" s="10"/>
      <c r="F65" s="10"/>
      <c r="G65" s="10"/>
      <c r="H65" s="10"/>
      <c r="I65" s="10"/>
      <c r="J65" s="10"/>
      <c r="K65" s="4"/>
      <c r="L65" s="4"/>
    </row>
    <row r="66" spans="1:13" x14ac:dyDescent="0.3">
      <c r="B66" s="26" t="s">
        <v>225</v>
      </c>
      <c r="C66" s="11">
        <f t="shared" ref="C66:J66" si="0">SUBTOTAL(9,C33:C65)</f>
        <v>39260372.480000004</v>
      </c>
      <c r="D66" s="11">
        <f t="shared" si="0"/>
        <v>11570948.060000001</v>
      </c>
      <c r="E66" s="11">
        <f t="shared" si="0"/>
        <v>183097538.22</v>
      </c>
      <c r="F66" s="11">
        <f t="shared" si="0"/>
        <v>7923415.2899999991</v>
      </c>
      <c r="G66" s="11">
        <f t="shared" si="0"/>
        <v>152038005.04000002</v>
      </c>
      <c r="H66" s="11">
        <f t="shared" si="0"/>
        <v>7205391.6200000001</v>
      </c>
      <c r="I66" s="11">
        <f t="shared" si="0"/>
        <v>73293551.290000007</v>
      </c>
      <c r="J66" s="11">
        <f t="shared" si="0"/>
        <v>19220286.699999999</v>
      </c>
      <c r="K66" s="4"/>
      <c r="L66" s="4"/>
    </row>
    <row r="67" spans="1:13" x14ac:dyDescent="0.3">
      <c r="B67" s="26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1:13" ht="17.5" x14ac:dyDescent="0.35">
      <c r="B68" s="223" t="s">
        <v>258</v>
      </c>
      <c r="C68" s="223"/>
      <c r="D68" s="223"/>
      <c r="E68" s="223"/>
      <c r="F68" s="223"/>
      <c r="G68" s="223"/>
      <c r="H68" s="223"/>
      <c r="I68" s="223"/>
      <c r="J68" s="223"/>
      <c r="K68" s="223"/>
      <c r="L68" s="223"/>
    </row>
    <row r="69" spans="1:13" ht="25.5" customHeight="1" x14ac:dyDescent="0.3">
      <c r="B69" s="13" t="s">
        <v>509</v>
      </c>
      <c r="C69" s="224" t="s">
        <v>334</v>
      </c>
      <c r="D69" s="225"/>
      <c r="E69" s="224" t="s">
        <v>289</v>
      </c>
      <c r="F69" s="229"/>
      <c r="G69" s="228"/>
      <c r="H69" s="228"/>
      <c r="I69" s="228"/>
      <c r="J69" s="228"/>
      <c r="K69" s="229" t="s">
        <v>146</v>
      </c>
      <c r="L69" s="225"/>
      <c r="M69" s="6"/>
    </row>
    <row r="70" spans="1:13" x14ac:dyDescent="0.3">
      <c r="B70" s="26"/>
      <c r="C70" s="27" t="s">
        <v>251</v>
      </c>
      <c r="D70" s="27" t="s">
        <v>252</v>
      </c>
      <c r="E70" s="27" t="s">
        <v>251</v>
      </c>
      <c r="F70" s="27" t="s">
        <v>252</v>
      </c>
      <c r="G70" s="27"/>
      <c r="H70" s="27"/>
      <c r="I70" s="28"/>
      <c r="J70" s="28"/>
      <c r="K70" s="27" t="s">
        <v>251</v>
      </c>
      <c r="L70" s="27" t="s">
        <v>252</v>
      </c>
    </row>
    <row r="71" spans="1:13" x14ac:dyDescent="0.3">
      <c r="B71" s="26"/>
      <c r="C71" s="27" t="s">
        <v>253</v>
      </c>
      <c r="D71" s="27" t="s">
        <v>253</v>
      </c>
      <c r="E71" s="27" t="s">
        <v>253</v>
      </c>
      <c r="F71" s="27" t="s">
        <v>253</v>
      </c>
      <c r="G71" s="27"/>
      <c r="H71" s="27"/>
      <c r="I71" s="28"/>
      <c r="J71" s="28"/>
      <c r="K71" s="27" t="s">
        <v>253</v>
      </c>
      <c r="L71" s="27" t="s">
        <v>253</v>
      </c>
    </row>
    <row r="72" spans="1:13" x14ac:dyDescent="0.3">
      <c r="B72" s="26"/>
      <c r="C72" s="10"/>
      <c r="D72" s="10"/>
      <c r="E72" s="10"/>
      <c r="F72" s="10"/>
      <c r="G72" s="10"/>
      <c r="H72" s="10"/>
      <c r="I72" s="4"/>
      <c r="J72" s="4"/>
      <c r="K72" s="10"/>
      <c r="L72" s="10"/>
    </row>
    <row r="73" spans="1:13" x14ac:dyDescent="0.3">
      <c r="A73" s="1" t="s">
        <v>576</v>
      </c>
      <c r="B73" s="26" t="s">
        <v>577</v>
      </c>
      <c r="C73" s="10">
        <v>1353714.11</v>
      </c>
      <c r="D73" s="10">
        <v>120919.46</v>
      </c>
      <c r="E73" s="10">
        <v>0</v>
      </c>
      <c r="F73" s="10">
        <v>0</v>
      </c>
      <c r="G73" s="10"/>
      <c r="H73" s="10"/>
      <c r="I73" s="4"/>
      <c r="J73" s="4"/>
      <c r="K73" s="10">
        <f t="shared" ref="K73:L73" si="1">C34+E34+G34+I34+C73+E73</f>
        <v>4406604.79</v>
      </c>
      <c r="L73" s="10">
        <f t="shared" si="1"/>
        <v>160532.83000000002</v>
      </c>
    </row>
    <row r="74" spans="1:13" x14ac:dyDescent="0.3">
      <c r="A74" s="1" t="s">
        <v>576</v>
      </c>
      <c r="B74" s="26" t="s">
        <v>578</v>
      </c>
      <c r="C74" s="10">
        <v>2042552.87</v>
      </c>
      <c r="D74" s="10">
        <v>405530.1</v>
      </c>
      <c r="E74" s="10">
        <v>816.04</v>
      </c>
      <c r="F74" s="10">
        <v>0</v>
      </c>
      <c r="G74" s="10"/>
      <c r="H74" s="10"/>
      <c r="I74" s="4"/>
      <c r="J74" s="4"/>
      <c r="K74" s="10">
        <f t="shared" ref="K74:L74" si="2">C35+E35+G35+I35+C74+E74</f>
        <v>6392992.1400000006</v>
      </c>
      <c r="L74" s="10">
        <f t="shared" si="2"/>
        <v>1367556.22</v>
      </c>
    </row>
    <row r="75" spans="1:13" x14ac:dyDescent="0.3">
      <c r="A75" s="1" t="s">
        <v>576</v>
      </c>
      <c r="B75" s="26" t="s">
        <v>579</v>
      </c>
      <c r="C75" s="10">
        <v>1429045.67</v>
      </c>
      <c r="D75" s="10">
        <v>270155.34999999998</v>
      </c>
      <c r="E75" s="10">
        <v>0</v>
      </c>
      <c r="F75" s="10">
        <v>0</v>
      </c>
      <c r="G75" s="10"/>
      <c r="H75" s="10"/>
      <c r="I75" s="4"/>
      <c r="J75" s="4"/>
      <c r="K75" s="10">
        <f t="shared" ref="K75:L75" si="3">C36+E36+G36+I36+C75+E75</f>
        <v>11555608.949999999</v>
      </c>
      <c r="L75" s="10">
        <f t="shared" si="3"/>
        <v>1399974.9100000001</v>
      </c>
    </row>
    <row r="76" spans="1:13" x14ac:dyDescent="0.3">
      <c r="A76" s="1" t="s">
        <v>576</v>
      </c>
      <c r="B76" s="26" t="s">
        <v>580</v>
      </c>
      <c r="C76" s="10">
        <v>3060000</v>
      </c>
      <c r="D76" s="10">
        <v>338300</v>
      </c>
      <c r="E76" s="10">
        <v>0</v>
      </c>
      <c r="F76" s="10">
        <v>0</v>
      </c>
      <c r="G76" s="10"/>
      <c r="H76" s="10"/>
      <c r="I76" s="4"/>
      <c r="J76" s="4"/>
      <c r="K76" s="10">
        <f t="shared" ref="K76:L76" si="4">C37+E37+G37+I37+C76+E76</f>
        <v>27082200</v>
      </c>
      <c r="L76" s="10">
        <f t="shared" si="4"/>
        <v>1767000</v>
      </c>
    </row>
    <row r="77" spans="1:13" x14ac:dyDescent="0.3">
      <c r="A77" s="1" t="s">
        <v>576</v>
      </c>
      <c r="B77" s="26" t="s">
        <v>581</v>
      </c>
      <c r="C77" s="10">
        <v>2290814</v>
      </c>
      <c r="D77" s="10">
        <v>309635</v>
      </c>
      <c r="E77" s="10">
        <v>60206</v>
      </c>
      <c r="F77" s="10">
        <v>278</v>
      </c>
      <c r="G77" s="10"/>
      <c r="H77" s="10"/>
      <c r="I77" s="4"/>
      <c r="J77" s="4"/>
      <c r="K77" s="10">
        <f t="shared" ref="K77:L77" si="5">C38+E38+G38+I38+C77+E77</f>
        <v>28973132</v>
      </c>
      <c r="L77" s="10">
        <f t="shared" si="5"/>
        <v>3284984</v>
      </c>
    </row>
    <row r="78" spans="1:13" x14ac:dyDescent="0.3">
      <c r="A78" s="1" t="s">
        <v>576</v>
      </c>
      <c r="B78" s="26" t="s">
        <v>582</v>
      </c>
      <c r="C78" s="10">
        <v>1951524.19</v>
      </c>
      <c r="D78" s="10">
        <v>354271.1</v>
      </c>
      <c r="E78" s="10">
        <v>0</v>
      </c>
      <c r="F78" s="10">
        <v>0</v>
      </c>
      <c r="G78" s="10"/>
      <c r="H78" s="10"/>
      <c r="I78" s="4"/>
      <c r="J78" s="4"/>
      <c r="K78" s="10">
        <f t="shared" ref="K78:L78" si="6">C39+E39+G39+I39+C78+E78</f>
        <v>9902919.5999999996</v>
      </c>
      <c r="L78" s="10">
        <f t="shared" si="6"/>
        <v>761340.72</v>
      </c>
    </row>
    <row r="79" spans="1:13" x14ac:dyDescent="0.3">
      <c r="A79" s="1" t="s">
        <v>576</v>
      </c>
      <c r="B79" s="26" t="s">
        <v>583</v>
      </c>
      <c r="C79" s="10">
        <v>19079874</v>
      </c>
      <c r="D79" s="10">
        <v>1683280</v>
      </c>
      <c r="E79" s="10">
        <v>0</v>
      </c>
      <c r="F79" s="10">
        <v>1434200</v>
      </c>
      <c r="G79" s="10"/>
      <c r="H79" s="10"/>
      <c r="I79" s="4"/>
      <c r="J79" s="4"/>
      <c r="K79" s="10">
        <f t="shared" ref="K79:L79" si="7">C40+E40+G40+I40+C79+E79</f>
        <v>110061266</v>
      </c>
      <c r="L79" s="10">
        <f t="shared" si="7"/>
        <v>12419289</v>
      </c>
    </row>
    <row r="80" spans="1:13" x14ac:dyDescent="0.3">
      <c r="A80" s="1" t="s">
        <v>576</v>
      </c>
      <c r="B80" s="26" t="s">
        <v>584</v>
      </c>
      <c r="C80" s="10">
        <v>4275400</v>
      </c>
      <c r="D80" s="10">
        <v>1093700</v>
      </c>
      <c r="E80" s="10">
        <v>1374300</v>
      </c>
      <c r="F80" s="10">
        <v>1363000</v>
      </c>
      <c r="G80" s="10"/>
      <c r="H80" s="10"/>
      <c r="I80" s="4"/>
      <c r="J80" s="4"/>
      <c r="K80" s="10">
        <f t="shared" ref="K80:L80" si="8">C41+E41+G41+I41+C80+E80</f>
        <v>33627900</v>
      </c>
      <c r="L80" s="10">
        <f t="shared" si="8"/>
        <v>5664900</v>
      </c>
    </row>
    <row r="81" spans="1:12" x14ac:dyDescent="0.3">
      <c r="A81" s="1" t="s">
        <v>576</v>
      </c>
      <c r="B81" s="26" t="s">
        <v>585</v>
      </c>
      <c r="C81" s="10">
        <v>8664560</v>
      </c>
      <c r="D81" s="10">
        <v>180088</v>
      </c>
      <c r="E81" s="10">
        <v>0</v>
      </c>
      <c r="F81" s="10">
        <v>0</v>
      </c>
      <c r="G81" s="10"/>
      <c r="H81" s="10"/>
      <c r="I81" s="4"/>
      <c r="J81" s="4"/>
      <c r="K81" s="10">
        <f t="shared" ref="K81:L81" si="9">C42+E42+G42+I42+C81+E81</f>
        <v>52295345</v>
      </c>
      <c r="L81" s="10">
        <f t="shared" si="9"/>
        <v>2675599</v>
      </c>
    </row>
    <row r="82" spans="1:12" x14ac:dyDescent="0.3">
      <c r="A82" s="1" t="s">
        <v>576</v>
      </c>
      <c r="B82" s="26" t="s">
        <v>586</v>
      </c>
      <c r="C82" s="10">
        <v>4953306.6100000003</v>
      </c>
      <c r="D82" s="10">
        <v>2604941.65</v>
      </c>
      <c r="E82" s="10">
        <v>580802.31999999995</v>
      </c>
      <c r="F82" s="10">
        <v>371531.9</v>
      </c>
      <c r="G82" s="10"/>
      <c r="H82" s="10"/>
      <c r="I82" s="4"/>
      <c r="J82" s="4"/>
      <c r="K82" s="10">
        <f t="shared" ref="K82:L82" si="10">C43+E43+G43+I43+C82+E82</f>
        <v>16981732.280000001</v>
      </c>
      <c r="L82" s="10">
        <f t="shared" si="10"/>
        <v>5783572.4700000007</v>
      </c>
    </row>
    <row r="83" spans="1:12" x14ac:dyDescent="0.3">
      <c r="A83" s="1" t="s">
        <v>576</v>
      </c>
      <c r="B83" s="26" t="s">
        <v>587</v>
      </c>
      <c r="C83" s="10">
        <v>480887.8</v>
      </c>
      <c r="D83" s="10">
        <v>88972.34</v>
      </c>
      <c r="E83" s="10">
        <v>1649964.92</v>
      </c>
      <c r="F83" s="10">
        <v>1381749.97</v>
      </c>
      <c r="G83" s="10"/>
      <c r="H83" s="10"/>
      <c r="I83" s="4"/>
      <c r="J83" s="4"/>
      <c r="K83" s="10">
        <f t="shared" ref="K83:L83" si="11">C44+E44+G44+I44+C83+E83</f>
        <v>9595543.9699999988</v>
      </c>
      <c r="L83" s="10">
        <f t="shared" si="11"/>
        <v>3935327.75</v>
      </c>
    </row>
    <row r="84" spans="1:12" x14ac:dyDescent="0.3">
      <c r="A84" s="1" t="s">
        <v>576</v>
      </c>
      <c r="B84" s="26" t="s">
        <v>588</v>
      </c>
      <c r="C84" s="10">
        <v>1478603.1</v>
      </c>
      <c r="D84" s="10">
        <v>423549.37</v>
      </c>
      <c r="E84" s="10">
        <v>0</v>
      </c>
      <c r="F84" s="10">
        <v>0</v>
      </c>
      <c r="G84" s="10"/>
      <c r="H84" s="10"/>
      <c r="I84" s="4"/>
      <c r="J84" s="4"/>
      <c r="K84" s="10">
        <f t="shared" ref="K84:L84" si="12">C45+E45+G45+I45+C84+E84</f>
        <v>9523699.5500000007</v>
      </c>
      <c r="L84" s="10">
        <f t="shared" si="12"/>
        <v>909512.85</v>
      </c>
    </row>
    <row r="85" spans="1:12" x14ac:dyDescent="0.3">
      <c r="A85" s="1" t="s">
        <v>576</v>
      </c>
      <c r="B85" s="26" t="s">
        <v>589</v>
      </c>
      <c r="C85" s="10">
        <v>782581.97</v>
      </c>
      <c r="D85" s="10">
        <v>46704.92</v>
      </c>
      <c r="E85" s="10">
        <v>0</v>
      </c>
      <c r="F85" s="10">
        <v>0</v>
      </c>
      <c r="G85" s="10"/>
      <c r="H85" s="10"/>
      <c r="I85" s="4"/>
      <c r="J85" s="4"/>
      <c r="K85" s="10">
        <f t="shared" ref="K85:L85" si="13">C46+E46+G46+I46+C85+E85</f>
        <v>11915811.93</v>
      </c>
      <c r="L85" s="10">
        <f t="shared" si="13"/>
        <v>1078650.1599999999</v>
      </c>
    </row>
    <row r="86" spans="1:12" x14ac:dyDescent="0.3">
      <c r="A86" s="1" t="s">
        <v>576</v>
      </c>
      <c r="B86" s="26" t="s">
        <v>590</v>
      </c>
      <c r="C86" s="10">
        <v>840794.62</v>
      </c>
      <c r="D86" s="10">
        <v>74120.33</v>
      </c>
      <c r="E86" s="10">
        <v>0</v>
      </c>
      <c r="F86" s="10">
        <v>0</v>
      </c>
      <c r="G86" s="10"/>
      <c r="H86" s="10"/>
      <c r="I86" s="4"/>
      <c r="J86" s="4"/>
      <c r="K86" s="10">
        <f t="shared" ref="K86:L86" si="14">C47+E47+G47+I47+C86+E86</f>
        <v>7174769.7800000003</v>
      </c>
      <c r="L86" s="10">
        <f t="shared" si="14"/>
        <v>196589.88</v>
      </c>
    </row>
    <row r="87" spans="1:12" x14ac:dyDescent="0.3">
      <c r="A87" s="1" t="s">
        <v>576</v>
      </c>
      <c r="B87" s="26" t="s">
        <v>591</v>
      </c>
      <c r="C87" s="10">
        <v>906411.41</v>
      </c>
      <c r="D87" s="10">
        <v>311056.65999999997</v>
      </c>
      <c r="E87" s="10">
        <v>0</v>
      </c>
      <c r="F87" s="10">
        <v>0</v>
      </c>
      <c r="G87" s="10"/>
      <c r="H87" s="10"/>
      <c r="I87" s="4"/>
      <c r="J87" s="4"/>
      <c r="K87" s="10">
        <f t="shared" ref="K87:L87" si="15">C48+E48+G48+I48+C87+E87</f>
        <v>5503526.8600000003</v>
      </c>
      <c r="L87" s="10">
        <f t="shared" si="15"/>
        <v>845545.48</v>
      </c>
    </row>
    <row r="88" spans="1:12" x14ac:dyDescent="0.3">
      <c r="A88" s="1" t="s">
        <v>576</v>
      </c>
      <c r="B88" s="26" t="s">
        <v>592</v>
      </c>
      <c r="C88" s="10">
        <v>781928.04</v>
      </c>
      <c r="D88" s="10">
        <v>129269.65</v>
      </c>
      <c r="E88" s="10">
        <v>2470.42</v>
      </c>
      <c r="F88" s="10">
        <v>0</v>
      </c>
      <c r="G88" s="10"/>
      <c r="H88" s="10"/>
      <c r="I88" s="4"/>
      <c r="J88" s="4"/>
      <c r="K88" s="10">
        <f t="shared" ref="K88:L88" si="16">C49+E49+G49+I49+C88+E88</f>
        <v>3565360.8</v>
      </c>
      <c r="L88" s="10">
        <f t="shared" si="16"/>
        <v>196427.32</v>
      </c>
    </row>
    <row r="89" spans="1:12" x14ac:dyDescent="0.3">
      <c r="A89" s="1" t="s">
        <v>576</v>
      </c>
      <c r="B89" s="26" t="s">
        <v>593</v>
      </c>
      <c r="C89" s="10">
        <v>3192435.65</v>
      </c>
      <c r="D89" s="10">
        <v>546425.01</v>
      </c>
      <c r="E89" s="10">
        <v>19548.27</v>
      </c>
      <c r="F89" s="10">
        <v>0</v>
      </c>
      <c r="G89" s="10"/>
      <c r="H89" s="10"/>
      <c r="I89" s="4"/>
      <c r="J89" s="4"/>
      <c r="K89" s="10">
        <f t="shared" ref="K89:L89" si="17">C50+E50+G50+I50+C89+E89</f>
        <v>14580048.209999999</v>
      </c>
      <c r="L89" s="10">
        <f t="shared" si="17"/>
        <v>887485.75</v>
      </c>
    </row>
    <row r="90" spans="1:12" x14ac:dyDescent="0.3">
      <c r="A90" s="1" t="s">
        <v>576</v>
      </c>
      <c r="B90" s="26" t="s">
        <v>594</v>
      </c>
      <c r="C90" s="10">
        <v>620903.63</v>
      </c>
      <c r="D90" s="10">
        <v>237707.98</v>
      </c>
      <c r="E90" s="10">
        <v>0</v>
      </c>
      <c r="F90" s="10">
        <v>0</v>
      </c>
      <c r="G90" s="10"/>
      <c r="H90" s="10"/>
      <c r="I90" s="4"/>
      <c r="J90" s="4"/>
      <c r="K90" s="10">
        <f t="shared" ref="K90:L90" si="18">C51+E51+G51+I51+C90+E90</f>
        <v>4891510.9899999993</v>
      </c>
      <c r="L90" s="10">
        <f t="shared" si="18"/>
        <v>853625.25</v>
      </c>
    </row>
    <row r="91" spans="1:12" x14ac:dyDescent="0.3">
      <c r="A91" s="1" t="s">
        <v>576</v>
      </c>
      <c r="B91" s="26" t="s">
        <v>595</v>
      </c>
      <c r="C91" s="10">
        <v>1879687.43</v>
      </c>
      <c r="D91" s="10">
        <v>242135.59</v>
      </c>
      <c r="E91" s="10">
        <v>0</v>
      </c>
      <c r="F91" s="10">
        <v>0</v>
      </c>
      <c r="G91" s="10"/>
      <c r="H91" s="10"/>
      <c r="I91" s="4"/>
      <c r="J91" s="4"/>
      <c r="K91" s="10">
        <f t="shared" ref="K91:L91" si="19">C52+E52+G52+I52+C91+E91</f>
        <v>9615255.0399999991</v>
      </c>
      <c r="L91" s="10">
        <f t="shared" si="19"/>
        <v>1043293</v>
      </c>
    </row>
    <row r="92" spans="1:12" x14ac:dyDescent="0.3">
      <c r="A92" s="1" t="s">
        <v>576</v>
      </c>
      <c r="B92" s="26" t="s">
        <v>596</v>
      </c>
      <c r="C92" s="10">
        <v>1613694</v>
      </c>
      <c r="D92" s="10">
        <v>504690</v>
      </c>
      <c r="E92" s="10">
        <v>0</v>
      </c>
      <c r="F92" s="10">
        <v>0</v>
      </c>
      <c r="G92" s="10"/>
      <c r="H92" s="10"/>
      <c r="I92" s="4"/>
      <c r="J92" s="4"/>
      <c r="K92" s="10">
        <f t="shared" ref="K92:L92" si="20">C53+E53+G53+I53+C92+E92</f>
        <v>13303848</v>
      </c>
      <c r="L92" s="10">
        <f t="shared" si="20"/>
        <v>3407083</v>
      </c>
    </row>
    <row r="93" spans="1:12" x14ac:dyDescent="0.3">
      <c r="A93" s="1" t="s">
        <v>576</v>
      </c>
      <c r="B93" s="26" t="s">
        <v>597</v>
      </c>
      <c r="C93" s="10">
        <v>1102007.42</v>
      </c>
      <c r="D93" s="10">
        <v>91704.5</v>
      </c>
      <c r="E93" s="10">
        <v>3216.8</v>
      </c>
      <c r="F93" s="10">
        <v>158203.19</v>
      </c>
      <c r="G93" s="10"/>
      <c r="H93" s="10"/>
      <c r="I93" s="4"/>
      <c r="J93" s="4"/>
      <c r="K93" s="10">
        <f t="shared" ref="K93:L93" si="21">C54+E54+G54+I54+C93+E93</f>
        <v>9632606.4700000007</v>
      </c>
      <c r="L93" s="10">
        <f t="shared" si="21"/>
        <v>542686.23</v>
      </c>
    </row>
    <row r="94" spans="1:12" x14ac:dyDescent="0.3">
      <c r="A94" s="1" t="s">
        <v>576</v>
      </c>
      <c r="B94" s="26" t="s">
        <v>598</v>
      </c>
      <c r="C94" s="10">
        <v>1338363.07</v>
      </c>
      <c r="D94" s="10">
        <v>147126.57</v>
      </c>
      <c r="E94" s="10">
        <v>31000</v>
      </c>
      <c r="F94" s="10">
        <v>31000</v>
      </c>
      <c r="G94" s="10"/>
      <c r="H94" s="10"/>
      <c r="I94" s="4"/>
      <c r="J94" s="4"/>
      <c r="K94" s="10">
        <f t="shared" ref="K94:L94" si="22">C55+E55+G55+I55+C94+E94</f>
        <v>5260913.78</v>
      </c>
      <c r="L94" s="10">
        <f t="shared" si="22"/>
        <v>311367.93</v>
      </c>
    </row>
    <row r="95" spans="1:12" x14ac:dyDescent="0.3">
      <c r="A95" s="1" t="s">
        <v>576</v>
      </c>
      <c r="B95" s="26" t="s">
        <v>599</v>
      </c>
      <c r="C95" s="10">
        <v>1082806</v>
      </c>
      <c r="D95" s="10">
        <v>440539</v>
      </c>
      <c r="E95" s="10">
        <v>0</v>
      </c>
      <c r="F95" s="10">
        <v>0</v>
      </c>
      <c r="G95" s="10"/>
      <c r="H95" s="10"/>
      <c r="I95" s="4"/>
      <c r="J95" s="4"/>
      <c r="K95" s="10">
        <f t="shared" ref="K95:L95" si="23">C56+E56+G56+I56+C95+E95</f>
        <v>4730307</v>
      </c>
      <c r="L95" s="10">
        <f t="shared" si="23"/>
        <v>478135</v>
      </c>
    </row>
    <row r="96" spans="1:12" x14ac:dyDescent="0.3">
      <c r="A96" s="1" t="s">
        <v>576</v>
      </c>
      <c r="B96" s="26" t="s">
        <v>600</v>
      </c>
      <c r="C96" s="10">
        <v>1061214.06</v>
      </c>
      <c r="D96" s="10">
        <v>312388.32</v>
      </c>
      <c r="E96" s="10">
        <v>26.71</v>
      </c>
      <c r="F96" s="10">
        <v>0</v>
      </c>
      <c r="G96" s="10"/>
      <c r="H96" s="10"/>
      <c r="I96" s="4"/>
      <c r="J96" s="4"/>
      <c r="K96" s="10">
        <f t="shared" ref="K96:L96" si="24">C57+E57+G57+I57+C96+E96</f>
        <v>4216889.3</v>
      </c>
      <c r="L96" s="10">
        <f t="shared" si="24"/>
        <v>554667.99</v>
      </c>
    </row>
    <row r="97" spans="1:13" x14ac:dyDescent="0.3">
      <c r="A97" s="1" t="s">
        <v>576</v>
      </c>
      <c r="B97" s="26" t="s">
        <v>601</v>
      </c>
      <c r="C97" s="10">
        <v>1082167.3700000001</v>
      </c>
      <c r="D97" s="10">
        <v>202755.83</v>
      </c>
      <c r="E97" s="10">
        <v>73217.16</v>
      </c>
      <c r="F97" s="10">
        <v>39545.96</v>
      </c>
      <c r="G97" s="10"/>
      <c r="H97" s="10"/>
      <c r="I97" s="4"/>
      <c r="J97" s="4"/>
      <c r="K97" s="10">
        <f t="shared" ref="K97:L97" si="25">C58+E58+G58+I58+C97+E97</f>
        <v>6511358.3399999999</v>
      </c>
      <c r="L97" s="10">
        <f t="shared" si="25"/>
        <v>1169350.77</v>
      </c>
    </row>
    <row r="98" spans="1:13" x14ac:dyDescent="0.3">
      <c r="A98" s="1" t="s">
        <v>576</v>
      </c>
      <c r="B98" s="26" t="s">
        <v>602</v>
      </c>
      <c r="C98" s="10">
        <v>3509100</v>
      </c>
      <c r="D98" s="10">
        <v>761600</v>
      </c>
      <c r="E98" s="10">
        <v>0</v>
      </c>
      <c r="F98" s="10">
        <v>0</v>
      </c>
      <c r="G98" s="10"/>
      <c r="H98" s="10"/>
      <c r="I98" s="4"/>
      <c r="J98" s="4"/>
      <c r="K98" s="10">
        <f t="shared" ref="K98:L98" si="26">C59+E59+G59+I59+C98+E98</f>
        <v>50534700</v>
      </c>
      <c r="L98" s="10">
        <f t="shared" si="26"/>
        <v>5057600</v>
      </c>
    </row>
    <row r="99" spans="1:13" x14ac:dyDescent="0.3">
      <c r="A99" s="1" t="s">
        <v>576</v>
      </c>
      <c r="B99" s="26" t="s">
        <v>603</v>
      </c>
      <c r="C99" s="10">
        <v>1908881.25</v>
      </c>
      <c r="D99" s="10">
        <v>307008.17</v>
      </c>
      <c r="E99" s="10">
        <v>754140.11</v>
      </c>
      <c r="F99" s="10">
        <v>727893.15</v>
      </c>
      <c r="G99" s="10"/>
      <c r="H99" s="10"/>
      <c r="I99" s="4"/>
      <c r="J99" s="4"/>
      <c r="K99" s="10">
        <f t="shared" ref="K99:L99" si="27">C60+E60+G60+I60+C99+E99</f>
        <v>14249629.089999998</v>
      </c>
      <c r="L99" s="10">
        <f t="shared" si="27"/>
        <v>2752501.4899999998</v>
      </c>
    </row>
    <row r="100" spans="1:13" x14ac:dyDescent="0.3">
      <c r="A100" s="1" t="s">
        <v>576</v>
      </c>
      <c r="B100" s="26" t="s">
        <v>604</v>
      </c>
      <c r="C100" s="10">
        <v>2705761.41</v>
      </c>
      <c r="D100" s="10">
        <v>372573.31</v>
      </c>
      <c r="E100" s="10">
        <v>858887.69</v>
      </c>
      <c r="F100" s="10">
        <v>798752</v>
      </c>
      <c r="G100" s="10"/>
      <c r="H100" s="10"/>
      <c r="I100" s="4"/>
      <c r="J100" s="4"/>
      <c r="K100" s="10">
        <f t="shared" ref="K100:L100" si="28">C61+E61+G61+I61+C100+E100</f>
        <v>14951207.4</v>
      </c>
      <c r="L100" s="10">
        <f t="shared" si="28"/>
        <v>1750938.97</v>
      </c>
    </row>
    <row r="101" spans="1:13" x14ac:dyDescent="0.3">
      <c r="A101" s="1" t="s">
        <v>576</v>
      </c>
      <c r="B101" s="26" t="s">
        <v>605</v>
      </c>
      <c r="C101" s="10">
        <v>2085957.71</v>
      </c>
      <c r="D101" s="10">
        <v>806145.9</v>
      </c>
      <c r="E101" s="10">
        <v>126204.02</v>
      </c>
      <c r="F101" s="10">
        <v>95260.34</v>
      </c>
      <c r="G101" s="10"/>
      <c r="H101" s="10"/>
      <c r="I101" s="4"/>
      <c r="J101" s="4"/>
      <c r="K101" s="10">
        <f t="shared" ref="K101:L101" si="29">C62+E62+G62+I62+C101+E101</f>
        <v>11115948.489999998</v>
      </c>
      <c r="L101" s="10">
        <f t="shared" si="29"/>
        <v>2622174.7699999996</v>
      </c>
    </row>
    <row r="102" spans="1:13" x14ac:dyDescent="0.3">
      <c r="A102" s="1" t="s">
        <v>576</v>
      </c>
      <c r="B102" s="26" t="s">
        <v>606</v>
      </c>
      <c r="C102" s="10">
        <v>1673297</v>
      </c>
      <c r="D102" s="10">
        <v>194553</v>
      </c>
      <c r="E102" s="10">
        <v>0</v>
      </c>
      <c r="F102" s="10">
        <v>0</v>
      </c>
      <c r="G102" s="10"/>
      <c r="H102" s="10"/>
      <c r="I102" s="4"/>
      <c r="J102" s="4"/>
      <c r="K102" s="10">
        <f>C63+E63+G63+I63+C102+E102</f>
        <v>10543728</v>
      </c>
      <c r="L102" s="10">
        <f>D63+F63+H63+J63+D102+F102</f>
        <v>905725</v>
      </c>
    </row>
    <row r="103" spans="1:13" x14ac:dyDescent="0.3">
      <c r="A103" s="1" t="s">
        <v>359</v>
      </c>
      <c r="B103" s="26" t="s">
        <v>607</v>
      </c>
      <c r="C103" s="10">
        <v>1122996.7</v>
      </c>
      <c r="D103" s="10">
        <v>121910.6</v>
      </c>
      <c r="E103" s="10">
        <v>26065.39</v>
      </c>
      <c r="F103" s="10">
        <v>20000</v>
      </c>
      <c r="G103" s="10"/>
      <c r="H103" s="10"/>
      <c r="I103" s="4"/>
      <c r="J103" s="4"/>
      <c r="K103" s="10">
        <f>C64+E64+G64+I64+C103+E103</f>
        <v>10905240.209999999</v>
      </c>
      <c r="L103" s="10">
        <f>D64+F64+H64+J64+D103+F103</f>
        <v>1281776.1499999999</v>
      </c>
    </row>
    <row r="104" spans="1:13" x14ac:dyDescent="0.3">
      <c r="B104" s="26"/>
      <c r="C104" s="10"/>
      <c r="D104" s="10"/>
      <c r="E104" s="10"/>
      <c r="F104" s="10"/>
      <c r="G104" s="10"/>
      <c r="H104" s="10"/>
      <c r="I104" s="4"/>
      <c r="J104" s="4"/>
      <c r="K104" s="10"/>
      <c r="L104" s="10"/>
    </row>
    <row r="105" spans="1:13" x14ac:dyDescent="0.3">
      <c r="B105" s="26" t="s">
        <v>225</v>
      </c>
      <c r="C105" s="11">
        <f>SUBTOTAL(9,C72:C104)</f>
        <v>80351271.089999989</v>
      </c>
      <c r="D105" s="11">
        <f>SUBTOTAL(9,D72:D104)</f>
        <v>13723757.710000001</v>
      </c>
      <c r="E105" s="11">
        <f>SUBTOTAL(9,E72:E104)</f>
        <v>5560865.8499999987</v>
      </c>
      <c r="F105" s="11">
        <f>SUBTOTAL(9,F72:F104)</f>
        <v>6421414.5100000007</v>
      </c>
      <c r="G105" s="4"/>
      <c r="H105" s="4"/>
      <c r="I105" s="4"/>
      <c r="J105" s="4"/>
      <c r="K105" s="11">
        <f>SUBTOTAL(9,K72:K104)</f>
        <v>533601603.96999997</v>
      </c>
      <c r="L105" s="11">
        <f>SUBTOTAL(9,L72:L104)</f>
        <v>66065213.889999993</v>
      </c>
    </row>
    <row r="106" spans="1:13" x14ac:dyDescent="0.3">
      <c r="B106" s="10"/>
      <c r="C106" s="10"/>
      <c r="D106" s="10"/>
      <c r="E106" s="10"/>
      <c r="F106" s="10"/>
      <c r="G106" s="4"/>
      <c r="H106" s="10"/>
      <c r="I106" s="10"/>
      <c r="J106" s="10"/>
      <c r="K106" s="10"/>
      <c r="L106" s="10"/>
    </row>
    <row r="107" spans="1:13" x14ac:dyDescent="0.3">
      <c r="B107" s="8"/>
      <c r="C107" s="4"/>
      <c r="D107" s="4"/>
      <c r="E107" s="4"/>
      <c r="F107" s="4"/>
      <c r="G107" s="4"/>
      <c r="H107" s="4"/>
      <c r="I107" s="4"/>
      <c r="J107" s="4"/>
      <c r="K107" s="4"/>
      <c r="L107" s="4"/>
    </row>
    <row r="108" spans="1:13" ht="39.75" customHeight="1" x14ac:dyDescent="0.3">
      <c r="B108" s="26"/>
      <c r="C108" s="228"/>
      <c r="D108" s="228"/>
      <c r="E108" s="228"/>
      <c r="F108" s="228"/>
      <c r="G108" s="228"/>
      <c r="H108" s="228"/>
      <c r="I108" s="228"/>
      <c r="J108" s="234"/>
      <c r="K108" s="224" t="s">
        <v>146</v>
      </c>
      <c r="L108" s="239"/>
      <c r="M108" s="6"/>
    </row>
    <row r="109" spans="1:13" x14ac:dyDescent="0.3">
      <c r="B109" s="15"/>
      <c r="C109" s="28"/>
      <c r="D109" s="28"/>
      <c r="E109" s="28"/>
      <c r="F109" s="28"/>
      <c r="G109" s="26"/>
      <c r="H109" s="28"/>
      <c r="I109" s="27"/>
      <c r="J109" s="27"/>
      <c r="K109" s="166" t="s">
        <v>251</v>
      </c>
      <c r="L109" s="166" t="s">
        <v>252</v>
      </c>
    </row>
    <row r="110" spans="1:13" x14ac:dyDescent="0.3">
      <c r="B110" s="15"/>
      <c r="C110" s="28"/>
      <c r="D110" s="28"/>
      <c r="E110" s="28"/>
      <c r="F110" s="28"/>
      <c r="G110" s="28"/>
      <c r="H110" s="28"/>
      <c r="I110" s="27"/>
      <c r="J110" s="27"/>
      <c r="K110" s="28" t="s">
        <v>253</v>
      </c>
      <c r="L110" s="28" t="s">
        <v>253</v>
      </c>
      <c r="M110" s="6"/>
    </row>
    <row r="111" spans="1:13" x14ac:dyDescent="0.3">
      <c r="B111" s="15"/>
      <c r="C111" s="28"/>
      <c r="D111" s="28"/>
      <c r="E111" s="28"/>
      <c r="F111" s="28"/>
      <c r="G111" s="28"/>
      <c r="H111" s="28"/>
      <c r="I111" s="28"/>
      <c r="J111" s="28"/>
      <c r="K111" s="28"/>
      <c r="L111" s="28"/>
    </row>
    <row r="112" spans="1:13" x14ac:dyDescent="0.3">
      <c r="A112" s="31" t="s">
        <v>159</v>
      </c>
      <c r="B112" s="26"/>
      <c r="C112" s="4"/>
      <c r="D112" s="4"/>
      <c r="E112" s="4"/>
      <c r="F112" s="4"/>
      <c r="G112" s="4"/>
      <c r="H112" s="233" t="s">
        <v>510</v>
      </c>
      <c r="I112" s="233"/>
      <c r="J112" s="233"/>
      <c r="K112" s="162">
        <v>0</v>
      </c>
      <c r="L112" s="162">
        <v>0</v>
      </c>
    </row>
    <row r="113" spans="1:12" x14ac:dyDescent="0.3">
      <c r="A113" s="31"/>
      <c r="B113" s="26"/>
      <c r="C113" s="4"/>
      <c r="D113" s="4"/>
      <c r="E113" s="4"/>
      <c r="F113" s="4"/>
      <c r="G113" s="4"/>
      <c r="H113" s="4"/>
      <c r="I113" s="4"/>
      <c r="J113" s="4"/>
      <c r="K113" s="15">
        <f>K105+K112</f>
        <v>533601603.96999997</v>
      </c>
      <c r="L113" s="15">
        <f>L105+L112</f>
        <v>66065213.889999993</v>
      </c>
    </row>
    <row r="114" spans="1:12" x14ac:dyDescent="0.3">
      <c r="A114" s="31" t="s">
        <v>77</v>
      </c>
      <c r="B114" s="26"/>
      <c r="C114" s="4"/>
      <c r="D114" s="4"/>
      <c r="E114" s="4"/>
      <c r="F114" s="4"/>
      <c r="G114" s="4"/>
      <c r="H114" s="231" t="s">
        <v>496</v>
      </c>
      <c r="I114" s="231"/>
      <c r="J114" s="231"/>
      <c r="K114" s="4">
        <v>2168037</v>
      </c>
      <c r="L114" s="4">
        <v>2168037</v>
      </c>
    </row>
    <row r="115" spans="1:12" ht="13.5" thickBot="1" x14ac:dyDescent="0.35">
      <c r="A115" s="31"/>
      <c r="B115" s="10"/>
      <c r="C115" s="10"/>
      <c r="D115" s="10"/>
      <c r="E115" s="10"/>
      <c r="F115" s="10"/>
      <c r="G115" s="10"/>
      <c r="H115" s="149"/>
      <c r="I115" s="149"/>
      <c r="J115" s="149"/>
      <c r="K115" s="149"/>
      <c r="L115" s="149"/>
    </row>
    <row r="116" spans="1:12" ht="14" thickTop="1" thickBot="1" x14ac:dyDescent="0.35">
      <c r="B116" s="10"/>
      <c r="C116" s="10"/>
      <c r="D116" s="10"/>
      <c r="E116" s="10"/>
      <c r="F116" s="10"/>
      <c r="G116" s="10"/>
      <c r="H116" s="232" t="s">
        <v>160</v>
      </c>
      <c r="I116" s="232"/>
      <c r="J116" s="232"/>
      <c r="K116" s="151">
        <f>K113-K114</f>
        <v>531433566.96999997</v>
      </c>
      <c r="L116" s="181">
        <f>L113-L114</f>
        <v>63897176.889999993</v>
      </c>
    </row>
    <row r="117" spans="1:12" ht="13.5" thickTop="1" x14ac:dyDescent="0.3">
      <c r="B117" s="26"/>
      <c r="C117" s="4"/>
      <c r="D117" s="4"/>
      <c r="E117" s="4"/>
      <c r="F117" s="4"/>
      <c r="G117" s="4"/>
      <c r="H117" s="4"/>
      <c r="I117" s="4"/>
      <c r="J117" s="4"/>
      <c r="K117" s="4"/>
      <c r="L117" s="4"/>
    </row>
    <row r="118" spans="1:12" x14ac:dyDescent="0.3">
      <c r="L118" s="6"/>
    </row>
    <row r="119" spans="1:12" x14ac:dyDescent="0.3">
      <c r="C119" s="42"/>
      <c r="D119" s="42"/>
      <c r="L119" s="6"/>
    </row>
    <row r="120" spans="1:12" x14ac:dyDescent="0.3">
      <c r="C120" s="7"/>
      <c r="L120" s="6"/>
    </row>
    <row r="121" spans="1:12" x14ac:dyDescent="0.3">
      <c r="C121" s="7"/>
    </row>
    <row r="122" spans="1:12" x14ac:dyDescent="0.3">
      <c r="C122" s="7"/>
      <c r="D122" s="7"/>
    </row>
    <row r="123" spans="1:12" x14ac:dyDescent="0.3">
      <c r="C123" s="7"/>
    </row>
  </sheetData>
  <mergeCells count="19">
    <mergeCell ref="G69:H69"/>
    <mergeCell ref="K69:L69"/>
    <mergeCell ref="K108:L108"/>
    <mergeCell ref="H116:J116"/>
    <mergeCell ref="H114:J114"/>
    <mergeCell ref="H112:J112"/>
    <mergeCell ref="B29:L29"/>
    <mergeCell ref="C30:D30"/>
    <mergeCell ref="E30:F30"/>
    <mergeCell ref="G30:H30"/>
    <mergeCell ref="I30:J30"/>
    <mergeCell ref="C108:D108"/>
    <mergeCell ref="E108:F108"/>
    <mergeCell ref="G108:H108"/>
    <mergeCell ref="I108:J108"/>
    <mergeCell ref="B68:L68"/>
    <mergeCell ref="I69:J69"/>
    <mergeCell ref="C69:D69"/>
    <mergeCell ref="E69:F69"/>
  </mergeCells>
  <phoneticPr fontId="0" type="noConversion"/>
  <pageMargins left="0.74803149606299213" right="0.74803149606299213" top="0.42" bottom="0.63" header="0.28000000000000003" footer="0.51181102362204722"/>
  <pageSetup paperSize="9" scale="78" fitToHeight="10" orientation="landscape" r:id="rId1"/>
  <headerFooter alignWithMargins="0"/>
  <rowBreaks count="1" manualBreakCount="1">
    <brk id="67" max="11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0"/>
  <sheetViews>
    <sheetView topLeftCell="B7" zoomScaleNormal="100" workbookViewId="0">
      <selection activeCell="B7" sqref="B7"/>
    </sheetView>
  </sheetViews>
  <sheetFormatPr defaultColWidth="9.1796875" defaultRowHeight="13" x14ac:dyDescent="0.3"/>
  <cols>
    <col min="1" max="1" width="11.54296875" style="1" hidden="1" customWidth="1"/>
    <col min="2" max="2" width="27.81640625" style="1" customWidth="1"/>
    <col min="3" max="29" width="13" style="1" customWidth="1"/>
    <col min="30" max="16384" width="9.1796875" style="1"/>
  </cols>
  <sheetData>
    <row r="1" spans="1:12" hidden="1" x14ac:dyDescent="0.3">
      <c r="A1" s="1" t="s">
        <v>564</v>
      </c>
    </row>
    <row r="2" spans="1:12" hidden="1" x14ac:dyDescent="0.3">
      <c r="A2" s="1" t="s">
        <v>238</v>
      </c>
    </row>
    <row r="3" spans="1:12" hidden="1" x14ac:dyDescent="0.3">
      <c r="A3" s="1" t="s">
        <v>245</v>
      </c>
      <c r="B3" s="8" t="s">
        <v>260</v>
      </c>
      <c r="C3" s="1" t="s">
        <v>226</v>
      </c>
      <c r="D3" s="1" t="s">
        <v>226</v>
      </c>
      <c r="E3" s="1" t="s">
        <v>226</v>
      </c>
      <c r="F3" s="1" t="s">
        <v>226</v>
      </c>
      <c r="G3" s="1" t="s">
        <v>226</v>
      </c>
      <c r="H3" s="1" t="s">
        <v>226</v>
      </c>
      <c r="I3" s="1" t="s">
        <v>226</v>
      </c>
      <c r="J3" s="1" t="s">
        <v>226</v>
      </c>
    </row>
    <row r="4" spans="1:12" hidden="1" x14ac:dyDescent="0.3">
      <c r="A4" s="1" t="s">
        <v>227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3">
      <c r="A5" s="1" t="s">
        <v>254</v>
      </c>
      <c r="C5" s="1">
        <v>620</v>
      </c>
      <c r="D5" s="1">
        <v>620</v>
      </c>
      <c r="E5" s="1">
        <v>630</v>
      </c>
      <c r="F5" s="1">
        <v>630</v>
      </c>
      <c r="G5" s="1">
        <v>640</v>
      </c>
      <c r="H5" s="1">
        <v>640</v>
      </c>
      <c r="I5" s="1">
        <v>650</v>
      </c>
      <c r="J5" s="1">
        <v>650</v>
      </c>
      <c r="K5" s="2"/>
      <c r="L5" s="3"/>
    </row>
    <row r="6" spans="1:12" s="22" customFormat="1" ht="12.75" hidden="1" customHeight="1" x14ac:dyDescent="0.35">
      <c r="A6" s="1" t="s">
        <v>353</v>
      </c>
      <c r="C6" s="1" t="s">
        <v>354</v>
      </c>
      <c r="D6" s="1" t="s">
        <v>355</v>
      </c>
      <c r="E6" s="1" t="s">
        <v>354</v>
      </c>
      <c r="F6" s="1" t="s">
        <v>355</v>
      </c>
      <c r="G6" s="1" t="s">
        <v>354</v>
      </c>
      <c r="H6" s="1" t="s">
        <v>355</v>
      </c>
      <c r="I6" s="1" t="s">
        <v>354</v>
      </c>
      <c r="J6" s="1" t="s">
        <v>355</v>
      </c>
    </row>
    <row r="7" spans="1:12" customFormat="1" ht="12.5" x14ac:dyDescent="0.25"/>
    <row r="8" spans="1:12" s="22" customFormat="1" ht="12.75" customHeight="1" x14ac:dyDescent="0.35">
      <c r="A8" s="1"/>
      <c r="D8" s="1"/>
      <c r="E8" s="1"/>
      <c r="F8" s="1"/>
      <c r="G8" s="1"/>
      <c r="H8" s="1"/>
      <c r="I8" s="23"/>
      <c r="J8" s="1"/>
    </row>
    <row r="9" spans="1:12" hidden="1" x14ac:dyDescent="0.3">
      <c r="A9" s="1" t="s">
        <v>148</v>
      </c>
    </row>
    <row r="10" spans="1:12" hidden="1" x14ac:dyDescent="0.3">
      <c r="A10" s="1" t="s">
        <v>236</v>
      </c>
    </row>
    <row r="11" spans="1:12" hidden="1" x14ac:dyDescent="0.3">
      <c r="A11" s="1" t="s">
        <v>249</v>
      </c>
      <c r="B11" s="8"/>
      <c r="C11" s="31"/>
      <c r="D11" s="31"/>
      <c r="E11" s="31"/>
      <c r="F11" s="31"/>
      <c r="G11" s="31"/>
      <c r="H11" s="31"/>
      <c r="I11" s="31"/>
      <c r="J11" s="31"/>
      <c r="K11" s="31" t="s">
        <v>226</v>
      </c>
      <c r="L11" s="31" t="s">
        <v>226</v>
      </c>
    </row>
    <row r="12" spans="1:12" hidden="1" x14ac:dyDescent="0.3">
      <c r="A12" s="1" t="s">
        <v>231</v>
      </c>
      <c r="C12" s="64"/>
      <c r="D12" s="31"/>
      <c r="E12" s="64"/>
      <c r="F12" s="31"/>
      <c r="G12" s="64"/>
      <c r="H12" s="31"/>
      <c r="I12" s="64"/>
      <c r="J12" s="31"/>
      <c r="K12" s="64">
        <v>10</v>
      </c>
      <c r="L12" s="31">
        <v>30</v>
      </c>
    </row>
    <row r="13" spans="1:12" hidden="1" x14ac:dyDescent="0.3">
      <c r="A13" s="1" t="s">
        <v>221</v>
      </c>
      <c r="C13" s="31"/>
      <c r="D13" s="31"/>
      <c r="E13" s="31"/>
      <c r="F13" s="31"/>
      <c r="G13" s="31"/>
      <c r="H13" s="31"/>
      <c r="I13" s="31"/>
      <c r="J13" s="31"/>
      <c r="K13" s="31" t="s">
        <v>175</v>
      </c>
      <c r="L13" s="31" t="s">
        <v>175</v>
      </c>
    </row>
    <row r="14" spans="1:12" s="22" customFormat="1" ht="12.75" hidden="1" customHeight="1" x14ac:dyDescent="0.35">
      <c r="A14" s="1" t="s">
        <v>361</v>
      </c>
      <c r="C14" s="31"/>
      <c r="D14" s="31"/>
      <c r="E14" s="31"/>
      <c r="F14" s="31"/>
      <c r="G14" s="31"/>
      <c r="H14" s="31"/>
      <c r="I14" s="31"/>
      <c r="J14" s="31"/>
      <c r="K14" s="31" t="s">
        <v>354</v>
      </c>
      <c r="L14" s="31" t="s">
        <v>355</v>
      </c>
    </row>
    <row r="15" spans="1:12" s="22" customFormat="1" ht="12.75" customHeight="1" x14ac:dyDescent="0.35">
      <c r="A15" s="1"/>
      <c r="D15" s="1"/>
      <c r="E15" s="1"/>
      <c r="F15" s="1"/>
      <c r="G15" s="1"/>
      <c r="H15" s="1"/>
      <c r="I15" s="23"/>
      <c r="J15" s="1"/>
    </row>
    <row r="16" spans="1:12" hidden="1" x14ac:dyDescent="0.3">
      <c r="A16" s="1" t="s">
        <v>565</v>
      </c>
    </row>
    <row r="17" spans="1:12" hidden="1" x14ac:dyDescent="0.3">
      <c r="A17" s="1" t="s">
        <v>237</v>
      </c>
    </row>
    <row r="18" spans="1:12" hidden="1" x14ac:dyDescent="0.3">
      <c r="A18" s="1" t="s">
        <v>250</v>
      </c>
      <c r="B18" s="8" t="s">
        <v>260</v>
      </c>
      <c r="C18" s="1" t="s">
        <v>226</v>
      </c>
      <c r="D18" s="1" t="s">
        <v>226</v>
      </c>
      <c r="E18" s="1" t="s">
        <v>226</v>
      </c>
      <c r="F18" s="1" t="s">
        <v>226</v>
      </c>
    </row>
    <row r="19" spans="1:12" hidden="1" x14ac:dyDescent="0.3">
      <c r="A19" s="1" t="s">
        <v>232</v>
      </c>
      <c r="C19" s="7">
        <v>10</v>
      </c>
      <c r="D19" s="1">
        <v>30</v>
      </c>
      <c r="E19" s="7">
        <v>10</v>
      </c>
      <c r="F19" s="1">
        <v>30</v>
      </c>
      <c r="G19" s="7"/>
      <c r="I19" s="7"/>
      <c r="K19" s="2"/>
      <c r="L19" s="3"/>
    </row>
    <row r="20" spans="1:12" hidden="1" x14ac:dyDescent="0.3">
      <c r="A20" s="1" t="s">
        <v>222</v>
      </c>
      <c r="C20" s="1">
        <v>660</v>
      </c>
      <c r="D20" s="1">
        <v>660</v>
      </c>
      <c r="E20" s="1">
        <v>670</v>
      </c>
      <c r="F20" s="1">
        <v>670</v>
      </c>
      <c r="K20" s="2"/>
      <c r="L20" s="3"/>
    </row>
    <row r="21" spans="1:12" s="22" customFormat="1" ht="12.75" hidden="1" customHeight="1" x14ac:dyDescent="0.35">
      <c r="A21" s="1" t="s">
        <v>368</v>
      </c>
      <c r="C21" s="1" t="s">
        <v>354</v>
      </c>
      <c r="D21" s="1" t="s">
        <v>355</v>
      </c>
      <c r="E21" s="1" t="s">
        <v>354</v>
      </c>
      <c r="F21" s="1" t="s">
        <v>355</v>
      </c>
      <c r="G21" s="1"/>
      <c r="H21" s="1"/>
      <c r="I21" s="23"/>
      <c r="J21" s="1"/>
    </row>
    <row r="22" spans="1:12" customFormat="1" ht="12.5" x14ac:dyDescent="0.25"/>
    <row r="23" spans="1:12" s="22" customFormat="1" ht="12.75" customHeight="1" x14ac:dyDescent="0.35">
      <c r="A23" s="1"/>
      <c r="D23" s="1"/>
      <c r="E23" s="1"/>
      <c r="F23" s="1"/>
      <c r="G23" s="1"/>
      <c r="H23" s="1"/>
      <c r="I23" s="23"/>
      <c r="J23" s="1"/>
    </row>
    <row r="24" spans="1:12" hidden="1" x14ac:dyDescent="0.3">
      <c r="A24" s="1" t="s">
        <v>176</v>
      </c>
    </row>
    <row r="25" spans="1:12" hidden="1" x14ac:dyDescent="0.3">
      <c r="A25" s="1" t="s">
        <v>371</v>
      </c>
    </row>
    <row r="26" spans="1:12" hidden="1" x14ac:dyDescent="0.3">
      <c r="A26" s="1" t="s">
        <v>372</v>
      </c>
      <c r="B26" s="8"/>
      <c r="C26" s="31"/>
      <c r="D26" s="31"/>
      <c r="E26" s="31"/>
      <c r="F26" s="31"/>
      <c r="K26" s="31" t="s">
        <v>226</v>
      </c>
      <c r="L26" s="1" t="s">
        <v>226</v>
      </c>
    </row>
    <row r="27" spans="1:12" hidden="1" x14ac:dyDescent="0.3">
      <c r="A27" s="1" t="s">
        <v>373</v>
      </c>
      <c r="C27" s="64"/>
      <c r="D27" s="31"/>
      <c r="E27" s="64"/>
      <c r="F27" s="31"/>
      <c r="G27" s="7"/>
      <c r="I27" s="7"/>
      <c r="K27" s="64">
        <v>10</v>
      </c>
      <c r="L27" s="1">
        <v>10</v>
      </c>
    </row>
    <row r="28" spans="1:12" hidden="1" x14ac:dyDescent="0.3">
      <c r="A28" s="1" t="s">
        <v>374</v>
      </c>
      <c r="C28" s="31"/>
      <c r="D28" s="31"/>
      <c r="E28" s="31"/>
      <c r="F28" s="31"/>
      <c r="K28" s="31">
        <v>80</v>
      </c>
      <c r="L28" s="1">
        <v>80</v>
      </c>
    </row>
    <row r="29" spans="1:12" s="22" customFormat="1" ht="12.75" hidden="1" customHeight="1" x14ac:dyDescent="0.35">
      <c r="A29" s="1" t="s">
        <v>375</v>
      </c>
      <c r="C29" s="31"/>
      <c r="D29" s="31"/>
      <c r="E29" s="31"/>
      <c r="F29" s="31"/>
      <c r="G29" s="1"/>
      <c r="H29" s="1"/>
      <c r="I29" s="23"/>
      <c r="J29" s="1"/>
      <c r="K29" s="64" t="s">
        <v>355</v>
      </c>
      <c r="L29" s="7" t="s">
        <v>355</v>
      </c>
    </row>
    <row r="32" spans="1:12" ht="17.5" x14ac:dyDescent="0.35">
      <c r="B32" s="223" t="s">
        <v>258</v>
      </c>
      <c r="C32" s="223"/>
      <c r="D32" s="223"/>
      <c r="E32" s="223"/>
      <c r="F32" s="223"/>
      <c r="G32" s="223"/>
      <c r="H32" s="223"/>
      <c r="I32" s="223"/>
      <c r="J32" s="223"/>
      <c r="K32" s="223"/>
      <c r="L32" s="223"/>
    </row>
    <row r="33" spans="1:13" ht="25.5" customHeight="1" x14ac:dyDescent="0.3">
      <c r="B33" s="13" t="s">
        <v>509</v>
      </c>
      <c r="C33" s="224" t="s">
        <v>335</v>
      </c>
      <c r="D33" s="225"/>
      <c r="E33" s="224" t="s">
        <v>336</v>
      </c>
      <c r="F33" s="225"/>
      <c r="G33" s="224" t="s">
        <v>337</v>
      </c>
      <c r="H33" s="225"/>
      <c r="I33" s="224" t="s">
        <v>338</v>
      </c>
      <c r="J33" s="225"/>
      <c r="K33" s="25"/>
      <c r="L33" s="4"/>
      <c r="M33" s="6"/>
    </row>
    <row r="34" spans="1:13" x14ac:dyDescent="0.3">
      <c r="B34" s="26"/>
      <c r="C34" s="27" t="s">
        <v>251</v>
      </c>
      <c r="D34" s="27" t="s">
        <v>252</v>
      </c>
      <c r="E34" s="27" t="s">
        <v>251</v>
      </c>
      <c r="F34" s="27" t="s">
        <v>252</v>
      </c>
      <c r="G34" s="27" t="s">
        <v>251</v>
      </c>
      <c r="H34" s="27" t="s">
        <v>252</v>
      </c>
      <c r="I34" s="27" t="s">
        <v>251</v>
      </c>
      <c r="J34" s="27" t="s">
        <v>252</v>
      </c>
      <c r="K34" s="28"/>
      <c r="L34" s="28"/>
    </row>
    <row r="35" spans="1:13" x14ac:dyDescent="0.3">
      <c r="B35" s="26"/>
      <c r="C35" s="27" t="s">
        <v>253</v>
      </c>
      <c r="D35" s="27" t="s">
        <v>253</v>
      </c>
      <c r="E35" s="27" t="s">
        <v>253</v>
      </c>
      <c r="F35" s="27" t="s">
        <v>253</v>
      </c>
      <c r="G35" s="27" t="s">
        <v>253</v>
      </c>
      <c r="H35" s="27" t="s">
        <v>253</v>
      </c>
      <c r="I35" s="27" t="s">
        <v>253</v>
      </c>
      <c r="J35" s="27" t="s">
        <v>253</v>
      </c>
      <c r="K35" s="28"/>
      <c r="L35" s="28"/>
    </row>
    <row r="36" spans="1:13" x14ac:dyDescent="0.3">
      <c r="B36" s="26"/>
      <c r="C36" s="10"/>
      <c r="D36" s="10"/>
      <c r="E36" s="10"/>
      <c r="F36" s="10"/>
      <c r="G36" s="10"/>
      <c r="H36" s="10"/>
      <c r="I36" s="10"/>
      <c r="J36" s="10"/>
      <c r="K36" s="4"/>
      <c r="L36" s="4"/>
    </row>
    <row r="37" spans="1:13" x14ac:dyDescent="0.3">
      <c r="A37" s="1" t="s">
        <v>576</v>
      </c>
      <c r="B37" s="26" t="s">
        <v>577</v>
      </c>
      <c r="C37" s="10">
        <v>34732.050000000003</v>
      </c>
      <c r="D37" s="10">
        <v>1386.2</v>
      </c>
      <c r="E37" s="10">
        <v>0</v>
      </c>
      <c r="F37" s="10">
        <v>0</v>
      </c>
      <c r="G37" s="10">
        <v>0</v>
      </c>
      <c r="H37" s="10">
        <v>0</v>
      </c>
      <c r="I37" s="10">
        <v>267479.11</v>
      </c>
      <c r="J37" s="10">
        <v>44400</v>
      </c>
      <c r="K37" s="4"/>
      <c r="L37" s="4"/>
    </row>
    <row r="38" spans="1:13" x14ac:dyDescent="0.3">
      <c r="A38" s="1" t="s">
        <v>576</v>
      </c>
      <c r="B38" s="26" t="s">
        <v>578</v>
      </c>
      <c r="C38" s="10">
        <v>101736.27</v>
      </c>
      <c r="D38" s="10">
        <v>1062.01</v>
      </c>
      <c r="E38" s="10">
        <v>0</v>
      </c>
      <c r="F38" s="10">
        <v>0</v>
      </c>
      <c r="G38" s="10">
        <v>0</v>
      </c>
      <c r="H38" s="10">
        <v>0</v>
      </c>
      <c r="I38" s="10">
        <v>658702.94999999995</v>
      </c>
      <c r="J38" s="10">
        <v>551102.16</v>
      </c>
      <c r="K38" s="4"/>
      <c r="L38" s="4"/>
    </row>
    <row r="39" spans="1:13" x14ac:dyDescent="0.3">
      <c r="A39" s="1" t="s">
        <v>576</v>
      </c>
      <c r="B39" s="26" t="s">
        <v>579</v>
      </c>
      <c r="C39" s="10">
        <v>0</v>
      </c>
      <c r="D39" s="10">
        <v>0</v>
      </c>
      <c r="E39" s="10">
        <v>86947.07</v>
      </c>
      <c r="F39" s="10">
        <v>47416.480000000003</v>
      </c>
      <c r="G39" s="10">
        <v>0</v>
      </c>
      <c r="H39" s="10">
        <v>0</v>
      </c>
      <c r="I39" s="10">
        <v>630150.06999999995</v>
      </c>
      <c r="J39" s="10">
        <v>362122.51</v>
      </c>
      <c r="K39" s="4"/>
      <c r="L39" s="4"/>
    </row>
    <row r="40" spans="1:13" x14ac:dyDescent="0.3">
      <c r="A40" s="1" t="s">
        <v>576</v>
      </c>
      <c r="B40" s="26" t="s">
        <v>580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165200</v>
      </c>
      <c r="J40" s="10">
        <v>212200</v>
      </c>
      <c r="K40" s="4"/>
      <c r="L40" s="4"/>
    </row>
    <row r="41" spans="1:13" x14ac:dyDescent="0.3">
      <c r="A41" s="1" t="s">
        <v>576</v>
      </c>
      <c r="B41" s="26" t="s">
        <v>581</v>
      </c>
      <c r="C41" s="10">
        <v>88961</v>
      </c>
      <c r="D41" s="10">
        <v>248</v>
      </c>
      <c r="E41" s="10">
        <v>1571608</v>
      </c>
      <c r="F41" s="10">
        <v>232858</v>
      </c>
      <c r="G41" s="10">
        <v>974013</v>
      </c>
      <c r="H41" s="10">
        <v>11752</v>
      </c>
      <c r="I41" s="10">
        <v>3518674</v>
      </c>
      <c r="J41" s="10">
        <v>2367555</v>
      </c>
      <c r="K41" s="4"/>
      <c r="L41" s="4"/>
    </row>
    <row r="42" spans="1:13" x14ac:dyDescent="0.3">
      <c r="A42" s="1" t="s">
        <v>576</v>
      </c>
      <c r="B42" s="26" t="s">
        <v>582</v>
      </c>
      <c r="C42" s="10">
        <v>140200.82999999999</v>
      </c>
      <c r="D42" s="10">
        <v>137581.6</v>
      </c>
      <c r="E42" s="10">
        <v>1697171.15</v>
      </c>
      <c r="F42" s="10">
        <v>71972.259999999995</v>
      </c>
      <c r="G42" s="10">
        <v>676.86</v>
      </c>
      <c r="H42" s="10">
        <v>136.22999999999999</v>
      </c>
      <c r="I42" s="10">
        <v>804888.06</v>
      </c>
      <c r="J42" s="10">
        <v>444209.34</v>
      </c>
      <c r="K42" s="4"/>
      <c r="L42" s="4"/>
    </row>
    <row r="43" spans="1:13" x14ac:dyDescent="0.3">
      <c r="A43" s="1" t="s">
        <v>576</v>
      </c>
      <c r="B43" s="26" t="s">
        <v>583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974895</v>
      </c>
      <c r="J43" s="10">
        <v>249500</v>
      </c>
      <c r="K43" s="4"/>
      <c r="L43" s="4"/>
    </row>
    <row r="44" spans="1:13" x14ac:dyDescent="0.3">
      <c r="A44" s="1" t="s">
        <v>576</v>
      </c>
      <c r="B44" s="26" t="s">
        <v>584</v>
      </c>
      <c r="C44" s="10">
        <v>0</v>
      </c>
      <c r="D44" s="10">
        <v>0</v>
      </c>
      <c r="E44" s="10">
        <v>3133100</v>
      </c>
      <c r="F44" s="10">
        <v>2557000</v>
      </c>
      <c r="G44" s="10">
        <v>0</v>
      </c>
      <c r="H44" s="10">
        <v>0</v>
      </c>
      <c r="I44" s="10">
        <v>566300</v>
      </c>
      <c r="J44" s="10">
        <v>235600</v>
      </c>
      <c r="K44" s="4"/>
      <c r="L44" s="4"/>
    </row>
    <row r="45" spans="1:13" x14ac:dyDescent="0.3">
      <c r="A45" s="1" t="s">
        <v>576</v>
      </c>
      <c r="B45" s="26" t="s">
        <v>585</v>
      </c>
      <c r="C45" s="10">
        <v>0</v>
      </c>
      <c r="D45" s="10">
        <v>0</v>
      </c>
      <c r="E45" s="10">
        <v>512310</v>
      </c>
      <c r="F45" s="10">
        <v>5300</v>
      </c>
      <c r="G45" s="10">
        <v>0</v>
      </c>
      <c r="H45" s="10">
        <v>0</v>
      </c>
      <c r="I45" s="10">
        <v>933625</v>
      </c>
      <c r="J45" s="10">
        <v>273638</v>
      </c>
      <c r="K45" s="4"/>
      <c r="L45" s="4"/>
    </row>
    <row r="46" spans="1:13" x14ac:dyDescent="0.3">
      <c r="A46" s="1" t="s">
        <v>576</v>
      </c>
      <c r="B46" s="26" t="s">
        <v>586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295486.21000000002</v>
      </c>
      <c r="J46" s="10">
        <v>56861.77</v>
      </c>
      <c r="K46" s="4"/>
      <c r="L46" s="4"/>
    </row>
    <row r="47" spans="1:13" x14ac:dyDescent="0.3">
      <c r="A47" s="1" t="s">
        <v>576</v>
      </c>
      <c r="B47" s="26" t="s">
        <v>587</v>
      </c>
      <c r="C47" s="10">
        <v>818384</v>
      </c>
      <c r="D47" s="10">
        <v>405000</v>
      </c>
      <c r="E47" s="10">
        <v>1029354.62</v>
      </c>
      <c r="F47" s="10">
        <v>446283.73</v>
      </c>
      <c r="G47" s="10">
        <v>42321.41</v>
      </c>
      <c r="H47" s="10">
        <v>716.48</v>
      </c>
      <c r="I47" s="10">
        <v>777754.41</v>
      </c>
      <c r="J47" s="10">
        <v>547397.38</v>
      </c>
      <c r="K47" s="4"/>
      <c r="L47" s="4"/>
    </row>
    <row r="48" spans="1:13" x14ac:dyDescent="0.3">
      <c r="A48" s="1" t="s">
        <v>576</v>
      </c>
      <c r="B48" s="26" t="s">
        <v>588</v>
      </c>
      <c r="C48" s="10">
        <v>149531.31</v>
      </c>
      <c r="D48" s="10">
        <v>1367.86</v>
      </c>
      <c r="E48" s="10">
        <v>1531412.67</v>
      </c>
      <c r="F48" s="10">
        <v>837491.42</v>
      </c>
      <c r="G48" s="10">
        <v>274613.65999999997</v>
      </c>
      <c r="H48" s="10">
        <v>158864.84</v>
      </c>
      <c r="I48" s="10">
        <v>990686.58</v>
      </c>
      <c r="J48" s="10">
        <v>798281.98</v>
      </c>
      <c r="K48" s="4"/>
      <c r="L48" s="4"/>
    </row>
    <row r="49" spans="1:12" x14ac:dyDescent="0.3">
      <c r="A49" s="1" t="s">
        <v>576</v>
      </c>
      <c r="B49" s="26" t="s">
        <v>589</v>
      </c>
      <c r="C49" s="10">
        <v>262992.53000000003</v>
      </c>
      <c r="D49" s="10">
        <v>3094.3</v>
      </c>
      <c r="E49" s="10">
        <v>0</v>
      </c>
      <c r="F49" s="10">
        <v>0</v>
      </c>
      <c r="G49" s="10">
        <v>0</v>
      </c>
      <c r="H49" s="10">
        <v>0</v>
      </c>
      <c r="I49" s="10">
        <v>664562.9</v>
      </c>
      <c r="J49" s="10">
        <v>345000</v>
      </c>
      <c r="K49" s="4"/>
      <c r="L49" s="4"/>
    </row>
    <row r="50" spans="1:12" x14ac:dyDescent="0.3">
      <c r="A50" s="1" t="s">
        <v>576</v>
      </c>
      <c r="B50" s="26" t="s">
        <v>590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677787.63</v>
      </c>
      <c r="J50" s="10">
        <v>472825.37</v>
      </c>
      <c r="K50" s="4"/>
      <c r="L50" s="4"/>
    </row>
    <row r="51" spans="1:12" x14ac:dyDescent="0.3">
      <c r="A51" s="1" t="s">
        <v>576</v>
      </c>
      <c r="B51" s="26" t="s">
        <v>591</v>
      </c>
      <c r="C51" s="10">
        <v>383530.37</v>
      </c>
      <c r="D51" s="10">
        <v>2690.76</v>
      </c>
      <c r="E51" s="10">
        <v>0</v>
      </c>
      <c r="F51" s="10">
        <v>0</v>
      </c>
      <c r="G51" s="10">
        <v>0</v>
      </c>
      <c r="H51" s="10">
        <v>0</v>
      </c>
      <c r="I51" s="10">
        <v>487012.91</v>
      </c>
      <c r="J51" s="10">
        <v>319601.02</v>
      </c>
      <c r="K51" s="4"/>
      <c r="L51" s="4"/>
    </row>
    <row r="52" spans="1:12" x14ac:dyDescent="0.3">
      <c r="A52" s="1" t="s">
        <v>576</v>
      </c>
      <c r="B52" s="26" t="s">
        <v>592</v>
      </c>
      <c r="C52" s="10">
        <v>81364.479999999996</v>
      </c>
      <c r="D52" s="10">
        <v>21076.639999999999</v>
      </c>
      <c r="E52" s="10">
        <v>0</v>
      </c>
      <c r="F52" s="10">
        <v>0</v>
      </c>
      <c r="G52" s="10">
        <v>0</v>
      </c>
      <c r="H52" s="10">
        <v>0</v>
      </c>
      <c r="I52" s="10">
        <v>444611.35</v>
      </c>
      <c r="J52" s="10">
        <v>234705.96</v>
      </c>
      <c r="K52" s="4"/>
      <c r="L52" s="4"/>
    </row>
    <row r="53" spans="1:12" x14ac:dyDescent="0.3">
      <c r="A53" s="1" t="s">
        <v>576</v>
      </c>
      <c r="B53" s="26" t="s">
        <v>593</v>
      </c>
      <c r="C53" s="10">
        <v>226687.87</v>
      </c>
      <c r="D53" s="10">
        <v>3800.83</v>
      </c>
      <c r="E53" s="10">
        <v>10000</v>
      </c>
      <c r="F53" s="10">
        <v>5000</v>
      </c>
      <c r="G53" s="10">
        <v>0</v>
      </c>
      <c r="H53" s="10">
        <v>0</v>
      </c>
      <c r="I53" s="10">
        <v>948068.18</v>
      </c>
      <c r="J53" s="10">
        <v>497934.8</v>
      </c>
      <c r="K53" s="4"/>
      <c r="L53" s="4"/>
    </row>
    <row r="54" spans="1:12" x14ac:dyDescent="0.3">
      <c r="A54" s="1" t="s">
        <v>576</v>
      </c>
      <c r="B54" s="26" t="s">
        <v>594</v>
      </c>
      <c r="C54" s="10">
        <v>64327.82</v>
      </c>
      <c r="D54" s="10">
        <v>456.4</v>
      </c>
      <c r="E54" s="10">
        <v>0</v>
      </c>
      <c r="F54" s="10">
        <v>0</v>
      </c>
      <c r="G54" s="10">
        <v>0</v>
      </c>
      <c r="H54" s="10">
        <v>0</v>
      </c>
      <c r="I54" s="10">
        <v>434974.92</v>
      </c>
      <c r="J54" s="10">
        <v>254573.18</v>
      </c>
      <c r="K54" s="4"/>
      <c r="L54" s="4"/>
    </row>
    <row r="55" spans="1:12" x14ac:dyDescent="0.3">
      <c r="A55" s="1" t="s">
        <v>576</v>
      </c>
      <c r="B55" s="26" t="s">
        <v>595</v>
      </c>
      <c r="C55" s="10">
        <v>0</v>
      </c>
      <c r="D55" s="10">
        <v>0</v>
      </c>
      <c r="E55" s="10">
        <v>485408.64</v>
      </c>
      <c r="F55" s="10">
        <v>152940.13</v>
      </c>
      <c r="G55" s="10">
        <v>14259</v>
      </c>
      <c r="H55" s="10">
        <v>0</v>
      </c>
      <c r="I55" s="10">
        <v>680786.24</v>
      </c>
      <c r="J55" s="10">
        <v>315783.37</v>
      </c>
      <c r="K55" s="4"/>
      <c r="L55" s="4"/>
    </row>
    <row r="56" spans="1:12" x14ac:dyDescent="0.3">
      <c r="A56" s="1" t="s">
        <v>576</v>
      </c>
      <c r="B56" s="26" t="s">
        <v>596</v>
      </c>
      <c r="C56" s="10">
        <v>100990</v>
      </c>
      <c r="D56" s="10">
        <v>0</v>
      </c>
      <c r="E56" s="10">
        <v>1137264</v>
      </c>
      <c r="F56" s="10">
        <v>5434</v>
      </c>
      <c r="G56" s="10">
        <v>46110</v>
      </c>
      <c r="H56" s="10">
        <v>535</v>
      </c>
      <c r="I56" s="10">
        <v>1068907</v>
      </c>
      <c r="J56" s="10">
        <v>671468</v>
      </c>
      <c r="K56" s="4"/>
      <c r="L56" s="4"/>
    </row>
    <row r="57" spans="1:12" x14ac:dyDescent="0.3">
      <c r="A57" s="1" t="s">
        <v>576</v>
      </c>
      <c r="B57" s="26" t="s">
        <v>597</v>
      </c>
      <c r="C57" s="10">
        <v>35522.22</v>
      </c>
      <c r="D57" s="10">
        <v>35120.94</v>
      </c>
      <c r="E57" s="10">
        <v>0</v>
      </c>
      <c r="F57" s="10">
        <v>0</v>
      </c>
      <c r="G57" s="10">
        <v>0</v>
      </c>
      <c r="H57" s="10">
        <v>0</v>
      </c>
      <c r="I57" s="10">
        <v>786114.86</v>
      </c>
      <c r="J57" s="10">
        <v>465779.01</v>
      </c>
      <c r="K57" s="4"/>
      <c r="L57" s="4"/>
    </row>
    <row r="58" spans="1:12" x14ac:dyDescent="0.3">
      <c r="A58" s="1" t="s">
        <v>576</v>
      </c>
      <c r="B58" s="26" t="s">
        <v>598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505082.33</v>
      </c>
      <c r="J58" s="10">
        <v>307455.08</v>
      </c>
      <c r="K58" s="4"/>
      <c r="L58" s="4"/>
    </row>
    <row r="59" spans="1:12" x14ac:dyDescent="0.3">
      <c r="A59" s="1" t="s">
        <v>576</v>
      </c>
      <c r="B59" s="26" t="s">
        <v>599</v>
      </c>
      <c r="C59" s="10">
        <v>249040</v>
      </c>
      <c r="D59" s="10">
        <v>421</v>
      </c>
      <c r="E59" s="10">
        <v>0</v>
      </c>
      <c r="F59" s="10">
        <v>0</v>
      </c>
      <c r="G59" s="10">
        <v>0</v>
      </c>
      <c r="H59" s="10">
        <v>0</v>
      </c>
      <c r="I59" s="10">
        <v>331762</v>
      </c>
      <c r="J59" s="10">
        <v>235160</v>
      </c>
      <c r="K59" s="4"/>
      <c r="L59" s="4"/>
    </row>
    <row r="60" spans="1:12" x14ac:dyDescent="0.3">
      <c r="A60" s="1" t="s">
        <v>576</v>
      </c>
      <c r="B60" s="26" t="s">
        <v>600</v>
      </c>
      <c r="C60" s="10">
        <v>370025.19</v>
      </c>
      <c r="D60" s="10">
        <v>2112.9</v>
      </c>
      <c r="E60" s="10">
        <v>0</v>
      </c>
      <c r="F60" s="10">
        <v>0</v>
      </c>
      <c r="G60" s="10">
        <v>0</v>
      </c>
      <c r="H60" s="10">
        <v>0</v>
      </c>
      <c r="I60" s="10">
        <v>448290.41</v>
      </c>
      <c r="J60" s="10">
        <v>255813.65</v>
      </c>
      <c r="K60" s="4"/>
      <c r="L60" s="4"/>
    </row>
    <row r="61" spans="1:12" x14ac:dyDescent="0.3">
      <c r="A61" s="1" t="s">
        <v>576</v>
      </c>
      <c r="B61" s="26" t="s">
        <v>601</v>
      </c>
      <c r="C61" s="10">
        <v>40124.76</v>
      </c>
      <c r="D61" s="10">
        <v>141.41999999999999</v>
      </c>
      <c r="E61" s="10">
        <v>253755.15</v>
      </c>
      <c r="F61" s="10">
        <v>171604.25</v>
      </c>
      <c r="G61" s="10">
        <v>48794.87</v>
      </c>
      <c r="H61" s="10">
        <v>214.6</v>
      </c>
      <c r="I61" s="10">
        <v>353313.34</v>
      </c>
      <c r="J61" s="10">
        <v>195865.69</v>
      </c>
      <c r="K61" s="4"/>
      <c r="L61" s="4"/>
    </row>
    <row r="62" spans="1:12" x14ac:dyDescent="0.3">
      <c r="A62" s="1" t="s">
        <v>576</v>
      </c>
      <c r="B62" s="26" t="s">
        <v>602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1614700</v>
      </c>
      <c r="J62" s="10">
        <v>616300</v>
      </c>
      <c r="K62" s="4"/>
      <c r="L62" s="4"/>
    </row>
    <row r="63" spans="1:12" x14ac:dyDescent="0.3">
      <c r="A63" s="1" t="s">
        <v>576</v>
      </c>
      <c r="B63" s="26" t="s">
        <v>603</v>
      </c>
      <c r="C63" s="10">
        <v>194169.45</v>
      </c>
      <c r="D63" s="10">
        <v>15585.51</v>
      </c>
      <c r="E63" s="10">
        <v>0</v>
      </c>
      <c r="F63" s="10">
        <v>0</v>
      </c>
      <c r="G63" s="10">
        <v>0</v>
      </c>
      <c r="H63" s="10">
        <v>0</v>
      </c>
      <c r="I63" s="10">
        <v>941345.5</v>
      </c>
      <c r="J63" s="10">
        <v>508032.33</v>
      </c>
      <c r="K63" s="4"/>
      <c r="L63" s="4"/>
    </row>
    <row r="64" spans="1:12" x14ac:dyDescent="0.3">
      <c r="A64" s="1" t="s">
        <v>576</v>
      </c>
      <c r="B64" s="26" t="s">
        <v>604</v>
      </c>
      <c r="C64" s="10">
        <v>0</v>
      </c>
      <c r="D64" s="10">
        <v>0</v>
      </c>
      <c r="E64" s="10">
        <v>272325.11</v>
      </c>
      <c r="F64" s="10">
        <v>2514.87</v>
      </c>
      <c r="G64" s="10">
        <v>40390.660000000003</v>
      </c>
      <c r="H64" s="10">
        <v>23.06</v>
      </c>
      <c r="I64" s="10">
        <v>798571.15</v>
      </c>
      <c r="J64" s="10">
        <v>484086.63</v>
      </c>
      <c r="K64" s="4"/>
      <c r="L64" s="4"/>
    </row>
    <row r="65" spans="1:13" x14ac:dyDescent="0.3">
      <c r="A65" s="1" t="s">
        <v>576</v>
      </c>
      <c r="B65" s="26" t="s">
        <v>605</v>
      </c>
      <c r="C65" s="10">
        <v>35916.22</v>
      </c>
      <c r="D65" s="10">
        <v>574.79</v>
      </c>
      <c r="E65" s="10">
        <v>0</v>
      </c>
      <c r="F65" s="10">
        <v>0</v>
      </c>
      <c r="G65" s="10">
        <v>0</v>
      </c>
      <c r="H65" s="10">
        <v>0</v>
      </c>
      <c r="I65" s="10">
        <v>275607.2</v>
      </c>
      <c r="J65" s="10">
        <v>83619.649999999994</v>
      </c>
      <c r="K65" s="4"/>
      <c r="L65" s="4"/>
    </row>
    <row r="66" spans="1:13" x14ac:dyDescent="0.3">
      <c r="A66" s="1" t="s">
        <v>576</v>
      </c>
      <c r="B66" s="26" t="s">
        <v>606</v>
      </c>
      <c r="C66" s="10">
        <v>28666</v>
      </c>
      <c r="D66" s="10">
        <v>0</v>
      </c>
      <c r="E66" s="10">
        <v>1526450</v>
      </c>
      <c r="F66" s="10">
        <v>905012</v>
      </c>
      <c r="G66" s="10">
        <v>219636</v>
      </c>
      <c r="H66" s="10">
        <v>7634</v>
      </c>
      <c r="I66" s="10">
        <v>718556</v>
      </c>
      <c r="J66" s="10">
        <v>391242</v>
      </c>
      <c r="K66" s="4"/>
      <c r="L66" s="4"/>
    </row>
    <row r="67" spans="1:13" x14ac:dyDescent="0.3">
      <c r="A67" s="1" t="s">
        <v>261</v>
      </c>
      <c r="B67" s="26" t="s">
        <v>607</v>
      </c>
      <c r="C67" s="10">
        <v>0</v>
      </c>
      <c r="D67" s="10">
        <v>0</v>
      </c>
      <c r="E67" s="10">
        <v>992300.16</v>
      </c>
      <c r="F67" s="10">
        <v>506334.26</v>
      </c>
      <c r="G67" s="10">
        <v>265886.94</v>
      </c>
      <c r="H67" s="10">
        <v>19756.3</v>
      </c>
      <c r="I67" s="10">
        <v>570382.76</v>
      </c>
      <c r="J67" s="10">
        <v>287731.26</v>
      </c>
      <c r="K67" s="4"/>
      <c r="L67" s="4"/>
    </row>
    <row r="68" spans="1:13" x14ac:dyDescent="0.3">
      <c r="B68" s="26"/>
      <c r="C68" s="10"/>
      <c r="D68" s="10"/>
      <c r="E68" s="10"/>
      <c r="F68" s="10"/>
      <c r="G68" s="10"/>
      <c r="H68" s="10"/>
      <c r="I68" s="10"/>
      <c r="J68" s="10"/>
      <c r="K68" s="4"/>
      <c r="L68" s="4"/>
    </row>
    <row r="69" spans="1:13" x14ac:dyDescent="0.3">
      <c r="B69" s="26" t="s">
        <v>225</v>
      </c>
      <c r="C69" s="11">
        <f t="shared" ref="C69:J69" si="0">SUBTOTAL(9,C36:C68)</f>
        <v>3406902.37</v>
      </c>
      <c r="D69" s="11">
        <f t="shared" si="0"/>
        <v>631721.16000000015</v>
      </c>
      <c r="E69" s="11">
        <f t="shared" si="0"/>
        <v>14239406.57</v>
      </c>
      <c r="F69" s="11">
        <f t="shared" si="0"/>
        <v>5947161.4000000004</v>
      </c>
      <c r="G69" s="11">
        <f t="shared" si="0"/>
        <v>1926702.4</v>
      </c>
      <c r="H69" s="11">
        <f t="shared" si="0"/>
        <v>199632.50999999998</v>
      </c>
      <c r="I69" s="11">
        <f t="shared" si="0"/>
        <v>23334278.07</v>
      </c>
      <c r="J69" s="11">
        <f t="shared" si="0"/>
        <v>13085845.139999999</v>
      </c>
      <c r="K69" s="4"/>
      <c r="L69" s="4"/>
    </row>
    <row r="70" spans="1:13" x14ac:dyDescent="0.3">
      <c r="B70" s="26"/>
      <c r="C70" s="4"/>
      <c r="D70" s="4"/>
      <c r="E70" s="4"/>
      <c r="F70" s="4"/>
      <c r="G70" s="4"/>
      <c r="H70" s="4"/>
      <c r="I70" s="4"/>
      <c r="J70" s="4"/>
      <c r="K70" s="4"/>
      <c r="L70" s="4"/>
    </row>
    <row r="71" spans="1:13" ht="17.5" x14ac:dyDescent="0.35">
      <c r="B71" s="223" t="s">
        <v>258</v>
      </c>
      <c r="C71" s="223"/>
      <c r="D71" s="223"/>
      <c r="E71" s="223"/>
      <c r="F71" s="223"/>
      <c r="G71" s="223"/>
      <c r="H71" s="223"/>
      <c r="I71" s="223"/>
      <c r="J71" s="223"/>
      <c r="K71" s="223"/>
      <c r="L71" s="223"/>
    </row>
    <row r="72" spans="1:13" ht="25.5" customHeight="1" x14ac:dyDescent="0.3">
      <c r="B72" s="13" t="s">
        <v>509</v>
      </c>
      <c r="C72" s="224" t="s">
        <v>339</v>
      </c>
      <c r="D72" s="225"/>
      <c r="E72" s="224" t="s">
        <v>289</v>
      </c>
      <c r="F72" s="229"/>
      <c r="G72" s="228"/>
      <c r="H72" s="228"/>
      <c r="I72" s="228"/>
      <c r="J72" s="228"/>
      <c r="K72" s="229" t="s">
        <v>290</v>
      </c>
      <c r="L72" s="225"/>
      <c r="M72" s="6"/>
    </row>
    <row r="73" spans="1:13" x14ac:dyDescent="0.3">
      <c r="B73" s="26"/>
      <c r="C73" s="27" t="s">
        <v>251</v>
      </c>
      <c r="D73" s="27" t="s">
        <v>252</v>
      </c>
      <c r="E73" s="27" t="s">
        <v>251</v>
      </c>
      <c r="F73" s="27" t="s">
        <v>252</v>
      </c>
      <c r="G73" s="27"/>
      <c r="H73" s="27"/>
      <c r="I73" s="28"/>
      <c r="J73" s="28"/>
      <c r="K73" s="27" t="s">
        <v>251</v>
      </c>
      <c r="L73" s="27" t="s">
        <v>252</v>
      </c>
    </row>
    <row r="74" spans="1:13" x14ac:dyDescent="0.3">
      <c r="B74" s="26"/>
      <c r="C74" s="27" t="s">
        <v>253</v>
      </c>
      <c r="D74" s="27" t="s">
        <v>253</v>
      </c>
      <c r="E74" s="27" t="s">
        <v>253</v>
      </c>
      <c r="F74" s="27" t="s">
        <v>253</v>
      </c>
      <c r="G74" s="27"/>
      <c r="H74" s="27"/>
      <c r="I74" s="28"/>
      <c r="J74" s="28"/>
      <c r="K74" s="27" t="s">
        <v>253</v>
      </c>
      <c r="L74" s="27" t="s">
        <v>253</v>
      </c>
    </row>
    <row r="75" spans="1:13" x14ac:dyDescent="0.3">
      <c r="B75" s="26"/>
      <c r="C75" s="10"/>
      <c r="D75" s="10"/>
      <c r="E75" s="10"/>
      <c r="F75" s="10"/>
      <c r="G75" s="10"/>
      <c r="H75" s="10"/>
      <c r="I75" s="4"/>
      <c r="J75" s="4"/>
      <c r="K75" s="10"/>
      <c r="L75" s="10"/>
    </row>
    <row r="76" spans="1:13" x14ac:dyDescent="0.3">
      <c r="A76" s="1" t="s">
        <v>576</v>
      </c>
      <c r="B76" s="26" t="s">
        <v>577</v>
      </c>
      <c r="C76" s="10">
        <v>15248.68</v>
      </c>
      <c r="D76" s="10">
        <v>7500</v>
      </c>
      <c r="E76" s="10">
        <v>0</v>
      </c>
      <c r="F76" s="10">
        <v>0</v>
      </c>
      <c r="G76" s="10"/>
      <c r="H76" s="10"/>
      <c r="I76" s="4"/>
      <c r="J76" s="4"/>
      <c r="K76" s="10">
        <f t="shared" ref="K76:L76" si="1">C37+E37+G37+I37+C76+E76</f>
        <v>317459.83999999997</v>
      </c>
      <c r="L76" s="10">
        <f t="shared" si="1"/>
        <v>53286.2</v>
      </c>
    </row>
    <row r="77" spans="1:13" x14ac:dyDescent="0.3">
      <c r="A77" s="1" t="s">
        <v>576</v>
      </c>
      <c r="B77" s="26" t="s">
        <v>578</v>
      </c>
      <c r="C77" s="10">
        <v>0</v>
      </c>
      <c r="D77" s="10">
        <v>0</v>
      </c>
      <c r="E77" s="10">
        <v>0</v>
      </c>
      <c r="F77" s="10">
        <v>0</v>
      </c>
      <c r="G77" s="10"/>
      <c r="H77" s="10"/>
      <c r="I77" s="4"/>
      <c r="J77" s="4"/>
      <c r="K77" s="10">
        <f t="shared" ref="K77:L77" si="2">C38+E38+G38+I38+C77+E77</f>
        <v>760439.22</v>
      </c>
      <c r="L77" s="10">
        <f t="shared" si="2"/>
        <v>552164.17000000004</v>
      </c>
    </row>
    <row r="78" spans="1:13" x14ac:dyDescent="0.3">
      <c r="A78" s="1" t="s">
        <v>576</v>
      </c>
      <c r="B78" s="26" t="s">
        <v>579</v>
      </c>
      <c r="C78" s="10">
        <v>22120.37</v>
      </c>
      <c r="D78" s="10">
        <v>0</v>
      </c>
      <c r="E78" s="10">
        <v>0</v>
      </c>
      <c r="F78" s="10">
        <v>0</v>
      </c>
      <c r="G78" s="10"/>
      <c r="H78" s="10"/>
      <c r="I78" s="4"/>
      <c r="J78" s="4"/>
      <c r="K78" s="10">
        <f t="shared" ref="K78:L78" si="3">C39+E39+G39+I39+C78+E78</f>
        <v>739217.50999999989</v>
      </c>
      <c r="L78" s="10">
        <f t="shared" si="3"/>
        <v>409538.99</v>
      </c>
    </row>
    <row r="79" spans="1:13" x14ac:dyDescent="0.3">
      <c r="A79" s="1" t="s">
        <v>576</v>
      </c>
      <c r="B79" s="26" t="s">
        <v>580</v>
      </c>
      <c r="C79" s="10">
        <v>252600</v>
      </c>
      <c r="D79" s="10">
        <v>140700</v>
      </c>
      <c r="E79" s="10">
        <v>0</v>
      </c>
      <c r="F79" s="10">
        <v>0</v>
      </c>
      <c r="G79" s="10"/>
      <c r="H79" s="10"/>
      <c r="I79" s="4"/>
      <c r="J79" s="4"/>
      <c r="K79" s="10">
        <f t="shared" ref="K79:L79" si="4">C40+E40+G40+I40+C79+E79</f>
        <v>417800</v>
      </c>
      <c r="L79" s="10">
        <f t="shared" si="4"/>
        <v>352900</v>
      </c>
    </row>
    <row r="80" spans="1:13" x14ac:dyDescent="0.3">
      <c r="A80" s="1" t="s">
        <v>576</v>
      </c>
      <c r="B80" s="26" t="s">
        <v>581</v>
      </c>
      <c r="C80" s="10">
        <v>60406</v>
      </c>
      <c r="D80" s="10">
        <v>924</v>
      </c>
      <c r="E80" s="10">
        <v>0</v>
      </c>
      <c r="F80" s="10">
        <v>0</v>
      </c>
      <c r="G80" s="10"/>
      <c r="H80" s="10"/>
      <c r="I80" s="4"/>
      <c r="J80" s="4"/>
      <c r="K80" s="10">
        <f t="shared" ref="K80:L80" si="5">C41+E41+G41+I41+C80+E80</f>
        <v>6213662</v>
      </c>
      <c r="L80" s="10">
        <f t="shared" si="5"/>
        <v>2613337</v>
      </c>
    </row>
    <row r="81" spans="1:12" x14ac:dyDescent="0.3">
      <c r="A81" s="1" t="s">
        <v>576</v>
      </c>
      <c r="B81" s="26" t="s">
        <v>582</v>
      </c>
      <c r="C81" s="10">
        <v>140381.59</v>
      </c>
      <c r="D81" s="10">
        <v>4193.6899999999996</v>
      </c>
      <c r="E81" s="10">
        <v>85885</v>
      </c>
      <c r="F81" s="10">
        <v>0</v>
      </c>
      <c r="G81" s="10"/>
      <c r="H81" s="10"/>
      <c r="I81" s="4"/>
      <c r="J81" s="4"/>
      <c r="K81" s="10">
        <f t="shared" ref="K81:L81" si="6">C42+E42+G42+I42+C81+E81</f>
        <v>2869203.49</v>
      </c>
      <c r="L81" s="10">
        <f t="shared" si="6"/>
        <v>658093.12</v>
      </c>
    </row>
    <row r="82" spans="1:12" x14ac:dyDescent="0.3">
      <c r="A82" s="1" t="s">
        <v>576</v>
      </c>
      <c r="B82" s="26" t="s">
        <v>583</v>
      </c>
      <c r="C82" s="10">
        <v>1168784</v>
      </c>
      <c r="D82" s="10">
        <v>475000</v>
      </c>
      <c r="E82" s="10">
        <v>0</v>
      </c>
      <c r="F82" s="10">
        <v>0</v>
      </c>
      <c r="G82" s="10"/>
      <c r="H82" s="10"/>
      <c r="I82" s="4"/>
      <c r="J82" s="4"/>
      <c r="K82" s="10">
        <f t="shared" ref="K82:L82" si="7">C43+E43+G43+I43+C82+E82</f>
        <v>2143679</v>
      </c>
      <c r="L82" s="10">
        <f t="shared" si="7"/>
        <v>724500</v>
      </c>
    </row>
    <row r="83" spans="1:12" x14ac:dyDescent="0.3">
      <c r="A83" s="1" t="s">
        <v>576</v>
      </c>
      <c r="B83" s="26" t="s">
        <v>584</v>
      </c>
      <c r="C83" s="10">
        <v>61300</v>
      </c>
      <c r="D83" s="10">
        <v>25000</v>
      </c>
      <c r="E83" s="10">
        <v>0</v>
      </c>
      <c r="F83" s="10">
        <v>0</v>
      </c>
      <c r="G83" s="10"/>
      <c r="H83" s="10"/>
      <c r="I83" s="4"/>
      <c r="J83" s="4"/>
      <c r="K83" s="10">
        <f t="shared" ref="K83:L83" si="8">C44+E44+G44+I44+C83+E83</f>
        <v>3760700</v>
      </c>
      <c r="L83" s="10">
        <f t="shared" si="8"/>
        <v>2817600</v>
      </c>
    </row>
    <row r="84" spans="1:12" x14ac:dyDescent="0.3">
      <c r="A84" s="1" t="s">
        <v>576</v>
      </c>
      <c r="B84" s="26" t="s">
        <v>585</v>
      </c>
      <c r="C84" s="10">
        <v>79057</v>
      </c>
      <c r="D84" s="10">
        <v>28729</v>
      </c>
      <c r="E84" s="10">
        <v>1</v>
      </c>
      <c r="F84" s="10">
        <v>0</v>
      </c>
      <c r="G84" s="10"/>
      <c r="H84" s="10"/>
      <c r="I84" s="4"/>
      <c r="J84" s="4"/>
      <c r="K84" s="10">
        <f t="shared" ref="K84:L84" si="9">C45+E45+G45+I45+C84+E84</f>
        <v>1524993</v>
      </c>
      <c r="L84" s="10">
        <f t="shared" si="9"/>
        <v>307667</v>
      </c>
    </row>
    <row r="85" spans="1:12" x14ac:dyDescent="0.3">
      <c r="A85" s="1" t="s">
        <v>576</v>
      </c>
      <c r="B85" s="26" t="s">
        <v>586</v>
      </c>
      <c r="C85" s="10">
        <v>0</v>
      </c>
      <c r="D85" s="10">
        <v>0</v>
      </c>
      <c r="E85" s="10">
        <v>0</v>
      </c>
      <c r="F85" s="10">
        <v>0</v>
      </c>
      <c r="G85" s="10"/>
      <c r="H85" s="10"/>
      <c r="I85" s="4"/>
      <c r="J85" s="4"/>
      <c r="K85" s="10">
        <f t="shared" ref="K85:L85" si="10">C46+E46+G46+I46+C85+E85</f>
        <v>295486.21000000002</v>
      </c>
      <c r="L85" s="10">
        <f t="shared" si="10"/>
        <v>56861.77</v>
      </c>
    </row>
    <row r="86" spans="1:12" x14ac:dyDescent="0.3">
      <c r="A86" s="1" t="s">
        <v>576</v>
      </c>
      <c r="B86" s="26" t="s">
        <v>587</v>
      </c>
      <c r="C86" s="10">
        <v>0</v>
      </c>
      <c r="D86" s="10">
        <v>0</v>
      </c>
      <c r="E86" s="10">
        <v>0</v>
      </c>
      <c r="F86" s="10">
        <v>0</v>
      </c>
      <c r="G86" s="10"/>
      <c r="H86" s="10"/>
      <c r="I86" s="4"/>
      <c r="J86" s="4"/>
      <c r="K86" s="10">
        <f t="shared" ref="K86:L86" si="11">C47+E47+G47+I47+C86+E86</f>
        <v>2667814.44</v>
      </c>
      <c r="L86" s="10">
        <f t="shared" si="11"/>
        <v>1399397.5899999999</v>
      </c>
    </row>
    <row r="87" spans="1:12" x14ac:dyDescent="0.3">
      <c r="A87" s="1" t="s">
        <v>576</v>
      </c>
      <c r="B87" s="26" t="s">
        <v>588</v>
      </c>
      <c r="C87" s="10">
        <v>10399.77</v>
      </c>
      <c r="D87" s="10">
        <v>3000</v>
      </c>
      <c r="E87" s="10">
        <v>0</v>
      </c>
      <c r="F87" s="10">
        <v>0</v>
      </c>
      <c r="G87" s="10"/>
      <c r="H87" s="10"/>
      <c r="I87" s="4"/>
      <c r="J87" s="4"/>
      <c r="K87" s="10">
        <f t="shared" ref="K87:L87" si="12">C48+E48+G48+I48+C87+E87</f>
        <v>2956643.9899999998</v>
      </c>
      <c r="L87" s="10">
        <f t="shared" si="12"/>
        <v>1799006.1</v>
      </c>
    </row>
    <row r="88" spans="1:12" x14ac:dyDescent="0.3">
      <c r="A88" s="1" t="s">
        <v>576</v>
      </c>
      <c r="B88" s="26" t="s">
        <v>589</v>
      </c>
      <c r="C88" s="10">
        <v>1000</v>
      </c>
      <c r="D88" s="10">
        <v>0</v>
      </c>
      <c r="E88" s="10">
        <v>151999.67999999999</v>
      </c>
      <c r="F88" s="10">
        <v>0</v>
      </c>
      <c r="G88" s="10"/>
      <c r="H88" s="10"/>
      <c r="I88" s="4"/>
      <c r="J88" s="4"/>
      <c r="K88" s="10">
        <f t="shared" ref="K88:L88" si="13">C49+E49+G49+I49+C88+E88</f>
        <v>1080555.1100000001</v>
      </c>
      <c r="L88" s="10">
        <f t="shared" si="13"/>
        <v>348094.3</v>
      </c>
    </row>
    <row r="89" spans="1:12" x14ac:dyDescent="0.3">
      <c r="A89" s="1" t="s">
        <v>576</v>
      </c>
      <c r="B89" s="26" t="s">
        <v>590</v>
      </c>
      <c r="C89" s="10">
        <v>2672.87</v>
      </c>
      <c r="D89" s="10">
        <v>1000</v>
      </c>
      <c r="E89" s="10">
        <v>0</v>
      </c>
      <c r="F89" s="10">
        <v>0</v>
      </c>
      <c r="G89" s="10"/>
      <c r="H89" s="10"/>
      <c r="I89" s="4"/>
      <c r="J89" s="4"/>
      <c r="K89" s="10">
        <f t="shared" ref="K89:L89" si="14">C50+E50+G50+I50+C89+E89</f>
        <v>680460.5</v>
      </c>
      <c r="L89" s="10">
        <f t="shared" si="14"/>
        <v>473825.37</v>
      </c>
    </row>
    <row r="90" spans="1:12" x14ac:dyDescent="0.3">
      <c r="A90" s="1" t="s">
        <v>576</v>
      </c>
      <c r="B90" s="26" t="s">
        <v>591</v>
      </c>
      <c r="C90" s="10">
        <v>1000</v>
      </c>
      <c r="D90" s="10">
        <v>0</v>
      </c>
      <c r="E90" s="10">
        <v>0</v>
      </c>
      <c r="F90" s="10">
        <v>0</v>
      </c>
      <c r="G90" s="10"/>
      <c r="H90" s="10"/>
      <c r="I90" s="4"/>
      <c r="J90" s="4"/>
      <c r="K90" s="10">
        <f t="shared" ref="K90:L90" si="15">C51+E51+G51+I51+C90+E90</f>
        <v>871543.28</v>
      </c>
      <c r="L90" s="10">
        <f t="shared" si="15"/>
        <v>322291.78000000003</v>
      </c>
    </row>
    <row r="91" spans="1:12" x14ac:dyDescent="0.3">
      <c r="A91" s="1" t="s">
        <v>576</v>
      </c>
      <c r="B91" s="26" t="s">
        <v>592</v>
      </c>
      <c r="C91" s="10">
        <v>0</v>
      </c>
      <c r="D91" s="10">
        <v>0</v>
      </c>
      <c r="E91" s="10">
        <v>0</v>
      </c>
      <c r="F91" s="10">
        <v>0</v>
      </c>
      <c r="G91" s="10"/>
      <c r="H91" s="10"/>
      <c r="I91" s="4"/>
      <c r="J91" s="4"/>
      <c r="K91" s="10">
        <f t="shared" ref="K91:L91" si="16">C52+E52+G52+I52+C91+E91</f>
        <v>525975.82999999996</v>
      </c>
      <c r="L91" s="10">
        <f t="shared" si="16"/>
        <v>255782.59999999998</v>
      </c>
    </row>
    <row r="92" spans="1:12" x14ac:dyDescent="0.3">
      <c r="A92" s="1" t="s">
        <v>576</v>
      </c>
      <c r="B92" s="26" t="s">
        <v>593</v>
      </c>
      <c r="C92" s="10">
        <v>139086.07</v>
      </c>
      <c r="D92" s="10">
        <v>64325.96</v>
      </c>
      <c r="E92" s="10">
        <v>3260.88</v>
      </c>
      <c r="F92" s="10">
        <v>0</v>
      </c>
      <c r="G92" s="10"/>
      <c r="H92" s="10"/>
      <c r="I92" s="4"/>
      <c r="J92" s="4"/>
      <c r="K92" s="10">
        <f t="shared" ref="K92:L92" si="17">C53+E53+G53+I53+C92+E92</f>
        <v>1327103</v>
      </c>
      <c r="L92" s="10">
        <f t="shared" si="17"/>
        <v>571061.59</v>
      </c>
    </row>
    <row r="93" spans="1:12" x14ac:dyDescent="0.3">
      <c r="A93" s="1" t="s">
        <v>576</v>
      </c>
      <c r="B93" s="26" t="s">
        <v>594</v>
      </c>
      <c r="C93" s="10">
        <v>0</v>
      </c>
      <c r="D93" s="10">
        <v>0</v>
      </c>
      <c r="E93" s="10">
        <v>0</v>
      </c>
      <c r="F93" s="10">
        <v>0</v>
      </c>
      <c r="G93" s="10"/>
      <c r="H93" s="10"/>
      <c r="I93" s="4"/>
      <c r="J93" s="4"/>
      <c r="K93" s="10">
        <f t="shared" ref="K93:L93" si="18">C54+E54+G54+I54+C93+E93</f>
        <v>499302.74</v>
      </c>
      <c r="L93" s="10">
        <f t="shared" si="18"/>
        <v>255029.58</v>
      </c>
    </row>
    <row r="94" spans="1:12" x14ac:dyDescent="0.3">
      <c r="A94" s="1" t="s">
        <v>576</v>
      </c>
      <c r="B94" s="26" t="s">
        <v>595</v>
      </c>
      <c r="C94" s="10">
        <v>23000</v>
      </c>
      <c r="D94" s="10">
        <v>10700</v>
      </c>
      <c r="E94" s="10">
        <v>0</v>
      </c>
      <c r="F94" s="10">
        <v>0</v>
      </c>
      <c r="G94" s="10"/>
      <c r="H94" s="10"/>
      <c r="I94" s="4"/>
      <c r="J94" s="4"/>
      <c r="K94" s="10">
        <f t="shared" ref="K94:L94" si="19">C55+E55+G55+I55+C94+E94</f>
        <v>1203453.8799999999</v>
      </c>
      <c r="L94" s="10">
        <f t="shared" si="19"/>
        <v>479423.5</v>
      </c>
    </row>
    <row r="95" spans="1:12" x14ac:dyDescent="0.3">
      <c r="A95" s="1" t="s">
        <v>576</v>
      </c>
      <c r="B95" s="26" t="s">
        <v>596</v>
      </c>
      <c r="C95" s="10">
        <v>16240</v>
      </c>
      <c r="D95" s="10">
        <v>2429</v>
      </c>
      <c r="E95" s="10">
        <v>0</v>
      </c>
      <c r="F95" s="10">
        <v>0</v>
      </c>
      <c r="G95" s="10"/>
      <c r="H95" s="10"/>
      <c r="I95" s="4"/>
      <c r="J95" s="4"/>
      <c r="K95" s="10">
        <f t="shared" ref="K95:L95" si="20">C56+E56+G56+I56+C95+E95</f>
        <v>2369511</v>
      </c>
      <c r="L95" s="10">
        <f t="shared" si="20"/>
        <v>679866</v>
      </c>
    </row>
    <row r="96" spans="1:12" x14ac:dyDescent="0.3">
      <c r="A96" s="1" t="s">
        <v>576</v>
      </c>
      <c r="B96" s="26" t="s">
        <v>597</v>
      </c>
      <c r="C96" s="10">
        <v>107313.85</v>
      </c>
      <c r="D96" s="10">
        <v>5500</v>
      </c>
      <c r="E96" s="10">
        <v>2575.23</v>
      </c>
      <c r="F96" s="10">
        <v>0</v>
      </c>
      <c r="G96" s="10"/>
      <c r="H96" s="10"/>
      <c r="I96" s="4"/>
      <c r="J96" s="4"/>
      <c r="K96" s="10">
        <f t="shared" ref="K96:L96" si="21">C57+E57+G57+I57+C96+E96</f>
        <v>931526.15999999992</v>
      </c>
      <c r="L96" s="10">
        <f t="shared" si="21"/>
        <v>506399.95</v>
      </c>
    </row>
    <row r="97" spans="1:13" x14ac:dyDescent="0.3">
      <c r="A97" s="1" t="s">
        <v>576</v>
      </c>
      <c r="B97" s="26" t="s">
        <v>598</v>
      </c>
      <c r="C97" s="10">
        <v>0</v>
      </c>
      <c r="D97" s="10">
        <v>0</v>
      </c>
      <c r="E97" s="10">
        <v>0</v>
      </c>
      <c r="F97" s="10">
        <v>0</v>
      </c>
      <c r="G97" s="10"/>
      <c r="H97" s="10"/>
      <c r="I97" s="4"/>
      <c r="J97" s="4"/>
      <c r="K97" s="10">
        <f t="shared" ref="K97:L97" si="22">C58+E58+G58+I58+C97+E97</f>
        <v>505082.33</v>
      </c>
      <c r="L97" s="10">
        <f t="shared" si="22"/>
        <v>307455.08</v>
      </c>
    </row>
    <row r="98" spans="1:13" x14ac:dyDescent="0.3">
      <c r="A98" s="1" t="s">
        <v>576</v>
      </c>
      <c r="B98" s="26" t="s">
        <v>599</v>
      </c>
      <c r="C98" s="10">
        <v>3157</v>
      </c>
      <c r="D98" s="10">
        <v>581</v>
      </c>
      <c r="E98" s="10">
        <v>119</v>
      </c>
      <c r="F98" s="10">
        <v>100</v>
      </c>
      <c r="G98" s="10"/>
      <c r="H98" s="10"/>
      <c r="I98" s="4"/>
      <c r="J98" s="4"/>
      <c r="K98" s="10">
        <f t="shared" ref="K98:L98" si="23">C59+E59+G59+I59+C98+E98</f>
        <v>584078</v>
      </c>
      <c r="L98" s="10">
        <f t="shared" si="23"/>
        <v>236262</v>
      </c>
    </row>
    <row r="99" spans="1:13" x14ac:dyDescent="0.3">
      <c r="A99" s="1" t="s">
        <v>576</v>
      </c>
      <c r="B99" s="26" t="s">
        <v>600</v>
      </c>
      <c r="C99" s="10">
        <v>0</v>
      </c>
      <c r="D99" s="10">
        <v>0</v>
      </c>
      <c r="E99" s="10">
        <v>0</v>
      </c>
      <c r="F99" s="10">
        <v>0</v>
      </c>
      <c r="G99" s="10"/>
      <c r="H99" s="10"/>
      <c r="I99" s="4"/>
      <c r="J99" s="4"/>
      <c r="K99" s="10">
        <f t="shared" ref="K99:L99" si="24">C60+E60+G60+I60+C99+E99</f>
        <v>818315.6</v>
      </c>
      <c r="L99" s="10">
        <f t="shared" si="24"/>
        <v>257926.55</v>
      </c>
    </row>
    <row r="100" spans="1:13" x14ac:dyDescent="0.3">
      <c r="A100" s="1" t="s">
        <v>576</v>
      </c>
      <c r="B100" s="26" t="s">
        <v>601</v>
      </c>
      <c r="C100" s="10">
        <v>0</v>
      </c>
      <c r="D100" s="10">
        <v>0</v>
      </c>
      <c r="E100" s="10">
        <v>0</v>
      </c>
      <c r="F100" s="10">
        <v>0</v>
      </c>
      <c r="G100" s="10"/>
      <c r="H100" s="10"/>
      <c r="I100" s="4"/>
      <c r="J100" s="4"/>
      <c r="K100" s="10">
        <f t="shared" ref="K100:L100" si="25">C61+E61+G61+I61+C100+E100</f>
        <v>695988.12</v>
      </c>
      <c r="L100" s="10">
        <f t="shared" si="25"/>
        <v>367825.96</v>
      </c>
    </row>
    <row r="101" spans="1:13" x14ac:dyDescent="0.3">
      <c r="A101" s="1" t="s">
        <v>576</v>
      </c>
      <c r="B101" s="26" t="s">
        <v>602</v>
      </c>
      <c r="C101" s="10">
        <v>187300</v>
      </c>
      <c r="D101" s="10">
        <v>55000</v>
      </c>
      <c r="E101" s="10">
        <v>0</v>
      </c>
      <c r="F101" s="10">
        <v>0</v>
      </c>
      <c r="G101" s="10"/>
      <c r="H101" s="10"/>
      <c r="I101" s="4"/>
      <c r="J101" s="4"/>
      <c r="K101" s="10">
        <f t="shared" ref="K101:L101" si="26">C62+E62+G62+I62+C101+E101</f>
        <v>1802000</v>
      </c>
      <c r="L101" s="10">
        <f t="shared" si="26"/>
        <v>671300</v>
      </c>
    </row>
    <row r="102" spans="1:13" x14ac:dyDescent="0.3">
      <c r="A102" s="1" t="s">
        <v>576</v>
      </c>
      <c r="B102" s="26" t="s">
        <v>603</v>
      </c>
      <c r="C102" s="10">
        <v>30260.35</v>
      </c>
      <c r="D102" s="10">
        <v>2779.4</v>
      </c>
      <c r="E102" s="10">
        <v>768258</v>
      </c>
      <c r="F102" s="10">
        <v>768258</v>
      </c>
      <c r="G102" s="10"/>
      <c r="H102" s="10"/>
      <c r="I102" s="4"/>
      <c r="J102" s="4"/>
      <c r="K102" s="10">
        <f t="shared" ref="K102:L102" si="27">C63+E63+G63+I63+C102+E102</f>
        <v>1934033.3</v>
      </c>
      <c r="L102" s="10">
        <f t="shared" si="27"/>
        <v>1294655.24</v>
      </c>
    </row>
    <row r="103" spans="1:13" x14ac:dyDescent="0.3">
      <c r="A103" s="1" t="s">
        <v>576</v>
      </c>
      <c r="B103" s="26" t="s">
        <v>604</v>
      </c>
      <c r="C103" s="10">
        <v>27114.81</v>
      </c>
      <c r="D103" s="10">
        <v>13000</v>
      </c>
      <c r="E103" s="10">
        <v>44411.78</v>
      </c>
      <c r="F103" s="10">
        <v>2337.92</v>
      </c>
      <c r="G103" s="10"/>
      <c r="H103" s="10"/>
      <c r="I103" s="4"/>
      <c r="J103" s="4"/>
      <c r="K103" s="10">
        <f t="shared" ref="K103:L103" si="28">C64+E64+G64+I64+C103+E103</f>
        <v>1182813.51</v>
      </c>
      <c r="L103" s="10">
        <f t="shared" si="28"/>
        <v>501962.48</v>
      </c>
    </row>
    <row r="104" spans="1:13" x14ac:dyDescent="0.3">
      <c r="A104" s="1" t="s">
        <v>576</v>
      </c>
      <c r="B104" s="26" t="s">
        <v>605</v>
      </c>
      <c r="C104" s="10">
        <v>11481.34</v>
      </c>
      <c r="D104" s="10">
        <v>0</v>
      </c>
      <c r="E104" s="10">
        <v>0</v>
      </c>
      <c r="F104" s="10">
        <v>0</v>
      </c>
      <c r="G104" s="10"/>
      <c r="H104" s="10"/>
      <c r="I104" s="4"/>
      <c r="J104" s="4"/>
      <c r="K104" s="10">
        <f t="shared" ref="K104:L104" si="29">C65+E65+G65+I65+C104+E104</f>
        <v>323004.76000000007</v>
      </c>
      <c r="L104" s="10">
        <f t="shared" si="29"/>
        <v>84194.439999999988</v>
      </c>
    </row>
    <row r="105" spans="1:13" x14ac:dyDescent="0.3">
      <c r="A105" s="1" t="s">
        <v>576</v>
      </c>
      <c r="B105" s="26" t="s">
        <v>606</v>
      </c>
      <c r="C105" s="10">
        <v>406474</v>
      </c>
      <c r="D105" s="10">
        <v>32000</v>
      </c>
      <c r="E105" s="10">
        <v>0</v>
      </c>
      <c r="F105" s="10">
        <v>0</v>
      </c>
      <c r="G105" s="10"/>
      <c r="H105" s="10"/>
      <c r="I105" s="4"/>
      <c r="J105" s="4"/>
      <c r="K105" s="10">
        <f>C66+E66+G66+I66+C105+E105</f>
        <v>2899782</v>
      </c>
      <c r="L105" s="10">
        <f>D66+F66+H66+J66+D105+F105</f>
        <v>1335888</v>
      </c>
    </row>
    <row r="106" spans="1:13" x14ac:dyDescent="0.3">
      <c r="A106" s="1" t="s">
        <v>359</v>
      </c>
      <c r="B106" s="26" t="s">
        <v>607</v>
      </c>
      <c r="C106" s="10">
        <v>47034.67</v>
      </c>
      <c r="D106" s="10">
        <v>16979.759999999998</v>
      </c>
      <c r="E106" s="10">
        <v>0</v>
      </c>
      <c r="F106" s="10">
        <v>0</v>
      </c>
      <c r="G106" s="10"/>
      <c r="H106" s="10"/>
      <c r="I106" s="4"/>
      <c r="J106" s="4"/>
      <c r="K106" s="10">
        <f>C67+E67+G67+I67+C106+E106</f>
        <v>1875604.53</v>
      </c>
      <c r="L106" s="10">
        <f>D67+F67+H67+J67+D106+F106</f>
        <v>830801.58000000007</v>
      </c>
    </row>
    <row r="107" spans="1:13" x14ac:dyDescent="0.3">
      <c r="B107" s="26"/>
      <c r="C107" s="10"/>
      <c r="D107" s="10"/>
      <c r="E107" s="10"/>
      <c r="F107" s="10"/>
      <c r="G107" s="10"/>
      <c r="H107" s="10"/>
      <c r="I107" s="4"/>
      <c r="J107" s="4"/>
      <c r="K107" s="10"/>
      <c r="L107" s="10"/>
    </row>
    <row r="108" spans="1:13" x14ac:dyDescent="0.3">
      <c r="B108" s="26" t="s">
        <v>225</v>
      </c>
      <c r="C108" s="11">
        <f>SUBTOTAL(9,C75:C107)</f>
        <v>2813432.37</v>
      </c>
      <c r="D108" s="11">
        <f>SUBTOTAL(9,D75:D107)</f>
        <v>889341.80999999994</v>
      </c>
      <c r="E108" s="11">
        <f>SUBTOTAL(9,E75:E107)</f>
        <v>1056510.57</v>
      </c>
      <c r="F108" s="11">
        <f>SUBTOTAL(9,F75:F107)</f>
        <v>770695.92</v>
      </c>
      <c r="G108" s="4"/>
      <c r="H108" s="4"/>
      <c r="I108" s="4"/>
      <c r="J108" s="4"/>
      <c r="K108" s="11">
        <f>SUBTOTAL(9,K75:K107)</f>
        <v>46777232.349999987</v>
      </c>
      <c r="L108" s="11">
        <f>SUBTOTAL(9,L75:L107)</f>
        <v>21524397.939999998</v>
      </c>
    </row>
    <row r="109" spans="1:13" x14ac:dyDescent="0.3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</row>
    <row r="110" spans="1:13" x14ac:dyDescent="0.3">
      <c r="B110" s="8"/>
      <c r="C110" s="4"/>
      <c r="D110" s="4"/>
      <c r="E110" s="4"/>
      <c r="F110" s="4"/>
      <c r="G110" s="4"/>
      <c r="H110" s="4"/>
      <c r="I110" s="4"/>
      <c r="J110" s="4"/>
      <c r="K110" s="4"/>
      <c r="L110" s="4"/>
    </row>
    <row r="111" spans="1:13" ht="39.75" customHeight="1" x14ac:dyDescent="0.3">
      <c r="B111" s="26"/>
      <c r="C111" s="228"/>
      <c r="D111" s="228"/>
      <c r="E111" s="228"/>
      <c r="F111" s="228"/>
      <c r="G111" s="228"/>
      <c r="H111" s="228"/>
      <c r="I111" s="228"/>
      <c r="J111" s="234"/>
      <c r="K111" s="224" t="s">
        <v>146</v>
      </c>
      <c r="L111" s="239"/>
      <c r="M111" s="6"/>
    </row>
    <row r="112" spans="1:13" x14ac:dyDescent="0.3">
      <c r="B112" s="15"/>
      <c r="C112" s="28"/>
      <c r="D112" s="28"/>
      <c r="E112" s="28"/>
      <c r="F112" s="28"/>
      <c r="G112" s="26"/>
      <c r="H112" s="28"/>
      <c r="I112" s="27"/>
      <c r="J112" s="27"/>
      <c r="K112" s="166" t="s">
        <v>251</v>
      </c>
      <c r="L112" s="158" t="s">
        <v>252</v>
      </c>
    </row>
    <row r="113" spans="1:12" x14ac:dyDescent="0.3">
      <c r="B113" s="15"/>
      <c r="C113" s="28"/>
      <c r="D113" s="28"/>
      <c r="E113" s="28"/>
      <c r="F113" s="28"/>
      <c r="G113" s="28"/>
      <c r="H113" s="28"/>
      <c r="I113" s="27"/>
      <c r="J113" s="27"/>
      <c r="K113" s="28" t="s">
        <v>253</v>
      </c>
      <c r="L113" s="158" t="s">
        <v>253</v>
      </c>
    </row>
    <row r="114" spans="1:12" x14ac:dyDescent="0.3">
      <c r="B114" s="15"/>
      <c r="C114" s="28"/>
      <c r="D114" s="28"/>
      <c r="E114" s="28"/>
      <c r="F114" s="28"/>
      <c r="G114" s="28"/>
      <c r="H114" s="28"/>
      <c r="I114" s="28"/>
      <c r="J114" s="28"/>
      <c r="K114" s="28"/>
      <c r="L114" s="158"/>
    </row>
    <row r="115" spans="1:12" x14ac:dyDescent="0.3">
      <c r="A115" s="31" t="s">
        <v>159</v>
      </c>
      <c r="B115" s="26"/>
      <c r="C115" s="4"/>
      <c r="D115" s="4"/>
      <c r="E115" s="4"/>
      <c r="F115" s="4"/>
      <c r="G115" s="4"/>
      <c r="H115" s="238" t="s">
        <v>510</v>
      </c>
      <c r="I115" s="238"/>
      <c r="J115" s="238"/>
      <c r="K115" s="160">
        <v>0</v>
      </c>
      <c r="L115" s="161">
        <v>0</v>
      </c>
    </row>
    <row r="116" spans="1:12" x14ac:dyDescent="0.3">
      <c r="A116" s="31"/>
      <c r="B116" s="26"/>
      <c r="C116" s="4"/>
      <c r="D116" s="4"/>
      <c r="E116" s="4"/>
      <c r="F116" s="4"/>
      <c r="G116" s="4"/>
      <c r="H116" s="4"/>
      <c r="I116" s="4"/>
      <c r="J116" s="4"/>
      <c r="K116" s="15">
        <f>K108+K115</f>
        <v>46777232.349999987</v>
      </c>
      <c r="L116" s="15">
        <f>L108+L115</f>
        <v>21524397.939999998</v>
      </c>
    </row>
    <row r="117" spans="1:12" x14ac:dyDescent="0.3">
      <c r="A117" s="31" t="s">
        <v>77</v>
      </c>
      <c r="B117" s="26"/>
      <c r="C117" s="4"/>
      <c r="D117" s="4"/>
      <c r="E117" s="4"/>
      <c r="F117" s="4"/>
      <c r="G117" s="4"/>
      <c r="H117" s="231" t="s">
        <v>496</v>
      </c>
      <c r="I117" s="231"/>
      <c r="J117" s="231"/>
      <c r="K117" s="4">
        <v>0</v>
      </c>
      <c r="L117" s="148">
        <v>0</v>
      </c>
    </row>
    <row r="118" spans="1:12" ht="13.5" thickBot="1" x14ac:dyDescent="0.35">
      <c r="A118" s="31"/>
      <c r="B118" s="10"/>
      <c r="C118" s="10"/>
      <c r="D118" s="10"/>
      <c r="E118" s="10"/>
      <c r="F118" s="10"/>
      <c r="G118" s="10"/>
      <c r="H118" s="149"/>
      <c r="I118" s="149"/>
      <c r="J118" s="149"/>
      <c r="K118" s="149"/>
      <c r="L118" s="150"/>
    </row>
    <row r="119" spans="1:12" ht="14" thickTop="1" thickBot="1" x14ac:dyDescent="0.35">
      <c r="B119" s="10"/>
      <c r="C119" s="10"/>
      <c r="D119" s="10"/>
      <c r="E119" s="10"/>
      <c r="F119" s="10"/>
      <c r="G119" s="10"/>
      <c r="H119" s="232" t="s">
        <v>160</v>
      </c>
      <c r="I119" s="232"/>
      <c r="J119" s="232"/>
      <c r="K119" s="151">
        <f>K116-K117</f>
        <v>46777232.349999987</v>
      </c>
      <c r="L119" s="152">
        <f>L116-L117</f>
        <v>21524397.939999998</v>
      </c>
    </row>
    <row r="120" spans="1:12" ht="13.5" thickTop="1" x14ac:dyDescent="0.3">
      <c r="B120" s="26"/>
      <c r="C120" s="4"/>
      <c r="D120" s="4"/>
      <c r="E120" s="4"/>
      <c r="F120" s="4"/>
      <c r="G120" s="4"/>
      <c r="H120" s="4"/>
      <c r="I120" s="4"/>
      <c r="J120" s="4"/>
      <c r="K120" s="4"/>
      <c r="L120" s="4"/>
    </row>
  </sheetData>
  <mergeCells count="19">
    <mergeCell ref="B32:L32"/>
    <mergeCell ref="C33:D33"/>
    <mergeCell ref="E33:F33"/>
    <mergeCell ref="G33:H33"/>
    <mergeCell ref="I33:J33"/>
    <mergeCell ref="B71:L71"/>
    <mergeCell ref="H119:J119"/>
    <mergeCell ref="I111:J111"/>
    <mergeCell ref="H117:J117"/>
    <mergeCell ref="H115:J115"/>
    <mergeCell ref="K72:L72"/>
    <mergeCell ref="K111:L111"/>
    <mergeCell ref="E111:F111"/>
    <mergeCell ref="G111:H111"/>
    <mergeCell ref="C111:D111"/>
    <mergeCell ref="E72:F72"/>
    <mergeCell ref="G72:H72"/>
    <mergeCell ref="I72:J72"/>
    <mergeCell ref="C72:D7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3" fitToHeight="10" orientation="landscape" r:id="rId1"/>
  <headerFooter alignWithMargins="0"/>
  <rowBreaks count="1" manualBreakCount="1">
    <brk id="70" min="1" max="11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2"/>
  <sheetViews>
    <sheetView topLeftCell="B7" zoomScaleNormal="100" workbookViewId="0">
      <selection activeCell="B7" sqref="B7"/>
    </sheetView>
  </sheetViews>
  <sheetFormatPr defaultColWidth="9.1796875" defaultRowHeight="13" x14ac:dyDescent="0.3"/>
  <cols>
    <col min="1" max="1" width="9.1796875" style="1" hidden="1" customWidth="1"/>
    <col min="2" max="2" width="27.81640625" style="1" customWidth="1"/>
    <col min="3" max="27" width="13" style="1" customWidth="1"/>
    <col min="28" max="16384" width="9.1796875" style="1"/>
  </cols>
  <sheetData>
    <row r="1" spans="1:12" hidden="1" x14ac:dyDescent="0.3">
      <c r="A1" s="1" t="s">
        <v>564</v>
      </c>
    </row>
    <row r="2" spans="1:12" hidden="1" x14ac:dyDescent="0.3">
      <c r="A2" s="1" t="s">
        <v>238</v>
      </c>
    </row>
    <row r="3" spans="1:12" hidden="1" x14ac:dyDescent="0.3">
      <c r="A3" s="1" t="s">
        <v>245</v>
      </c>
      <c r="B3" s="8" t="s">
        <v>260</v>
      </c>
      <c r="C3" s="1" t="s">
        <v>226</v>
      </c>
      <c r="D3" s="1" t="s">
        <v>226</v>
      </c>
      <c r="E3" s="1" t="s">
        <v>226</v>
      </c>
      <c r="F3" s="1" t="s">
        <v>226</v>
      </c>
      <c r="G3" s="1" t="s">
        <v>226</v>
      </c>
      <c r="H3" s="1" t="s">
        <v>226</v>
      </c>
      <c r="I3" s="1" t="s">
        <v>226</v>
      </c>
      <c r="J3" s="1" t="s">
        <v>226</v>
      </c>
    </row>
    <row r="4" spans="1:12" hidden="1" x14ac:dyDescent="0.3">
      <c r="A4" s="1" t="s">
        <v>227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3">
      <c r="A5" s="1" t="s">
        <v>254</v>
      </c>
      <c r="C5" s="1">
        <v>680</v>
      </c>
      <c r="D5" s="1">
        <v>680</v>
      </c>
      <c r="E5" s="1">
        <v>690</v>
      </c>
      <c r="F5" s="1">
        <v>690</v>
      </c>
      <c r="G5" s="1">
        <v>700</v>
      </c>
      <c r="H5" s="1">
        <v>700</v>
      </c>
      <c r="I5" s="1">
        <v>710</v>
      </c>
      <c r="J5" s="1">
        <v>710</v>
      </c>
      <c r="K5" s="2"/>
      <c r="L5" s="3"/>
    </row>
    <row r="6" spans="1:12" s="22" customFormat="1" ht="12.75" hidden="1" customHeight="1" x14ac:dyDescent="0.35">
      <c r="A6" s="1" t="s">
        <v>353</v>
      </c>
      <c r="C6" s="1" t="s">
        <v>354</v>
      </c>
      <c r="D6" s="1" t="s">
        <v>355</v>
      </c>
      <c r="E6" s="1" t="s">
        <v>354</v>
      </c>
      <c r="F6" s="1" t="s">
        <v>355</v>
      </c>
      <c r="G6" s="1" t="s">
        <v>354</v>
      </c>
      <c r="H6" s="1" t="s">
        <v>355</v>
      </c>
      <c r="I6" s="1" t="s">
        <v>354</v>
      </c>
      <c r="J6" s="1" t="s">
        <v>355</v>
      </c>
    </row>
    <row r="7" spans="1:12" customFormat="1" ht="12.5" x14ac:dyDescent="0.25"/>
    <row r="8" spans="1:12" hidden="1" x14ac:dyDescent="0.3">
      <c r="A8" s="1" t="s">
        <v>148</v>
      </c>
    </row>
    <row r="9" spans="1:12" hidden="1" x14ac:dyDescent="0.3">
      <c r="A9" s="1" t="s">
        <v>236</v>
      </c>
    </row>
    <row r="10" spans="1:12" hidden="1" x14ac:dyDescent="0.3">
      <c r="A10" s="1" t="s">
        <v>249</v>
      </c>
      <c r="B10" s="8"/>
      <c r="C10" s="31"/>
      <c r="D10" s="31"/>
      <c r="E10" s="31"/>
      <c r="F10" s="31"/>
      <c r="G10" s="31"/>
      <c r="H10" s="31"/>
      <c r="I10" s="31"/>
      <c r="J10" s="31"/>
      <c r="K10" s="31" t="s">
        <v>226</v>
      </c>
      <c r="L10" s="31" t="s">
        <v>226</v>
      </c>
    </row>
    <row r="11" spans="1:12" hidden="1" x14ac:dyDescent="0.3">
      <c r="A11" s="1" t="s">
        <v>231</v>
      </c>
      <c r="C11" s="64"/>
      <c r="D11" s="31"/>
      <c r="E11" s="64"/>
      <c r="F11" s="31"/>
      <c r="G11" s="64"/>
      <c r="H11" s="31"/>
      <c r="I11" s="64"/>
      <c r="J11" s="31"/>
      <c r="K11" s="64">
        <v>10</v>
      </c>
      <c r="L11" s="31">
        <v>30</v>
      </c>
    </row>
    <row r="12" spans="1:12" hidden="1" x14ac:dyDescent="0.3">
      <c r="A12" s="1" t="s">
        <v>221</v>
      </c>
      <c r="C12" s="31"/>
      <c r="D12" s="31"/>
      <c r="E12" s="31"/>
      <c r="F12" s="31"/>
      <c r="G12" s="31"/>
      <c r="H12" s="31"/>
      <c r="I12" s="31"/>
      <c r="J12" s="31"/>
      <c r="K12" s="31" t="s">
        <v>177</v>
      </c>
      <c r="L12" s="31" t="s">
        <v>177</v>
      </c>
    </row>
    <row r="13" spans="1:12" s="22" customFormat="1" ht="12.75" hidden="1" customHeight="1" x14ac:dyDescent="0.35">
      <c r="A13" s="1" t="s">
        <v>361</v>
      </c>
      <c r="C13" s="31"/>
      <c r="D13" s="31"/>
      <c r="E13" s="31"/>
      <c r="F13" s="31"/>
      <c r="G13" s="31"/>
      <c r="H13" s="31"/>
      <c r="I13" s="31"/>
      <c r="J13" s="31"/>
      <c r="K13" s="31" t="s">
        <v>354</v>
      </c>
      <c r="L13" s="31" t="s">
        <v>355</v>
      </c>
    </row>
    <row r="14" spans="1:12" s="22" customFormat="1" ht="12.75" customHeight="1" x14ac:dyDescent="0.35">
      <c r="A14" s="1"/>
      <c r="D14" s="1"/>
      <c r="E14" s="1"/>
      <c r="F14" s="1"/>
      <c r="G14" s="1"/>
      <c r="H14" s="1"/>
      <c r="I14" s="23"/>
      <c r="J14" s="1"/>
    </row>
    <row r="15" spans="1:12" hidden="1" x14ac:dyDescent="0.3">
      <c r="A15" s="1" t="s">
        <v>565</v>
      </c>
    </row>
    <row r="16" spans="1:12" hidden="1" x14ac:dyDescent="0.3">
      <c r="A16" s="1" t="s">
        <v>237</v>
      </c>
    </row>
    <row r="17" spans="1:12" hidden="1" x14ac:dyDescent="0.3">
      <c r="A17" s="1" t="s">
        <v>250</v>
      </c>
      <c r="B17" s="8" t="s">
        <v>260</v>
      </c>
      <c r="C17" s="1" t="s">
        <v>226</v>
      </c>
      <c r="D17" s="1" t="s">
        <v>226</v>
      </c>
      <c r="E17" s="1" t="s">
        <v>226</v>
      </c>
      <c r="F17" s="1" t="s">
        <v>226</v>
      </c>
      <c r="G17" s="1" t="s">
        <v>226</v>
      </c>
      <c r="H17" s="1" t="s">
        <v>226</v>
      </c>
      <c r="I17" s="1" t="s">
        <v>226</v>
      </c>
      <c r="J17" s="1" t="s">
        <v>226</v>
      </c>
    </row>
    <row r="18" spans="1:12" hidden="1" x14ac:dyDescent="0.3">
      <c r="A18" s="1" t="s">
        <v>232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  <c r="L18" s="3"/>
    </row>
    <row r="19" spans="1:12" hidden="1" x14ac:dyDescent="0.3">
      <c r="A19" s="1" t="s">
        <v>222</v>
      </c>
      <c r="C19" s="1">
        <v>720</v>
      </c>
      <c r="D19" s="1">
        <v>720</v>
      </c>
      <c r="E19" s="1">
        <v>730</v>
      </c>
      <c r="F19" s="1">
        <v>730</v>
      </c>
      <c r="G19" s="1">
        <v>740</v>
      </c>
      <c r="H19" s="1">
        <v>740</v>
      </c>
      <c r="I19" s="1">
        <v>750</v>
      </c>
      <c r="J19" s="1">
        <v>750</v>
      </c>
      <c r="K19" s="2"/>
      <c r="L19" s="3"/>
    </row>
    <row r="20" spans="1:12" s="22" customFormat="1" ht="12.75" hidden="1" customHeight="1" x14ac:dyDescent="0.35">
      <c r="A20" s="1" t="s">
        <v>368</v>
      </c>
      <c r="C20" s="1" t="s">
        <v>354</v>
      </c>
      <c r="D20" s="1" t="s">
        <v>355</v>
      </c>
      <c r="E20" s="1" t="s">
        <v>354</v>
      </c>
      <c r="F20" s="1" t="s">
        <v>355</v>
      </c>
      <c r="G20" s="1" t="s">
        <v>354</v>
      </c>
      <c r="H20" s="1" t="s">
        <v>355</v>
      </c>
      <c r="I20" s="1" t="s">
        <v>354</v>
      </c>
      <c r="J20" s="1" t="s">
        <v>355</v>
      </c>
    </row>
    <row r="21" spans="1:12" customFormat="1" ht="12.5" x14ac:dyDescent="0.25"/>
    <row r="22" spans="1:12" hidden="1" x14ac:dyDescent="0.3">
      <c r="A22" s="1" t="s">
        <v>566</v>
      </c>
    </row>
    <row r="23" spans="1:12" hidden="1" x14ac:dyDescent="0.3">
      <c r="A23" s="1" t="s">
        <v>376</v>
      </c>
    </row>
    <row r="24" spans="1:12" hidden="1" x14ac:dyDescent="0.3">
      <c r="A24" s="1" t="s">
        <v>377</v>
      </c>
      <c r="B24" s="8" t="s">
        <v>260</v>
      </c>
      <c r="C24" s="1" t="s">
        <v>226</v>
      </c>
      <c r="D24" s="1" t="s">
        <v>226</v>
      </c>
      <c r="E24" s="1" t="s">
        <v>226</v>
      </c>
      <c r="F24" s="1" t="s">
        <v>226</v>
      </c>
      <c r="G24" s="1" t="s">
        <v>226</v>
      </c>
      <c r="H24" s="1" t="s">
        <v>226</v>
      </c>
    </row>
    <row r="25" spans="1:12" hidden="1" x14ac:dyDescent="0.3">
      <c r="A25" s="1" t="s">
        <v>378</v>
      </c>
      <c r="C25" s="7">
        <v>10</v>
      </c>
      <c r="D25" s="1">
        <v>30</v>
      </c>
      <c r="E25" s="7">
        <v>10</v>
      </c>
      <c r="F25" s="1">
        <v>30</v>
      </c>
      <c r="G25" s="7">
        <v>10</v>
      </c>
      <c r="H25" s="1">
        <v>30</v>
      </c>
      <c r="I25" s="7"/>
      <c r="K25" s="2"/>
      <c r="L25" s="3"/>
    </row>
    <row r="26" spans="1:12" hidden="1" x14ac:dyDescent="0.3">
      <c r="A26" s="1" t="s">
        <v>379</v>
      </c>
      <c r="C26" s="1">
        <v>760</v>
      </c>
      <c r="D26" s="1">
        <v>760</v>
      </c>
      <c r="E26" s="1">
        <v>770</v>
      </c>
      <c r="F26" s="1">
        <v>770</v>
      </c>
      <c r="G26" s="1">
        <v>780</v>
      </c>
      <c r="H26" s="1">
        <v>780</v>
      </c>
      <c r="K26" s="2"/>
      <c r="L26" s="3"/>
    </row>
    <row r="27" spans="1:12" s="22" customFormat="1" ht="12.75" hidden="1" customHeight="1" x14ac:dyDescent="0.35">
      <c r="A27" s="1" t="s">
        <v>380</v>
      </c>
      <c r="C27" s="1" t="s">
        <v>354</v>
      </c>
      <c r="D27" s="1" t="s">
        <v>355</v>
      </c>
      <c r="E27" s="1" t="s">
        <v>354</v>
      </c>
      <c r="F27" s="1" t="s">
        <v>355</v>
      </c>
      <c r="G27" s="1" t="s">
        <v>354</v>
      </c>
      <c r="H27" s="1" t="s">
        <v>355</v>
      </c>
      <c r="I27" s="23"/>
      <c r="J27" s="1"/>
    </row>
    <row r="28" spans="1:12" x14ac:dyDescent="0.3">
      <c r="K28" s="2"/>
      <c r="L28" s="3"/>
    </row>
    <row r="29" spans="1:12" hidden="1" x14ac:dyDescent="0.3">
      <c r="A29" s="1" t="s">
        <v>178</v>
      </c>
      <c r="K29" s="2"/>
      <c r="L29" s="3"/>
    </row>
    <row r="30" spans="1:12" hidden="1" x14ac:dyDescent="0.3">
      <c r="A30" s="1" t="s">
        <v>397</v>
      </c>
      <c r="K30" s="2"/>
      <c r="L30" s="3"/>
    </row>
    <row r="31" spans="1:12" hidden="1" x14ac:dyDescent="0.3">
      <c r="A31" s="1" t="s">
        <v>398</v>
      </c>
      <c r="B31" s="8"/>
      <c r="C31" s="31"/>
      <c r="D31" s="31"/>
      <c r="E31" s="31"/>
      <c r="F31" s="31"/>
      <c r="G31" s="31"/>
      <c r="H31" s="31"/>
      <c r="K31" s="31" t="s">
        <v>226</v>
      </c>
      <c r="L31" s="1" t="s">
        <v>226</v>
      </c>
    </row>
    <row r="32" spans="1:12" hidden="1" x14ac:dyDescent="0.3">
      <c r="A32" s="1" t="s">
        <v>399</v>
      </c>
      <c r="C32" s="64"/>
      <c r="D32" s="31"/>
      <c r="E32" s="64"/>
      <c r="F32" s="31"/>
      <c r="G32" s="64"/>
      <c r="H32" s="31"/>
      <c r="K32" s="64">
        <v>10</v>
      </c>
      <c r="L32" s="1">
        <v>10</v>
      </c>
    </row>
    <row r="33" spans="1:13" hidden="1" x14ac:dyDescent="0.3">
      <c r="A33" s="1" t="s">
        <v>400</v>
      </c>
      <c r="C33" s="31"/>
      <c r="D33" s="31"/>
      <c r="E33" s="31"/>
      <c r="F33" s="31"/>
      <c r="G33" s="31"/>
      <c r="H33" s="31"/>
      <c r="K33" s="31">
        <v>90</v>
      </c>
      <c r="L33" s="1">
        <v>90</v>
      </c>
    </row>
    <row r="34" spans="1:13" ht="15.5" hidden="1" x14ac:dyDescent="0.35">
      <c r="A34" s="1" t="s">
        <v>401</v>
      </c>
      <c r="B34" s="22"/>
      <c r="C34" s="31"/>
      <c r="D34" s="31"/>
      <c r="E34" s="31"/>
      <c r="F34" s="31"/>
      <c r="G34" s="31"/>
      <c r="H34" s="31"/>
      <c r="K34" s="64" t="s">
        <v>355</v>
      </c>
      <c r="L34" s="7" t="s">
        <v>355</v>
      </c>
    </row>
    <row r="35" spans="1:13" ht="15.5" x14ac:dyDescent="0.35">
      <c r="B35" s="22"/>
      <c r="C35" s="31"/>
      <c r="D35" s="31"/>
      <c r="E35" s="31"/>
      <c r="F35" s="31"/>
      <c r="G35" s="31"/>
      <c r="H35" s="31"/>
      <c r="K35" s="64"/>
      <c r="L35" s="7"/>
    </row>
    <row r="36" spans="1:13" hidden="1" x14ac:dyDescent="0.3">
      <c r="A36" s="1" t="s">
        <v>502</v>
      </c>
    </row>
    <row r="37" spans="1:13" hidden="1" x14ac:dyDescent="0.3">
      <c r="A37" s="1" t="s">
        <v>402</v>
      </c>
    </row>
    <row r="38" spans="1:13" hidden="1" x14ac:dyDescent="0.3">
      <c r="A38" s="1" t="s">
        <v>403</v>
      </c>
      <c r="B38" s="8" t="s">
        <v>260</v>
      </c>
      <c r="C38" s="1" t="s">
        <v>226</v>
      </c>
      <c r="D38" s="1" t="s">
        <v>226</v>
      </c>
      <c r="E38" s="1" t="s">
        <v>226</v>
      </c>
      <c r="F38" s="1" t="s">
        <v>226</v>
      </c>
      <c r="G38" s="1" t="s">
        <v>226</v>
      </c>
      <c r="H38" s="1" t="s">
        <v>226</v>
      </c>
      <c r="I38" s="1" t="s">
        <v>226</v>
      </c>
      <c r="J38" s="1" t="s">
        <v>226</v>
      </c>
    </row>
    <row r="39" spans="1:13" hidden="1" x14ac:dyDescent="0.3">
      <c r="A39" s="1" t="s">
        <v>404</v>
      </c>
      <c r="C39" s="7">
        <v>10</v>
      </c>
      <c r="D39" s="1">
        <v>30</v>
      </c>
      <c r="E39" s="7">
        <v>10</v>
      </c>
      <c r="F39" s="1">
        <v>30</v>
      </c>
      <c r="G39" s="7">
        <v>10</v>
      </c>
      <c r="H39" s="1">
        <v>30</v>
      </c>
      <c r="I39" s="7">
        <v>10</v>
      </c>
      <c r="J39" s="1">
        <v>30</v>
      </c>
      <c r="K39" s="2"/>
      <c r="L39" s="3"/>
    </row>
    <row r="40" spans="1:13" hidden="1" x14ac:dyDescent="0.3">
      <c r="A40" s="1" t="s">
        <v>405</v>
      </c>
      <c r="C40" s="1">
        <v>680</v>
      </c>
      <c r="D40" s="1">
        <v>680</v>
      </c>
      <c r="E40" s="1">
        <v>690</v>
      </c>
      <c r="F40" s="1">
        <v>690</v>
      </c>
      <c r="G40" s="1">
        <v>700</v>
      </c>
      <c r="H40" s="1">
        <v>700</v>
      </c>
      <c r="I40" s="1">
        <v>710</v>
      </c>
      <c r="J40" s="1">
        <v>710</v>
      </c>
      <c r="K40" s="2"/>
      <c r="L40" s="3"/>
    </row>
    <row r="41" spans="1:13" s="22" customFormat="1" ht="12.75" hidden="1" customHeight="1" x14ac:dyDescent="0.35">
      <c r="A41" s="1" t="s">
        <v>406</v>
      </c>
      <c r="C41" s="1" t="s">
        <v>354</v>
      </c>
      <c r="D41" s="1" t="s">
        <v>355</v>
      </c>
      <c r="E41" s="1" t="s">
        <v>354</v>
      </c>
      <c r="F41" s="1" t="s">
        <v>355</v>
      </c>
      <c r="G41" s="1" t="s">
        <v>354</v>
      </c>
      <c r="H41" s="1" t="s">
        <v>355</v>
      </c>
      <c r="I41" s="1" t="s">
        <v>354</v>
      </c>
      <c r="J41" s="1" t="s">
        <v>355</v>
      </c>
    </row>
    <row r="42" spans="1:13" ht="15.5" x14ac:dyDescent="0.35">
      <c r="B42" s="22"/>
      <c r="C42" s="31"/>
      <c r="D42" s="31"/>
      <c r="E42" s="31"/>
      <c r="F42" s="31"/>
      <c r="G42" s="31"/>
      <c r="H42" s="31"/>
      <c r="K42" s="64"/>
      <c r="L42" s="7"/>
    </row>
    <row r="43" spans="1:13" ht="17.5" x14ac:dyDescent="0.35">
      <c r="B43" s="217" t="s">
        <v>258</v>
      </c>
      <c r="C43" s="217"/>
      <c r="D43" s="217"/>
      <c r="E43" s="217"/>
      <c r="F43" s="217"/>
      <c r="G43" s="217"/>
      <c r="H43" s="217"/>
      <c r="I43" s="217"/>
      <c r="J43" s="217"/>
      <c r="K43" s="217"/>
      <c r="L43" s="217"/>
    </row>
    <row r="44" spans="1:13" ht="25.5" customHeight="1" x14ac:dyDescent="0.3">
      <c r="B44" s="13" t="s">
        <v>509</v>
      </c>
      <c r="C44" s="224" t="s">
        <v>340</v>
      </c>
      <c r="D44" s="225"/>
      <c r="E44" s="224" t="s">
        <v>341</v>
      </c>
      <c r="F44" s="225"/>
      <c r="G44" s="224" t="s">
        <v>342</v>
      </c>
      <c r="H44" s="225"/>
      <c r="I44" s="224" t="s">
        <v>343</v>
      </c>
      <c r="J44" s="225"/>
      <c r="K44" s="25"/>
      <c r="L44" s="4"/>
      <c r="M44" s="6"/>
    </row>
    <row r="45" spans="1:13" x14ac:dyDescent="0.3">
      <c r="B45" s="26"/>
      <c r="C45" s="27" t="s">
        <v>251</v>
      </c>
      <c r="D45" s="27" t="s">
        <v>252</v>
      </c>
      <c r="E45" s="27" t="s">
        <v>251</v>
      </c>
      <c r="F45" s="27" t="s">
        <v>252</v>
      </c>
      <c r="G45" s="27" t="s">
        <v>251</v>
      </c>
      <c r="H45" s="27" t="s">
        <v>252</v>
      </c>
      <c r="I45" s="27" t="s">
        <v>251</v>
      </c>
      <c r="J45" s="27" t="s">
        <v>252</v>
      </c>
      <c r="K45" s="28"/>
      <c r="L45" s="28"/>
    </row>
    <row r="46" spans="1:13" x14ac:dyDescent="0.3">
      <c r="B46" s="26"/>
      <c r="C46" s="27" t="s">
        <v>253</v>
      </c>
      <c r="D46" s="27" t="s">
        <v>253</v>
      </c>
      <c r="E46" s="27" t="s">
        <v>253</v>
      </c>
      <c r="F46" s="27" t="s">
        <v>253</v>
      </c>
      <c r="G46" s="27" t="s">
        <v>253</v>
      </c>
      <c r="H46" s="27" t="s">
        <v>253</v>
      </c>
      <c r="I46" s="27" t="s">
        <v>253</v>
      </c>
      <c r="J46" s="27" t="s">
        <v>253</v>
      </c>
      <c r="K46" s="28"/>
      <c r="L46" s="28"/>
    </row>
    <row r="47" spans="1:13" x14ac:dyDescent="0.3">
      <c r="B47" s="26"/>
      <c r="C47" s="10"/>
      <c r="D47" s="10"/>
      <c r="E47" s="10"/>
      <c r="F47" s="10"/>
      <c r="G47" s="10"/>
      <c r="H47" s="10"/>
      <c r="I47" s="10"/>
      <c r="J47" s="10"/>
      <c r="K47" s="4"/>
      <c r="L47" s="4"/>
    </row>
    <row r="48" spans="1:13" x14ac:dyDescent="0.3">
      <c r="A48" s="1" t="s">
        <v>576</v>
      </c>
      <c r="B48" s="26" t="s">
        <v>577</v>
      </c>
      <c r="C48" s="10">
        <v>350496.72</v>
      </c>
      <c r="D48" s="10">
        <v>201874.16</v>
      </c>
      <c r="E48" s="10">
        <v>0</v>
      </c>
      <c r="F48" s="10">
        <v>0</v>
      </c>
      <c r="G48" s="10">
        <v>4722456.76</v>
      </c>
      <c r="H48" s="10">
        <v>1259231.3</v>
      </c>
      <c r="I48" s="10">
        <v>160083.28</v>
      </c>
      <c r="J48" s="10">
        <v>2672.21</v>
      </c>
      <c r="K48" s="4"/>
      <c r="L48" s="4"/>
    </row>
    <row r="49" spans="1:12" x14ac:dyDescent="0.3">
      <c r="A49" s="1" t="s">
        <v>576</v>
      </c>
      <c r="B49" s="26" t="s">
        <v>578</v>
      </c>
      <c r="C49" s="10">
        <v>346339.85</v>
      </c>
      <c r="D49" s="10">
        <v>174880.12</v>
      </c>
      <c r="E49" s="10">
        <v>297010.34999999998</v>
      </c>
      <c r="F49" s="10">
        <v>217676.13</v>
      </c>
      <c r="G49" s="10">
        <v>4367248.67</v>
      </c>
      <c r="H49" s="10">
        <v>52139.63</v>
      </c>
      <c r="I49" s="10">
        <v>128022.14</v>
      </c>
      <c r="J49" s="10">
        <v>1754.39</v>
      </c>
      <c r="K49" s="4"/>
      <c r="L49" s="4"/>
    </row>
    <row r="50" spans="1:12" x14ac:dyDescent="0.3">
      <c r="A50" s="1" t="s">
        <v>576</v>
      </c>
      <c r="B50" s="26" t="s">
        <v>579</v>
      </c>
      <c r="C50" s="10">
        <v>441207.78</v>
      </c>
      <c r="D50" s="10">
        <v>39451.279999999999</v>
      </c>
      <c r="E50" s="10">
        <v>0</v>
      </c>
      <c r="F50" s="10">
        <v>0</v>
      </c>
      <c r="G50" s="10">
        <v>8291829.9299999997</v>
      </c>
      <c r="H50" s="10">
        <v>164986.98000000001</v>
      </c>
      <c r="I50" s="10">
        <v>285065.77</v>
      </c>
      <c r="J50" s="10">
        <v>2691.44</v>
      </c>
      <c r="K50" s="4"/>
      <c r="L50" s="4"/>
    </row>
    <row r="51" spans="1:12" x14ac:dyDescent="0.3">
      <c r="A51" s="1" t="s">
        <v>576</v>
      </c>
      <c r="B51" s="26" t="s">
        <v>580</v>
      </c>
      <c r="C51" s="10">
        <v>0</v>
      </c>
      <c r="D51" s="10">
        <v>0</v>
      </c>
      <c r="E51" s="10">
        <v>0</v>
      </c>
      <c r="F51" s="10">
        <v>0</v>
      </c>
      <c r="G51" s="10">
        <v>6041600</v>
      </c>
      <c r="H51" s="10">
        <v>534700</v>
      </c>
      <c r="I51" s="10">
        <v>422900</v>
      </c>
      <c r="J51" s="10">
        <v>11500</v>
      </c>
      <c r="K51" s="4"/>
      <c r="L51" s="4"/>
    </row>
    <row r="52" spans="1:12" x14ac:dyDescent="0.3">
      <c r="A52" s="1" t="s">
        <v>576</v>
      </c>
      <c r="B52" s="26" t="s">
        <v>581</v>
      </c>
      <c r="C52" s="10">
        <v>15478889</v>
      </c>
      <c r="D52" s="10">
        <v>15424911</v>
      </c>
      <c r="E52" s="10">
        <v>554024</v>
      </c>
      <c r="F52" s="10">
        <v>608002</v>
      </c>
      <c r="G52" s="10">
        <v>16553035</v>
      </c>
      <c r="H52" s="10">
        <v>302271</v>
      </c>
      <c r="I52" s="10">
        <v>426460</v>
      </c>
      <c r="J52" s="10">
        <v>3291</v>
      </c>
      <c r="K52" s="4"/>
      <c r="L52" s="4"/>
    </row>
    <row r="53" spans="1:12" x14ac:dyDescent="0.3">
      <c r="A53" s="1" t="s">
        <v>576</v>
      </c>
      <c r="B53" s="26" t="s">
        <v>582</v>
      </c>
      <c r="C53" s="10">
        <v>5269538.3099999996</v>
      </c>
      <c r="D53" s="10">
        <v>4173006.41</v>
      </c>
      <c r="E53" s="10">
        <v>99466.62</v>
      </c>
      <c r="F53" s="10">
        <v>211756.07</v>
      </c>
      <c r="G53" s="10">
        <v>8265671.0099999998</v>
      </c>
      <c r="H53" s="10">
        <v>167273.39000000001</v>
      </c>
      <c r="I53" s="10">
        <v>242192.03</v>
      </c>
      <c r="J53" s="10">
        <v>5066.51</v>
      </c>
      <c r="K53" s="4"/>
      <c r="L53" s="4"/>
    </row>
    <row r="54" spans="1:12" x14ac:dyDescent="0.3">
      <c r="A54" s="1" t="s">
        <v>576</v>
      </c>
      <c r="B54" s="26" t="s">
        <v>583</v>
      </c>
      <c r="C54" s="10">
        <v>0</v>
      </c>
      <c r="D54" s="10">
        <v>0</v>
      </c>
      <c r="E54" s="10">
        <v>0</v>
      </c>
      <c r="F54" s="10">
        <v>0</v>
      </c>
      <c r="G54" s="10">
        <v>26912996</v>
      </c>
      <c r="H54" s="10">
        <v>561000</v>
      </c>
      <c r="I54" s="10">
        <v>1182159</v>
      </c>
      <c r="J54" s="10">
        <v>260293</v>
      </c>
      <c r="K54" s="4"/>
      <c r="L54" s="4"/>
    </row>
    <row r="55" spans="1:12" x14ac:dyDescent="0.3">
      <c r="A55" s="1" t="s">
        <v>576</v>
      </c>
      <c r="B55" s="26" t="s">
        <v>584</v>
      </c>
      <c r="C55" s="10">
        <v>0</v>
      </c>
      <c r="D55" s="10">
        <v>0</v>
      </c>
      <c r="E55" s="10">
        <v>0</v>
      </c>
      <c r="F55" s="10">
        <v>0</v>
      </c>
      <c r="G55" s="10">
        <v>5710400</v>
      </c>
      <c r="H55" s="10">
        <v>447800</v>
      </c>
      <c r="I55" s="10">
        <v>444900</v>
      </c>
      <c r="J55" s="10">
        <v>8100</v>
      </c>
      <c r="K55" s="4"/>
      <c r="L55" s="4"/>
    </row>
    <row r="56" spans="1:12" x14ac:dyDescent="0.3">
      <c r="A56" s="1" t="s">
        <v>576</v>
      </c>
      <c r="B56" s="26" t="s">
        <v>585</v>
      </c>
      <c r="C56" s="10">
        <v>0</v>
      </c>
      <c r="D56" s="10">
        <v>0</v>
      </c>
      <c r="E56" s="10">
        <v>425333</v>
      </c>
      <c r="F56" s="10">
        <v>0</v>
      </c>
      <c r="G56" s="10">
        <v>26063127</v>
      </c>
      <c r="H56" s="10">
        <v>985534</v>
      </c>
      <c r="I56" s="10">
        <v>515337</v>
      </c>
      <c r="J56" s="10">
        <v>11181</v>
      </c>
      <c r="K56" s="4"/>
      <c r="L56" s="4"/>
    </row>
    <row r="57" spans="1:12" x14ac:dyDescent="0.3">
      <c r="A57" s="1" t="s">
        <v>576</v>
      </c>
      <c r="B57" s="26" t="s">
        <v>586</v>
      </c>
      <c r="C57" s="10">
        <v>78001.350000000006</v>
      </c>
      <c r="D57" s="10">
        <v>7682.76</v>
      </c>
      <c r="E57" s="10">
        <v>109081.19</v>
      </c>
      <c r="F57" s="10">
        <v>5530.43</v>
      </c>
      <c r="G57" s="10">
        <v>2708935.28</v>
      </c>
      <c r="H57" s="10">
        <v>143870.82999999999</v>
      </c>
      <c r="I57" s="10">
        <v>242983.08</v>
      </c>
      <c r="J57" s="10">
        <v>3853.31</v>
      </c>
      <c r="K57" s="4"/>
      <c r="L57" s="4"/>
    </row>
    <row r="58" spans="1:12" x14ac:dyDescent="0.3">
      <c r="A58" s="1" t="s">
        <v>576</v>
      </c>
      <c r="B58" s="26" t="s">
        <v>587</v>
      </c>
      <c r="C58" s="10">
        <v>1603656</v>
      </c>
      <c r="D58" s="10">
        <v>1603656</v>
      </c>
      <c r="E58" s="10">
        <v>0</v>
      </c>
      <c r="F58" s="10">
        <v>0</v>
      </c>
      <c r="G58" s="10">
        <v>5468008.9199999999</v>
      </c>
      <c r="H58" s="10">
        <v>31596.12</v>
      </c>
      <c r="I58" s="10">
        <v>382353.2</v>
      </c>
      <c r="J58" s="10">
        <v>4397.8999999999996</v>
      </c>
      <c r="K58" s="4"/>
      <c r="L58" s="4"/>
    </row>
    <row r="59" spans="1:12" x14ac:dyDescent="0.3">
      <c r="A59" s="1" t="s">
        <v>576</v>
      </c>
      <c r="B59" s="26" t="s">
        <v>588</v>
      </c>
      <c r="C59" s="10">
        <v>0</v>
      </c>
      <c r="D59" s="10">
        <v>0</v>
      </c>
      <c r="E59" s="10">
        <v>0</v>
      </c>
      <c r="F59" s="10">
        <v>0</v>
      </c>
      <c r="G59" s="10">
        <v>10588476.220000001</v>
      </c>
      <c r="H59" s="10">
        <v>198123.04</v>
      </c>
      <c r="I59" s="10">
        <v>323576.76</v>
      </c>
      <c r="J59" s="10">
        <v>4793.41</v>
      </c>
      <c r="K59" s="4"/>
      <c r="L59" s="4"/>
    </row>
    <row r="60" spans="1:12" x14ac:dyDescent="0.3">
      <c r="A60" s="1" t="s">
        <v>576</v>
      </c>
      <c r="B60" s="26" t="s">
        <v>589</v>
      </c>
      <c r="C60" s="10">
        <v>0</v>
      </c>
      <c r="D60" s="10">
        <v>0</v>
      </c>
      <c r="E60" s="10">
        <v>0</v>
      </c>
      <c r="F60" s="10">
        <v>0</v>
      </c>
      <c r="G60" s="10">
        <v>7635708.0300000003</v>
      </c>
      <c r="H60" s="10">
        <v>266679.53000000003</v>
      </c>
      <c r="I60" s="10">
        <v>337907</v>
      </c>
      <c r="J60" s="10">
        <v>6137.04</v>
      </c>
      <c r="K60" s="4"/>
      <c r="L60" s="4"/>
    </row>
    <row r="61" spans="1:12" x14ac:dyDescent="0.3">
      <c r="A61" s="1" t="s">
        <v>576</v>
      </c>
      <c r="B61" s="26" t="s">
        <v>590</v>
      </c>
      <c r="C61" s="10">
        <v>159300</v>
      </c>
      <c r="D61" s="10">
        <v>0</v>
      </c>
      <c r="E61" s="10">
        <v>-79400</v>
      </c>
      <c r="F61" s="10">
        <v>69000</v>
      </c>
      <c r="G61" s="10">
        <v>4294342.33</v>
      </c>
      <c r="H61" s="10">
        <v>9738.76</v>
      </c>
      <c r="I61" s="10">
        <v>214564.04</v>
      </c>
      <c r="J61" s="10">
        <v>900.24</v>
      </c>
      <c r="K61" s="4"/>
      <c r="L61" s="4"/>
    </row>
    <row r="62" spans="1:12" x14ac:dyDescent="0.3">
      <c r="A62" s="1" t="s">
        <v>576</v>
      </c>
      <c r="B62" s="26" t="s">
        <v>591</v>
      </c>
      <c r="C62" s="10">
        <v>234220.7</v>
      </c>
      <c r="D62" s="10">
        <v>220751.03</v>
      </c>
      <c r="E62" s="10">
        <v>0</v>
      </c>
      <c r="F62" s="10">
        <v>0</v>
      </c>
      <c r="G62" s="10">
        <v>2796598.77</v>
      </c>
      <c r="H62" s="10">
        <v>7196.64</v>
      </c>
      <c r="I62" s="10">
        <v>136510.9</v>
      </c>
      <c r="J62" s="10">
        <v>5952.68</v>
      </c>
      <c r="K62" s="4"/>
      <c r="L62" s="4"/>
    </row>
    <row r="63" spans="1:12" x14ac:dyDescent="0.3">
      <c r="A63" s="1" t="s">
        <v>576</v>
      </c>
      <c r="B63" s="26" t="s">
        <v>592</v>
      </c>
      <c r="C63" s="10">
        <v>624924.02</v>
      </c>
      <c r="D63" s="10">
        <v>575950.52</v>
      </c>
      <c r="E63" s="10">
        <v>0</v>
      </c>
      <c r="F63" s="10">
        <v>0</v>
      </c>
      <c r="G63" s="10">
        <v>641016.78</v>
      </c>
      <c r="H63" s="10">
        <v>66334.37</v>
      </c>
      <c r="I63" s="10">
        <v>90922.04</v>
      </c>
      <c r="J63" s="10">
        <v>2411.9299999999998</v>
      </c>
      <c r="K63" s="4"/>
      <c r="L63" s="4"/>
    </row>
    <row r="64" spans="1:12" x14ac:dyDescent="0.3">
      <c r="A64" s="1" t="s">
        <v>576</v>
      </c>
      <c r="B64" s="26" t="s">
        <v>593</v>
      </c>
      <c r="C64" s="10">
        <v>3181326.18</v>
      </c>
      <c r="D64" s="10">
        <v>2546937.42</v>
      </c>
      <c r="E64" s="10">
        <v>208109.22</v>
      </c>
      <c r="F64" s="10">
        <v>163085.43</v>
      </c>
      <c r="G64" s="10">
        <v>6968237.6699999999</v>
      </c>
      <c r="H64" s="10">
        <v>235148.99</v>
      </c>
      <c r="I64" s="10">
        <v>187890.2</v>
      </c>
      <c r="J64" s="10">
        <v>2268.2800000000002</v>
      </c>
      <c r="K64" s="4"/>
      <c r="L64" s="4"/>
    </row>
    <row r="65" spans="1:12" x14ac:dyDescent="0.3">
      <c r="A65" s="1" t="s">
        <v>576</v>
      </c>
      <c r="B65" s="26" t="s">
        <v>594</v>
      </c>
      <c r="C65" s="10">
        <v>203254.37</v>
      </c>
      <c r="D65" s="10">
        <v>1798.14</v>
      </c>
      <c r="E65" s="10">
        <v>64975.74</v>
      </c>
      <c r="F65" s="10">
        <v>0</v>
      </c>
      <c r="G65" s="10">
        <v>1360148.82</v>
      </c>
      <c r="H65" s="10">
        <v>23280.21</v>
      </c>
      <c r="I65" s="10">
        <v>209507.58</v>
      </c>
      <c r="J65" s="10">
        <v>2901.44</v>
      </c>
      <c r="K65" s="4"/>
      <c r="L65" s="4"/>
    </row>
    <row r="66" spans="1:12" x14ac:dyDescent="0.3">
      <c r="A66" s="1" t="s">
        <v>576</v>
      </c>
      <c r="B66" s="26" t="s">
        <v>595</v>
      </c>
      <c r="C66" s="10">
        <v>1486162.45</v>
      </c>
      <c r="D66" s="10">
        <v>1319915.22</v>
      </c>
      <c r="E66" s="10">
        <v>0</v>
      </c>
      <c r="F66" s="10">
        <v>0</v>
      </c>
      <c r="G66" s="10">
        <v>5738623.4000000004</v>
      </c>
      <c r="H66" s="10">
        <v>66979.58</v>
      </c>
      <c r="I66" s="10">
        <v>238757.96</v>
      </c>
      <c r="J66" s="10">
        <v>3944.11</v>
      </c>
      <c r="K66" s="4"/>
      <c r="L66" s="4"/>
    </row>
    <row r="67" spans="1:12" x14ac:dyDescent="0.3">
      <c r="A67" s="1" t="s">
        <v>576</v>
      </c>
      <c r="B67" s="26" t="s">
        <v>596</v>
      </c>
      <c r="C67" s="10">
        <v>0</v>
      </c>
      <c r="D67" s="10">
        <v>0</v>
      </c>
      <c r="E67" s="10">
        <v>0</v>
      </c>
      <c r="F67" s="10">
        <v>0</v>
      </c>
      <c r="G67" s="10">
        <v>5671001</v>
      </c>
      <c r="H67" s="10">
        <v>63461</v>
      </c>
      <c r="I67" s="10">
        <v>289314</v>
      </c>
      <c r="J67" s="10">
        <v>6089</v>
      </c>
      <c r="K67" s="4"/>
      <c r="L67" s="4"/>
    </row>
    <row r="68" spans="1:12" x14ac:dyDescent="0.3">
      <c r="A68" s="1" t="s">
        <v>576</v>
      </c>
      <c r="B68" s="26" t="s">
        <v>597</v>
      </c>
      <c r="C68" s="10">
        <v>0</v>
      </c>
      <c r="D68" s="10">
        <v>0</v>
      </c>
      <c r="E68" s="10">
        <v>0</v>
      </c>
      <c r="F68" s="10">
        <v>0</v>
      </c>
      <c r="G68" s="10">
        <v>10764552.85</v>
      </c>
      <c r="H68" s="10">
        <v>80027.19</v>
      </c>
      <c r="I68" s="10">
        <v>339617.88</v>
      </c>
      <c r="J68" s="10">
        <v>1808.86</v>
      </c>
      <c r="K68" s="4"/>
      <c r="L68" s="4"/>
    </row>
    <row r="69" spans="1:12" x14ac:dyDescent="0.3">
      <c r="A69" s="1" t="s">
        <v>576</v>
      </c>
      <c r="B69" s="26" t="s">
        <v>598</v>
      </c>
      <c r="C69" s="10">
        <v>69252.429999999993</v>
      </c>
      <c r="D69" s="10">
        <v>69252.259999999995</v>
      </c>
      <c r="E69" s="10">
        <v>0</v>
      </c>
      <c r="F69" s="10">
        <v>0</v>
      </c>
      <c r="G69" s="10">
        <v>3088368.32</v>
      </c>
      <c r="H69" s="10">
        <v>16273.27</v>
      </c>
      <c r="I69" s="10">
        <v>60115.25</v>
      </c>
      <c r="J69" s="10">
        <v>1013.99</v>
      </c>
      <c r="K69" s="4"/>
      <c r="L69" s="4"/>
    </row>
    <row r="70" spans="1:12" x14ac:dyDescent="0.3">
      <c r="A70" s="1" t="s">
        <v>576</v>
      </c>
      <c r="B70" s="26" t="s">
        <v>599</v>
      </c>
      <c r="C70" s="10">
        <v>995521</v>
      </c>
      <c r="D70" s="10">
        <v>836076</v>
      </c>
      <c r="E70" s="10">
        <v>5000</v>
      </c>
      <c r="F70" s="10">
        <v>0</v>
      </c>
      <c r="G70" s="10">
        <v>3687957</v>
      </c>
      <c r="H70" s="10">
        <v>63198</v>
      </c>
      <c r="I70" s="10">
        <v>54358</v>
      </c>
      <c r="J70" s="10">
        <v>0</v>
      </c>
      <c r="K70" s="4"/>
      <c r="L70" s="4"/>
    </row>
    <row r="71" spans="1:12" x14ac:dyDescent="0.3">
      <c r="A71" s="1" t="s">
        <v>576</v>
      </c>
      <c r="B71" s="26" t="s">
        <v>600</v>
      </c>
      <c r="C71" s="10">
        <v>255726.45</v>
      </c>
      <c r="D71" s="10">
        <v>5178.5600000000004</v>
      </c>
      <c r="E71" s="10">
        <v>0</v>
      </c>
      <c r="F71" s="10">
        <v>0</v>
      </c>
      <c r="G71" s="10">
        <v>3019867.39</v>
      </c>
      <c r="H71" s="10">
        <v>17732.12</v>
      </c>
      <c r="I71" s="10">
        <v>68810.070000000007</v>
      </c>
      <c r="J71" s="10">
        <v>517.86</v>
      </c>
      <c r="K71" s="4"/>
      <c r="L71" s="4"/>
    </row>
    <row r="72" spans="1:12" x14ac:dyDescent="0.3">
      <c r="A72" s="1" t="s">
        <v>576</v>
      </c>
      <c r="B72" s="26" t="s">
        <v>601</v>
      </c>
      <c r="C72" s="10">
        <v>2209319.08</v>
      </c>
      <c r="D72" s="10">
        <v>2117385.48</v>
      </c>
      <c r="E72" s="10">
        <v>26953.05</v>
      </c>
      <c r="F72" s="10">
        <v>3819.05</v>
      </c>
      <c r="G72" s="10">
        <v>2968295.33</v>
      </c>
      <c r="H72" s="10">
        <v>8715.6200000000008</v>
      </c>
      <c r="I72" s="10">
        <v>81307.02</v>
      </c>
      <c r="J72" s="10">
        <v>1613.04</v>
      </c>
      <c r="K72" s="4"/>
      <c r="L72" s="4"/>
    </row>
    <row r="73" spans="1:12" x14ac:dyDescent="0.3">
      <c r="A73" s="1" t="s">
        <v>576</v>
      </c>
      <c r="B73" s="26" t="s">
        <v>602</v>
      </c>
      <c r="C73" s="10">
        <v>29200</v>
      </c>
      <c r="D73" s="10">
        <v>29200</v>
      </c>
      <c r="E73" s="10">
        <v>0</v>
      </c>
      <c r="F73" s="10">
        <v>0</v>
      </c>
      <c r="G73" s="10">
        <v>12973400</v>
      </c>
      <c r="H73" s="10">
        <v>1510200</v>
      </c>
      <c r="I73" s="10">
        <v>471500</v>
      </c>
      <c r="J73" s="10">
        <v>9400</v>
      </c>
      <c r="K73" s="4"/>
      <c r="L73" s="4"/>
    </row>
    <row r="74" spans="1:12" x14ac:dyDescent="0.3">
      <c r="A74" s="1" t="s">
        <v>576</v>
      </c>
      <c r="B74" s="26" t="s">
        <v>603</v>
      </c>
      <c r="C74" s="10">
        <v>24067.57</v>
      </c>
      <c r="D74" s="10">
        <v>87829.67</v>
      </c>
      <c r="E74" s="10">
        <v>220687.61</v>
      </c>
      <c r="F74" s="10">
        <v>7761.24</v>
      </c>
      <c r="G74" s="10">
        <v>7026067.2800000003</v>
      </c>
      <c r="H74" s="10">
        <v>182055.93</v>
      </c>
      <c r="I74" s="10">
        <v>250828.19</v>
      </c>
      <c r="J74" s="10">
        <v>1636.78</v>
      </c>
      <c r="K74" s="4"/>
      <c r="L74" s="4"/>
    </row>
    <row r="75" spans="1:12" x14ac:dyDescent="0.3">
      <c r="A75" s="1" t="s">
        <v>576</v>
      </c>
      <c r="B75" s="26" t="s">
        <v>604</v>
      </c>
      <c r="C75" s="10">
        <v>702423.5</v>
      </c>
      <c r="D75" s="10">
        <v>55765.16</v>
      </c>
      <c r="E75" s="10">
        <v>225992.25</v>
      </c>
      <c r="F75" s="10">
        <v>78530.05</v>
      </c>
      <c r="G75" s="10">
        <v>5051358.41</v>
      </c>
      <c r="H75" s="10">
        <v>66027.649999999994</v>
      </c>
      <c r="I75" s="10">
        <v>180126.56</v>
      </c>
      <c r="J75" s="10">
        <v>1465.74</v>
      </c>
      <c r="K75" s="4"/>
      <c r="L75" s="4"/>
    </row>
    <row r="76" spans="1:12" x14ac:dyDescent="0.3">
      <c r="A76" s="1" t="s">
        <v>576</v>
      </c>
      <c r="B76" s="26" t="s">
        <v>605</v>
      </c>
      <c r="C76" s="10">
        <v>2968138.7</v>
      </c>
      <c r="D76" s="10">
        <v>2813113.9</v>
      </c>
      <c r="E76" s="10">
        <v>0</v>
      </c>
      <c r="F76" s="10">
        <v>0</v>
      </c>
      <c r="G76" s="10">
        <v>3121278.91</v>
      </c>
      <c r="H76" s="10">
        <v>14209.47</v>
      </c>
      <c r="I76" s="10">
        <v>92386.65</v>
      </c>
      <c r="J76" s="10">
        <v>1267.99</v>
      </c>
      <c r="K76" s="4"/>
      <c r="L76" s="4"/>
    </row>
    <row r="77" spans="1:12" x14ac:dyDescent="0.3">
      <c r="A77" s="1" t="s">
        <v>576</v>
      </c>
      <c r="B77" s="26" t="s">
        <v>606</v>
      </c>
      <c r="C77" s="10">
        <v>789761</v>
      </c>
      <c r="D77" s="10">
        <v>41641</v>
      </c>
      <c r="E77" s="10">
        <v>149626</v>
      </c>
      <c r="F77" s="10">
        <v>2014</v>
      </c>
      <c r="G77" s="10">
        <v>8786556</v>
      </c>
      <c r="H77" s="10">
        <v>21042</v>
      </c>
      <c r="I77" s="10">
        <v>281343</v>
      </c>
      <c r="J77" s="10">
        <v>2750</v>
      </c>
      <c r="K77" s="4"/>
      <c r="L77" s="4"/>
    </row>
    <row r="78" spans="1:12" x14ac:dyDescent="0.3">
      <c r="A78" s="1" t="s">
        <v>261</v>
      </c>
      <c r="B78" s="26" t="s">
        <v>607</v>
      </c>
      <c r="C78" s="10">
        <v>2359804.48</v>
      </c>
      <c r="D78" s="10">
        <v>2359804.16</v>
      </c>
      <c r="E78" s="10">
        <v>0</v>
      </c>
      <c r="F78" s="10">
        <v>0</v>
      </c>
      <c r="G78" s="10">
        <v>4753926.6900000004</v>
      </c>
      <c r="H78" s="10">
        <v>399010.65</v>
      </c>
      <c r="I78" s="10">
        <v>374170.69</v>
      </c>
      <c r="J78" s="10">
        <v>6086.05</v>
      </c>
      <c r="K78" s="4"/>
      <c r="L78" s="4"/>
    </row>
    <row r="79" spans="1:12" x14ac:dyDescent="0.3">
      <c r="B79" s="26"/>
      <c r="C79" s="10"/>
      <c r="D79" s="10"/>
      <c r="E79" s="10"/>
      <c r="F79" s="10"/>
      <c r="G79" s="10"/>
      <c r="H79" s="10"/>
      <c r="I79" s="10"/>
      <c r="J79" s="10"/>
      <c r="K79" s="4"/>
      <c r="L79" s="4"/>
    </row>
    <row r="80" spans="1:12" x14ac:dyDescent="0.3">
      <c r="B80" s="26" t="s">
        <v>225</v>
      </c>
      <c r="C80" s="11">
        <f t="shared" ref="C80:J80" si="0">SUBTOTAL(9,C47:C79)</f>
        <v>39860530.939999998</v>
      </c>
      <c r="D80" s="11">
        <f t="shared" si="0"/>
        <v>34706060.25</v>
      </c>
      <c r="E80" s="11">
        <f t="shared" si="0"/>
        <v>2306859.0299999998</v>
      </c>
      <c r="F80" s="11">
        <f t="shared" si="0"/>
        <v>1367174.4</v>
      </c>
      <c r="G80" s="11">
        <f t="shared" si="0"/>
        <v>226041089.76999998</v>
      </c>
      <c r="H80" s="11">
        <f t="shared" si="0"/>
        <v>7965837.2700000014</v>
      </c>
      <c r="I80" s="11">
        <f t="shared" si="0"/>
        <v>8715969.290000001</v>
      </c>
      <c r="J80" s="11">
        <f t="shared" si="0"/>
        <v>377759.1999999999</v>
      </c>
      <c r="K80" s="4"/>
      <c r="L80" s="4"/>
    </row>
    <row r="81" spans="1:13" x14ac:dyDescent="0.3">
      <c r="B81" s="26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1:13" ht="17.5" x14ac:dyDescent="0.35">
      <c r="B82" s="223" t="s">
        <v>258</v>
      </c>
      <c r="C82" s="223"/>
      <c r="D82" s="223"/>
      <c r="E82" s="223"/>
      <c r="F82" s="223"/>
      <c r="G82" s="223"/>
      <c r="H82" s="223"/>
      <c r="I82" s="223"/>
      <c r="J82" s="223"/>
      <c r="K82" s="223"/>
      <c r="L82" s="223"/>
    </row>
    <row r="83" spans="1:13" ht="25.5" customHeight="1" x14ac:dyDescent="0.3">
      <c r="B83" s="13" t="s">
        <v>509</v>
      </c>
      <c r="C83" s="224" t="s">
        <v>344</v>
      </c>
      <c r="D83" s="225"/>
      <c r="E83" s="224" t="s">
        <v>345</v>
      </c>
      <c r="F83" s="225"/>
      <c r="G83" s="224" t="s">
        <v>346</v>
      </c>
      <c r="H83" s="225"/>
      <c r="I83" s="224" t="s">
        <v>347</v>
      </c>
      <c r="J83" s="225"/>
      <c r="K83" s="25"/>
      <c r="L83" s="4"/>
      <c r="M83" s="6"/>
    </row>
    <row r="84" spans="1:13" x14ac:dyDescent="0.3">
      <c r="B84" s="26"/>
      <c r="C84" s="27" t="s">
        <v>251</v>
      </c>
      <c r="D84" s="27" t="s">
        <v>252</v>
      </c>
      <c r="E84" s="27" t="s">
        <v>251</v>
      </c>
      <c r="F84" s="27" t="s">
        <v>252</v>
      </c>
      <c r="G84" s="27" t="s">
        <v>251</v>
      </c>
      <c r="H84" s="27" t="s">
        <v>252</v>
      </c>
      <c r="I84" s="27" t="s">
        <v>251</v>
      </c>
      <c r="J84" s="27" t="s">
        <v>252</v>
      </c>
      <c r="K84" s="28"/>
      <c r="L84" s="28"/>
    </row>
    <row r="85" spans="1:13" x14ac:dyDescent="0.3">
      <c r="B85" s="26"/>
      <c r="C85" s="27" t="s">
        <v>253</v>
      </c>
      <c r="D85" s="27" t="s">
        <v>253</v>
      </c>
      <c r="E85" s="27" t="s">
        <v>253</v>
      </c>
      <c r="F85" s="27" t="s">
        <v>253</v>
      </c>
      <c r="G85" s="27" t="s">
        <v>253</v>
      </c>
      <c r="H85" s="27" t="s">
        <v>253</v>
      </c>
      <c r="I85" s="27" t="s">
        <v>253</v>
      </c>
      <c r="J85" s="27" t="s">
        <v>253</v>
      </c>
      <c r="K85" s="28"/>
      <c r="L85" s="28"/>
    </row>
    <row r="86" spans="1:13" x14ac:dyDescent="0.3">
      <c r="B86" s="26"/>
      <c r="C86" s="10"/>
      <c r="D86" s="10"/>
      <c r="E86" s="10"/>
      <c r="F86" s="10"/>
      <c r="G86" s="10"/>
      <c r="H86" s="10"/>
      <c r="I86" s="10"/>
      <c r="J86" s="10"/>
      <c r="K86" s="4"/>
      <c r="L86" s="4"/>
    </row>
    <row r="87" spans="1:13" x14ac:dyDescent="0.3">
      <c r="A87" s="1" t="s">
        <v>576</v>
      </c>
      <c r="B87" s="26" t="s">
        <v>577</v>
      </c>
      <c r="C87" s="10">
        <v>182900.45</v>
      </c>
      <c r="D87" s="10">
        <v>1356.21</v>
      </c>
      <c r="E87" s="10">
        <v>0</v>
      </c>
      <c r="F87" s="10">
        <v>0</v>
      </c>
      <c r="G87" s="10">
        <v>5243.3</v>
      </c>
      <c r="H87" s="10">
        <v>27.05</v>
      </c>
      <c r="I87" s="10">
        <v>0</v>
      </c>
      <c r="J87" s="10">
        <v>0</v>
      </c>
      <c r="K87" s="4"/>
      <c r="L87" s="4"/>
    </row>
    <row r="88" spans="1:13" x14ac:dyDescent="0.3">
      <c r="A88" s="1" t="s">
        <v>576</v>
      </c>
      <c r="B88" s="26" t="s">
        <v>578</v>
      </c>
      <c r="C88" s="10">
        <v>183738.49</v>
      </c>
      <c r="D88" s="10">
        <v>971.65</v>
      </c>
      <c r="E88" s="10">
        <v>0</v>
      </c>
      <c r="F88" s="10">
        <v>0</v>
      </c>
      <c r="G88" s="10">
        <v>8273.01</v>
      </c>
      <c r="H88" s="10">
        <v>4706.67</v>
      </c>
      <c r="I88" s="10">
        <v>63487</v>
      </c>
      <c r="J88" s="10">
        <v>63487</v>
      </c>
      <c r="K88" s="4"/>
      <c r="L88" s="4"/>
    </row>
    <row r="89" spans="1:13" x14ac:dyDescent="0.3">
      <c r="A89" s="1" t="s">
        <v>576</v>
      </c>
      <c r="B89" s="26" t="s">
        <v>579</v>
      </c>
      <c r="C89" s="10">
        <v>239471.02</v>
      </c>
      <c r="D89" s="10">
        <v>3396.17</v>
      </c>
      <c r="E89" s="10">
        <v>0</v>
      </c>
      <c r="F89" s="10">
        <v>0</v>
      </c>
      <c r="G89" s="10">
        <v>73369.11</v>
      </c>
      <c r="H89" s="10">
        <v>40850.93</v>
      </c>
      <c r="I89" s="10">
        <v>0</v>
      </c>
      <c r="J89" s="10">
        <v>0</v>
      </c>
      <c r="K89" s="4"/>
      <c r="L89" s="4"/>
    </row>
    <row r="90" spans="1:13" x14ac:dyDescent="0.3">
      <c r="A90" s="1" t="s">
        <v>576</v>
      </c>
      <c r="B90" s="26" t="s">
        <v>580</v>
      </c>
      <c r="C90" s="10">
        <v>1027000</v>
      </c>
      <c r="D90" s="10">
        <v>2800</v>
      </c>
      <c r="E90" s="10">
        <v>93900</v>
      </c>
      <c r="F90" s="10">
        <v>61800</v>
      </c>
      <c r="G90" s="10">
        <v>232100</v>
      </c>
      <c r="H90" s="10">
        <v>310100</v>
      </c>
      <c r="I90" s="10">
        <v>0</v>
      </c>
      <c r="J90" s="10">
        <v>0</v>
      </c>
      <c r="K90" s="4"/>
      <c r="L90" s="4"/>
    </row>
    <row r="91" spans="1:13" x14ac:dyDescent="0.3">
      <c r="A91" s="1" t="s">
        <v>576</v>
      </c>
      <c r="B91" s="26" t="s">
        <v>581</v>
      </c>
      <c r="C91" s="10">
        <v>462404</v>
      </c>
      <c r="D91" s="10">
        <v>0</v>
      </c>
      <c r="E91" s="10">
        <v>18328</v>
      </c>
      <c r="F91" s="10">
        <v>102</v>
      </c>
      <c r="G91" s="10">
        <v>408197</v>
      </c>
      <c r="H91" s="10">
        <v>159757</v>
      </c>
      <c r="I91" s="10">
        <v>25000</v>
      </c>
      <c r="J91" s="10">
        <v>25000</v>
      </c>
      <c r="K91" s="4"/>
      <c r="L91" s="4"/>
    </row>
    <row r="92" spans="1:13" x14ac:dyDescent="0.3">
      <c r="A92" s="1" t="s">
        <v>576</v>
      </c>
      <c r="B92" s="26" t="s">
        <v>582</v>
      </c>
      <c r="C92" s="10">
        <v>380165.89</v>
      </c>
      <c r="D92" s="10">
        <v>465.61</v>
      </c>
      <c r="E92" s="10">
        <v>2555.6</v>
      </c>
      <c r="F92" s="10">
        <v>0</v>
      </c>
      <c r="G92" s="10">
        <v>89118.63</v>
      </c>
      <c r="H92" s="10">
        <v>28353.43</v>
      </c>
      <c r="I92" s="10">
        <v>0</v>
      </c>
      <c r="J92" s="10">
        <v>0</v>
      </c>
      <c r="K92" s="4"/>
      <c r="L92" s="4"/>
    </row>
    <row r="93" spans="1:13" x14ac:dyDescent="0.3">
      <c r="A93" s="1" t="s">
        <v>576</v>
      </c>
      <c r="B93" s="26" t="s">
        <v>583</v>
      </c>
      <c r="C93" s="10">
        <v>0</v>
      </c>
      <c r="D93" s="10">
        <v>0</v>
      </c>
      <c r="E93" s="10">
        <v>0</v>
      </c>
      <c r="F93" s="10">
        <v>0</v>
      </c>
      <c r="G93" s="10">
        <v>790436</v>
      </c>
      <c r="H93" s="10">
        <v>197292</v>
      </c>
      <c r="I93" s="10">
        <v>111690</v>
      </c>
      <c r="J93" s="10">
        <v>100000</v>
      </c>
      <c r="K93" s="4"/>
      <c r="L93" s="4"/>
    </row>
    <row r="94" spans="1:13" x14ac:dyDescent="0.3">
      <c r="A94" s="1" t="s">
        <v>576</v>
      </c>
      <c r="B94" s="26" t="s">
        <v>584</v>
      </c>
      <c r="C94" s="10">
        <v>35000</v>
      </c>
      <c r="D94" s="10">
        <v>0</v>
      </c>
      <c r="E94" s="10">
        <v>0</v>
      </c>
      <c r="F94" s="10">
        <v>0</v>
      </c>
      <c r="G94" s="10">
        <v>290300</v>
      </c>
      <c r="H94" s="10">
        <v>156700</v>
      </c>
      <c r="I94" s="10">
        <v>0</v>
      </c>
      <c r="J94" s="10">
        <v>0</v>
      </c>
      <c r="K94" s="4"/>
      <c r="L94" s="4"/>
    </row>
    <row r="95" spans="1:13" x14ac:dyDescent="0.3">
      <c r="A95" s="1" t="s">
        <v>576</v>
      </c>
      <c r="B95" s="26" t="s">
        <v>585</v>
      </c>
      <c r="C95" s="10">
        <v>0</v>
      </c>
      <c r="D95" s="10">
        <v>0</v>
      </c>
      <c r="E95" s="10">
        <v>19944</v>
      </c>
      <c r="F95" s="10">
        <v>0</v>
      </c>
      <c r="G95" s="10">
        <v>500</v>
      </c>
      <c r="H95" s="10">
        <v>15000</v>
      </c>
      <c r="I95" s="10">
        <v>0</v>
      </c>
      <c r="J95" s="10">
        <v>0</v>
      </c>
      <c r="K95" s="4"/>
      <c r="L95" s="4"/>
    </row>
    <row r="96" spans="1:13" x14ac:dyDescent="0.3">
      <c r="A96" s="1" t="s">
        <v>576</v>
      </c>
      <c r="B96" s="26" t="s">
        <v>586</v>
      </c>
      <c r="C96" s="10">
        <v>195000</v>
      </c>
      <c r="D96" s="10">
        <v>0</v>
      </c>
      <c r="E96" s="10">
        <v>0</v>
      </c>
      <c r="F96" s="10">
        <v>0</v>
      </c>
      <c r="G96" s="10">
        <v>29744.65</v>
      </c>
      <c r="H96" s="10">
        <v>38633.61</v>
      </c>
      <c r="I96" s="10">
        <v>44930</v>
      </c>
      <c r="J96" s="10">
        <v>0</v>
      </c>
      <c r="K96" s="4"/>
      <c r="L96" s="4"/>
    </row>
    <row r="97" spans="1:12" x14ac:dyDescent="0.3">
      <c r="A97" s="1" t="s">
        <v>576</v>
      </c>
      <c r="B97" s="26" t="s">
        <v>587</v>
      </c>
      <c r="C97" s="10">
        <v>492050</v>
      </c>
      <c r="D97" s="10">
        <v>195000</v>
      </c>
      <c r="E97" s="10">
        <v>9000</v>
      </c>
      <c r="F97" s="10">
        <v>0</v>
      </c>
      <c r="G97" s="10">
        <v>251928</v>
      </c>
      <c r="H97" s="10">
        <v>210000</v>
      </c>
      <c r="I97" s="10">
        <v>5000</v>
      </c>
      <c r="J97" s="10">
        <v>6000</v>
      </c>
      <c r="K97" s="4"/>
      <c r="L97" s="4"/>
    </row>
    <row r="98" spans="1:12" x14ac:dyDescent="0.3">
      <c r="A98" s="1" t="s">
        <v>576</v>
      </c>
      <c r="B98" s="26" t="s">
        <v>588</v>
      </c>
      <c r="C98" s="10">
        <v>273514.36</v>
      </c>
      <c r="D98" s="10">
        <v>364.59</v>
      </c>
      <c r="E98" s="10">
        <v>0</v>
      </c>
      <c r="F98" s="10">
        <v>0</v>
      </c>
      <c r="G98" s="10">
        <v>65001.83</v>
      </c>
      <c r="H98" s="10">
        <v>20828.95</v>
      </c>
      <c r="I98" s="10">
        <v>0</v>
      </c>
      <c r="J98" s="10">
        <v>0</v>
      </c>
      <c r="K98" s="4"/>
      <c r="L98" s="4"/>
    </row>
    <row r="99" spans="1:12" x14ac:dyDescent="0.3">
      <c r="A99" s="1" t="s">
        <v>576</v>
      </c>
      <c r="B99" s="26" t="s">
        <v>589</v>
      </c>
      <c r="C99" s="10">
        <v>282684.55</v>
      </c>
      <c r="D99" s="10">
        <v>618.83000000000004</v>
      </c>
      <c r="E99" s="10">
        <v>4325</v>
      </c>
      <c r="F99" s="10">
        <v>0</v>
      </c>
      <c r="G99" s="10">
        <v>8650</v>
      </c>
      <c r="H99" s="10">
        <v>0</v>
      </c>
      <c r="I99" s="10">
        <v>865</v>
      </c>
      <c r="J99" s="10">
        <v>0</v>
      </c>
      <c r="K99" s="4"/>
      <c r="L99" s="4"/>
    </row>
    <row r="100" spans="1:12" x14ac:dyDescent="0.3">
      <c r="A100" s="1" t="s">
        <v>576</v>
      </c>
      <c r="B100" s="26" t="s">
        <v>590</v>
      </c>
      <c r="C100" s="10">
        <v>188317.39</v>
      </c>
      <c r="D100" s="10">
        <v>104.34</v>
      </c>
      <c r="E100" s="10">
        <v>22395</v>
      </c>
      <c r="F100" s="10">
        <v>1242.29</v>
      </c>
      <c r="G100" s="10">
        <v>0</v>
      </c>
      <c r="H100" s="10">
        <v>14000</v>
      </c>
      <c r="I100" s="10">
        <v>0</v>
      </c>
      <c r="J100" s="10">
        <v>0</v>
      </c>
      <c r="K100" s="4"/>
      <c r="L100" s="4"/>
    </row>
    <row r="101" spans="1:12" x14ac:dyDescent="0.3">
      <c r="A101" s="1" t="s">
        <v>576</v>
      </c>
      <c r="B101" s="26" t="s">
        <v>591</v>
      </c>
      <c r="C101" s="10">
        <v>140504.85</v>
      </c>
      <c r="D101" s="10">
        <v>728.24</v>
      </c>
      <c r="E101" s="10">
        <v>0</v>
      </c>
      <c r="F101" s="10">
        <v>0</v>
      </c>
      <c r="G101" s="10">
        <v>8990.26</v>
      </c>
      <c r="H101" s="10">
        <v>4055.13</v>
      </c>
      <c r="I101" s="10">
        <v>0</v>
      </c>
      <c r="J101" s="10">
        <v>0</v>
      </c>
      <c r="K101" s="4"/>
      <c r="L101" s="4"/>
    </row>
    <row r="102" spans="1:12" x14ac:dyDescent="0.3">
      <c r="A102" s="1" t="s">
        <v>576</v>
      </c>
      <c r="B102" s="26" t="s">
        <v>592</v>
      </c>
      <c r="C102" s="10">
        <v>73536.350000000006</v>
      </c>
      <c r="D102" s="10">
        <v>778.33</v>
      </c>
      <c r="E102" s="10">
        <v>0</v>
      </c>
      <c r="F102" s="10">
        <v>0</v>
      </c>
      <c r="G102" s="10">
        <v>3515.94</v>
      </c>
      <c r="H102" s="10">
        <v>200</v>
      </c>
      <c r="I102" s="10">
        <v>0</v>
      </c>
      <c r="J102" s="10">
        <v>0</v>
      </c>
      <c r="K102" s="4"/>
      <c r="L102" s="4"/>
    </row>
    <row r="103" spans="1:12" x14ac:dyDescent="0.3">
      <c r="A103" s="1" t="s">
        <v>576</v>
      </c>
      <c r="B103" s="26" t="s">
        <v>593</v>
      </c>
      <c r="C103" s="10">
        <v>434568.42</v>
      </c>
      <c r="D103" s="10">
        <v>6332.58</v>
      </c>
      <c r="E103" s="10">
        <v>22376.73</v>
      </c>
      <c r="F103" s="10">
        <v>0</v>
      </c>
      <c r="G103" s="10">
        <v>14066.99</v>
      </c>
      <c r="H103" s="10">
        <v>40306.19</v>
      </c>
      <c r="I103" s="10">
        <v>0</v>
      </c>
      <c r="J103" s="10">
        <v>0</v>
      </c>
      <c r="K103" s="4"/>
      <c r="L103" s="4"/>
    </row>
    <row r="104" spans="1:12" x14ac:dyDescent="0.3">
      <c r="A104" s="1" t="s">
        <v>576</v>
      </c>
      <c r="B104" s="26" t="s">
        <v>594</v>
      </c>
      <c r="C104" s="10">
        <v>100183.46</v>
      </c>
      <c r="D104" s="10">
        <v>1510.36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4"/>
      <c r="L104" s="4"/>
    </row>
    <row r="105" spans="1:12" x14ac:dyDescent="0.3">
      <c r="A105" s="1" t="s">
        <v>576</v>
      </c>
      <c r="B105" s="26" t="s">
        <v>595</v>
      </c>
      <c r="C105" s="10">
        <v>270988.09999999998</v>
      </c>
      <c r="D105" s="10">
        <v>4107.07</v>
      </c>
      <c r="E105" s="10">
        <v>1500</v>
      </c>
      <c r="F105" s="10">
        <v>0</v>
      </c>
      <c r="G105" s="10">
        <v>59786.63</v>
      </c>
      <c r="H105" s="10">
        <v>9664.36</v>
      </c>
      <c r="I105" s="10">
        <v>5000</v>
      </c>
      <c r="J105" s="10">
        <v>5000</v>
      </c>
      <c r="K105" s="4"/>
      <c r="L105" s="4"/>
    </row>
    <row r="106" spans="1:12" x14ac:dyDescent="0.3">
      <c r="A106" s="1" t="s">
        <v>576</v>
      </c>
      <c r="B106" s="26" t="s">
        <v>596</v>
      </c>
      <c r="C106" s="10">
        <v>382710</v>
      </c>
      <c r="D106" s="10">
        <v>5953</v>
      </c>
      <c r="E106" s="10">
        <v>0</v>
      </c>
      <c r="F106" s="10">
        <v>0</v>
      </c>
      <c r="G106" s="10">
        <v>10709</v>
      </c>
      <c r="H106" s="10">
        <v>20000</v>
      </c>
      <c r="I106" s="10">
        <v>0</v>
      </c>
      <c r="J106" s="10">
        <v>0</v>
      </c>
      <c r="K106" s="4"/>
      <c r="L106" s="4"/>
    </row>
    <row r="107" spans="1:12" x14ac:dyDescent="0.3">
      <c r="A107" s="1" t="s">
        <v>576</v>
      </c>
      <c r="B107" s="26" t="s">
        <v>597</v>
      </c>
      <c r="C107" s="10">
        <v>319816.19</v>
      </c>
      <c r="D107" s="10">
        <v>1031.04</v>
      </c>
      <c r="E107" s="10">
        <v>2640.46</v>
      </c>
      <c r="F107" s="10">
        <v>0</v>
      </c>
      <c r="G107" s="10">
        <v>0</v>
      </c>
      <c r="H107" s="10">
        <v>3000</v>
      </c>
      <c r="I107" s="10">
        <v>0</v>
      </c>
      <c r="J107" s="10">
        <v>0</v>
      </c>
      <c r="K107" s="4"/>
      <c r="L107" s="4"/>
    </row>
    <row r="108" spans="1:12" x14ac:dyDescent="0.3">
      <c r="A108" s="1" t="s">
        <v>576</v>
      </c>
      <c r="B108" s="26" t="s">
        <v>598</v>
      </c>
      <c r="C108" s="10">
        <v>139248.17000000001</v>
      </c>
      <c r="D108" s="10">
        <v>2555.17</v>
      </c>
      <c r="E108" s="10">
        <v>0</v>
      </c>
      <c r="F108" s="10">
        <v>0</v>
      </c>
      <c r="G108" s="10">
        <v>0</v>
      </c>
      <c r="H108" s="10">
        <v>31710</v>
      </c>
      <c r="I108" s="10">
        <v>0</v>
      </c>
      <c r="J108" s="10">
        <v>0</v>
      </c>
      <c r="K108" s="4"/>
      <c r="L108" s="4"/>
    </row>
    <row r="109" spans="1:12" x14ac:dyDescent="0.3">
      <c r="A109" s="1" t="s">
        <v>576</v>
      </c>
      <c r="B109" s="26" t="s">
        <v>599</v>
      </c>
      <c r="C109" s="10">
        <v>142093</v>
      </c>
      <c r="D109" s="10">
        <v>0</v>
      </c>
      <c r="E109" s="10">
        <v>3500</v>
      </c>
      <c r="F109" s="10">
        <v>4000</v>
      </c>
      <c r="G109" s="10">
        <v>2654</v>
      </c>
      <c r="H109" s="10">
        <v>5550</v>
      </c>
      <c r="I109" s="10">
        <v>0</v>
      </c>
      <c r="J109" s="10">
        <v>0</v>
      </c>
      <c r="K109" s="4"/>
      <c r="L109" s="4"/>
    </row>
    <row r="110" spans="1:12" x14ac:dyDescent="0.3">
      <c r="A110" s="1" t="s">
        <v>576</v>
      </c>
      <c r="B110" s="26" t="s">
        <v>600</v>
      </c>
      <c r="C110" s="10">
        <v>160239.38</v>
      </c>
      <c r="D110" s="10">
        <v>1035.71</v>
      </c>
      <c r="E110" s="10">
        <v>967.14</v>
      </c>
      <c r="F110" s="10">
        <v>4000</v>
      </c>
      <c r="G110" s="10">
        <v>26830.99</v>
      </c>
      <c r="H110" s="10">
        <v>517.86</v>
      </c>
      <c r="I110" s="10">
        <v>0</v>
      </c>
      <c r="J110" s="10">
        <v>0</v>
      </c>
      <c r="K110" s="4"/>
      <c r="L110" s="4"/>
    </row>
    <row r="111" spans="1:12" x14ac:dyDescent="0.3">
      <c r="A111" s="1" t="s">
        <v>576</v>
      </c>
      <c r="B111" s="26" t="s">
        <v>601</v>
      </c>
      <c r="C111" s="10">
        <v>168004.01</v>
      </c>
      <c r="D111" s="10">
        <v>1002.6</v>
      </c>
      <c r="E111" s="10">
        <v>0</v>
      </c>
      <c r="F111" s="10">
        <v>0</v>
      </c>
      <c r="G111" s="10">
        <v>38602.1</v>
      </c>
      <c r="H111" s="10">
        <v>15064.87</v>
      </c>
      <c r="I111" s="10">
        <v>0</v>
      </c>
      <c r="J111" s="10">
        <v>0</v>
      </c>
      <c r="K111" s="4"/>
      <c r="L111" s="4"/>
    </row>
    <row r="112" spans="1:12" x14ac:dyDescent="0.3">
      <c r="A112" s="1" t="s">
        <v>576</v>
      </c>
      <c r="B112" s="26" t="s">
        <v>602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50000</v>
      </c>
      <c r="I112" s="10">
        <v>0</v>
      </c>
      <c r="J112" s="10">
        <v>0</v>
      </c>
      <c r="K112" s="4"/>
      <c r="L112" s="4"/>
    </row>
    <row r="113" spans="1:13" x14ac:dyDescent="0.3">
      <c r="A113" s="1" t="s">
        <v>576</v>
      </c>
      <c r="B113" s="26" t="s">
        <v>603</v>
      </c>
      <c r="C113" s="10">
        <v>290148.83</v>
      </c>
      <c r="D113" s="10">
        <v>0</v>
      </c>
      <c r="E113" s="10">
        <v>0</v>
      </c>
      <c r="F113" s="10">
        <v>0</v>
      </c>
      <c r="G113" s="10">
        <v>20061.060000000001</v>
      </c>
      <c r="H113" s="10">
        <v>15265.83</v>
      </c>
      <c r="I113" s="10">
        <v>2000</v>
      </c>
      <c r="J113" s="10">
        <v>2000</v>
      </c>
      <c r="K113" s="4"/>
      <c r="L113" s="4"/>
    </row>
    <row r="114" spans="1:13" x14ac:dyDescent="0.3">
      <c r="A114" s="1" t="s">
        <v>576</v>
      </c>
      <c r="B114" s="26" t="s">
        <v>604</v>
      </c>
      <c r="C114" s="10">
        <v>309406.09999999998</v>
      </c>
      <c r="D114" s="10">
        <v>0</v>
      </c>
      <c r="E114" s="10">
        <v>0</v>
      </c>
      <c r="F114" s="10">
        <v>0</v>
      </c>
      <c r="G114" s="10">
        <v>4000</v>
      </c>
      <c r="H114" s="10">
        <v>15000</v>
      </c>
      <c r="I114" s="10">
        <v>0</v>
      </c>
      <c r="J114" s="10">
        <v>0</v>
      </c>
      <c r="K114" s="4"/>
      <c r="L114" s="4"/>
    </row>
    <row r="115" spans="1:13" x14ac:dyDescent="0.3">
      <c r="A115" s="1" t="s">
        <v>576</v>
      </c>
      <c r="B115" s="26" t="s">
        <v>605</v>
      </c>
      <c r="C115" s="10">
        <v>240722.13</v>
      </c>
      <c r="D115" s="10">
        <v>6219.32</v>
      </c>
      <c r="E115" s="10">
        <v>6449.42</v>
      </c>
      <c r="F115" s="10">
        <v>0</v>
      </c>
      <c r="G115" s="10">
        <v>31082.9</v>
      </c>
      <c r="H115" s="10">
        <v>6000</v>
      </c>
      <c r="I115" s="10">
        <v>7239.42</v>
      </c>
      <c r="J115" s="10">
        <v>0</v>
      </c>
      <c r="K115" s="4"/>
      <c r="L115" s="4"/>
    </row>
    <row r="116" spans="1:13" x14ac:dyDescent="0.3">
      <c r="A116" s="1" t="s">
        <v>576</v>
      </c>
      <c r="B116" s="26" t="s">
        <v>606</v>
      </c>
      <c r="C116" s="10">
        <v>225931</v>
      </c>
      <c r="D116" s="10">
        <v>659</v>
      </c>
      <c r="E116" s="10">
        <v>16000</v>
      </c>
      <c r="F116" s="10">
        <v>0</v>
      </c>
      <c r="G116" s="10">
        <v>25206</v>
      </c>
      <c r="H116" s="10">
        <v>37000</v>
      </c>
      <c r="I116" s="10">
        <v>0</v>
      </c>
      <c r="J116" s="10">
        <v>0</v>
      </c>
      <c r="K116" s="4"/>
      <c r="L116" s="4"/>
    </row>
    <row r="117" spans="1:13" x14ac:dyDescent="0.3">
      <c r="A117" s="1" t="s">
        <v>359</v>
      </c>
      <c r="B117" s="26" t="s">
        <v>607</v>
      </c>
      <c r="C117" s="10">
        <v>259922.67</v>
      </c>
      <c r="D117" s="10">
        <v>4082.04</v>
      </c>
      <c r="E117" s="10">
        <v>35125.89</v>
      </c>
      <c r="F117" s="10">
        <v>0</v>
      </c>
      <c r="G117" s="10">
        <v>15856.56</v>
      </c>
      <c r="H117" s="10">
        <v>6350</v>
      </c>
      <c r="I117" s="10">
        <v>30074.47</v>
      </c>
      <c r="J117" s="10">
        <v>0</v>
      </c>
      <c r="K117" s="4"/>
      <c r="L117" s="4"/>
    </row>
    <row r="118" spans="1:13" x14ac:dyDescent="0.3">
      <c r="B118" s="26"/>
      <c r="C118" s="10"/>
      <c r="D118" s="10"/>
      <c r="E118" s="10"/>
      <c r="F118" s="10"/>
      <c r="G118" s="10"/>
      <c r="H118" s="10"/>
      <c r="I118" s="10"/>
      <c r="J118" s="10"/>
      <c r="K118" s="4"/>
      <c r="L118" s="4"/>
    </row>
    <row r="119" spans="1:13" x14ac:dyDescent="0.3">
      <c r="B119" s="26" t="s">
        <v>225</v>
      </c>
      <c r="C119" s="11">
        <f t="shared" ref="C119:J119" si="1">SUBTOTAL(9,C86:C118)</f>
        <v>7600268.8099999996</v>
      </c>
      <c r="D119" s="11">
        <f t="shared" si="1"/>
        <v>241071.86</v>
      </c>
      <c r="E119" s="11">
        <f t="shared" si="1"/>
        <v>259007.24000000005</v>
      </c>
      <c r="F119" s="11">
        <f t="shared" si="1"/>
        <v>71144.290000000008</v>
      </c>
      <c r="G119" s="11">
        <f t="shared" si="1"/>
        <v>2514223.96</v>
      </c>
      <c r="H119" s="11">
        <f t="shared" si="1"/>
        <v>1455933.8800000001</v>
      </c>
      <c r="I119" s="11">
        <f t="shared" si="1"/>
        <v>295285.89</v>
      </c>
      <c r="J119" s="11">
        <f t="shared" si="1"/>
        <v>201487</v>
      </c>
      <c r="K119" s="4"/>
      <c r="L119" s="4"/>
    </row>
    <row r="120" spans="1:13" x14ac:dyDescent="0.3">
      <c r="B120" s="26"/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 spans="1:13" ht="17.5" x14ac:dyDescent="0.35">
      <c r="B121" s="223" t="s">
        <v>258</v>
      </c>
      <c r="C121" s="223"/>
      <c r="D121" s="223"/>
      <c r="E121" s="223"/>
      <c r="F121" s="223"/>
      <c r="G121" s="223"/>
      <c r="H121" s="223"/>
      <c r="I121" s="223"/>
      <c r="J121" s="223"/>
      <c r="K121" s="223"/>
      <c r="L121" s="223"/>
    </row>
    <row r="122" spans="1:13" ht="25.5" customHeight="1" x14ac:dyDescent="0.3">
      <c r="B122" s="13" t="s">
        <v>509</v>
      </c>
      <c r="C122" s="224" t="s">
        <v>348</v>
      </c>
      <c r="D122" s="225"/>
      <c r="E122" s="224" t="s">
        <v>349</v>
      </c>
      <c r="F122" s="225"/>
      <c r="G122" s="224" t="s">
        <v>289</v>
      </c>
      <c r="H122" s="229"/>
      <c r="I122" s="228"/>
      <c r="J122" s="228"/>
      <c r="K122" s="229" t="s">
        <v>146</v>
      </c>
      <c r="L122" s="225"/>
      <c r="M122" s="6"/>
    </row>
    <row r="123" spans="1:13" x14ac:dyDescent="0.3">
      <c r="B123" s="26"/>
      <c r="C123" s="27" t="s">
        <v>251</v>
      </c>
      <c r="D123" s="27" t="s">
        <v>252</v>
      </c>
      <c r="E123" s="27" t="s">
        <v>251</v>
      </c>
      <c r="F123" s="27" t="s">
        <v>252</v>
      </c>
      <c r="G123" s="27" t="s">
        <v>251</v>
      </c>
      <c r="H123" s="27" t="s">
        <v>252</v>
      </c>
      <c r="I123" s="28"/>
      <c r="J123" s="28"/>
      <c r="K123" s="27" t="s">
        <v>251</v>
      </c>
      <c r="L123" s="27" t="s">
        <v>252</v>
      </c>
    </row>
    <row r="124" spans="1:13" x14ac:dyDescent="0.3">
      <c r="B124" s="26"/>
      <c r="C124" s="27" t="s">
        <v>253</v>
      </c>
      <c r="D124" s="27" t="s">
        <v>253</v>
      </c>
      <c r="E124" s="27" t="s">
        <v>253</v>
      </c>
      <c r="F124" s="27" t="s">
        <v>253</v>
      </c>
      <c r="G124" s="27" t="s">
        <v>253</v>
      </c>
      <c r="H124" s="27" t="s">
        <v>253</v>
      </c>
      <c r="I124" s="28"/>
      <c r="J124" s="28"/>
      <c r="K124" s="27" t="s">
        <v>253</v>
      </c>
      <c r="L124" s="27" t="s">
        <v>253</v>
      </c>
    </row>
    <row r="125" spans="1:13" x14ac:dyDescent="0.3">
      <c r="B125" s="26"/>
      <c r="C125" s="10"/>
      <c r="D125" s="10"/>
      <c r="E125" s="10"/>
      <c r="F125" s="10"/>
      <c r="G125" s="10"/>
      <c r="H125" s="10"/>
      <c r="I125" s="4"/>
      <c r="J125" s="4"/>
      <c r="K125" s="10"/>
      <c r="L125" s="10"/>
    </row>
    <row r="126" spans="1:13" x14ac:dyDescent="0.3">
      <c r="A126" s="1" t="s">
        <v>576</v>
      </c>
      <c r="B126" s="26" t="s">
        <v>577</v>
      </c>
      <c r="C126" s="10">
        <v>1019967.75</v>
      </c>
      <c r="D126" s="10">
        <v>2360.63</v>
      </c>
      <c r="E126" s="10">
        <v>516312.21</v>
      </c>
      <c r="F126" s="10">
        <v>19264.18</v>
      </c>
      <c r="G126" s="10">
        <v>524900</v>
      </c>
      <c r="H126" s="10">
        <v>3114900</v>
      </c>
      <c r="I126" s="4"/>
      <c r="J126" s="4"/>
      <c r="K126" s="10">
        <f t="shared" ref="K126:L126" si="2">C48+E48+G48+I48+C87+E87+G87+I87+C126+E126+G126</f>
        <v>7482360.4699999997</v>
      </c>
      <c r="L126" s="10">
        <f t="shared" si="2"/>
        <v>4601685.74</v>
      </c>
    </row>
    <row r="127" spans="1:13" x14ac:dyDescent="0.3">
      <c r="A127" s="1" t="s">
        <v>576</v>
      </c>
      <c r="B127" s="26" t="s">
        <v>578</v>
      </c>
      <c r="C127" s="10">
        <v>1027463.97</v>
      </c>
      <c r="D127" s="10">
        <v>186815.57</v>
      </c>
      <c r="E127" s="10">
        <v>548201.81999999995</v>
      </c>
      <c r="F127" s="10">
        <v>37459.71</v>
      </c>
      <c r="G127" s="10">
        <v>813156.91</v>
      </c>
      <c r="H127" s="10">
        <v>2823633.72</v>
      </c>
      <c r="I127" s="4"/>
      <c r="J127" s="4"/>
      <c r="K127" s="10">
        <f t="shared" ref="K127:L127" si="3">C49+E49+G49+I49+C88+E88+G88+I88+C127+E127+G127</f>
        <v>7782942.21</v>
      </c>
      <c r="L127" s="10">
        <f t="shared" si="3"/>
        <v>3563524.5900000003</v>
      </c>
    </row>
    <row r="128" spans="1:13" x14ac:dyDescent="0.3">
      <c r="A128" s="1" t="s">
        <v>576</v>
      </c>
      <c r="B128" s="26" t="s">
        <v>579</v>
      </c>
      <c r="C128" s="10">
        <v>3325451.75</v>
      </c>
      <c r="D128" s="10">
        <v>29203.16</v>
      </c>
      <c r="E128" s="10">
        <v>1087136.72</v>
      </c>
      <c r="F128" s="10">
        <v>64107.95</v>
      </c>
      <c r="G128" s="10">
        <v>197816.4</v>
      </c>
      <c r="H128" s="10">
        <v>7980468.8499999996</v>
      </c>
      <c r="I128" s="4"/>
      <c r="J128" s="4"/>
      <c r="K128" s="10">
        <f t="shared" ref="K128:L128" si="4">C50+E50+G50+I50+C89+E89+G89+I89+C128+E128+G128</f>
        <v>13941348.479999999</v>
      </c>
      <c r="L128" s="10">
        <f t="shared" si="4"/>
        <v>8325156.7599999998</v>
      </c>
    </row>
    <row r="129" spans="1:12" x14ac:dyDescent="0.3">
      <c r="A129" s="1" t="s">
        <v>576</v>
      </c>
      <c r="B129" s="26" t="s">
        <v>580</v>
      </c>
      <c r="C129" s="10">
        <v>1954100</v>
      </c>
      <c r="D129" s="10">
        <v>0</v>
      </c>
      <c r="E129" s="10">
        <v>0</v>
      </c>
      <c r="F129" s="10">
        <v>0</v>
      </c>
      <c r="G129" s="10">
        <v>14193700</v>
      </c>
      <c r="H129" s="10">
        <v>9878400</v>
      </c>
      <c r="I129" s="4"/>
      <c r="J129" s="4"/>
      <c r="K129" s="10">
        <f t="shared" ref="K129:L129" si="5">C51+E51+G51+I51+C90+E90+G90+I90+C129+E129+G129</f>
        <v>23965300</v>
      </c>
      <c r="L129" s="10">
        <f t="shared" si="5"/>
        <v>10799300</v>
      </c>
    </row>
    <row r="130" spans="1:12" x14ac:dyDescent="0.3">
      <c r="A130" s="1" t="s">
        <v>576</v>
      </c>
      <c r="B130" s="26" t="s">
        <v>581</v>
      </c>
      <c r="C130" s="10">
        <v>3416899</v>
      </c>
      <c r="D130" s="10">
        <v>12469</v>
      </c>
      <c r="E130" s="10">
        <v>2453578</v>
      </c>
      <c r="F130" s="10">
        <v>38047</v>
      </c>
      <c r="G130" s="10">
        <v>8590105</v>
      </c>
      <c r="H130" s="10">
        <v>27391789</v>
      </c>
      <c r="I130" s="4"/>
      <c r="J130" s="4"/>
      <c r="K130" s="10">
        <f t="shared" ref="K130:L130" si="6">C52+E52+G52+I52+C91+E91+G91+I91+C130+E130+G130</f>
        <v>48386919</v>
      </c>
      <c r="L130" s="10">
        <f t="shared" si="6"/>
        <v>43965639</v>
      </c>
    </row>
    <row r="131" spans="1:12" x14ac:dyDescent="0.3">
      <c r="A131" s="1" t="s">
        <v>576</v>
      </c>
      <c r="B131" s="26" t="s">
        <v>582</v>
      </c>
      <c r="C131" s="10">
        <v>1856681.1</v>
      </c>
      <c r="D131" s="10">
        <v>352445.76</v>
      </c>
      <c r="E131" s="10">
        <v>1484028.53</v>
      </c>
      <c r="F131" s="10">
        <v>94497.1</v>
      </c>
      <c r="G131" s="10">
        <v>6151083.7599999998</v>
      </c>
      <c r="H131" s="10">
        <v>13442365.33</v>
      </c>
      <c r="I131" s="4"/>
      <c r="J131" s="4"/>
      <c r="K131" s="10">
        <f t="shared" ref="K131:L131" si="7">C53+E53+G53+I53+C92+E92+G92+I92+C131+E131+G131</f>
        <v>23840501.479999997</v>
      </c>
      <c r="L131" s="10">
        <f t="shared" si="7"/>
        <v>18475229.609999999</v>
      </c>
    </row>
    <row r="132" spans="1:12" x14ac:dyDescent="0.3">
      <c r="A132" s="1" t="s">
        <v>576</v>
      </c>
      <c r="B132" s="26" t="s">
        <v>583</v>
      </c>
      <c r="C132" s="10">
        <v>6754922</v>
      </c>
      <c r="D132" s="10">
        <v>0</v>
      </c>
      <c r="E132" s="10">
        <v>6263665</v>
      </c>
      <c r="F132" s="10">
        <v>0</v>
      </c>
      <c r="G132" s="10">
        <v>4872411</v>
      </c>
      <c r="H132" s="10">
        <v>37990190</v>
      </c>
      <c r="I132" s="4"/>
      <c r="J132" s="4"/>
      <c r="K132" s="10">
        <f t="shared" ref="K132:L132" si="8">C54+E54+G54+I54+C93+E93+G93+I93+C132+E132+G132</f>
        <v>46888279</v>
      </c>
      <c r="L132" s="10">
        <f t="shared" si="8"/>
        <v>39108775</v>
      </c>
    </row>
    <row r="133" spans="1:12" x14ac:dyDescent="0.3">
      <c r="A133" s="1" t="s">
        <v>576</v>
      </c>
      <c r="B133" s="26" t="s">
        <v>584</v>
      </c>
      <c r="C133" s="10">
        <v>2550000</v>
      </c>
      <c r="D133" s="10">
        <v>265300</v>
      </c>
      <c r="E133" s="10">
        <v>0</v>
      </c>
      <c r="F133" s="10">
        <v>0</v>
      </c>
      <c r="G133" s="10">
        <v>1642600</v>
      </c>
      <c r="H133" s="10">
        <v>8946200</v>
      </c>
      <c r="I133" s="4"/>
      <c r="J133" s="4"/>
      <c r="K133" s="10">
        <f t="shared" ref="K133:L133" si="9">C55+E55+G55+I55+C94+E94+G94+I94+C133+E133+G133</f>
        <v>10673200</v>
      </c>
      <c r="L133" s="10">
        <f t="shared" si="9"/>
        <v>9824100</v>
      </c>
    </row>
    <row r="134" spans="1:12" x14ac:dyDescent="0.3">
      <c r="A134" s="1" t="s">
        <v>576</v>
      </c>
      <c r="B134" s="26" t="s">
        <v>585</v>
      </c>
      <c r="C134" s="10">
        <v>2701969</v>
      </c>
      <c r="D134" s="10">
        <v>20897</v>
      </c>
      <c r="E134" s="10">
        <v>0</v>
      </c>
      <c r="F134" s="10">
        <v>0</v>
      </c>
      <c r="G134" s="10">
        <v>648861</v>
      </c>
      <c r="H134" s="10">
        <v>11456300</v>
      </c>
      <c r="I134" s="4"/>
      <c r="J134" s="4"/>
      <c r="K134" s="10">
        <f t="shared" ref="K134:L134" si="10">C56+E56+G56+I56+C95+E95+G95+I95+C134+E134+G134</f>
        <v>30375071</v>
      </c>
      <c r="L134" s="10">
        <f t="shared" si="10"/>
        <v>12488912</v>
      </c>
    </row>
    <row r="135" spans="1:12" x14ac:dyDescent="0.3">
      <c r="A135" s="1" t="s">
        <v>576</v>
      </c>
      <c r="B135" s="26" t="s">
        <v>586</v>
      </c>
      <c r="C135" s="10">
        <v>1372564.31</v>
      </c>
      <c r="D135" s="10">
        <v>3811.96</v>
      </c>
      <c r="E135" s="10">
        <v>0</v>
      </c>
      <c r="F135" s="10">
        <v>0</v>
      </c>
      <c r="G135" s="10">
        <v>1332894.99</v>
      </c>
      <c r="H135" s="10">
        <v>3020738.84</v>
      </c>
      <c r="I135" s="4"/>
      <c r="J135" s="4"/>
      <c r="K135" s="10">
        <f t="shared" ref="K135:L135" si="11">C57+E57+G57+I57+C96+E96+G96+I96+C135+E135+G135</f>
        <v>6114134.8499999996</v>
      </c>
      <c r="L135" s="10">
        <f t="shared" si="11"/>
        <v>3224121.7399999998</v>
      </c>
    </row>
    <row r="136" spans="1:12" x14ac:dyDescent="0.3">
      <c r="A136" s="1" t="s">
        <v>576</v>
      </c>
      <c r="B136" s="26" t="s">
        <v>587</v>
      </c>
      <c r="C136" s="10">
        <v>1730568.85</v>
      </c>
      <c r="D136" s="10">
        <v>0</v>
      </c>
      <c r="E136" s="10">
        <v>1964783.27</v>
      </c>
      <c r="F136" s="10">
        <v>177019.26</v>
      </c>
      <c r="G136" s="10">
        <v>2241621.2599999998</v>
      </c>
      <c r="H136" s="10">
        <v>8019442.4400000004</v>
      </c>
      <c r="I136" s="4"/>
      <c r="J136" s="4"/>
      <c r="K136" s="10">
        <f t="shared" ref="K136:L136" si="12">C58+E58+G58+I58+C97+E97+G97+I97+C136+E136+G136</f>
        <v>14148969.5</v>
      </c>
      <c r="L136" s="10">
        <f t="shared" si="12"/>
        <v>10247111.720000001</v>
      </c>
    </row>
    <row r="137" spans="1:12" x14ac:dyDescent="0.3">
      <c r="A137" s="1" t="s">
        <v>576</v>
      </c>
      <c r="B137" s="26" t="s">
        <v>588</v>
      </c>
      <c r="C137" s="10">
        <v>4019035.49</v>
      </c>
      <c r="D137" s="10">
        <v>351350.37</v>
      </c>
      <c r="E137" s="10">
        <v>1187790</v>
      </c>
      <c r="F137" s="10">
        <v>85470.61</v>
      </c>
      <c r="G137" s="10">
        <v>4591618.03</v>
      </c>
      <c r="H137" s="10">
        <v>10585375.15</v>
      </c>
      <c r="I137" s="4"/>
      <c r="J137" s="4"/>
      <c r="K137" s="10">
        <f t="shared" ref="K137:L137" si="13">C59+E59+G59+I59+C98+E98+G98+I98+C137+E137+G137</f>
        <v>21049012.690000001</v>
      </c>
      <c r="L137" s="10">
        <f t="shared" si="13"/>
        <v>11246306.120000001</v>
      </c>
    </row>
    <row r="138" spans="1:12" x14ac:dyDescent="0.3">
      <c r="A138" s="1" t="s">
        <v>576</v>
      </c>
      <c r="B138" s="26" t="s">
        <v>589</v>
      </c>
      <c r="C138" s="10">
        <v>9391567.3000000007</v>
      </c>
      <c r="D138" s="10">
        <v>20080.29</v>
      </c>
      <c r="E138" s="10">
        <v>1026122.63</v>
      </c>
      <c r="F138" s="10">
        <v>61591.07</v>
      </c>
      <c r="G138" s="10">
        <v>693777.08</v>
      </c>
      <c r="H138" s="10">
        <v>5671294</v>
      </c>
      <c r="I138" s="4"/>
      <c r="J138" s="4"/>
      <c r="K138" s="10">
        <f t="shared" ref="K138:L138" si="14">C60+E60+G60+I60+C99+E99+G99+I99+C138+E138+G138</f>
        <v>19381606.59</v>
      </c>
      <c r="L138" s="10">
        <f t="shared" si="14"/>
        <v>6026400.7599999998</v>
      </c>
    </row>
    <row r="139" spans="1:12" x14ac:dyDescent="0.3">
      <c r="A139" s="1" t="s">
        <v>576</v>
      </c>
      <c r="B139" s="26" t="s">
        <v>590</v>
      </c>
      <c r="C139" s="10">
        <v>1396935.32</v>
      </c>
      <c r="D139" s="10">
        <v>243617.71</v>
      </c>
      <c r="E139" s="10">
        <v>760982.01</v>
      </c>
      <c r="F139" s="10">
        <v>39347.72</v>
      </c>
      <c r="G139" s="10">
        <v>432919.31</v>
      </c>
      <c r="H139" s="10">
        <v>2003921.78</v>
      </c>
      <c r="I139" s="4"/>
      <c r="J139" s="4"/>
      <c r="K139" s="10">
        <f t="shared" ref="K139:L139" si="15">C61+E61+G61+I61+C100+E100+G100+I100+C139+E139+G139</f>
        <v>7390355.3999999994</v>
      </c>
      <c r="L139" s="10">
        <f t="shared" si="15"/>
        <v>2381872.84</v>
      </c>
    </row>
    <row r="140" spans="1:12" x14ac:dyDescent="0.3">
      <c r="A140" s="1" t="s">
        <v>576</v>
      </c>
      <c r="B140" s="26" t="s">
        <v>591</v>
      </c>
      <c r="C140" s="10">
        <v>952340.23</v>
      </c>
      <c r="D140" s="10">
        <v>188450.33</v>
      </c>
      <c r="E140" s="10">
        <v>348251.12</v>
      </c>
      <c r="F140" s="10">
        <v>24633.77</v>
      </c>
      <c r="G140" s="10">
        <v>6409356.9100000001</v>
      </c>
      <c r="H140" s="10">
        <v>8383766.8899999997</v>
      </c>
      <c r="I140" s="4"/>
      <c r="J140" s="4"/>
      <c r="K140" s="10">
        <f t="shared" ref="K140:L140" si="16">C62+E62+G62+I62+C101+E101+G101+I101+C140+E140+G140</f>
        <v>11026773.74</v>
      </c>
      <c r="L140" s="10">
        <f t="shared" si="16"/>
        <v>8835534.709999999</v>
      </c>
    </row>
    <row r="141" spans="1:12" x14ac:dyDescent="0.3">
      <c r="A141" s="1" t="s">
        <v>576</v>
      </c>
      <c r="B141" s="26" t="s">
        <v>592</v>
      </c>
      <c r="C141" s="10">
        <v>1151551.72</v>
      </c>
      <c r="D141" s="10">
        <v>174846.46</v>
      </c>
      <c r="E141" s="10">
        <v>202547.17</v>
      </c>
      <c r="F141" s="10">
        <v>15959.12</v>
      </c>
      <c r="G141" s="10">
        <v>303441.69</v>
      </c>
      <c r="H141" s="10">
        <v>1934368.23</v>
      </c>
      <c r="I141" s="4"/>
      <c r="J141" s="4"/>
      <c r="K141" s="10">
        <f t="shared" ref="K141:L141" si="17">C63+E63+G63+I63+C102+E102+G102+I102+C141+E141+G141</f>
        <v>3091455.71</v>
      </c>
      <c r="L141" s="10">
        <f t="shared" si="17"/>
        <v>2770848.96</v>
      </c>
    </row>
    <row r="142" spans="1:12" x14ac:dyDescent="0.3">
      <c r="A142" s="1" t="s">
        <v>576</v>
      </c>
      <c r="B142" s="26" t="s">
        <v>593</v>
      </c>
      <c r="C142" s="10">
        <v>2141383.2999999998</v>
      </c>
      <c r="D142" s="10">
        <v>412664.84</v>
      </c>
      <c r="E142" s="10">
        <v>989834.59</v>
      </c>
      <c r="F142" s="10">
        <v>92576.17</v>
      </c>
      <c r="G142" s="10">
        <v>1086358.72</v>
      </c>
      <c r="H142" s="10">
        <v>9271734.0800000001</v>
      </c>
      <c r="I142" s="4"/>
      <c r="J142" s="4"/>
      <c r="K142" s="10">
        <f t="shared" ref="K142:L142" si="18">C64+E64+G64+I64+C103+E103+G103+I103+C142+E142+G142</f>
        <v>15234152.020000001</v>
      </c>
      <c r="L142" s="10">
        <f t="shared" si="18"/>
        <v>12771053.98</v>
      </c>
    </row>
    <row r="143" spans="1:12" x14ac:dyDescent="0.3">
      <c r="A143" s="1" t="s">
        <v>576</v>
      </c>
      <c r="B143" s="26" t="s">
        <v>594</v>
      </c>
      <c r="C143" s="10">
        <v>1422794.45</v>
      </c>
      <c r="D143" s="10">
        <v>21302.959999999999</v>
      </c>
      <c r="E143" s="10">
        <v>376798.15</v>
      </c>
      <c r="F143" s="10">
        <v>10759.07</v>
      </c>
      <c r="G143" s="10">
        <v>187785.17</v>
      </c>
      <c r="H143" s="10">
        <v>4966190</v>
      </c>
      <c r="I143" s="4"/>
      <c r="J143" s="4"/>
      <c r="K143" s="10">
        <f t="shared" ref="K143:L143" si="19">C65+E65+G65+I65+C104+E104+G104+I104+C143+E143+G143</f>
        <v>3925447.7399999998</v>
      </c>
      <c r="L143" s="10">
        <f t="shared" si="19"/>
        <v>5027742.18</v>
      </c>
    </row>
    <row r="144" spans="1:12" x14ac:dyDescent="0.3">
      <c r="A144" s="1" t="s">
        <v>576</v>
      </c>
      <c r="B144" s="26" t="s">
        <v>595</v>
      </c>
      <c r="C144" s="10">
        <v>1432135</v>
      </c>
      <c r="D144" s="10">
        <v>335000</v>
      </c>
      <c r="E144" s="10">
        <v>1056546.6299999999</v>
      </c>
      <c r="F144" s="10">
        <v>39932.550000000003</v>
      </c>
      <c r="G144" s="10">
        <v>184900</v>
      </c>
      <c r="H144" s="10">
        <v>5313275</v>
      </c>
      <c r="I144" s="4"/>
      <c r="J144" s="4"/>
      <c r="K144" s="10">
        <f t="shared" ref="K144:L144" si="20">C66+E66+G66+I66+C105+E105+G105+I105+C144+E144+G144</f>
        <v>10474400.169999998</v>
      </c>
      <c r="L144" s="10">
        <f t="shared" si="20"/>
        <v>7097817.8900000006</v>
      </c>
    </row>
    <row r="145" spans="1:12" x14ac:dyDescent="0.3">
      <c r="A145" s="1" t="s">
        <v>576</v>
      </c>
      <c r="B145" s="26" t="s">
        <v>596</v>
      </c>
      <c r="C145" s="10">
        <v>4182178</v>
      </c>
      <c r="D145" s="10">
        <v>12531</v>
      </c>
      <c r="E145" s="10">
        <v>1426487</v>
      </c>
      <c r="F145" s="10">
        <v>25144</v>
      </c>
      <c r="G145" s="10">
        <v>2196042</v>
      </c>
      <c r="H145" s="10">
        <v>8027429</v>
      </c>
      <c r="I145" s="4"/>
      <c r="J145" s="4"/>
      <c r="K145" s="10">
        <f t="shared" ref="K145:L145" si="21">C67+E67+G67+I67+C106+E106+G106+I106+C145+E145+G145</f>
        <v>14158441</v>
      </c>
      <c r="L145" s="10">
        <f t="shared" si="21"/>
        <v>8160607</v>
      </c>
    </row>
    <row r="146" spans="1:12" x14ac:dyDescent="0.3">
      <c r="A146" s="1" t="s">
        <v>576</v>
      </c>
      <c r="B146" s="26" t="s">
        <v>597</v>
      </c>
      <c r="C146" s="10">
        <v>3300598.7</v>
      </c>
      <c r="D146" s="10">
        <v>406386.21</v>
      </c>
      <c r="E146" s="10">
        <v>1651865.12</v>
      </c>
      <c r="F146" s="10">
        <v>101103.43</v>
      </c>
      <c r="G146" s="10">
        <v>806679.37</v>
      </c>
      <c r="H146" s="10">
        <v>5999207.3700000001</v>
      </c>
      <c r="I146" s="4"/>
      <c r="J146" s="4"/>
      <c r="K146" s="10">
        <f t="shared" ref="K146:L146" si="22">C68+E68+G68+I68+C107+E107+G107+I107+C146+E146+G146</f>
        <v>17185770.570000004</v>
      </c>
      <c r="L146" s="10">
        <f t="shared" si="22"/>
        <v>6592564.0999999996</v>
      </c>
    </row>
    <row r="147" spans="1:12" x14ac:dyDescent="0.3">
      <c r="A147" s="1" t="s">
        <v>576</v>
      </c>
      <c r="B147" s="26" t="s">
        <v>598</v>
      </c>
      <c r="C147" s="10">
        <v>2704532.52</v>
      </c>
      <c r="D147" s="10">
        <v>174697.88</v>
      </c>
      <c r="E147" s="10">
        <v>688979.04</v>
      </c>
      <c r="F147" s="10">
        <v>42789.22</v>
      </c>
      <c r="G147" s="10">
        <v>664605.48</v>
      </c>
      <c r="H147" s="10">
        <v>3326104.68</v>
      </c>
      <c r="I147" s="4"/>
      <c r="J147" s="4"/>
      <c r="K147" s="10">
        <f t="shared" ref="K147:L147" si="23">C69+E69+G69+I69+C108+E108+G108+I108+C147+E147+G147</f>
        <v>7415101.209999999</v>
      </c>
      <c r="L147" s="10">
        <f t="shared" si="23"/>
        <v>3664396.47</v>
      </c>
    </row>
    <row r="148" spans="1:12" x14ac:dyDescent="0.3">
      <c r="A148" s="1" t="s">
        <v>576</v>
      </c>
      <c r="B148" s="26" t="s">
        <v>599</v>
      </c>
      <c r="C148" s="10">
        <v>1605647</v>
      </c>
      <c r="D148" s="10">
        <v>0</v>
      </c>
      <c r="E148" s="10">
        <v>787803</v>
      </c>
      <c r="F148" s="10">
        <v>23896</v>
      </c>
      <c r="G148" s="10">
        <v>479579</v>
      </c>
      <c r="H148" s="10">
        <v>4960510</v>
      </c>
      <c r="I148" s="4"/>
      <c r="J148" s="4"/>
      <c r="K148" s="10">
        <f t="shared" ref="K148:L148" si="24">C70+E70+G70+I70+C109+E109+G109+I109+C148+E148+G148</f>
        <v>7764112</v>
      </c>
      <c r="L148" s="10">
        <f t="shared" si="24"/>
        <v>5893230</v>
      </c>
    </row>
    <row r="149" spans="1:12" x14ac:dyDescent="0.3">
      <c r="A149" s="1" t="s">
        <v>576</v>
      </c>
      <c r="B149" s="26" t="s">
        <v>600</v>
      </c>
      <c r="C149" s="10">
        <v>1021262.57</v>
      </c>
      <c r="D149" s="10">
        <v>13464.25</v>
      </c>
      <c r="E149" s="10">
        <v>516867.15</v>
      </c>
      <c r="F149" s="10">
        <v>33464.25</v>
      </c>
      <c r="G149" s="10">
        <v>191185.49</v>
      </c>
      <c r="H149" s="10">
        <v>2816260.9</v>
      </c>
      <c r="I149" s="4"/>
      <c r="J149" s="4"/>
      <c r="K149" s="10">
        <f t="shared" ref="K149:L149" si="25">C71+E71+G71+I71+C110+E110+G110+I110+C149+E149+G149</f>
        <v>5261756.6300000008</v>
      </c>
      <c r="L149" s="10">
        <f t="shared" si="25"/>
        <v>2892171.51</v>
      </c>
    </row>
    <row r="150" spans="1:12" x14ac:dyDescent="0.3">
      <c r="A150" s="1" t="s">
        <v>576</v>
      </c>
      <c r="B150" s="26" t="s">
        <v>601</v>
      </c>
      <c r="C150" s="10">
        <v>1430886.29</v>
      </c>
      <c r="D150" s="10">
        <v>19717.88</v>
      </c>
      <c r="E150" s="10">
        <v>620268.6</v>
      </c>
      <c r="F150" s="10">
        <v>42319.44</v>
      </c>
      <c r="G150" s="10">
        <v>177390.41</v>
      </c>
      <c r="H150" s="10">
        <v>3418538.62</v>
      </c>
      <c r="I150" s="4"/>
      <c r="J150" s="4"/>
      <c r="K150" s="10">
        <f t="shared" ref="K150:L150" si="26">C72+E72+G72+I72+C111+E111+G111+I111+C150+E150+G150</f>
        <v>7721025.8899999987</v>
      </c>
      <c r="L150" s="10">
        <f t="shared" si="26"/>
        <v>5628176.5999999996</v>
      </c>
    </row>
    <row r="151" spans="1:12" x14ac:dyDescent="0.3">
      <c r="A151" s="1" t="s">
        <v>576</v>
      </c>
      <c r="B151" s="26" t="s">
        <v>602</v>
      </c>
      <c r="C151" s="10">
        <v>1750400</v>
      </c>
      <c r="D151" s="10">
        <v>1100</v>
      </c>
      <c r="E151" s="10">
        <v>0</v>
      </c>
      <c r="F151" s="10">
        <v>0</v>
      </c>
      <c r="G151" s="10">
        <v>173700</v>
      </c>
      <c r="H151" s="10">
        <v>7915100</v>
      </c>
      <c r="I151" s="4"/>
      <c r="J151" s="4"/>
      <c r="K151" s="10">
        <f t="shared" ref="K151:L151" si="27">C73+E73+G73+I73+C112+E112+G112+I112+C151+E151+G151</f>
        <v>15398200</v>
      </c>
      <c r="L151" s="10">
        <f t="shared" si="27"/>
        <v>9515000</v>
      </c>
    </row>
    <row r="152" spans="1:12" x14ac:dyDescent="0.3">
      <c r="A152" s="1" t="s">
        <v>576</v>
      </c>
      <c r="B152" s="26" t="s">
        <v>603</v>
      </c>
      <c r="C152" s="10">
        <v>3741113.44</v>
      </c>
      <c r="D152" s="10">
        <v>16617.150000000001</v>
      </c>
      <c r="E152" s="10">
        <v>1645126.74</v>
      </c>
      <c r="F152" s="10">
        <v>90333.08</v>
      </c>
      <c r="G152" s="10">
        <v>2909882.2</v>
      </c>
      <c r="H152" s="10">
        <v>10219880.789999999</v>
      </c>
      <c r="I152" s="4"/>
      <c r="J152" s="4"/>
      <c r="K152" s="10">
        <f t="shared" ref="K152:L152" si="28">C74+E74+G74+I74+C113+E113+G113+I113+C152+E152+G152</f>
        <v>16129982.920000002</v>
      </c>
      <c r="L152" s="10">
        <f t="shared" si="28"/>
        <v>10623380.469999999</v>
      </c>
    </row>
    <row r="153" spans="1:12" x14ac:dyDescent="0.3">
      <c r="A153" s="1" t="s">
        <v>576</v>
      </c>
      <c r="B153" s="26" t="s">
        <v>604</v>
      </c>
      <c r="C153" s="10">
        <v>1633172.08</v>
      </c>
      <c r="D153" s="10">
        <v>306158.83</v>
      </c>
      <c r="E153" s="10">
        <v>837277.4</v>
      </c>
      <c r="F153" s="10">
        <v>41496.949999999997</v>
      </c>
      <c r="G153" s="10">
        <v>417129.92</v>
      </c>
      <c r="H153" s="10">
        <v>5180041.3600000003</v>
      </c>
      <c r="I153" s="4"/>
      <c r="J153" s="4"/>
      <c r="K153" s="10">
        <f t="shared" ref="K153:L153" si="29">C75+E75+G75+I75+C114+E114+G114+I114+C153+E153+G153</f>
        <v>9360886.2199999988</v>
      </c>
      <c r="L153" s="10">
        <f t="shared" si="29"/>
        <v>5744485.7400000002</v>
      </c>
    </row>
    <row r="154" spans="1:12" x14ac:dyDescent="0.3">
      <c r="A154" s="1" t="s">
        <v>576</v>
      </c>
      <c r="B154" s="26" t="s">
        <v>605</v>
      </c>
      <c r="C154" s="10">
        <v>1289335.5</v>
      </c>
      <c r="D154" s="10">
        <v>192456.55</v>
      </c>
      <c r="E154" s="10">
        <v>498557.26</v>
      </c>
      <c r="F154" s="10">
        <v>10736.94</v>
      </c>
      <c r="G154" s="10">
        <v>1135190.6599999999</v>
      </c>
      <c r="H154" s="10">
        <v>3635769.64</v>
      </c>
      <c r="I154" s="4"/>
      <c r="J154" s="4"/>
      <c r="K154" s="10">
        <f t="shared" ref="K154:L154" si="30">C76+E76+G76+I76+C115+E115+G115+I115+C154+E154+G154</f>
        <v>9390381.5500000007</v>
      </c>
      <c r="L154" s="10">
        <f t="shared" si="30"/>
        <v>6679773.8100000005</v>
      </c>
    </row>
    <row r="155" spans="1:12" x14ac:dyDescent="0.3">
      <c r="A155" s="1" t="s">
        <v>576</v>
      </c>
      <c r="B155" s="26" t="s">
        <v>606</v>
      </c>
      <c r="C155" s="10">
        <v>2045126</v>
      </c>
      <c r="D155" s="10">
        <v>0</v>
      </c>
      <c r="E155" s="10">
        <v>1111962</v>
      </c>
      <c r="F155" s="10">
        <v>37043</v>
      </c>
      <c r="G155" s="10">
        <v>1555340</v>
      </c>
      <c r="H155" s="10">
        <v>6089439</v>
      </c>
      <c r="I155" s="4"/>
      <c r="J155" s="4"/>
      <c r="K155" s="10">
        <f>C77+E77+G77+I77+C116+E116+G116+I116+C155+E155+G155</f>
        <v>14986851</v>
      </c>
      <c r="L155" s="10">
        <f>D77+F77+H77+J77+D116+F116+H116+J116+D155+F155+H155</f>
        <v>6231588</v>
      </c>
    </row>
    <row r="156" spans="1:12" x14ac:dyDescent="0.3">
      <c r="A156" s="1" t="s">
        <v>360</v>
      </c>
      <c r="B156" s="26" t="s">
        <v>607</v>
      </c>
      <c r="C156" s="10">
        <v>3520125.61</v>
      </c>
      <c r="D156" s="10">
        <v>315337.23</v>
      </c>
      <c r="E156" s="10">
        <v>497082.36</v>
      </c>
      <c r="F156" s="10">
        <v>57711.46</v>
      </c>
      <c r="G156" s="10">
        <v>948514.87</v>
      </c>
      <c r="H156" s="10">
        <v>5949070.6799999997</v>
      </c>
      <c r="I156" s="4"/>
      <c r="J156" s="4"/>
      <c r="K156" s="10">
        <f>C78+E78+G78+I78+C117+E117+G117+I117+C156+E156+G156</f>
        <v>12794604.289999997</v>
      </c>
      <c r="L156" s="10">
        <f>D78+F78+H78+J78+D117+F117+H117+J117+D156+F156+H156</f>
        <v>9097452.2699999996</v>
      </c>
    </row>
    <row r="157" spans="1:12" x14ac:dyDescent="0.3">
      <c r="B157" s="26"/>
      <c r="C157" s="10"/>
      <c r="D157" s="10"/>
      <c r="E157" s="10"/>
      <c r="F157" s="10"/>
      <c r="G157" s="10"/>
      <c r="H157" s="10"/>
      <c r="I157" s="4"/>
      <c r="J157" s="4"/>
      <c r="K157" s="10"/>
      <c r="L157" s="10"/>
    </row>
    <row r="158" spans="1:12" x14ac:dyDescent="0.3">
      <c r="B158" s="26" t="s">
        <v>225</v>
      </c>
      <c r="C158" s="11">
        <f t="shared" ref="C158:H158" si="31">SUBTOTAL(9,C125:C157)</f>
        <v>77842708.25</v>
      </c>
      <c r="D158" s="11">
        <f t="shared" si="31"/>
        <v>4079083.0199999996</v>
      </c>
      <c r="E158" s="11">
        <f t="shared" si="31"/>
        <v>30548853.52</v>
      </c>
      <c r="F158" s="11">
        <f t="shared" si="31"/>
        <v>1306703.0499999998</v>
      </c>
      <c r="G158" s="11">
        <f t="shared" si="31"/>
        <v>66754546.629999995</v>
      </c>
      <c r="H158" s="11">
        <f t="shared" si="31"/>
        <v>249731705.35000002</v>
      </c>
      <c r="I158" s="4"/>
      <c r="J158" s="4"/>
      <c r="K158" s="11">
        <f>SUBTOTAL(9,K125:K157)</f>
        <v>462739343.32999992</v>
      </c>
      <c r="L158" s="11">
        <f>SUBTOTAL(9,L125:L157)</f>
        <v>301503959.56999999</v>
      </c>
    </row>
    <row r="159" spans="1:12" x14ac:dyDescent="0.3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</row>
    <row r="160" spans="1:12" ht="17.5" x14ac:dyDescent="0.35">
      <c r="B160" s="240"/>
      <c r="C160" s="240"/>
      <c r="D160" s="240"/>
      <c r="E160" s="240"/>
      <c r="F160" s="240"/>
      <c r="G160" s="240"/>
      <c r="H160" s="240"/>
      <c r="I160" s="240"/>
      <c r="J160" s="240"/>
      <c r="K160" s="241"/>
      <c r="L160" s="241"/>
    </row>
    <row r="161" spans="1:13" ht="39.75" customHeight="1" x14ac:dyDescent="0.3">
      <c r="B161" s="26"/>
      <c r="C161" s="228"/>
      <c r="D161" s="228"/>
      <c r="E161" s="228"/>
      <c r="F161" s="228"/>
      <c r="G161" s="228"/>
      <c r="H161" s="228"/>
      <c r="I161" s="228"/>
      <c r="J161" s="234"/>
      <c r="K161" s="224" t="s">
        <v>147</v>
      </c>
      <c r="L161" s="239"/>
      <c r="M161" s="6"/>
    </row>
    <row r="162" spans="1:13" x14ac:dyDescent="0.3">
      <c r="B162" s="15"/>
      <c r="C162" s="28"/>
      <c r="D162" s="28"/>
      <c r="E162" s="28"/>
      <c r="F162" s="28"/>
      <c r="G162" s="26"/>
      <c r="H162" s="28"/>
      <c r="I162" s="27"/>
      <c r="J162" s="27"/>
      <c r="K162" s="166" t="s">
        <v>251</v>
      </c>
      <c r="L162" s="158" t="s">
        <v>252</v>
      </c>
    </row>
    <row r="163" spans="1:13" x14ac:dyDescent="0.3">
      <c r="B163" s="15"/>
      <c r="C163" s="28"/>
      <c r="D163" s="28"/>
      <c r="E163" s="28"/>
      <c r="F163" s="28"/>
      <c r="G163" s="28"/>
      <c r="H163" s="28"/>
      <c r="I163" s="27"/>
      <c r="J163" s="27"/>
      <c r="K163" s="28" t="s">
        <v>253</v>
      </c>
      <c r="L163" s="28" t="s">
        <v>253</v>
      </c>
    </row>
    <row r="164" spans="1:13" x14ac:dyDescent="0.3">
      <c r="B164" s="15"/>
      <c r="C164" s="28"/>
      <c r="D164" s="28"/>
      <c r="E164" s="28"/>
      <c r="F164" s="28"/>
      <c r="G164" s="28"/>
      <c r="H164" s="28"/>
      <c r="I164" s="28"/>
      <c r="J164" s="28"/>
      <c r="K164" s="28"/>
      <c r="L164" s="28"/>
    </row>
    <row r="165" spans="1:13" x14ac:dyDescent="0.3">
      <c r="A165" s="31" t="s">
        <v>159</v>
      </c>
      <c r="B165" s="26"/>
      <c r="C165" s="4"/>
      <c r="D165" s="4"/>
      <c r="E165" s="4"/>
      <c r="F165" s="4"/>
      <c r="G165" s="4"/>
      <c r="H165" s="238" t="s">
        <v>510</v>
      </c>
      <c r="I165" s="238"/>
      <c r="J165" s="238"/>
      <c r="K165" s="160">
        <v>6616810</v>
      </c>
      <c r="L165" s="160">
        <v>6616810</v>
      </c>
    </row>
    <row r="166" spans="1:13" x14ac:dyDescent="0.3">
      <c r="A166" s="31"/>
      <c r="B166" s="26"/>
      <c r="C166" s="4"/>
      <c r="D166" s="4"/>
      <c r="E166" s="4"/>
      <c r="F166" s="4"/>
      <c r="G166" s="4"/>
      <c r="H166" s="4"/>
      <c r="I166" s="4"/>
      <c r="J166" s="4"/>
      <c r="K166" s="15">
        <f>K158+K165</f>
        <v>469356153.32999992</v>
      </c>
      <c r="L166" s="15">
        <f>L158+L165</f>
        <v>308120769.56999999</v>
      </c>
    </row>
    <row r="167" spans="1:13" x14ac:dyDescent="0.3">
      <c r="A167" s="31" t="s">
        <v>84</v>
      </c>
      <c r="B167" s="26"/>
      <c r="C167" s="4"/>
      <c r="D167" s="4"/>
      <c r="E167" s="4"/>
      <c r="F167" s="4"/>
      <c r="G167" s="4"/>
      <c r="H167" s="231" t="s">
        <v>496</v>
      </c>
      <c r="I167" s="231"/>
      <c r="J167" s="231"/>
      <c r="K167" s="4">
        <v>15983650</v>
      </c>
      <c r="L167" s="4">
        <v>15983650</v>
      </c>
    </row>
    <row r="168" spans="1:13" ht="13.5" thickBot="1" x14ac:dyDescent="0.35">
      <c r="A168" s="31"/>
      <c r="B168" s="10"/>
      <c r="C168" s="10"/>
      <c r="D168" s="10"/>
      <c r="E168" s="10"/>
      <c r="F168" s="10"/>
      <c r="G168" s="10"/>
      <c r="H168" s="149"/>
      <c r="I168" s="149"/>
      <c r="J168" s="149"/>
      <c r="K168" s="149"/>
      <c r="L168" s="149"/>
    </row>
    <row r="169" spans="1:13" ht="14" thickTop="1" thickBot="1" x14ac:dyDescent="0.35">
      <c r="B169" s="10"/>
      <c r="C169" s="10"/>
      <c r="D169" s="10"/>
      <c r="E169" s="10"/>
      <c r="F169" s="10"/>
      <c r="G169" s="10"/>
      <c r="H169" s="232" t="s">
        <v>160</v>
      </c>
      <c r="I169" s="232"/>
      <c r="J169" s="232"/>
      <c r="K169" s="151">
        <f>K166-K167</f>
        <v>453372503.32999992</v>
      </c>
      <c r="L169" s="181">
        <f>L166-L167</f>
        <v>292137119.56999999</v>
      </c>
    </row>
    <row r="170" spans="1:13" ht="13.5" thickTop="1" x14ac:dyDescent="0.3">
      <c r="B170" s="26"/>
      <c r="C170" s="4"/>
      <c r="D170" s="4"/>
      <c r="E170" s="4"/>
      <c r="F170" s="4"/>
      <c r="G170" s="4"/>
      <c r="H170" s="4"/>
      <c r="I170" s="4"/>
      <c r="J170" s="4"/>
      <c r="K170" s="4"/>
      <c r="L170" s="4"/>
    </row>
    <row r="171" spans="1:13" x14ac:dyDescent="0.3">
      <c r="B171" s="26"/>
      <c r="C171" s="4"/>
      <c r="D171" s="4"/>
      <c r="E171" s="4"/>
      <c r="F171" s="4"/>
      <c r="G171" s="4"/>
      <c r="H171" s="4"/>
      <c r="I171" s="4"/>
      <c r="J171" s="4"/>
      <c r="K171" s="4"/>
      <c r="L171" s="4"/>
    </row>
    <row r="172" spans="1:13" x14ac:dyDescent="0.3">
      <c r="B172" s="26"/>
      <c r="C172" s="4"/>
      <c r="D172" s="4"/>
      <c r="E172" s="4"/>
      <c r="F172" s="4"/>
      <c r="G172" s="4"/>
      <c r="H172" s="4"/>
      <c r="I172" s="4"/>
      <c r="J172" s="4"/>
      <c r="K172" s="4"/>
      <c r="L172" s="4"/>
    </row>
  </sheetData>
  <mergeCells count="25">
    <mergeCell ref="B82:L82"/>
    <mergeCell ref="C122:D122"/>
    <mergeCell ref="B43:L43"/>
    <mergeCell ref="C44:D44"/>
    <mergeCell ref="E44:F44"/>
    <mergeCell ref="G44:H44"/>
    <mergeCell ref="I44:J44"/>
    <mergeCell ref="E122:F122"/>
    <mergeCell ref="G122:H122"/>
    <mergeCell ref="H169:J169"/>
    <mergeCell ref="H165:J165"/>
    <mergeCell ref="I83:J83"/>
    <mergeCell ref="B121:L121"/>
    <mergeCell ref="G161:H161"/>
    <mergeCell ref="I161:J161"/>
    <mergeCell ref="H167:J167"/>
    <mergeCell ref="B160:L160"/>
    <mergeCell ref="C161:D161"/>
    <mergeCell ref="E161:F161"/>
    <mergeCell ref="I122:J122"/>
    <mergeCell ref="K122:L122"/>
    <mergeCell ref="E83:F83"/>
    <mergeCell ref="K161:L161"/>
    <mergeCell ref="C83:D83"/>
    <mergeCell ref="G83:H83"/>
  </mergeCells>
  <phoneticPr fontId="0" type="noConversion"/>
  <pageMargins left="0.74803149606299213" right="0.74803149606299213" top="0.53" bottom="0.53" header="0.4" footer="0.51181102362204722"/>
  <pageSetup paperSize="9" scale="78" fitToHeight="10" orientation="landscape" r:id="rId1"/>
  <headerFooter alignWithMargins="0"/>
  <rowBreaks count="2" manualBreakCount="2">
    <brk id="81" max="11" man="1"/>
    <brk id="120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0"/>
  <sheetViews>
    <sheetView workbookViewId="0">
      <selection activeCell="C26" sqref="C26"/>
    </sheetView>
  </sheetViews>
  <sheetFormatPr defaultRowHeight="12.5" x14ac:dyDescent="0.25"/>
  <cols>
    <col min="2" max="2" width="24.453125" customWidth="1"/>
    <col min="3" max="3" width="84.1796875" customWidth="1"/>
    <col min="4" max="4" width="13.08984375" customWidth="1"/>
    <col min="5" max="5" width="16.81640625" customWidth="1"/>
    <col min="258" max="258" width="24.453125" customWidth="1"/>
    <col min="259" max="259" width="106" customWidth="1"/>
    <col min="260" max="260" width="13.08984375" customWidth="1"/>
    <col min="261" max="261" width="11.81640625" customWidth="1"/>
    <col min="514" max="514" width="24.453125" customWidth="1"/>
    <col min="515" max="515" width="106" customWidth="1"/>
    <col min="516" max="516" width="13.08984375" customWidth="1"/>
    <col min="517" max="517" width="11.81640625" customWidth="1"/>
    <col min="770" max="770" width="24.453125" customWidth="1"/>
    <col min="771" max="771" width="106" customWidth="1"/>
    <col min="772" max="772" width="13.08984375" customWidth="1"/>
    <col min="773" max="773" width="11.81640625" customWidth="1"/>
    <col min="1026" max="1026" width="24.453125" customWidth="1"/>
    <col min="1027" max="1027" width="106" customWidth="1"/>
    <col min="1028" max="1028" width="13.08984375" customWidth="1"/>
    <col min="1029" max="1029" width="11.81640625" customWidth="1"/>
    <col min="1282" max="1282" width="24.453125" customWidth="1"/>
    <col min="1283" max="1283" width="106" customWidth="1"/>
    <col min="1284" max="1284" width="13.08984375" customWidth="1"/>
    <col min="1285" max="1285" width="11.81640625" customWidth="1"/>
    <col min="1538" max="1538" width="24.453125" customWidth="1"/>
    <col min="1539" max="1539" width="106" customWidth="1"/>
    <col min="1540" max="1540" width="13.08984375" customWidth="1"/>
    <col min="1541" max="1541" width="11.81640625" customWidth="1"/>
    <col min="1794" max="1794" width="24.453125" customWidth="1"/>
    <col min="1795" max="1795" width="106" customWidth="1"/>
    <col min="1796" max="1796" width="13.08984375" customWidth="1"/>
    <col min="1797" max="1797" width="11.81640625" customWidth="1"/>
    <col min="2050" max="2050" width="24.453125" customWidth="1"/>
    <col min="2051" max="2051" width="106" customWidth="1"/>
    <col min="2052" max="2052" width="13.08984375" customWidth="1"/>
    <col min="2053" max="2053" width="11.81640625" customWidth="1"/>
    <col min="2306" max="2306" width="24.453125" customWidth="1"/>
    <col min="2307" max="2307" width="106" customWidth="1"/>
    <col min="2308" max="2308" width="13.08984375" customWidth="1"/>
    <col min="2309" max="2309" width="11.81640625" customWidth="1"/>
    <col min="2562" max="2562" width="24.453125" customWidth="1"/>
    <col min="2563" max="2563" width="106" customWidth="1"/>
    <col min="2564" max="2564" width="13.08984375" customWidth="1"/>
    <col min="2565" max="2565" width="11.81640625" customWidth="1"/>
    <col min="2818" max="2818" width="24.453125" customWidth="1"/>
    <col min="2819" max="2819" width="106" customWidth="1"/>
    <col min="2820" max="2820" width="13.08984375" customWidth="1"/>
    <col min="2821" max="2821" width="11.81640625" customWidth="1"/>
    <col min="3074" max="3074" width="24.453125" customWidth="1"/>
    <col min="3075" max="3075" width="106" customWidth="1"/>
    <col min="3076" max="3076" width="13.08984375" customWidth="1"/>
    <col min="3077" max="3077" width="11.81640625" customWidth="1"/>
    <col min="3330" max="3330" width="24.453125" customWidth="1"/>
    <col min="3331" max="3331" width="106" customWidth="1"/>
    <col min="3332" max="3332" width="13.08984375" customWidth="1"/>
    <col min="3333" max="3333" width="11.81640625" customWidth="1"/>
    <col min="3586" max="3586" width="24.453125" customWidth="1"/>
    <col min="3587" max="3587" width="106" customWidth="1"/>
    <col min="3588" max="3588" width="13.08984375" customWidth="1"/>
    <col min="3589" max="3589" width="11.81640625" customWidth="1"/>
    <col min="3842" max="3842" width="24.453125" customWidth="1"/>
    <col min="3843" max="3843" width="106" customWidth="1"/>
    <col min="3844" max="3844" width="13.08984375" customWidth="1"/>
    <col min="3845" max="3845" width="11.81640625" customWidth="1"/>
    <col min="4098" max="4098" width="24.453125" customWidth="1"/>
    <col min="4099" max="4099" width="106" customWidth="1"/>
    <col min="4100" max="4100" width="13.08984375" customWidth="1"/>
    <col min="4101" max="4101" width="11.81640625" customWidth="1"/>
    <col min="4354" max="4354" width="24.453125" customWidth="1"/>
    <col min="4355" max="4355" width="106" customWidth="1"/>
    <col min="4356" max="4356" width="13.08984375" customWidth="1"/>
    <col min="4357" max="4357" width="11.81640625" customWidth="1"/>
    <col min="4610" max="4610" width="24.453125" customWidth="1"/>
    <col min="4611" max="4611" width="106" customWidth="1"/>
    <col min="4612" max="4612" width="13.08984375" customWidth="1"/>
    <col min="4613" max="4613" width="11.81640625" customWidth="1"/>
    <col min="4866" max="4866" width="24.453125" customWidth="1"/>
    <col min="4867" max="4867" width="106" customWidth="1"/>
    <col min="4868" max="4868" width="13.08984375" customWidth="1"/>
    <col min="4869" max="4869" width="11.81640625" customWidth="1"/>
    <col min="5122" max="5122" width="24.453125" customWidth="1"/>
    <col min="5123" max="5123" width="106" customWidth="1"/>
    <col min="5124" max="5124" width="13.08984375" customWidth="1"/>
    <col min="5125" max="5125" width="11.81640625" customWidth="1"/>
    <col min="5378" max="5378" width="24.453125" customWidth="1"/>
    <col min="5379" max="5379" width="106" customWidth="1"/>
    <col min="5380" max="5380" width="13.08984375" customWidth="1"/>
    <col min="5381" max="5381" width="11.81640625" customWidth="1"/>
    <col min="5634" max="5634" width="24.453125" customWidth="1"/>
    <col min="5635" max="5635" width="106" customWidth="1"/>
    <col min="5636" max="5636" width="13.08984375" customWidth="1"/>
    <col min="5637" max="5637" width="11.81640625" customWidth="1"/>
    <col min="5890" max="5890" width="24.453125" customWidth="1"/>
    <col min="5891" max="5891" width="106" customWidth="1"/>
    <col min="5892" max="5892" width="13.08984375" customWidth="1"/>
    <col min="5893" max="5893" width="11.81640625" customWidth="1"/>
    <col min="6146" max="6146" width="24.453125" customWidth="1"/>
    <col min="6147" max="6147" width="106" customWidth="1"/>
    <col min="6148" max="6148" width="13.08984375" customWidth="1"/>
    <col min="6149" max="6149" width="11.81640625" customWidth="1"/>
    <col min="6402" max="6402" width="24.453125" customWidth="1"/>
    <col min="6403" max="6403" width="106" customWidth="1"/>
    <col min="6404" max="6404" width="13.08984375" customWidth="1"/>
    <col min="6405" max="6405" width="11.81640625" customWidth="1"/>
    <col min="6658" max="6658" width="24.453125" customWidth="1"/>
    <col min="6659" max="6659" width="106" customWidth="1"/>
    <col min="6660" max="6660" width="13.08984375" customWidth="1"/>
    <col min="6661" max="6661" width="11.81640625" customWidth="1"/>
    <col min="6914" max="6914" width="24.453125" customWidth="1"/>
    <col min="6915" max="6915" width="106" customWidth="1"/>
    <col min="6916" max="6916" width="13.08984375" customWidth="1"/>
    <col min="6917" max="6917" width="11.81640625" customWidth="1"/>
    <col min="7170" max="7170" width="24.453125" customWidth="1"/>
    <col min="7171" max="7171" width="106" customWidth="1"/>
    <col min="7172" max="7172" width="13.08984375" customWidth="1"/>
    <col min="7173" max="7173" width="11.81640625" customWidth="1"/>
    <col min="7426" max="7426" width="24.453125" customWidth="1"/>
    <col min="7427" max="7427" width="106" customWidth="1"/>
    <col min="7428" max="7428" width="13.08984375" customWidth="1"/>
    <col min="7429" max="7429" width="11.81640625" customWidth="1"/>
    <col min="7682" max="7682" width="24.453125" customWidth="1"/>
    <col min="7683" max="7683" width="106" customWidth="1"/>
    <col min="7684" max="7684" width="13.08984375" customWidth="1"/>
    <col min="7685" max="7685" width="11.81640625" customWidth="1"/>
    <col min="7938" max="7938" width="24.453125" customWidth="1"/>
    <col min="7939" max="7939" width="106" customWidth="1"/>
    <col min="7940" max="7940" width="13.08984375" customWidth="1"/>
    <col min="7941" max="7941" width="11.81640625" customWidth="1"/>
    <col min="8194" max="8194" width="24.453125" customWidth="1"/>
    <col min="8195" max="8195" width="106" customWidth="1"/>
    <col min="8196" max="8196" width="13.08984375" customWidth="1"/>
    <col min="8197" max="8197" width="11.81640625" customWidth="1"/>
    <col min="8450" max="8450" width="24.453125" customWidth="1"/>
    <col min="8451" max="8451" width="106" customWidth="1"/>
    <col min="8452" max="8452" width="13.08984375" customWidth="1"/>
    <col min="8453" max="8453" width="11.81640625" customWidth="1"/>
    <col min="8706" max="8706" width="24.453125" customWidth="1"/>
    <col min="8707" max="8707" width="106" customWidth="1"/>
    <col min="8708" max="8708" width="13.08984375" customWidth="1"/>
    <col min="8709" max="8709" width="11.81640625" customWidth="1"/>
    <col min="8962" max="8962" width="24.453125" customWidth="1"/>
    <col min="8963" max="8963" width="106" customWidth="1"/>
    <col min="8964" max="8964" width="13.08984375" customWidth="1"/>
    <col min="8965" max="8965" width="11.81640625" customWidth="1"/>
    <col min="9218" max="9218" width="24.453125" customWidth="1"/>
    <col min="9219" max="9219" width="106" customWidth="1"/>
    <col min="9220" max="9220" width="13.08984375" customWidth="1"/>
    <col min="9221" max="9221" width="11.81640625" customWidth="1"/>
    <col min="9474" max="9474" width="24.453125" customWidth="1"/>
    <col min="9475" max="9475" width="106" customWidth="1"/>
    <col min="9476" max="9476" width="13.08984375" customWidth="1"/>
    <col min="9477" max="9477" width="11.81640625" customWidth="1"/>
    <col min="9730" max="9730" width="24.453125" customWidth="1"/>
    <col min="9731" max="9731" width="106" customWidth="1"/>
    <col min="9732" max="9732" width="13.08984375" customWidth="1"/>
    <col min="9733" max="9733" width="11.81640625" customWidth="1"/>
    <col min="9986" max="9986" width="24.453125" customWidth="1"/>
    <col min="9987" max="9987" width="106" customWidth="1"/>
    <col min="9988" max="9988" width="13.08984375" customWidth="1"/>
    <col min="9989" max="9989" width="11.81640625" customWidth="1"/>
    <col min="10242" max="10242" width="24.453125" customWidth="1"/>
    <col min="10243" max="10243" width="106" customWidth="1"/>
    <col min="10244" max="10244" width="13.08984375" customWidth="1"/>
    <col min="10245" max="10245" width="11.81640625" customWidth="1"/>
    <col min="10498" max="10498" width="24.453125" customWidth="1"/>
    <col min="10499" max="10499" width="106" customWidth="1"/>
    <col min="10500" max="10500" width="13.08984375" customWidth="1"/>
    <col min="10501" max="10501" width="11.81640625" customWidth="1"/>
    <col min="10754" max="10754" width="24.453125" customWidth="1"/>
    <col min="10755" max="10755" width="106" customWidth="1"/>
    <col min="10756" max="10756" width="13.08984375" customWidth="1"/>
    <col min="10757" max="10757" width="11.81640625" customWidth="1"/>
    <col min="11010" max="11010" width="24.453125" customWidth="1"/>
    <col min="11011" max="11011" width="106" customWidth="1"/>
    <col min="11012" max="11012" width="13.08984375" customWidth="1"/>
    <col min="11013" max="11013" width="11.81640625" customWidth="1"/>
    <col min="11266" max="11266" width="24.453125" customWidth="1"/>
    <col min="11267" max="11267" width="106" customWidth="1"/>
    <col min="11268" max="11268" width="13.08984375" customWidth="1"/>
    <col min="11269" max="11269" width="11.81640625" customWidth="1"/>
    <col min="11522" max="11522" width="24.453125" customWidth="1"/>
    <col min="11523" max="11523" width="106" customWidth="1"/>
    <col min="11524" max="11524" width="13.08984375" customWidth="1"/>
    <col min="11525" max="11525" width="11.81640625" customWidth="1"/>
    <col min="11778" max="11778" width="24.453125" customWidth="1"/>
    <col min="11779" max="11779" width="106" customWidth="1"/>
    <col min="11780" max="11780" width="13.08984375" customWidth="1"/>
    <col min="11781" max="11781" width="11.81640625" customWidth="1"/>
    <col min="12034" max="12034" width="24.453125" customWidth="1"/>
    <col min="12035" max="12035" width="106" customWidth="1"/>
    <col min="12036" max="12036" width="13.08984375" customWidth="1"/>
    <col min="12037" max="12037" width="11.81640625" customWidth="1"/>
    <col min="12290" max="12290" width="24.453125" customWidth="1"/>
    <col min="12291" max="12291" width="106" customWidth="1"/>
    <col min="12292" max="12292" width="13.08984375" customWidth="1"/>
    <col min="12293" max="12293" width="11.81640625" customWidth="1"/>
    <col min="12546" max="12546" width="24.453125" customWidth="1"/>
    <col min="12547" max="12547" width="106" customWidth="1"/>
    <col min="12548" max="12548" width="13.08984375" customWidth="1"/>
    <col min="12549" max="12549" width="11.81640625" customWidth="1"/>
    <col min="12802" max="12802" width="24.453125" customWidth="1"/>
    <col min="12803" max="12803" width="106" customWidth="1"/>
    <col min="12804" max="12804" width="13.08984375" customWidth="1"/>
    <col min="12805" max="12805" width="11.81640625" customWidth="1"/>
    <col min="13058" max="13058" width="24.453125" customWidth="1"/>
    <col min="13059" max="13059" width="106" customWidth="1"/>
    <col min="13060" max="13060" width="13.08984375" customWidth="1"/>
    <col min="13061" max="13061" width="11.81640625" customWidth="1"/>
    <col min="13314" max="13314" width="24.453125" customWidth="1"/>
    <col min="13315" max="13315" width="106" customWidth="1"/>
    <col min="13316" max="13316" width="13.08984375" customWidth="1"/>
    <col min="13317" max="13317" width="11.81640625" customWidth="1"/>
    <col min="13570" max="13570" width="24.453125" customWidth="1"/>
    <col min="13571" max="13571" width="106" customWidth="1"/>
    <col min="13572" max="13572" width="13.08984375" customWidth="1"/>
    <col min="13573" max="13573" width="11.81640625" customWidth="1"/>
    <col min="13826" max="13826" width="24.453125" customWidth="1"/>
    <col min="13827" max="13827" width="106" customWidth="1"/>
    <col min="13828" max="13828" width="13.08984375" customWidth="1"/>
    <col min="13829" max="13829" width="11.81640625" customWidth="1"/>
    <col min="14082" max="14082" width="24.453125" customWidth="1"/>
    <col min="14083" max="14083" width="106" customWidth="1"/>
    <col min="14084" max="14084" width="13.08984375" customWidth="1"/>
    <col min="14085" max="14085" width="11.81640625" customWidth="1"/>
    <col min="14338" max="14338" width="24.453125" customWidth="1"/>
    <col min="14339" max="14339" width="106" customWidth="1"/>
    <col min="14340" max="14340" width="13.08984375" customWidth="1"/>
    <col min="14341" max="14341" width="11.81640625" customWidth="1"/>
    <col min="14594" max="14594" width="24.453125" customWidth="1"/>
    <col min="14595" max="14595" width="106" customWidth="1"/>
    <col min="14596" max="14596" width="13.08984375" customWidth="1"/>
    <col min="14597" max="14597" width="11.81640625" customWidth="1"/>
    <col min="14850" max="14850" width="24.453125" customWidth="1"/>
    <col min="14851" max="14851" width="106" customWidth="1"/>
    <col min="14852" max="14852" width="13.08984375" customWidth="1"/>
    <col min="14853" max="14853" width="11.81640625" customWidth="1"/>
    <col min="15106" max="15106" width="24.453125" customWidth="1"/>
    <col min="15107" max="15107" width="106" customWidth="1"/>
    <col min="15108" max="15108" width="13.08984375" customWidth="1"/>
    <col min="15109" max="15109" width="11.81640625" customWidth="1"/>
    <col min="15362" max="15362" width="24.453125" customWidth="1"/>
    <col min="15363" max="15363" width="106" customWidth="1"/>
    <col min="15364" max="15364" width="13.08984375" customWidth="1"/>
    <col min="15365" max="15365" width="11.81640625" customWidth="1"/>
    <col min="15618" max="15618" width="24.453125" customWidth="1"/>
    <col min="15619" max="15619" width="106" customWidth="1"/>
    <col min="15620" max="15620" width="13.08984375" customWidth="1"/>
    <col min="15621" max="15621" width="11.81640625" customWidth="1"/>
    <col min="15874" max="15874" width="24.453125" customWidth="1"/>
    <col min="15875" max="15875" width="106" customWidth="1"/>
    <col min="15876" max="15876" width="13.08984375" customWidth="1"/>
    <col min="15877" max="15877" width="11.81640625" customWidth="1"/>
    <col min="16130" max="16130" width="24.453125" customWidth="1"/>
    <col min="16131" max="16131" width="106" customWidth="1"/>
    <col min="16132" max="16132" width="13.08984375" customWidth="1"/>
    <col min="16133" max="16133" width="11.81640625" customWidth="1"/>
  </cols>
  <sheetData>
    <row r="1" spans="1:5" ht="13" x14ac:dyDescent="0.3">
      <c r="A1" s="122" t="s">
        <v>184</v>
      </c>
    </row>
    <row r="2" spans="1:5" ht="13" x14ac:dyDescent="0.3">
      <c r="A2" s="122" t="s">
        <v>570</v>
      </c>
      <c r="B2" s="198"/>
      <c r="C2" s="198"/>
      <c r="D2" s="199"/>
      <c r="E2" s="198"/>
    </row>
    <row r="3" spans="1:5" ht="13" x14ac:dyDescent="0.3">
      <c r="A3" s="122" t="s">
        <v>185</v>
      </c>
      <c r="B3" s="122" t="s">
        <v>186</v>
      </c>
      <c r="C3" s="122" t="s">
        <v>187</v>
      </c>
      <c r="D3" s="200" t="s">
        <v>188</v>
      </c>
      <c r="E3" s="122" t="s">
        <v>571</v>
      </c>
    </row>
    <row r="4" spans="1:5" ht="13" customHeight="1" x14ac:dyDescent="0.25">
      <c r="A4" s="201">
        <v>1</v>
      </c>
      <c r="B4" s="202" t="s">
        <v>563</v>
      </c>
      <c r="C4" s="202" t="s">
        <v>572</v>
      </c>
      <c r="D4" s="203">
        <v>44126</v>
      </c>
      <c r="E4" s="198" t="s">
        <v>573</v>
      </c>
    </row>
    <row r="5" spans="1:5" x14ac:dyDescent="0.25">
      <c r="D5" s="204"/>
    </row>
    <row r="6" spans="1:5" ht="13" x14ac:dyDescent="0.3">
      <c r="A6" s="122" t="s">
        <v>574</v>
      </c>
      <c r="B6" s="198"/>
      <c r="C6" s="198"/>
      <c r="D6" s="199"/>
      <c r="E6" s="198"/>
    </row>
    <row r="7" spans="1:5" ht="13" x14ac:dyDescent="0.3">
      <c r="A7" s="122" t="s">
        <v>185</v>
      </c>
      <c r="B7" s="122" t="s">
        <v>186</v>
      </c>
      <c r="C7" s="122" t="s">
        <v>187</v>
      </c>
      <c r="D7" s="200" t="s">
        <v>188</v>
      </c>
      <c r="E7" s="122" t="s">
        <v>571</v>
      </c>
    </row>
    <row r="8" spans="1:5" ht="13" customHeight="1" x14ac:dyDescent="0.25">
      <c r="A8" s="201">
        <v>1</v>
      </c>
      <c r="B8" s="202" t="s">
        <v>563</v>
      </c>
      <c r="C8" s="202" t="s">
        <v>575</v>
      </c>
      <c r="D8" s="203">
        <v>44441</v>
      </c>
      <c r="E8" s="198" t="s">
        <v>573</v>
      </c>
    </row>
    <row r="9" spans="1:5" x14ac:dyDescent="0.25">
      <c r="B9" s="204"/>
      <c r="C9" s="204"/>
      <c r="D9" s="204"/>
    </row>
    <row r="11" spans="1:5" x14ac:dyDescent="0.25">
      <c r="B11" s="204"/>
      <c r="C11" s="204"/>
    </row>
    <row r="13" spans="1:5" ht="13" x14ac:dyDescent="0.3">
      <c r="A13" s="122"/>
      <c r="B13" s="122"/>
      <c r="C13" s="122"/>
    </row>
    <row r="14" spans="1:5" x14ac:dyDescent="0.25">
      <c r="A14" s="205"/>
      <c r="C14" s="204"/>
    </row>
    <row r="15" spans="1:5" x14ac:dyDescent="0.25">
      <c r="A15" s="205"/>
      <c r="C15" s="204"/>
    </row>
    <row r="16" spans="1:5" x14ac:dyDescent="0.25">
      <c r="A16" s="205"/>
    </row>
    <row r="17" spans="1:3" x14ac:dyDescent="0.25">
      <c r="A17" s="205"/>
    </row>
    <row r="18" spans="1:3" x14ac:dyDescent="0.25">
      <c r="A18" s="205"/>
    </row>
    <row r="19" spans="1:3" x14ac:dyDescent="0.25">
      <c r="A19" s="205"/>
    </row>
    <row r="20" spans="1:3" x14ac:dyDescent="0.25">
      <c r="A20" s="205"/>
    </row>
    <row r="21" spans="1:3" x14ac:dyDescent="0.25">
      <c r="A21" s="205"/>
    </row>
    <row r="22" spans="1:3" x14ac:dyDescent="0.25">
      <c r="A22" s="205"/>
      <c r="C22" s="204"/>
    </row>
    <row r="23" spans="1:3" x14ac:dyDescent="0.25">
      <c r="A23" s="205"/>
    </row>
    <row r="24" spans="1:3" x14ac:dyDescent="0.25">
      <c r="A24" s="205"/>
      <c r="C24" s="204"/>
    </row>
    <row r="25" spans="1:3" x14ac:dyDescent="0.25">
      <c r="A25" s="205"/>
    </row>
    <row r="26" spans="1:3" x14ac:dyDescent="0.25">
      <c r="A26" s="205"/>
      <c r="C26" s="204"/>
    </row>
    <row r="27" spans="1:3" x14ac:dyDescent="0.25">
      <c r="A27" s="205"/>
    </row>
    <row r="28" spans="1:3" x14ac:dyDescent="0.25">
      <c r="A28" s="205"/>
    </row>
    <row r="29" spans="1:3" x14ac:dyDescent="0.25">
      <c r="A29" s="205"/>
    </row>
    <row r="30" spans="1:3" x14ac:dyDescent="0.25">
      <c r="A30" s="205"/>
    </row>
    <row r="31" spans="1:3" x14ac:dyDescent="0.25">
      <c r="A31" s="205"/>
    </row>
    <row r="32" spans="1:3" x14ac:dyDescent="0.25">
      <c r="A32" s="205"/>
      <c r="C32" s="204"/>
    </row>
    <row r="33" spans="1:4" x14ac:dyDescent="0.25">
      <c r="A33" s="205"/>
      <c r="C33" s="204"/>
    </row>
    <row r="34" spans="1:4" x14ac:dyDescent="0.25">
      <c r="A34" s="205"/>
    </row>
    <row r="35" spans="1:4" x14ac:dyDescent="0.25">
      <c r="A35" s="205"/>
    </row>
    <row r="36" spans="1:4" x14ac:dyDescent="0.25">
      <c r="A36" s="205"/>
    </row>
    <row r="37" spans="1:4" x14ac:dyDescent="0.25">
      <c r="A37" s="205"/>
    </row>
    <row r="38" spans="1:4" x14ac:dyDescent="0.25">
      <c r="A38" s="205"/>
    </row>
    <row r="39" spans="1:4" x14ac:dyDescent="0.25">
      <c r="A39" s="205"/>
    </row>
    <row r="40" spans="1:4" x14ac:dyDescent="0.25">
      <c r="A40" s="205"/>
      <c r="C40" s="204"/>
    </row>
    <row r="42" spans="1:4" x14ac:dyDescent="0.25">
      <c r="A42" s="205"/>
    </row>
    <row r="45" spans="1:4" ht="13" x14ac:dyDescent="0.3">
      <c r="A45" s="122"/>
      <c r="B45" s="122"/>
      <c r="C45" s="122"/>
      <c r="D45" s="122"/>
    </row>
    <row r="46" spans="1:4" x14ac:dyDescent="0.25">
      <c r="A46" s="205"/>
      <c r="B46" s="204"/>
      <c r="C46" s="204"/>
      <c r="D46" s="204"/>
    </row>
    <row r="47" spans="1:4" x14ac:dyDescent="0.25">
      <c r="A47" s="205"/>
      <c r="B47" s="204"/>
      <c r="C47" s="206"/>
      <c r="D47" s="204"/>
    </row>
    <row r="48" spans="1:4" x14ac:dyDescent="0.25">
      <c r="A48" s="205"/>
      <c r="B48" s="156"/>
      <c r="C48" s="204"/>
      <c r="D48" s="204"/>
    </row>
    <row r="49" spans="1:4" x14ac:dyDescent="0.25">
      <c r="A49" s="205"/>
      <c r="B49" s="204"/>
      <c r="C49" s="204"/>
      <c r="D49" s="204"/>
    </row>
    <row r="50" spans="1:4" x14ac:dyDescent="0.25">
      <c r="A50" s="205"/>
      <c r="B50" s="204"/>
      <c r="C50" s="204"/>
      <c r="D50" s="204"/>
    </row>
    <row r="51" spans="1:4" x14ac:dyDescent="0.25">
      <c r="A51" s="205"/>
      <c r="B51" s="204"/>
      <c r="C51" s="204"/>
      <c r="D51" s="204"/>
    </row>
    <row r="52" spans="1:4" x14ac:dyDescent="0.25">
      <c r="A52" s="205"/>
      <c r="B52" s="204"/>
      <c r="C52" s="204"/>
      <c r="D52" s="204"/>
    </row>
    <row r="53" spans="1:4" x14ac:dyDescent="0.25">
      <c r="A53" s="205"/>
      <c r="C53" s="204"/>
      <c r="D53" s="204"/>
    </row>
    <row r="54" spans="1:4" x14ac:dyDescent="0.25">
      <c r="A54" s="205"/>
      <c r="B54" s="204"/>
      <c r="C54" s="204"/>
      <c r="D54" s="204"/>
    </row>
    <row r="55" spans="1:4" s="207" customFormat="1" x14ac:dyDescent="0.25">
      <c r="A55" s="201"/>
      <c r="C55" s="202"/>
      <c r="D55" s="156"/>
    </row>
    <row r="56" spans="1:4" x14ac:dyDescent="0.25">
      <c r="A56" s="205"/>
      <c r="B56" s="204"/>
      <c r="C56" s="204"/>
      <c r="D56" s="204"/>
    </row>
    <row r="57" spans="1:4" x14ac:dyDescent="0.25">
      <c r="A57" s="205"/>
      <c r="B57" s="204"/>
      <c r="C57" s="204"/>
      <c r="D57" s="204"/>
    </row>
    <row r="58" spans="1:4" x14ac:dyDescent="0.25">
      <c r="A58" s="201"/>
      <c r="B58" s="204"/>
      <c r="C58" s="204"/>
      <c r="D58" s="204"/>
    </row>
    <row r="59" spans="1:4" x14ac:dyDescent="0.25">
      <c r="A59" s="205"/>
      <c r="B59" s="204"/>
      <c r="C59" s="204"/>
      <c r="D59" s="204"/>
    </row>
    <row r="60" spans="1:4" x14ac:dyDescent="0.25">
      <c r="A60" s="205"/>
      <c r="C60" s="204"/>
      <c r="D60" s="204"/>
    </row>
    <row r="62" spans="1:4" ht="13" x14ac:dyDescent="0.3">
      <c r="A62" s="122"/>
      <c r="B62" s="122"/>
      <c r="C62" s="122"/>
      <c r="D62" s="122"/>
    </row>
    <row r="63" spans="1:4" x14ac:dyDescent="0.25">
      <c r="A63" s="205"/>
      <c r="B63" s="204"/>
      <c r="C63" s="204"/>
      <c r="D63" s="156"/>
    </row>
    <row r="64" spans="1:4" x14ac:dyDescent="0.25">
      <c r="A64" s="205"/>
      <c r="B64" s="204"/>
      <c r="C64" s="204"/>
      <c r="D64" s="156"/>
    </row>
    <row r="65" spans="1:13" x14ac:dyDescent="0.25">
      <c r="A65" s="201"/>
      <c r="B65" s="156"/>
      <c r="C65" s="206"/>
      <c r="D65" s="156"/>
    </row>
    <row r="66" spans="1:13" s="207" customFormat="1" x14ac:dyDescent="0.25">
      <c r="A66" s="201"/>
      <c r="B66" s="202"/>
      <c r="C66" s="202"/>
      <c r="D66" s="156"/>
      <c r="F66" s="198"/>
      <c r="G66" s="198"/>
      <c r="H66" s="198"/>
      <c r="I66" s="198"/>
      <c r="J66" s="198"/>
      <c r="K66" s="198"/>
      <c r="L66" s="198"/>
      <c r="M66" s="198"/>
    </row>
    <row r="67" spans="1:13" x14ac:dyDescent="0.25">
      <c r="A67" s="201"/>
      <c r="B67" s="156"/>
      <c r="C67" s="202"/>
      <c r="D67" s="156"/>
    </row>
    <row r="68" spans="1:13" x14ac:dyDescent="0.25">
      <c r="A68" s="201"/>
      <c r="B68" s="198"/>
      <c r="C68" s="202"/>
      <c r="D68" s="156"/>
    </row>
    <row r="69" spans="1:13" x14ac:dyDescent="0.25">
      <c r="A69" s="201"/>
      <c r="B69" s="202"/>
      <c r="C69" s="202"/>
      <c r="D69" s="156"/>
    </row>
    <row r="70" spans="1:13" x14ac:dyDescent="0.25">
      <c r="A70" s="201"/>
      <c r="B70" s="202"/>
      <c r="C70" s="202"/>
      <c r="D70" s="156"/>
    </row>
    <row r="71" spans="1:13" x14ac:dyDescent="0.25">
      <c r="A71" s="201"/>
      <c r="B71" s="202"/>
      <c r="C71" s="202"/>
      <c r="D71" s="156"/>
    </row>
    <row r="72" spans="1:13" x14ac:dyDescent="0.25">
      <c r="A72" s="201"/>
      <c r="B72" s="202"/>
      <c r="C72" s="202"/>
      <c r="D72" s="156"/>
    </row>
    <row r="73" spans="1:13" x14ac:dyDescent="0.25">
      <c r="A73" s="201"/>
      <c r="B73" s="202"/>
      <c r="C73" s="202"/>
      <c r="D73" s="156"/>
    </row>
    <row r="74" spans="1:13" x14ac:dyDescent="0.25">
      <c r="A74" s="201"/>
      <c r="B74" s="202"/>
      <c r="C74" s="202"/>
      <c r="D74" s="156"/>
    </row>
    <row r="75" spans="1:13" x14ac:dyDescent="0.25">
      <c r="A75" s="201"/>
      <c r="B75" s="202"/>
      <c r="C75" s="207"/>
      <c r="D75" s="156"/>
    </row>
    <row r="76" spans="1:13" x14ac:dyDescent="0.25">
      <c r="A76" s="201"/>
      <c r="B76" s="202"/>
      <c r="C76" s="207"/>
      <c r="D76" s="156"/>
    </row>
    <row r="77" spans="1:13" x14ac:dyDescent="0.25">
      <c r="A77" s="201"/>
      <c r="B77" s="202"/>
      <c r="C77" s="207"/>
      <c r="D77" s="156"/>
    </row>
    <row r="78" spans="1:13" x14ac:dyDescent="0.25">
      <c r="A78" s="201"/>
      <c r="B78" s="198"/>
      <c r="C78" s="202"/>
      <c r="D78" s="156"/>
    </row>
    <row r="79" spans="1:13" x14ac:dyDescent="0.25">
      <c r="A79" s="201"/>
      <c r="B79" s="202"/>
      <c r="C79" s="202"/>
      <c r="D79" s="156"/>
    </row>
    <row r="80" spans="1:13" x14ac:dyDescent="0.25">
      <c r="A80" s="201"/>
      <c r="B80" s="202"/>
      <c r="C80" s="202"/>
      <c r="D80" s="156"/>
    </row>
    <row r="82" spans="1:4" ht="13" x14ac:dyDescent="0.3">
      <c r="A82" s="122"/>
      <c r="B82" s="122"/>
      <c r="C82" s="122"/>
      <c r="D82" s="122"/>
    </row>
    <row r="83" spans="1:4" x14ac:dyDescent="0.25">
      <c r="A83" s="201"/>
      <c r="B83" s="202"/>
      <c r="C83" s="204"/>
      <c r="D83" s="156"/>
    </row>
    <row r="84" spans="1:4" x14ac:dyDescent="0.25">
      <c r="A84" s="201"/>
      <c r="B84" s="202"/>
      <c r="C84" s="204"/>
      <c r="D84" s="156"/>
    </row>
    <row r="85" spans="1:4" ht="12.75" customHeight="1" x14ac:dyDescent="0.25">
      <c r="A85" s="201"/>
      <c r="B85" s="156"/>
      <c r="C85" s="202"/>
      <c r="D85" s="202"/>
    </row>
    <row r="86" spans="1:4" x14ac:dyDescent="0.25">
      <c r="A86" s="201"/>
      <c r="B86" s="204"/>
      <c r="C86" s="204"/>
    </row>
    <row r="87" spans="1:4" x14ac:dyDescent="0.25">
      <c r="A87" s="201"/>
      <c r="B87" s="198"/>
      <c r="C87" s="202"/>
    </row>
    <row r="88" spans="1:4" x14ac:dyDescent="0.25">
      <c r="A88" s="201"/>
      <c r="B88" s="202"/>
      <c r="C88" s="202"/>
    </row>
    <row r="89" spans="1:4" x14ac:dyDescent="0.25">
      <c r="A89" s="201"/>
      <c r="B89" s="202"/>
      <c r="C89" s="204"/>
    </row>
    <row r="90" spans="1:4" x14ac:dyDescent="0.25">
      <c r="A90" s="201"/>
      <c r="B90" s="202"/>
      <c r="C90" s="202"/>
      <c r="D90" s="207"/>
    </row>
    <row r="91" spans="1:4" x14ac:dyDescent="0.25">
      <c r="A91" s="201"/>
      <c r="B91" s="156"/>
      <c r="C91" s="202"/>
      <c r="D91" s="207"/>
    </row>
    <row r="92" spans="1:4" x14ac:dyDescent="0.25">
      <c r="A92" s="201"/>
      <c r="B92" s="202"/>
      <c r="C92" s="202"/>
      <c r="D92" s="207"/>
    </row>
    <row r="93" spans="1:4" x14ac:dyDescent="0.25">
      <c r="A93" s="201"/>
      <c r="C93" s="202"/>
      <c r="D93" s="207"/>
    </row>
    <row r="94" spans="1:4" x14ac:dyDescent="0.25">
      <c r="A94" s="201"/>
      <c r="B94" s="202"/>
      <c r="C94" s="202"/>
      <c r="D94" s="207"/>
    </row>
    <row r="95" spans="1:4" x14ac:dyDescent="0.25">
      <c r="B95" s="202"/>
    </row>
    <row r="96" spans="1:4" ht="13" x14ac:dyDescent="0.3">
      <c r="A96" s="122"/>
    </row>
    <row r="97" spans="1:4" x14ac:dyDescent="0.25">
      <c r="A97" s="201"/>
      <c r="B97" s="156"/>
      <c r="C97" s="156"/>
      <c r="D97" s="207"/>
    </row>
    <row r="98" spans="1:4" x14ac:dyDescent="0.25">
      <c r="A98" s="201"/>
      <c r="B98" s="156"/>
      <c r="C98" s="156"/>
      <c r="D98" s="207"/>
    </row>
    <row r="99" spans="1:4" x14ac:dyDescent="0.25">
      <c r="A99" s="201"/>
      <c r="B99" s="156"/>
      <c r="C99" s="156"/>
      <c r="D99" s="207"/>
    </row>
    <row r="100" spans="1:4" x14ac:dyDescent="0.25">
      <c r="A100" s="201"/>
      <c r="B100" s="156"/>
      <c r="C100" s="202"/>
      <c r="D100" s="207"/>
    </row>
    <row r="101" spans="1:4" x14ac:dyDescent="0.25">
      <c r="A101" s="201"/>
      <c r="B101" s="156"/>
      <c r="C101" s="202"/>
      <c r="D101" s="207"/>
    </row>
    <row r="102" spans="1:4" x14ac:dyDescent="0.25">
      <c r="A102" s="201"/>
      <c r="B102" s="156"/>
      <c r="C102" s="156"/>
      <c r="D102" s="207"/>
    </row>
    <row r="103" spans="1:4" x14ac:dyDescent="0.25">
      <c r="A103" s="201"/>
      <c r="B103" s="156"/>
      <c r="C103" s="156"/>
      <c r="D103" s="207"/>
    </row>
    <row r="104" spans="1:4" x14ac:dyDescent="0.25">
      <c r="A104" s="201"/>
      <c r="B104" s="207"/>
      <c r="C104" s="202"/>
      <c r="D104" s="207"/>
    </row>
    <row r="105" spans="1:4" x14ac:dyDescent="0.25">
      <c r="A105" s="201"/>
      <c r="B105" s="207"/>
      <c r="C105" s="202"/>
      <c r="D105" s="207"/>
    </row>
    <row r="106" spans="1:4" x14ac:dyDescent="0.25">
      <c r="A106" s="201"/>
      <c r="B106" s="156"/>
      <c r="D106" s="207"/>
    </row>
    <row r="107" spans="1:4" x14ac:dyDescent="0.25">
      <c r="A107" s="201"/>
      <c r="B107" s="156"/>
      <c r="D107" s="207"/>
    </row>
    <row r="108" spans="1:4" x14ac:dyDescent="0.25">
      <c r="A108" s="201"/>
      <c r="B108" s="156"/>
      <c r="C108" s="204"/>
      <c r="D108" s="207"/>
    </row>
    <row r="110" spans="1:4" ht="13" x14ac:dyDescent="0.3">
      <c r="A110" s="122"/>
      <c r="B110" s="198"/>
    </row>
    <row r="111" spans="1:4" x14ac:dyDescent="0.25">
      <c r="A111" s="201"/>
      <c r="B111" s="156"/>
      <c r="C111" s="202"/>
      <c r="D111" s="207"/>
    </row>
    <row r="112" spans="1:4" x14ac:dyDescent="0.25">
      <c r="A112" s="201"/>
      <c r="B112" s="156"/>
      <c r="C112" s="202"/>
      <c r="D112" s="207"/>
    </row>
    <row r="113" spans="1:4" x14ac:dyDescent="0.25">
      <c r="A113" s="201"/>
      <c r="B113" s="156"/>
      <c r="C113" s="202"/>
      <c r="D113" s="207"/>
    </row>
    <row r="114" spans="1:4" x14ac:dyDescent="0.25">
      <c r="A114" s="201"/>
      <c r="B114" s="156"/>
      <c r="C114" s="204"/>
      <c r="D114" s="207"/>
    </row>
    <row r="115" spans="1:4" x14ac:dyDescent="0.25">
      <c r="A115" s="201"/>
      <c r="B115" s="156"/>
      <c r="C115" s="202"/>
      <c r="D115" s="207"/>
    </row>
    <row r="116" spans="1:4" x14ac:dyDescent="0.25">
      <c r="A116" s="201"/>
      <c r="B116" s="156"/>
      <c r="C116" s="202"/>
      <c r="D116" s="207"/>
    </row>
    <row r="117" spans="1:4" x14ac:dyDescent="0.25">
      <c r="A117" s="201"/>
      <c r="B117" s="156"/>
      <c r="C117" s="202"/>
      <c r="D117" s="207"/>
    </row>
    <row r="118" spans="1:4" x14ac:dyDescent="0.25">
      <c r="A118" s="201"/>
      <c r="B118" s="156"/>
      <c r="C118" s="202"/>
      <c r="D118" s="207"/>
    </row>
    <row r="119" spans="1:4" x14ac:dyDescent="0.25">
      <c r="A119" s="201"/>
      <c r="B119" s="156"/>
      <c r="C119" s="202"/>
      <c r="D119" s="207"/>
    </row>
    <row r="120" spans="1:4" x14ac:dyDescent="0.25">
      <c r="A120" s="201"/>
      <c r="B120" s="156"/>
      <c r="C120" s="202"/>
      <c r="D120" s="207"/>
    </row>
    <row r="121" spans="1:4" x14ac:dyDescent="0.25">
      <c r="A121" s="201"/>
      <c r="B121" s="156"/>
      <c r="C121" s="202"/>
      <c r="D121" s="207"/>
    </row>
    <row r="122" spans="1:4" x14ac:dyDescent="0.25">
      <c r="A122" s="201"/>
      <c r="B122" s="204"/>
      <c r="C122" s="204"/>
      <c r="D122" s="207"/>
    </row>
    <row r="123" spans="1:4" x14ac:dyDescent="0.25">
      <c r="A123" s="201"/>
      <c r="B123" s="156"/>
      <c r="C123" s="202"/>
      <c r="D123" s="207"/>
    </row>
    <row r="124" spans="1:4" x14ac:dyDescent="0.25">
      <c r="A124" s="201"/>
      <c r="B124" s="156"/>
      <c r="C124" s="202"/>
      <c r="D124" s="207"/>
    </row>
    <row r="125" spans="1:4" x14ac:dyDescent="0.25">
      <c r="A125" s="201"/>
      <c r="B125" s="204"/>
      <c r="C125" s="204"/>
      <c r="D125" s="207"/>
    </row>
    <row r="126" spans="1:4" x14ac:dyDescent="0.25">
      <c r="A126" s="201"/>
      <c r="B126" s="156"/>
      <c r="C126" s="202"/>
      <c r="D126" s="207"/>
    </row>
    <row r="127" spans="1:4" x14ac:dyDescent="0.25">
      <c r="A127" s="201"/>
      <c r="B127" s="204"/>
      <c r="C127" s="204"/>
      <c r="D127" s="207"/>
    </row>
    <row r="128" spans="1:4" x14ac:dyDescent="0.25">
      <c r="A128" s="201"/>
      <c r="B128" s="156"/>
      <c r="C128" s="202"/>
      <c r="D128" s="207"/>
    </row>
    <row r="129" spans="1:4" x14ac:dyDescent="0.25">
      <c r="A129" s="201"/>
      <c r="B129" s="156"/>
      <c r="C129" s="202"/>
      <c r="D129" s="207"/>
    </row>
    <row r="130" spans="1:4" x14ac:dyDescent="0.25">
      <c r="A130" s="201"/>
      <c r="B130" s="204"/>
      <c r="C130" s="204"/>
      <c r="D130" s="207"/>
    </row>
    <row r="131" spans="1:4" x14ac:dyDescent="0.25">
      <c r="A131" s="201"/>
      <c r="B131" s="156"/>
      <c r="C131" s="202"/>
      <c r="D131" s="207"/>
    </row>
    <row r="132" spans="1:4" x14ac:dyDescent="0.25">
      <c r="A132" s="201"/>
      <c r="B132" s="204"/>
      <c r="C132" s="204"/>
      <c r="D132" s="207"/>
    </row>
    <row r="133" spans="1:4" x14ac:dyDescent="0.25">
      <c r="A133" s="201"/>
      <c r="B133" s="207"/>
      <c r="C133" s="202"/>
      <c r="D133" s="207"/>
    </row>
    <row r="134" spans="1:4" x14ac:dyDescent="0.25">
      <c r="A134" s="201"/>
      <c r="B134" s="207"/>
      <c r="C134" s="202"/>
      <c r="D134" s="207"/>
    </row>
    <row r="135" spans="1:4" x14ac:dyDescent="0.25">
      <c r="A135" s="201"/>
      <c r="B135" s="204"/>
      <c r="C135" s="204"/>
      <c r="D135" s="207"/>
    </row>
    <row r="136" spans="1:4" x14ac:dyDescent="0.25">
      <c r="A136" s="201"/>
      <c r="B136" s="207"/>
      <c r="C136" s="202"/>
      <c r="D136" s="207"/>
    </row>
    <row r="137" spans="1:4" x14ac:dyDescent="0.25">
      <c r="A137" s="201"/>
      <c r="B137" s="204"/>
      <c r="C137" s="204"/>
      <c r="D137" s="207"/>
    </row>
    <row r="139" spans="1:4" ht="13" x14ac:dyDescent="0.3">
      <c r="A139" s="122"/>
      <c r="B139" s="198"/>
    </row>
    <row r="140" spans="1:4" x14ac:dyDescent="0.25">
      <c r="A140" s="201"/>
      <c r="B140" s="156"/>
      <c r="C140" s="202"/>
      <c r="D140" s="156"/>
    </row>
    <row r="141" spans="1:4" x14ac:dyDescent="0.25">
      <c r="A141" s="201"/>
      <c r="B141" s="156"/>
      <c r="C141" s="202"/>
      <c r="D141" s="156"/>
    </row>
    <row r="142" spans="1:4" x14ac:dyDescent="0.25">
      <c r="A142" s="201"/>
      <c r="B142" s="156"/>
      <c r="C142" s="202"/>
      <c r="D142" s="156"/>
    </row>
    <row r="143" spans="1:4" x14ac:dyDescent="0.25">
      <c r="A143" s="201"/>
      <c r="B143" s="202"/>
      <c r="C143" s="202"/>
      <c r="D143" s="156"/>
    </row>
    <row r="144" spans="1:4" x14ac:dyDescent="0.25">
      <c r="A144" s="201"/>
      <c r="B144" s="156"/>
      <c r="C144" s="202"/>
      <c r="D144" s="156"/>
    </row>
    <row r="145" spans="1:4" x14ac:dyDescent="0.25">
      <c r="A145" s="201"/>
      <c r="B145" s="156"/>
      <c r="C145" s="202"/>
      <c r="D145" s="156"/>
    </row>
    <row r="146" spans="1:4" x14ac:dyDescent="0.25">
      <c r="A146" s="201"/>
      <c r="B146" s="202"/>
      <c r="C146" s="202"/>
      <c r="D146" s="156"/>
    </row>
    <row r="147" spans="1:4" x14ac:dyDescent="0.25">
      <c r="A147" s="201"/>
      <c r="B147" s="156"/>
      <c r="C147" s="202"/>
      <c r="D147" s="156"/>
    </row>
    <row r="148" spans="1:4" x14ac:dyDescent="0.25">
      <c r="A148" s="201"/>
      <c r="B148" s="156"/>
      <c r="C148" s="202"/>
      <c r="D148" s="156"/>
    </row>
    <row r="149" spans="1:4" x14ac:dyDescent="0.25">
      <c r="A149" s="201"/>
      <c r="B149" s="198"/>
      <c r="C149" s="198"/>
      <c r="D149" s="156"/>
    </row>
    <row r="150" spans="1:4" x14ac:dyDescent="0.25">
      <c r="A150" s="201"/>
      <c r="B150" s="156"/>
      <c r="C150" s="198"/>
      <c r="D150" s="156"/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10" workbookViewId="0">
      <selection activeCell="I19" sqref="I19"/>
    </sheetView>
  </sheetViews>
  <sheetFormatPr defaultRowHeight="12.5" x14ac:dyDescent="0.25"/>
  <sheetData>
    <row r="1" spans="1:4" x14ac:dyDescent="0.25">
      <c r="A1" t="s">
        <v>265</v>
      </c>
      <c r="B1" t="s">
        <v>266</v>
      </c>
    </row>
    <row r="4" spans="1:4" x14ac:dyDescent="0.25">
      <c r="A4" t="s">
        <v>265</v>
      </c>
      <c r="B4" t="s">
        <v>267</v>
      </c>
    </row>
    <row r="5" spans="1:4" x14ac:dyDescent="0.25">
      <c r="A5" t="s">
        <v>265</v>
      </c>
      <c r="B5" t="s">
        <v>268</v>
      </c>
      <c r="C5" t="s">
        <v>269</v>
      </c>
    </row>
    <row r="6" spans="1:4" x14ac:dyDescent="0.25">
      <c r="A6" t="s">
        <v>270</v>
      </c>
      <c r="B6" t="s">
        <v>271</v>
      </c>
      <c r="C6" t="str">
        <f>NOTES!$D$5</f>
        <v>L1</v>
      </c>
    </row>
    <row r="7" spans="1:4" x14ac:dyDescent="0.25">
      <c r="A7" t="s">
        <v>270</v>
      </c>
      <c r="B7" t="s">
        <v>350</v>
      </c>
      <c r="C7">
        <f>NOTES!$D$4</f>
        <v>2022</v>
      </c>
    </row>
    <row r="8" spans="1:4" x14ac:dyDescent="0.25">
      <c r="A8" t="s">
        <v>270</v>
      </c>
      <c r="B8" t="s">
        <v>351</v>
      </c>
      <c r="C8" t="str">
        <f>CONCATENATE("BUD",NOTES!$D$4)</f>
        <v>BUD2022</v>
      </c>
    </row>
    <row r="9" spans="1:4" x14ac:dyDescent="0.25">
      <c r="A9" t="s">
        <v>352</v>
      </c>
      <c r="B9" t="s">
        <v>272</v>
      </c>
      <c r="C9" t="str">
        <f>$C$7&amp;"00"</f>
        <v>202200</v>
      </c>
    </row>
    <row r="10" spans="1:4" x14ac:dyDescent="0.25">
      <c r="A10" t="s">
        <v>352</v>
      </c>
      <c r="B10" t="s">
        <v>273</v>
      </c>
      <c r="C10" t="str">
        <f>$C$7&amp;"13"</f>
        <v>202213</v>
      </c>
    </row>
    <row r="12" spans="1:4" x14ac:dyDescent="0.25">
      <c r="A12" t="s">
        <v>265</v>
      </c>
      <c r="B12" t="s">
        <v>274</v>
      </c>
    </row>
    <row r="13" spans="1:4" x14ac:dyDescent="0.25">
      <c r="A13" t="s">
        <v>275</v>
      </c>
      <c r="B13" t="s">
        <v>276</v>
      </c>
      <c r="C13" t="s">
        <v>277</v>
      </c>
      <c r="D13" s="20">
        <v>2006</v>
      </c>
    </row>
    <row r="14" spans="1:4" x14ac:dyDescent="0.25">
      <c r="A14" t="s">
        <v>275</v>
      </c>
      <c r="B14" t="s">
        <v>278</v>
      </c>
      <c r="C14" t="s">
        <v>279</v>
      </c>
      <c r="D14">
        <v>2005</v>
      </c>
    </row>
    <row r="17" spans="1:2" x14ac:dyDescent="0.25">
      <c r="A17" s="156" t="s">
        <v>142</v>
      </c>
      <c r="B17" s="156" t="s">
        <v>201</v>
      </c>
    </row>
    <row r="18" spans="1:2" x14ac:dyDescent="0.25">
      <c r="A18" s="156" t="s">
        <v>142</v>
      </c>
      <c r="B18" s="156" t="s">
        <v>154</v>
      </c>
    </row>
    <row r="19" spans="1:2" x14ac:dyDescent="0.25">
      <c r="A19" s="156" t="s">
        <v>142</v>
      </c>
      <c r="B19" s="156" t="s">
        <v>143</v>
      </c>
    </row>
    <row r="20" spans="1:2" x14ac:dyDescent="0.25">
      <c r="A20" s="156" t="s">
        <v>142</v>
      </c>
      <c r="B20" s="156" t="s">
        <v>202</v>
      </c>
    </row>
    <row r="21" spans="1:2" x14ac:dyDescent="0.25">
      <c r="A21" s="156" t="s">
        <v>142</v>
      </c>
      <c r="B21" t="s">
        <v>203</v>
      </c>
    </row>
    <row r="22" spans="1:2" x14ac:dyDescent="0.25">
      <c r="A22" s="156" t="s">
        <v>142</v>
      </c>
      <c r="B22" t="s">
        <v>155</v>
      </c>
    </row>
    <row r="23" spans="1:2" x14ac:dyDescent="0.25">
      <c r="A23" s="156" t="s">
        <v>142</v>
      </c>
      <c r="B23" t="s">
        <v>189</v>
      </c>
    </row>
    <row r="24" spans="1:2" x14ac:dyDescent="0.25">
      <c r="A24" s="156" t="s">
        <v>142</v>
      </c>
      <c r="B24" t="s">
        <v>190</v>
      </c>
    </row>
    <row r="25" spans="1:2" x14ac:dyDescent="0.25">
      <c r="A25" s="156" t="s">
        <v>142</v>
      </c>
      <c r="B25" t="s">
        <v>191</v>
      </c>
    </row>
    <row r="26" spans="1:2" x14ac:dyDescent="0.25">
      <c r="A26" s="156" t="s">
        <v>142</v>
      </c>
      <c r="B26" t="s">
        <v>192</v>
      </c>
    </row>
    <row r="27" spans="1:2" x14ac:dyDescent="0.25">
      <c r="A27" s="156" t="s">
        <v>142</v>
      </c>
      <c r="B27" t="s">
        <v>193</v>
      </c>
    </row>
    <row r="28" spans="1:2" x14ac:dyDescent="0.25">
      <c r="A28" s="156" t="s">
        <v>142</v>
      </c>
      <c r="B28" t="s">
        <v>194</v>
      </c>
    </row>
    <row r="29" spans="1:2" x14ac:dyDescent="0.25">
      <c r="A29" s="156" t="s">
        <v>142</v>
      </c>
      <c r="B29" t="s">
        <v>195</v>
      </c>
    </row>
    <row r="30" spans="1:2" x14ac:dyDescent="0.25">
      <c r="A30" s="156" t="s">
        <v>142</v>
      </c>
      <c r="B30" t="s">
        <v>196</v>
      </c>
    </row>
    <row r="31" spans="1:2" x14ac:dyDescent="0.25">
      <c r="A31" s="156" t="s">
        <v>142</v>
      </c>
      <c r="B31" t="s">
        <v>197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46"/>
  <sheetViews>
    <sheetView topLeftCell="A4" workbookViewId="0">
      <selection activeCell="A2" sqref="A2"/>
    </sheetView>
  </sheetViews>
  <sheetFormatPr defaultRowHeight="12.5" x14ac:dyDescent="0.25"/>
  <cols>
    <col min="2" max="2" width="36.1796875" customWidth="1"/>
    <col min="3" max="4" width="16.81640625" customWidth="1"/>
    <col min="7" max="7" width="21" customWidth="1"/>
  </cols>
  <sheetData>
    <row r="5" spans="2:4" ht="13" x14ac:dyDescent="0.3">
      <c r="C5" s="122" t="s">
        <v>149</v>
      </c>
      <c r="D5" s="142" t="s">
        <v>150</v>
      </c>
    </row>
    <row r="6" spans="2:4" ht="13" x14ac:dyDescent="0.3">
      <c r="B6" s="122" t="s">
        <v>151</v>
      </c>
      <c r="C6" s="122" t="s">
        <v>152</v>
      </c>
      <c r="D6" s="142" t="s">
        <v>152</v>
      </c>
    </row>
    <row r="7" spans="2:4" x14ac:dyDescent="0.25">
      <c r="D7" s="143"/>
    </row>
    <row r="8" spans="2:4" x14ac:dyDescent="0.25">
      <c r="B8" s="144" t="s">
        <v>153</v>
      </c>
      <c r="C8" s="145">
        <f>'Exp &amp; Inc by AUTHTYPE'!F79</f>
        <v>6160000367.0700045</v>
      </c>
      <c r="D8" s="146"/>
    </row>
    <row r="9" spans="2:4" x14ac:dyDescent="0.25">
      <c r="D9" s="143"/>
    </row>
    <row r="10" spans="2:4" x14ac:dyDescent="0.25">
      <c r="B10" s="144" t="s">
        <v>154</v>
      </c>
      <c r="C10" s="145">
        <f>'Summary I&amp;E by Div'!E145</f>
        <v>6160000367.0700006</v>
      </c>
      <c r="D10" s="147">
        <f>C10-C8</f>
        <v>0</v>
      </c>
    </row>
    <row r="11" spans="2:4" x14ac:dyDescent="0.25">
      <c r="D11" s="143"/>
    </row>
    <row r="12" spans="2:4" x14ac:dyDescent="0.25">
      <c r="B12" s="144" t="s">
        <v>155</v>
      </c>
      <c r="C12" s="145">
        <f>'Exp &amp; Inc by SVCDIV G&amp;H'!I114</f>
        <v>6160000365.0700006</v>
      </c>
      <c r="D12" s="147">
        <f>C12-C8</f>
        <v>-2.0000038146972656</v>
      </c>
    </row>
    <row r="13" spans="2:4" x14ac:dyDescent="0.25">
      <c r="D13" s="143"/>
    </row>
    <row r="14" spans="2:4" x14ac:dyDescent="0.25">
      <c r="B14" s="153" t="s">
        <v>179</v>
      </c>
      <c r="C14" s="154">
        <f>'Revenue Exp &amp; Inc &amp; ARV'!C92-'Revenue Exp &amp; Inc &amp; ARV'!F92</f>
        <v>0</v>
      </c>
      <c r="D14" s="147">
        <f>C14-C8</f>
        <v>-6160000367.0700045</v>
      </c>
    </row>
    <row r="15" spans="2:4" x14ac:dyDescent="0.25">
      <c r="B15" t="s">
        <v>156</v>
      </c>
      <c r="D15" s="143"/>
    </row>
    <row r="16" spans="2:4" x14ac:dyDescent="0.25">
      <c r="B16" s="153" t="s">
        <v>500</v>
      </c>
      <c r="C16" s="145">
        <f>'Revenue I&amp;E SVCDIV A'!K163+'Revenue I&amp;E SVCDIV B'!K162+'Revenue I&amp;E SVCDIV C'!K116+'Revenue I&amp;E SVCDIV D'!K162+'Revenue I&amp;E SVCDIV E'!K208+'Revenue I&amp;E SVCDIV F'!K116+'Revenue I&amp;E SVCDIV G'!K119+'Revenue I&amp;E SVCDIV H'!K169</f>
        <v>6160000365.0700006</v>
      </c>
      <c r="D16" s="147">
        <f>C16-C8</f>
        <v>-2.0000038146972656</v>
      </c>
    </row>
    <row r="17" spans="2:4" x14ac:dyDescent="0.25">
      <c r="D17" s="143"/>
    </row>
    <row r="19" spans="2:4" ht="13" x14ac:dyDescent="0.3">
      <c r="B19" s="122" t="s">
        <v>157</v>
      </c>
      <c r="C19" s="122" t="s">
        <v>152</v>
      </c>
      <c r="D19" s="142" t="s">
        <v>152</v>
      </c>
    </row>
    <row r="20" spans="2:4" x14ac:dyDescent="0.25">
      <c r="D20" s="143"/>
    </row>
    <row r="21" spans="2:4" x14ac:dyDescent="0.25">
      <c r="B21" s="144" t="str">
        <f>B8</f>
        <v>Exp &amp; Inc by Authority Type</v>
      </c>
      <c r="C21" s="145">
        <f>'Exp &amp; Inc by AUTHTYPE'!F88</f>
        <v>6160000365.0699987</v>
      </c>
      <c r="D21" s="146"/>
    </row>
    <row r="22" spans="2:4" x14ac:dyDescent="0.25">
      <c r="D22" s="143"/>
    </row>
    <row r="23" spans="2:4" x14ac:dyDescent="0.25">
      <c r="B23" s="144" t="str">
        <f>B10</f>
        <v>Summary I&amp;E by Div</v>
      </c>
      <c r="C23" s="145">
        <f>'Summary I&amp;E by Div'!F152</f>
        <v>6160000367.0699997</v>
      </c>
      <c r="D23" s="147">
        <f>C23-C21</f>
        <v>2.0000009536743164</v>
      </c>
    </row>
    <row r="24" spans="2:4" x14ac:dyDescent="0.25">
      <c r="D24" s="143"/>
    </row>
    <row r="25" spans="2:4" x14ac:dyDescent="0.25">
      <c r="B25" s="144" t="str">
        <f>B12</f>
        <v>Exp &amp; Inc by SVCDIV G&amp;H</v>
      </c>
      <c r="C25" s="145">
        <f>'Exp &amp; Inc by SVCDIV G&amp;H'!J114</f>
        <v>6160000360.0699997</v>
      </c>
      <c r="D25" s="147">
        <f>C25-C21</f>
        <v>-4.9999990463256836</v>
      </c>
    </row>
    <row r="26" spans="2:4" x14ac:dyDescent="0.25">
      <c r="D26" s="143"/>
    </row>
    <row r="27" spans="2:4" x14ac:dyDescent="0.25">
      <c r="B27" s="144" t="str">
        <f>B14</f>
        <v>Rev Inc &amp; Exp &amp; ARV</v>
      </c>
      <c r="C27" s="154">
        <f>'Revenue Exp &amp; Inc &amp; ARV'!H92+'Revenue Exp &amp; Inc &amp; ARV'!J92-'Revenue Exp &amp; Inc &amp; ARV'!I92-'Revenue Exp &amp; Inc &amp; ARV'!F92</f>
        <v>0</v>
      </c>
      <c r="D27" s="147">
        <f>C27-C21</f>
        <v>-6160000365.0699987</v>
      </c>
    </row>
    <row r="28" spans="2:4" x14ac:dyDescent="0.25">
      <c r="B28" s="21"/>
      <c r="C28" s="185"/>
      <c r="D28" s="186"/>
    </row>
    <row r="29" spans="2:4" ht="25.5" customHeight="1" x14ac:dyDescent="0.3">
      <c r="B29" s="187" t="s">
        <v>501</v>
      </c>
      <c r="D29" s="143"/>
    </row>
    <row r="30" spans="2:4" x14ac:dyDescent="0.25">
      <c r="B30" s="184" t="str">
        <f>B8</f>
        <v>Exp &amp; Inc by Authority Type</v>
      </c>
      <c r="C30" s="145">
        <f>'Exp &amp; Inc by AUTHTYPE'!F81+'Exp &amp; Inc by AUTHTYPE'!F84</f>
        <v>3991498892.3399992</v>
      </c>
      <c r="D30" s="146"/>
    </row>
    <row r="31" spans="2:4" x14ac:dyDescent="0.25">
      <c r="D31" s="143"/>
    </row>
    <row r="32" spans="2:4" x14ac:dyDescent="0.25">
      <c r="B32" s="144" t="str">
        <f>B10</f>
        <v>Summary I&amp;E by Div</v>
      </c>
      <c r="C32" s="145">
        <f>'Summary I&amp;E by Div'!F145</f>
        <v>3991498894.3399997</v>
      </c>
      <c r="D32" s="147">
        <f>C32-C30</f>
        <v>2.0000004768371582</v>
      </c>
    </row>
    <row r="33" spans="2:4" x14ac:dyDescent="0.25">
      <c r="D33" s="143"/>
    </row>
    <row r="34" spans="2:4" x14ac:dyDescent="0.25">
      <c r="B34" s="144" t="str">
        <f>B16</f>
        <v>Revenue I&amp;E SVC A-H</v>
      </c>
      <c r="C34" s="145">
        <f>'Revenue I&amp;E SVCDIV A'!L163+'Revenue I&amp;E SVCDIV B'!L162+'Revenue I&amp;E SVCDIV C'!L116+'Revenue I&amp;E SVCDIV D'!L162+'Revenue I&amp;E SVCDIV E'!L208+'Revenue I&amp;E SVCDIV F'!L116+'Revenue I&amp;E SVCDIV G'!L119+'Revenue I&amp;E SVCDIV H'!L169</f>
        <v>3991498887.3400006</v>
      </c>
      <c r="D34" s="147">
        <f>C34-C30</f>
        <v>-4.9999985694885254</v>
      </c>
    </row>
    <row r="35" spans="2:4" ht="27" customHeight="1" x14ac:dyDescent="0.25"/>
    <row r="36" spans="2:4" ht="13" x14ac:dyDescent="0.3">
      <c r="B36" s="122" t="s">
        <v>498</v>
      </c>
    </row>
    <row r="37" spans="2:4" ht="13" x14ac:dyDescent="0.3">
      <c r="B37" s="122"/>
    </row>
    <row r="38" spans="2:4" x14ac:dyDescent="0.25">
      <c r="B38" s="144" t="str">
        <f>B8</f>
        <v>Exp &amp; Inc by Authority Type</v>
      </c>
      <c r="C38" s="145">
        <f>'Exp &amp; Inc by AUTHTYPE'!F64</f>
        <v>120712481</v>
      </c>
      <c r="D38" s="146"/>
    </row>
    <row r="39" spans="2:4" x14ac:dyDescent="0.25">
      <c r="D39" s="143"/>
    </row>
    <row r="40" spans="2:4" x14ac:dyDescent="0.25">
      <c r="B40" s="144" t="str">
        <f>B10</f>
        <v>Summary I&amp;E by Div</v>
      </c>
      <c r="C40" s="145">
        <f>'Summary I&amp;E by Div'!E114+'Summary I&amp;E by Div'!E116+'Summary I&amp;E by Div'!E118+'Summary I&amp;E by Div'!E120+'Summary I&amp;E by Div'!E122+'Summary I&amp;E by Div'!E124+'Summary I&amp;E by Div'!E126+'Summary I&amp;E by Div'!E128</f>
        <v>120712481</v>
      </c>
      <c r="D40" s="147">
        <f>C40-C38</f>
        <v>0</v>
      </c>
    </row>
    <row r="41" spans="2:4" x14ac:dyDescent="0.25">
      <c r="D41" s="143"/>
    </row>
    <row r="42" spans="2:4" x14ac:dyDescent="0.25">
      <c r="B42" s="153" t="s">
        <v>499</v>
      </c>
      <c r="C42" s="145">
        <f>'Exp &amp; Inc by SVCDIV A&amp;B'!D104+'Exp &amp; Inc by SVCDIV A&amp;B'!I104+'Exp &amp; Inc by SVCDIV C&amp;D'!D112+'Exp &amp; Inc by SVCDIV C&amp;D'!I112+'Exp &amp; Inc by SVCDIV E&amp;F'!D136+'Exp &amp; Inc by SVCDIV E&amp;F'!I136+'Exp &amp; Inc by SVCDIV G&amp;H'!D104+'Exp &amp; Inc by SVCDIV G&amp;H'!I104</f>
        <v>120712481</v>
      </c>
      <c r="D42" s="147">
        <f>C42-C38</f>
        <v>0</v>
      </c>
    </row>
    <row r="43" spans="2:4" x14ac:dyDescent="0.25">
      <c r="D43" s="143"/>
    </row>
    <row r="44" spans="2:4" x14ac:dyDescent="0.25">
      <c r="B44" s="144" t="str">
        <f>B14</f>
        <v>Rev Inc &amp; Exp &amp; ARV</v>
      </c>
      <c r="C44" s="154">
        <f>'Revenue Exp &amp; Inc &amp; ARV'!F92</f>
        <v>0</v>
      </c>
      <c r="D44" s="147">
        <f>C44-C38</f>
        <v>-120712481</v>
      </c>
    </row>
    <row r="45" spans="2:4" x14ac:dyDescent="0.25">
      <c r="D45" s="143"/>
    </row>
    <row r="46" spans="2:4" x14ac:dyDescent="0.25">
      <c r="B46" s="144" t="str">
        <f>B16</f>
        <v>Revenue I&amp;E SVC A-H</v>
      </c>
      <c r="C46" s="145">
        <f>'Revenue I&amp;E SVCDIV A'!K161+'Revenue I&amp;E SVCDIV B'!K160+'Revenue I&amp;E SVCDIV C'!K114+'Revenue I&amp;E SVCDIV D'!K160+'Revenue I&amp;E SVCDIV E'!K206+'Revenue I&amp;E SVCDIV F'!K114+'Revenue I&amp;E SVCDIV G'!K117+'Revenue I&amp;E SVCDIV H'!K167</f>
        <v>120712481</v>
      </c>
      <c r="D46" s="147">
        <f>C46-C38</f>
        <v>0</v>
      </c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5:I15"/>
  <sheetViews>
    <sheetView workbookViewId="0">
      <selection activeCell="B15" sqref="B15:I15"/>
    </sheetView>
  </sheetViews>
  <sheetFormatPr defaultRowHeight="12.5" x14ac:dyDescent="0.25"/>
  <sheetData>
    <row r="15" spans="2:9" ht="25" x14ac:dyDescent="0.5">
      <c r="B15" s="211" t="str">
        <f>CONCATENATE(NOTES!$D$4," Budget Summary Tables/Charts")</f>
        <v>2022 Budget Summary Tables/Charts</v>
      </c>
      <c r="C15" s="211"/>
      <c r="D15" s="211"/>
      <c r="E15" s="211"/>
      <c r="F15" s="211"/>
      <c r="G15" s="211"/>
      <c r="H15" s="211"/>
      <c r="I15" s="211"/>
    </row>
  </sheetData>
  <mergeCells count="1">
    <mergeCell ref="B15:I15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6"/>
  <sheetViews>
    <sheetView topLeftCell="B71" zoomScaleNormal="100" workbookViewId="0">
      <selection activeCell="B7" sqref="B7"/>
    </sheetView>
  </sheetViews>
  <sheetFormatPr defaultRowHeight="12.5" x14ac:dyDescent="0.25"/>
  <cols>
    <col min="1" max="1" width="9.1796875" hidden="1" customWidth="1"/>
    <col min="3" max="3" width="45.1796875" customWidth="1"/>
    <col min="4" max="4" width="18.1796875" customWidth="1"/>
    <col min="5" max="5" width="12" customWidth="1"/>
    <col min="6" max="6" width="15.54296875" customWidth="1"/>
    <col min="7" max="7" width="14.453125" customWidth="1"/>
    <col min="10" max="10" width="16.81640625" customWidth="1"/>
  </cols>
  <sheetData>
    <row r="1" spans="1:8" ht="13" hidden="1" x14ac:dyDescent="0.3">
      <c r="A1" s="1" t="s">
        <v>141</v>
      </c>
    </row>
    <row r="2" spans="1:8" s="1" customFormat="1" ht="13" hidden="1" x14ac:dyDescent="0.3">
      <c r="A2" s="1" t="s">
        <v>238</v>
      </c>
    </row>
    <row r="3" spans="1:8" s="1" customFormat="1" ht="13" hidden="1" x14ac:dyDescent="0.3">
      <c r="A3" s="1" t="s">
        <v>245</v>
      </c>
      <c r="D3" s="1" t="s">
        <v>226</v>
      </c>
      <c r="E3" s="1" t="s">
        <v>226</v>
      </c>
      <c r="G3" s="1" t="s">
        <v>226</v>
      </c>
    </row>
    <row r="4" spans="1:8" s="1" customFormat="1" ht="12.75" hidden="1" customHeight="1" x14ac:dyDescent="0.35">
      <c r="A4" s="1" t="s">
        <v>443</v>
      </c>
      <c r="B4" s="22"/>
      <c r="D4" s="42" t="str">
        <f>CONCATENATE("BUD",NOTES!$D$4)</f>
        <v>BUD2022</v>
      </c>
      <c r="E4" s="42" t="str">
        <f>CONCATENATE("BUD",NOTES!$D$4)</f>
        <v>BUD2022</v>
      </c>
      <c r="G4" s="42" t="str">
        <f>CONCATENATE("BUD",NOTES!$D$4-1)</f>
        <v>BUD2021</v>
      </c>
    </row>
    <row r="5" spans="1:8" s="1" customFormat="1" ht="13" hidden="1" x14ac:dyDescent="0.3">
      <c r="A5" s="1" t="s">
        <v>227</v>
      </c>
      <c r="D5" s="1">
        <v>10</v>
      </c>
      <c r="E5" s="1">
        <v>10</v>
      </c>
      <c r="G5" s="1">
        <v>10</v>
      </c>
      <c r="H5" s="3"/>
    </row>
    <row r="6" spans="1:8" s="31" customFormat="1" ht="13" hidden="1" x14ac:dyDescent="0.3">
      <c r="A6" s="31" t="s">
        <v>416</v>
      </c>
      <c r="D6" s="31" t="s">
        <v>513</v>
      </c>
      <c r="E6" s="31" t="s">
        <v>417</v>
      </c>
      <c r="G6" s="31" t="s">
        <v>522</v>
      </c>
      <c r="H6" s="43"/>
    </row>
    <row r="7" spans="1:8" s="1" customFormat="1" ht="13" x14ac:dyDescent="0.3">
      <c r="A7" s="31"/>
      <c r="B7" s="31"/>
      <c r="H7" s="3"/>
    </row>
    <row r="8" spans="1:8" s="1" customFormat="1" ht="13" hidden="1" x14ac:dyDescent="0.3">
      <c r="A8" s="1" t="s">
        <v>205</v>
      </c>
      <c r="B8" s="31"/>
      <c r="H8" s="3"/>
    </row>
    <row r="9" spans="1:8" ht="15.5" hidden="1" x14ac:dyDescent="0.35">
      <c r="A9" s="1" t="s">
        <v>233</v>
      </c>
      <c r="B9" s="22"/>
      <c r="C9" s="22"/>
      <c r="D9" s="22"/>
    </row>
    <row r="10" spans="1:8" ht="15.5" hidden="1" x14ac:dyDescent="0.35">
      <c r="A10" s="1" t="s">
        <v>246</v>
      </c>
      <c r="B10" s="22"/>
      <c r="C10" s="42"/>
      <c r="D10" s="1" t="s">
        <v>226</v>
      </c>
      <c r="E10" s="1" t="s">
        <v>226</v>
      </c>
      <c r="G10" s="1" t="s">
        <v>226</v>
      </c>
    </row>
    <row r="11" spans="1:8" s="1" customFormat="1" ht="12.75" hidden="1" customHeight="1" x14ac:dyDescent="0.35">
      <c r="A11" s="1" t="s">
        <v>212</v>
      </c>
      <c r="B11" s="22"/>
      <c r="D11" s="42" t="str">
        <f>CONCATENATE("BUD",NOTES!$D$4)</f>
        <v>BUD2022</v>
      </c>
      <c r="E11" s="42" t="str">
        <f>CONCATENATE("BUD",NOTES!$D$4)</f>
        <v>BUD2022</v>
      </c>
      <c r="G11" s="42" t="str">
        <f>CONCATENATE("BUD",NOTES!$D$4-1)</f>
        <v>BUD2021</v>
      </c>
    </row>
    <row r="12" spans="1:8" ht="15.5" hidden="1" x14ac:dyDescent="0.35">
      <c r="A12" s="1" t="s">
        <v>228</v>
      </c>
      <c r="B12" s="22"/>
      <c r="C12" s="42"/>
      <c r="D12" s="1">
        <v>10</v>
      </c>
      <c r="E12" s="1">
        <v>10</v>
      </c>
      <c r="G12" s="1">
        <v>10</v>
      </c>
    </row>
    <row r="13" spans="1:8" ht="15.5" hidden="1" x14ac:dyDescent="0.35">
      <c r="A13" s="31" t="s">
        <v>421</v>
      </c>
      <c r="B13" s="22"/>
      <c r="C13" s="1"/>
      <c r="D13" s="31" t="s">
        <v>513</v>
      </c>
      <c r="E13" s="31" t="s">
        <v>417</v>
      </c>
      <c r="G13" s="31" t="s">
        <v>522</v>
      </c>
    </row>
    <row r="14" spans="1:8" ht="15.5" hidden="1" x14ac:dyDescent="0.35">
      <c r="A14" s="31" t="s">
        <v>356</v>
      </c>
      <c r="B14" s="22"/>
      <c r="C14" s="1"/>
      <c r="D14" s="31" t="s">
        <v>355</v>
      </c>
      <c r="E14" s="31" t="s">
        <v>355</v>
      </c>
      <c r="G14" s="31" t="s">
        <v>355</v>
      </c>
    </row>
    <row r="15" spans="1:8" s="1" customFormat="1" ht="13" x14ac:dyDescent="0.3">
      <c r="A15" s="31"/>
      <c r="B15" s="31"/>
      <c r="H15" s="3"/>
    </row>
    <row r="16" spans="1:8" s="1" customFormat="1" ht="13" hidden="1" x14ac:dyDescent="0.3">
      <c r="A16" s="1" t="s">
        <v>568</v>
      </c>
      <c r="B16" s="31"/>
      <c r="H16" s="3"/>
    </row>
    <row r="17" spans="1:8" ht="15.5" hidden="1" x14ac:dyDescent="0.35">
      <c r="A17" s="1" t="s">
        <v>234</v>
      </c>
      <c r="B17" s="22"/>
      <c r="C17" s="22"/>
      <c r="D17" s="22"/>
    </row>
    <row r="18" spans="1:8" ht="15.5" hidden="1" x14ac:dyDescent="0.35">
      <c r="A18" s="1" t="s">
        <v>247</v>
      </c>
      <c r="B18" s="22"/>
      <c r="C18" s="42"/>
      <c r="D18" s="1" t="s">
        <v>226</v>
      </c>
      <c r="E18" s="1" t="s">
        <v>226</v>
      </c>
      <c r="G18" s="1" t="s">
        <v>226</v>
      </c>
    </row>
    <row r="19" spans="1:8" s="1" customFormat="1" ht="12.75" hidden="1" customHeight="1" x14ac:dyDescent="0.35">
      <c r="A19" s="1" t="s">
        <v>211</v>
      </c>
      <c r="B19" s="22"/>
      <c r="D19" s="42" t="str">
        <f>CONCATENATE("BUD",NOTES!$D$4)</f>
        <v>BUD2022</v>
      </c>
      <c r="E19" s="42" t="str">
        <f>CONCATENATE("BUD",NOTES!$D$4)</f>
        <v>BUD2022</v>
      </c>
      <c r="G19" s="42" t="str">
        <f>CONCATENATE("BUD",NOTES!$D$4-1)</f>
        <v>BUD2021</v>
      </c>
    </row>
    <row r="20" spans="1:8" ht="15.5" hidden="1" x14ac:dyDescent="0.35">
      <c r="A20" s="1" t="s">
        <v>229</v>
      </c>
      <c r="B20" s="22"/>
      <c r="C20" s="42"/>
      <c r="D20" s="1">
        <v>10</v>
      </c>
      <c r="E20" s="1">
        <v>10</v>
      </c>
      <c r="G20" s="1">
        <v>10</v>
      </c>
    </row>
    <row r="21" spans="1:8" ht="15.5" hidden="1" x14ac:dyDescent="0.35">
      <c r="A21" s="31" t="s">
        <v>422</v>
      </c>
      <c r="B21" s="22"/>
      <c r="C21" s="1"/>
      <c r="D21" s="31" t="s">
        <v>513</v>
      </c>
      <c r="E21" s="31" t="s">
        <v>417</v>
      </c>
      <c r="G21" s="31" t="s">
        <v>522</v>
      </c>
    </row>
    <row r="22" spans="1:8" ht="15.5" hidden="1" x14ac:dyDescent="0.35">
      <c r="A22" s="31" t="s">
        <v>357</v>
      </c>
      <c r="B22" s="22"/>
      <c r="C22" s="1"/>
      <c r="D22" s="31" t="s">
        <v>355</v>
      </c>
      <c r="E22" s="31" t="s">
        <v>355</v>
      </c>
      <c r="G22" s="31" t="s">
        <v>355</v>
      </c>
    </row>
    <row r="23" spans="1:8" s="1" customFormat="1" ht="13" x14ac:dyDescent="0.3">
      <c r="A23" s="31"/>
      <c r="B23" s="31"/>
      <c r="H23" s="3"/>
    </row>
    <row r="24" spans="1:8" s="1" customFormat="1" ht="13" hidden="1" x14ac:dyDescent="0.3">
      <c r="A24" s="1" t="s">
        <v>145</v>
      </c>
      <c r="B24" s="31"/>
      <c r="H24" s="3"/>
    </row>
    <row r="25" spans="1:8" ht="15.5" hidden="1" x14ac:dyDescent="0.35">
      <c r="A25" s="1" t="s">
        <v>235</v>
      </c>
      <c r="B25" s="22"/>
      <c r="C25" s="22"/>
      <c r="D25" s="22"/>
    </row>
    <row r="26" spans="1:8" ht="15.5" hidden="1" x14ac:dyDescent="0.35">
      <c r="A26" s="1" t="s">
        <v>248</v>
      </c>
      <c r="B26" s="22"/>
      <c r="C26" s="42"/>
      <c r="D26" s="1" t="s">
        <v>226</v>
      </c>
      <c r="E26" s="1" t="s">
        <v>226</v>
      </c>
      <c r="G26" s="1" t="s">
        <v>226</v>
      </c>
    </row>
    <row r="27" spans="1:8" s="1" customFormat="1" ht="12.75" hidden="1" customHeight="1" x14ac:dyDescent="0.35">
      <c r="A27" s="1" t="s">
        <v>210</v>
      </c>
      <c r="B27" s="22"/>
      <c r="D27" s="42" t="str">
        <f>CONCATENATE("BUD",NOTES!$D$4)</f>
        <v>BUD2022</v>
      </c>
      <c r="E27" s="42" t="str">
        <f>CONCATENATE("BUD",NOTES!$D$4)</f>
        <v>BUD2022</v>
      </c>
      <c r="G27" s="42" t="str">
        <f>CONCATENATE("BUD",NOTES!$D$4-1)</f>
        <v>BUD2021</v>
      </c>
    </row>
    <row r="28" spans="1:8" ht="15.5" hidden="1" x14ac:dyDescent="0.35">
      <c r="A28" s="1" t="s">
        <v>230</v>
      </c>
      <c r="B28" s="22"/>
      <c r="C28" s="42"/>
      <c r="D28" s="1">
        <v>20</v>
      </c>
      <c r="E28" s="1">
        <v>20</v>
      </c>
      <c r="G28" s="1">
        <v>20</v>
      </c>
    </row>
    <row r="29" spans="1:8" ht="15.5" hidden="1" x14ac:dyDescent="0.35">
      <c r="A29" s="31" t="s">
        <v>216</v>
      </c>
      <c r="B29" s="22"/>
      <c r="C29" s="1"/>
      <c r="D29" s="31" t="s">
        <v>513</v>
      </c>
      <c r="E29" s="31" t="s">
        <v>417</v>
      </c>
      <c r="G29" s="31" t="s">
        <v>522</v>
      </c>
    </row>
    <row r="30" spans="1:8" ht="15.5" hidden="1" x14ac:dyDescent="0.35">
      <c r="A30" s="31" t="s">
        <v>358</v>
      </c>
      <c r="B30" s="22"/>
      <c r="C30" s="1"/>
      <c r="D30" s="31" t="s">
        <v>355</v>
      </c>
      <c r="E30" s="31" t="s">
        <v>355</v>
      </c>
      <c r="G30" s="31" t="s">
        <v>355</v>
      </c>
    </row>
    <row r="31" spans="1:8" s="1" customFormat="1" ht="13" x14ac:dyDescent="0.3">
      <c r="A31" s="31"/>
      <c r="B31" s="31"/>
      <c r="H31" s="3"/>
    </row>
    <row r="32" spans="1:8" s="1" customFormat="1" ht="13" hidden="1" x14ac:dyDescent="0.3">
      <c r="A32" s="1" t="s">
        <v>507</v>
      </c>
      <c r="B32" s="31"/>
      <c r="H32" s="3"/>
    </row>
    <row r="33" spans="1:8" ht="15.5" hidden="1" x14ac:dyDescent="0.35">
      <c r="A33" s="1" t="s">
        <v>236</v>
      </c>
      <c r="B33" s="22"/>
      <c r="C33" s="22"/>
      <c r="D33" s="22"/>
    </row>
    <row r="34" spans="1:8" ht="15.5" hidden="1" x14ac:dyDescent="0.35">
      <c r="A34" s="1" t="s">
        <v>249</v>
      </c>
      <c r="B34" s="22"/>
      <c r="C34" s="42"/>
      <c r="D34" s="1" t="s">
        <v>226</v>
      </c>
      <c r="E34" s="1" t="s">
        <v>226</v>
      </c>
      <c r="G34" s="1" t="s">
        <v>226</v>
      </c>
    </row>
    <row r="35" spans="1:8" s="1" customFormat="1" ht="12.75" hidden="1" customHeight="1" x14ac:dyDescent="0.35">
      <c r="A35" s="1" t="s">
        <v>209</v>
      </c>
      <c r="B35" s="22"/>
      <c r="D35" s="42" t="str">
        <f>CONCATENATE("BUD",NOTES!$D$4)</f>
        <v>BUD2022</v>
      </c>
      <c r="E35" s="42" t="str">
        <f>CONCATENATE("BUD",NOTES!$D$4)</f>
        <v>BUD2022</v>
      </c>
      <c r="G35" s="42" t="str">
        <f>CONCATENATE("BUD",NOTES!$D$4-1)</f>
        <v>BUD2021</v>
      </c>
    </row>
    <row r="36" spans="1:8" ht="15.5" hidden="1" x14ac:dyDescent="0.35">
      <c r="A36" s="1" t="s">
        <v>231</v>
      </c>
      <c r="B36" s="22"/>
      <c r="C36" s="42"/>
      <c r="D36" s="1">
        <v>10</v>
      </c>
      <c r="E36" s="1">
        <v>10</v>
      </c>
      <c r="G36" s="1">
        <v>10</v>
      </c>
    </row>
    <row r="37" spans="1:8" ht="15.5" hidden="1" x14ac:dyDescent="0.35">
      <c r="A37" s="31" t="s">
        <v>217</v>
      </c>
      <c r="B37" s="22"/>
      <c r="C37" s="1"/>
      <c r="D37" s="31" t="s">
        <v>513</v>
      </c>
      <c r="E37" s="31" t="s">
        <v>417</v>
      </c>
      <c r="G37" s="31" t="s">
        <v>522</v>
      </c>
    </row>
    <row r="38" spans="1:8" ht="15.5" hidden="1" x14ac:dyDescent="0.35">
      <c r="A38" s="31" t="s">
        <v>361</v>
      </c>
      <c r="B38" s="22"/>
      <c r="C38" s="1"/>
      <c r="D38" s="31" t="s">
        <v>355</v>
      </c>
      <c r="E38" s="31" t="s">
        <v>355</v>
      </c>
      <c r="G38" s="31" t="s">
        <v>355</v>
      </c>
    </row>
    <row r="39" spans="1:8" ht="15.5" x14ac:dyDescent="0.35">
      <c r="A39" s="31"/>
      <c r="B39" s="22"/>
      <c r="C39" s="1"/>
      <c r="D39" s="1"/>
    </row>
    <row r="40" spans="1:8" s="1" customFormat="1" ht="13" hidden="1" x14ac:dyDescent="0.3">
      <c r="A40" s="1" t="s">
        <v>204</v>
      </c>
      <c r="B40" s="31"/>
      <c r="H40" s="3"/>
    </row>
    <row r="41" spans="1:8" ht="15.5" hidden="1" x14ac:dyDescent="0.35">
      <c r="A41" s="1" t="s">
        <v>237</v>
      </c>
      <c r="B41" s="22"/>
      <c r="C41" s="22"/>
      <c r="D41" s="22"/>
    </row>
    <row r="42" spans="1:8" ht="15.5" hidden="1" x14ac:dyDescent="0.35">
      <c r="A42" s="1" t="s">
        <v>250</v>
      </c>
      <c r="B42" s="22"/>
      <c r="C42" s="42"/>
      <c r="D42" s="1" t="s">
        <v>226</v>
      </c>
      <c r="E42" s="1" t="s">
        <v>226</v>
      </c>
      <c r="G42" s="1" t="s">
        <v>226</v>
      </c>
    </row>
    <row r="43" spans="1:8" s="1" customFormat="1" ht="12.75" hidden="1" customHeight="1" x14ac:dyDescent="0.35">
      <c r="A43" s="1" t="s">
        <v>208</v>
      </c>
      <c r="B43" s="22"/>
      <c r="D43" s="42" t="str">
        <f>CONCATENATE("BUD",NOTES!$D$4)</f>
        <v>BUD2022</v>
      </c>
      <c r="E43" s="42" t="str">
        <f>CONCATENATE("BUD",NOTES!$D$4)</f>
        <v>BUD2022</v>
      </c>
      <c r="G43" s="42" t="str">
        <f>CONCATENATE("BUD",NOTES!$D$4-1)</f>
        <v>BUD2021</v>
      </c>
    </row>
    <row r="44" spans="1:8" ht="15.5" hidden="1" x14ac:dyDescent="0.35">
      <c r="A44" s="1" t="s">
        <v>232</v>
      </c>
      <c r="B44" s="22"/>
      <c r="C44" s="42"/>
      <c r="D44" s="1" t="s">
        <v>423</v>
      </c>
      <c r="E44" s="1" t="s">
        <v>423</v>
      </c>
      <c r="G44" s="1" t="s">
        <v>423</v>
      </c>
    </row>
    <row r="45" spans="1:8" ht="15.5" hidden="1" x14ac:dyDescent="0.35">
      <c r="A45" s="31" t="s">
        <v>218</v>
      </c>
      <c r="B45" s="22"/>
      <c r="C45" s="1"/>
      <c r="D45" s="31" t="s">
        <v>513</v>
      </c>
      <c r="E45" s="31" t="s">
        <v>417</v>
      </c>
      <c r="G45" s="31" t="s">
        <v>522</v>
      </c>
    </row>
    <row r="46" spans="1:8" s="1" customFormat="1" ht="13" x14ac:dyDescent="0.3">
      <c r="A46" s="31"/>
      <c r="B46" s="31"/>
      <c r="H46" s="3"/>
    </row>
    <row r="47" spans="1:8" ht="15.5" x14ac:dyDescent="0.35">
      <c r="A47" s="31"/>
      <c r="B47" s="22"/>
      <c r="C47" s="1"/>
      <c r="D47" s="31"/>
      <c r="E47" s="31"/>
    </row>
    <row r="48" spans="1:8" s="1" customFormat="1" ht="13" hidden="1" x14ac:dyDescent="0.3">
      <c r="A48" s="1" t="s">
        <v>183</v>
      </c>
      <c r="B48" s="31"/>
      <c r="H48" s="3"/>
    </row>
    <row r="49" spans="1:8" ht="15.5" hidden="1" x14ac:dyDescent="0.35">
      <c r="A49" s="1" t="s">
        <v>362</v>
      </c>
      <c r="B49" s="22"/>
      <c r="C49" s="22"/>
      <c r="D49" s="22"/>
    </row>
    <row r="50" spans="1:8" ht="15.5" hidden="1" x14ac:dyDescent="0.35">
      <c r="A50" s="1" t="s">
        <v>363</v>
      </c>
      <c r="B50" s="22"/>
      <c r="C50" s="42"/>
      <c r="D50" s="1" t="s">
        <v>226</v>
      </c>
      <c r="E50" s="1" t="s">
        <v>226</v>
      </c>
      <c r="G50" s="1" t="s">
        <v>226</v>
      </c>
    </row>
    <row r="51" spans="1:8" s="1" customFormat="1" ht="12.75" hidden="1" customHeight="1" x14ac:dyDescent="0.35">
      <c r="A51" s="1" t="s">
        <v>444</v>
      </c>
      <c r="B51" s="22"/>
      <c r="D51" s="42" t="str">
        <f>CONCATENATE("BUD",NOTES!$D$4)</f>
        <v>BUD2022</v>
      </c>
      <c r="E51" s="42" t="str">
        <f>CONCATENATE("BUD",NOTES!$D$4)</f>
        <v>BUD2022</v>
      </c>
      <c r="G51" s="42" t="str">
        <f>CONCATENATE("BUD",NOTES!$D$4-1)</f>
        <v>BUD2021</v>
      </c>
    </row>
    <row r="52" spans="1:8" ht="15.5" hidden="1" x14ac:dyDescent="0.35">
      <c r="A52" s="1" t="s">
        <v>364</v>
      </c>
      <c r="B52" s="22"/>
      <c r="C52" s="42"/>
      <c r="D52" s="1">
        <v>10</v>
      </c>
      <c r="E52" s="1">
        <v>10</v>
      </c>
      <c r="G52" s="1">
        <v>10</v>
      </c>
    </row>
    <row r="53" spans="1:8" ht="15.5" hidden="1" x14ac:dyDescent="0.35">
      <c r="A53" s="31" t="s">
        <v>182</v>
      </c>
      <c r="B53" s="22"/>
      <c r="C53" s="1"/>
      <c r="D53" s="31" t="s">
        <v>513</v>
      </c>
      <c r="E53" s="31" t="s">
        <v>417</v>
      </c>
      <c r="G53" s="31" t="s">
        <v>522</v>
      </c>
    </row>
    <row r="54" spans="1:8" ht="15.5" x14ac:dyDescent="0.35">
      <c r="A54" s="31"/>
      <c r="B54" s="22"/>
      <c r="C54" s="1"/>
      <c r="D54" s="31"/>
      <c r="E54" s="31"/>
    </row>
    <row r="55" spans="1:8" s="1" customFormat="1" ht="13" hidden="1" x14ac:dyDescent="0.3">
      <c r="A55" s="1" t="s">
        <v>200</v>
      </c>
      <c r="B55" s="31"/>
      <c r="H55" s="3"/>
    </row>
    <row r="56" spans="1:8" ht="15.5" hidden="1" x14ac:dyDescent="0.35">
      <c r="A56" s="1" t="s">
        <v>371</v>
      </c>
      <c r="B56" s="22"/>
      <c r="C56" s="22"/>
      <c r="D56" s="22"/>
    </row>
    <row r="57" spans="1:8" ht="15.5" hidden="1" x14ac:dyDescent="0.35">
      <c r="A57" s="1" t="s">
        <v>372</v>
      </c>
      <c r="B57" s="22"/>
      <c r="C57" s="42"/>
      <c r="D57" s="1" t="s">
        <v>226</v>
      </c>
      <c r="E57" s="1" t="s">
        <v>226</v>
      </c>
      <c r="G57" s="1" t="s">
        <v>226</v>
      </c>
    </row>
    <row r="58" spans="1:8" s="1" customFormat="1" ht="12.75" hidden="1" customHeight="1" x14ac:dyDescent="0.35">
      <c r="A58" s="1" t="s">
        <v>445</v>
      </c>
      <c r="B58" s="22"/>
      <c r="D58" s="42" t="str">
        <f>CONCATENATE("BUD",NOTES!$D$4)</f>
        <v>BUD2022</v>
      </c>
      <c r="E58" s="42" t="str">
        <f>CONCATENATE("BUD",NOTES!$D$4)</f>
        <v>BUD2022</v>
      </c>
      <c r="G58" s="42" t="str">
        <f>CONCATENATE("BUD",NOTES!$D$4-1)</f>
        <v>BUD2021</v>
      </c>
    </row>
    <row r="59" spans="1:8" ht="15.5" hidden="1" x14ac:dyDescent="0.35">
      <c r="A59" s="1" t="s">
        <v>373</v>
      </c>
      <c r="B59" s="22"/>
      <c r="C59" s="42"/>
      <c r="D59" s="1">
        <v>20</v>
      </c>
      <c r="E59" s="1">
        <v>20</v>
      </c>
      <c r="G59" s="1">
        <v>20</v>
      </c>
    </row>
    <row r="60" spans="1:8" ht="15.5" hidden="1" x14ac:dyDescent="0.35">
      <c r="A60" s="31" t="s">
        <v>199</v>
      </c>
      <c r="B60" s="22"/>
      <c r="C60" s="1"/>
      <c r="D60" s="31" t="s">
        <v>513</v>
      </c>
      <c r="E60" s="31" t="s">
        <v>417</v>
      </c>
      <c r="G60" s="31" t="s">
        <v>522</v>
      </c>
    </row>
    <row r="61" spans="1:8" ht="15.5" hidden="1" x14ac:dyDescent="0.35">
      <c r="A61" s="31" t="s">
        <v>375</v>
      </c>
      <c r="B61" s="22"/>
      <c r="C61" s="1"/>
      <c r="D61" s="31" t="s">
        <v>355</v>
      </c>
      <c r="E61" s="31" t="s">
        <v>355</v>
      </c>
      <c r="G61" s="31" t="s">
        <v>355</v>
      </c>
    </row>
    <row r="62" spans="1:8" s="1" customFormat="1" ht="13" x14ac:dyDescent="0.3">
      <c r="A62" s="31"/>
      <c r="B62" s="31"/>
      <c r="G62" s="2"/>
      <c r="H62" s="3"/>
    </row>
    <row r="63" spans="1:8" ht="24" hidden="1" customHeight="1" x14ac:dyDescent="0.3">
      <c r="A63" s="44" t="s">
        <v>418</v>
      </c>
      <c r="B63" s="44"/>
      <c r="C63" s="45" t="s">
        <v>251</v>
      </c>
      <c r="D63" s="46">
        <v>6274096038.0700045</v>
      </c>
      <c r="E63" s="47">
        <v>6616810</v>
      </c>
      <c r="F63" s="48">
        <f>SUM(D63:E63)</f>
        <v>6280712848.0700045</v>
      </c>
      <c r="G63">
        <v>5941207552.0499964</v>
      </c>
    </row>
    <row r="64" spans="1:8" ht="24" hidden="1" customHeight="1" thickBot="1" x14ac:dyDescent="0.35">
      <c r="A64" s="44" t="s">
        <v>419</v>
      </c>
      <c r="B64" s="44"/>
      <c r="C64" s="49" t="s">
        <v>420</v>
      </c>
      <c r="D64" s="50">
        <v>116441042</v>
      </c>
      <c r="E64" s="50">
        <v>4271439</v>
      </c>
      <c r="F64" s="38">
        <f>SUM(D64:E64)</f>
        <v>120712481</v>
      </c>
      <c r="G64">
        <v>114255479.15000001</v>
      </c>
    </row>
    <row r="65" spans="1:10" s="55" customFormat="1" ht="12.75" customHeight="1" x14ac:dyDescent="0.3">
      <c r="B65" s="56"/>
      <c r="C65" s="56"/>
      <c r="D65" s="57"/>
      <c r="E65" s="57"/>
      <c r="F65" s="57"/>
    </row>
    <row r="66" spans="1:10" s="21" customFormat="1" ht="24" hidden="1" customHeight="1" thickBot="1" x14ac:dyDescent="0.35">
      <c r="A66" s="66" t="s">
        <v>459</v>
      </c>
      <c r="B66" s="66"/>
      <c r="C66" s="86" t="s">
        <v>460</v>
      </c>
      <c r="D66" s="87">
        <v>1753159113.7100005</v>
      </c>
      <c r="E66" s="87">
        <v>0</v>
      </c>
      <c r="F66" s="83">
        <f>SUM(D66:E66)</f>
        <v>1753159113.7100005</v>
      </c>
      <c r="G66" s="21">
        <v>1702064647.3000009</v>
      </c>
    </row>
    <row r="67" spans="1:10" s="55" customFormat="1" ht="12.75" customHeight="1" x14ac:dyDescent="0.3">
      <c r="B67" s="56"/>
      <c r="C67" s="56"/>
      <c r="D67" s="57"/>
      <c r="E67" s="57"/>
      <c r="F67" s="57"/>
    </row>
    <row r="68" spans="1:10" s="1" customFormat="1" ht="13" x14ac:dyDescent="0.3">
      <c r="A68" s="31"/>
      <c r="B68" s="31"/>
      <c r="G68" s="2"/>
      <c r="H68" s="3"/>
    </row>
    <row r="69" spans="1:10" s="1" customFormat="1" ht="13" x14ac:dyDescent="0.3">
      <c r="A69" s="31"/>
      <c r="B69" s="31"/>
      <c r="G69" s="2"/>
      <c r="H69" s="3"/>
    </row>
    <row r="70" spans="1:10" s="1" customFormat="1" ht="13" x14ac:dyDescent="0.3">
      <c r="A70" s="31"/>
      <c r="B70" s="31"/>
      <c r="G70" s="2"/>
      <c r="H70" s="3"/>
    </row>
    <row r="71" spans="1:10" ht="17.5" x14ac:dyDescent="0.35">
      <c r="A71" s="31"/>
      <c r="B71" s="31"/>
      <c r="C71" s="212" t="str">
        <f>"LOCAL AUTHORITY BUDGETS "&amp;NOTES!$D$4</f>
        <v>LOCAL AUTHORITY BUDGETS 2022</v>
      </c>
      <c r="D71" s="212"/>
      <c r="E71" s="212"/>
      <c r="F71" s="212"/>
      <c r="G71" s="212"/>
    </row>
    <row r="72" spans="1:10" ht="13" x14ac:dyDescent="0.3">
      <c r="A72" s="31"/>
      <c r="B72" s="31"/>
      <c r="C72" s="31"/>
      <c r="D72" s="31"/>
      <c r="E72" s="31"/>
      <c r="F72" s="31"/>
      <c r="G72" s="32"/>
    </row>
    <row r="73" spans="1:10" ht="23.25" customHeight="1" x14ac:dyDescent="0.3">
      <c r="A73" s="1"/>
      <c r="B73" s="1"/>
      <c r="C73" s="41" t="s">
        <v>407</v>
      </c>
      <c r="D73" s="33"/>
      <c r="E73" s="1"/>
      <c r="F73" s="1"/>
      <c r="G73" s="1"/>
    </row>
    <row r="74" spans="1:10" ht="19.5" customHeight="1" x14ac:dyDescent="0.3">
      <c r="A74" s="1"/>
      <c r="B74" s="1"/>
      <c r="C74" s="34" t="str">
        <f>CONCATENATE(("A summary of the expenditure and income from the adopted local authority budgets for  "),NOTES!D4,(" is as follows with comparative budget figures shown for "),NOTES!D4-1)</f>
        <v>A summary of the expenditure and income from the adopted local authority budgets for  2022 is as follows with comparative budget figures shown for 2021</v>
      </c>
      <c r="D74" s="4"/>
      <c r="E74" s="1"/>
      <c r="F74" s="1"/>
      <c r="G74" s="1"/>
    </row>
    <row r="75" spans="1:10" ht="13.5" thickBot="1" x14ac:dyDescent="0.35">
      <c r="A75" s="1"/>
      <c r="B75" s="1"/>
      <c r="C75" s="1"/>
      <c r="D75" s="1"/>
      <c r="E75" s="1"/>
      <c r="F75" s="1"/>
      <c r="G75" s="1"/>
    </row>
    <row r="76" spans="1:10" ht="30" customHeight="1" thickBot="1" x14ac:dyDescent="0.35">
      <c r="A76" s="1"/>
      <c r="B76" s="1"/>
      <c r="C76" s="96"/>
      <c r="D76" s="190" t="str">
        <f>CONCATENATE(NOTES!$D$4," Budgeted Current Expenditure and Income of Local Authorities")</f>
        <v>2022 Budgeted Current Expenditure and Income of Local Authorities</v>
      </c>
      <c r="E76" s="190"/>
      <c r="F76" s="190"/>
      <c r="G76" s="191"/>
    </row>
    <row r="77" spans="1:10" ht="26.5" thickBot="1" x14ac:dyDescent="0.35">
      <c r="A77" s="1"/>
      <c r="B77" s="1"/>
      <c r="C77" s="98"/>
      <c r="D77" s="99" t="s">
        <v>509</v>
      </c>
      <c r="E77" s="99" t="s">
        <v>510</v>
      </c>
      <c r="F77" s="99" t="str">
        <f>CONCATENATE("Total ",NOTES!$D$4," Budget")</f>
        <v>Total 2022 Budget</v>
      </c>
      <c r="G77" s="99" t="str">
        <f>CONCATENATE(("Budget "),NOTES!$D$4-1," (",2,")")</f>
        <v>Budget 2021 (2)</v>
      </c>
    </row>
    <row r="78" spans="1:10" ht="13.5" thickBot="1" x14ac:dyDescent="0.35">
      <c r="A78" s="1"/>
      <c r="B78" s="1"/>
      <c r="C78" s="98"/>
      <c r="D78" s="99" t="s">
        <v>253</v>
      </c>
      <c r="E78" s="99" t="s">
        <v>253</v>
      </c>
      <c r="F78" s="99" t="s">
        <v>253</v>
      </c>
      <c r="G78" s="99" t="s">
        <v>253</v>
      </c>
    </row>
    <row r="79" spans="1:10" s="132" customFormat="1" ht="24" customHeight="1" x14ac:dyDescent="0.35">
      <c r="A79" s="128"/>
      <c r="B79" s="129"/>
      <c r="C79" s="130" t="s">
        <v>413</v>
      </c>
      <c r="D79" s="131">
        <f>D63-D64</f>
        <v>6157654996.0700045</v>
      </c>
      <c r="E79" s="131">
        <f>E63-E64</f>
        <v>2345371</v>
      </c>
      <c r="F79" s="131">
        <f>SUM(D79:E79)</f>
        <v>6160000367.0700045</v>
      </c>
      <c r="G79" s="188">
        <f>G63-G64</f>
        <v>5826952072.8999968</v>
      </c>
      <c r="J79"/>
    </row>
    <row r="80" spans="1:10" ht="30" customHeight="1" x14ac:dyDescent="0.35">
      <c r="A80" s="37"/>
      <c r="B80" s="31"/>
      <c r="C80" s="92" t="s">
        <v>415</v>
      </c>
      <c r="D80" s="51"/>
      <c r="E80" s="51"/>
      <c r="F80" s="51"/>
      <c r="G80" s="91"/>
    </row>
    <row r="81" spans="1:10" ht="24" customHeight="1" x14ac:dyDescent="0.3">
      <c r="A81" s="1" t="s">
        <v>408</v>
      </c>
      <c r="B81" s="1"/>
      <c r="C81" s="93" t="s">
        <v>414</v>
      </c>
      <c r="D81" s="52">
        <v>2454477207.6499996</v>
      </c>
      <c r="E81" s="54">
        <v>0</v>
      </c>
      <c r="F81" s="52">
        <f>SUM(D81:E81)</f>
        <v>2454477207.6499996</v>
      </c>
      <c r="G81" s="94">
        <v>2216846515.7399998</v>
      </c>
    </row>
    <row r="82" spans="1:10" ht="24" customHeight="1" x14ac:dyDescent="0.3">
      <c r="A82" s="1" t="s">
        <v>409</v>
      </c>
      <c r="B82" s="1"/>
      <c r="C82" s="95" t="s">
        <v>511</v>
      </c>
      <c r="D82" s="53">
        <v>415342359.01999998</v>
      </c>
      <c r="E82" s="52">
        <v>0</v>
      </c>
      <c r="F82" s="52">
        <f>SUM(D82:E82)</f>
        <v>415342359.01999998</v>
      </c>
      <c r="G82" s="91">
        <v>421972390</v>
      </c>
    </row>
    <row r="83" spans="1:10" ht="24" customHeight="1" x14ac:dyDescent="0.3">
      <c r="A83" s="1" t="s">
        <v>77</v>
      </c>
      <c r="B83" s="1"/>
      <c r="C83" s="95" t="s">
        <v>198</v>
      </c>
      <c r="D83" s="52">
        <v>0</v>
      </c>
      <c r="E83" s="51">
        <v>0</v>
      </c>
      <c r="F83" s="52">
        <f>SUM(D83:E83)</f>
        <v>0</v>
      </c>
      <c r="G83" s="91">
        <v>0</v>
      </c>
    </row>
    <row r="84" spans="1:10" ht="24" customHeight="1" x14ac:dyDescent="0.3">
      <c r="A84" s="1" t="s">
        <v>410</v>
      </c>
      <c r="B84" s="1"/>
      <c r="C84" s="90" t="s">
        <v>411</v>
      </c>
      <c r="D84" s="51">
        <v>1534676313.6899996</v>
      </c>
      <c r="E84" s="51">
        <v>2345371</v>
      </c>
      <c r="F84" s="52">
        <f>SUM(D84:E84)</f>
        <v>1537021684.6899996</v>
      </c>
      <c r="G84" s="91">
        <v>1486068486.8600001</v>
      </c>
    </row>
    <row r="85" spans="1:10" ht="24" customHeight="1" x14ac:dyDescent="0.3">
      <c r="A85" s="1"/>
      <c r="B85" s="1"/>
      <c r="C85" s="95" t="s">
        <v>412</v>
      </c>
      <c r="D85" s="52">
        <f>D66+D87</f>
        <v>1712626422.7200005</v>
      </c>
      <c r="E85" s="52">
        <f>E66+E87</f>
        <v>0</v>
      </c>
      <c r="F85" s="52">
        <f>SUM(D85:E85)</f>
        <v>1712626422.7200005</v>
      </c>
      <c r="G85" s="91">
        <f>G66+G87</f>
        <v>1671112923.3100009</v>
      </c>
    </row>
    <row r="86" spans="1:10" ht="24" customHeight="1" x14ac:dyDescent="0.3">
      <c r="A86" s="1"/>
      <c r="B86" s="1"/>
      <c r="C86" s="123" t="s">
        <v>71</v>
      </c>
      <c r="D86" s="124">
        <f>SUBTOTAL(9,D81:D85)</f>
        <v>6117122303.079999</v>
      </c>
      <c r="E86" s="125">
        <f>SUBTOTAL(9,E81:E85)</f>
        <v>2345371</v>
      </c>
      <c r="F86" s="126">
        <f>SUBTOTAL(9,F81:F85)</f>
        <v>6119467674.079999</v>
      </c>
      <c r="G86" s="127">
        <f>SUBTOTAL(9,G81:G85)</f>
        <v>5796000315.9100008</v>
      </c>
    </row>
    <row r="87" spans="1:10" ht="24" customHeight="1" x14ac:dyDescent="0.3">
      <c r="A87" s="1" t="s">
        <v>76</v>
      </c>
      <c r="B87" s="1"/>
      <c r="C87" s="95" t="s">
        <v>512</v>
      </c>
      <c r="D87" s="52">
        <v>-40532690.990000002</v>
      </c>
      <c r="E87" s="52">
        <v>0</v>
      </c>
      <c r="F87" s="52">
        <f>SUM(D87:E87)</f>
        <v>-40532690.990000002</v>
      </c>
      <c r="G87" s="91">
        <v>-30951723.989999998</v>
      </c>
    </row>
    <row r="88" spans="1:10" s="137" customFormat="1" ht="24" customHeight="1" thickBot="1" x14ac:dyDescent="0.4">
      <c r="A88" s="133"/>
      <c r="B88" s="133"/>
      <c r="C88" s="134" t="s">
        <v>219</v>
      </c>
      <c r="D88" s="135">
        <f>D86-D87</f>
        <v>6157654994.0699987</v>
      </c>
      <c r="E88" s="135">
        <f>E86-E87</f>
        <v>2345371</v>
      </c>
      <c r="F88" s="135">
        <f>F86-F87</f>
        <v>6160000365.0699987</v>
      </c>
      <c r="G88" s="136">
        <f>G86-G87</f>
        <v>5826952039.9000006</v>
      </c>
      <c r="J88"/>
    </row>
    <row r="89" spans="1:10" ht="13" x14ac:dyDescent="0.3">
      <c r="A89" s="1"/>
      <c r="B89" s="1"/>
      <c r="C89" s="1"/>
      <c r="D89" s="1"/>
      <c r="E89" s="1"/>
      <c r="F89" s="1"/>
      <c r="G89" s="1"/>
    </row>
    <row r="90" spans="1:10" ht="15.5" x14ac:dyDescent="0.3">
      <c r="A90" s="1"/>
      <c r="B90" s="189" t="s">
        <v>503</v>
      </c>
      <c r="C90" s="1" t="s">
        <v>523</v>
      </c>
      <c r="D90" s="1"/>
      <c r="E90" s="1"/>
      <c r="F90" s="40"/>
      <c r="G90" s="1"/>
    </row>
    <row r="91" spans="1:10" ht="15.5" x14ac:dyDescent="0.3">
      <c r="A91" s="1"/>
      <c r="B91" s="189" t="s">
        <v>504</v>
      </c>
      <c r="C91" s="1" t="str">
        <f>CONCATENATE("Adopted Budget "&amp;NOTES!$D$4-1&amp;".")</f>
        <v>Adopted Budget 2021.</v>
      </c>
      <c r="D91" s="1"/>
      <c r="E91" s="1"/>
      <c r="F91" s="40"/>
      <c r="G91" s="1"/>
    </row>
    <row r="92" spans="1:10" ht="15.5" x14ac:dyDescent="0.3">
      <c r="A92" s="1"/>
      <c r="B92" s="189" t="s">
        <v>505</v>
      </c>
      <c r="C92" s="1" t="s">
        <v>506</v>
      </c>
      <c r="D92" s="1"/>
      <c r="E92" s="1"/>
      <c r="F92" s="10" t="s">
        <v>156</v>
      </c>
      <c r="G92" s="1"/>
    </row>
    <row r="93" spans="1:10" ht="13" x14ac:dyDescent="0.3">
      <c r="F93" s="171" t="s">
        <v>156</v>
      </c>
    </row>
    <row r="94" spans="1:10" ht="13" x14ac:dyDescent="0.3">
      <c r="F94" s="171" t="s">
        <v>156</v>
      </c>
    </row>
    <row r="95" spans="1:10" ht="13" x14ac:dyDescent="0.3">
      <c r="F95" s="171" t="s">
        <v>156</v>
      </c>
    </row>
    <row r="96" spans="1:10" x14ac:dyDescent="0.25">
      <c r="F96" s="172" t="s">
        <v>156</v>
      </c>
    </row>
  </sheetData>
  <mergeCells count="1">
    <mergeCell ref="C71:G7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Views>
    <sheetView topLeftCell="B7" zoomScaleNormal="100" workbookViewId="0">
      <selection activeCell="B7" sqref="B7"/>
    </sheetView>
  </sheetViews>
  <sheetFormatPr defaultColWidth="9.1796875" defaultRowHeight="13" x14ac:dyDescent="0.3"/>
  <cols>
    <col min="1" max="1" width="10" style="6" hidden="1" customWidth="1"/>
    <col min="2" max="2" width="10" style="6" customWidth="1"/>
    <col min="3" max="3" width="14.81640625" style="6" customWidth="1"/>
    <col min="4" max="4" width="45" style="6" customWidth="1"/>
    <col min="5" max="5" width="17" style="6" customWidth="1"/>
    <col min="6" max="6" width="17.1796875" style="6" customWidth="1"/>
    <col min="7" max="7" width="10.81640625" style="6" bestFit="1" customWidth="1"/>
    <col min="8" max="8" width="15.1796875" style="6" customWidth="1"/>
    <col min="9" max="9" width="13.54296875" style="6" customWidth="1"/>
    <col min="10" max="10" width="14.54296875" style="6" customWidth="1"/>
    <col min="11" max="11" width="13" style="6" customWidth="1"/>
    <col min="12" max="16384" width="9.1796875" style="6"/>
  </cols>
  <sheetData>
    <row r="1" spans="1:9" s="1" customFormat="1" hidden="1" x14ac:dyDescent="0.3">
      <c r="A1" s="1" t="s">
        <v>54</v>
      </c>
    </row>
    <row r="2" spans="1:9" s="1" customFormat="1" hidden="1" x14ac:dyDescent="0.3">
      <c r="A2" s="1" t="s">
        <v>238</v>
      </c>
    </row>
    <row r="3" spans="1:9" s="1" customFormat="1" hidden="1" x14ac:dyDescent="0.3">
      <c r="A3" s="1" t="s">
        <v>245</v>
      </c>
      <c r="E3" s="1" t="s">
        <v>226</v>
      </c>
      <c r="F3" s="1" t="s">
        <v>226</v>
      </c>
    </row>
    <row r="4" spans="1:9" s="1" customFormat="1" ht="12.75" hidden="1" customHeight="1" x14ac:dyDescent="0.35">
      <c r="A4" s="1" t="s">
        <v>443</v>
      </c>
      <c r="B4" s="22"/>
      <c r="E4" s="42" t="str">
        <f>CONCATENATE("BUD",NOTES!$D$4)</f>
        <v>BUD2022</v>
      </c>
      <c r="F4" s="42" t="str">
        <f>CONCATENATE("BUD",NOTES!$D$4)</f>
        <v>BUD2022</v>
      </c>
      <c r="G4" s="42"/>
      <c r="H4" s="42"/>
      <c r="I4" s="42"/>
    </row>
    <row r="5" spans="1:9" s="1" customFormat="1" hidden="1" x14ac:dyDescent="0.3">
      <c r="A5" s="1" t="s">
        <v>227</v>
      </c>
      <c r="E5" s="7">
        <v>10</v>
      </c>
      <c r="F5" s="1">
        <v>20</v>
      </c>
    </row>
    <row r="6" spans="1:9" s="1" customFormat="1" hidden="1" x14ac:dyDescent="0.3">
      <c r="A6" s="1" t="s">
        <v>353</v>
      </c>
      <c r="B6" s="31"/>
      <c r="E6" s="7" t="s">
        <v>354</v>
      </c>
      <c r="F6" s="1" t="s">
        <v>355</v>
      </c>
    </row>
    <row r="7" spans="1:9" s="1" customFormat="1" x14ac:dyDescent="0.3">
      <c r="B7" s="31"/>
      <c r="E7" s="7"/>
    </row>
    <row r="8" spans="1:9" s="1" customFormat="1" hidden="1" x14ac:dyDescent="0.3">
      <c r="A8" s="1" t="s">
        <v>56</v>
      </c>
      <c r="B8" s="31"/>
      <c r="E8" s="7"/>
    </row>
    <row r="9" spans="1:9" s="1" customFormat="1" hidden="1" x14ac:dyDescent="0.3">
      <c r="A9" s="1" t="s">
        <v>233</v>
      </c>
    </row>
    <row r="10" spans="1:9" s="1" customFormat="1" hidden="1" x14ac:dyDescent="0.3">
      <c r="A10" s="1" t="s">
        <v>246</v>
      </c>
      <c r="E10" s="1" t="s">
        <v>226</v>
      </c>
      <c r="F10" s="1" t="s">
        <v>226</v>
      </c>
    </row>
    <row r="11" spans="1:9" s="1" customFormat="1" ht="12.75" hidden="1" customHeight="1" x14ac:dyDescent="0.35">
      <c r="A11" s="1" t="s">
        <v>212</v>
      </c>
      <c r="B11" s="22"/>
      <c r="E11" s="42" t="str">
        <f>CONCATENATE("BUD",NOTES!$D$4)</f>
        <v>BUD2022</v>
      </c>
      <c r="F11" s="42" t="str">
        <f>CONCATENATE("BUD",NOTES!$D$4)</f>
        <v>BUD2022</v>
      </c>
      <c r="G11" s="42"/>
      <c r="H11" s="42"/>
      <c r="I11" s="42"/>
    </row>
    <row r="12" spans="1:9" s="1" customFormat="1" hidden="1" x14ac:dyDescent="0.3">
      <c r="A12" s="1" t="s">
        <v>228</v>
      </c>
      <c r="E12" s="1">
        <v>10</v>
      </c>
      <c r="F12" s="1">
        <v>10</v>
      </c>
    </row>
    <row r="13" spans="1:9" s="1" customFormat="1" hidden="1" x14ac:dyDescent="0.3">
      <c r="A13" s="1" t="s">
        <v>356</v>
      </c>
      <c r="B13" s="31"/>
      <c r="E13" s="1" t="s">
        <v>355</v>
      </c>
      <c r="F13" s="1" t="s">
        <v>355</v>
      </c>
    </row>
    <row r="14" spans="1:9" s="1" customFormat="1" x14ac:dyDescent="0.3">
      <c r="B14" s="31"/>
      <c r="E14" s="7"/>
    </row>
    <row r="15" spans="1:9" s="1" customFormat="1" hidden="1" x14ac:dyDescent="0.3">
      <c r="A15" s="1" t="s">
        <v>57</v>
      </c>
    </row>
    <row r="16" spans="1:9" s="1" customFormat="1" hidden="1" x14ac:dyDescent="0.3">
      <c r="A16" s="1" t="s">
        <v>234</v>
      </c>
    </row>
    <row r="17" spans="1:12" s="1" customFormat="1" hidden="1" x14ac:dyDescent="0.3">
      <c r="A17" s="1" t="s">
        <v>247</v>
      </c>
      <c r="E17" s="1" t="s">
        <v>226</v>
      </c>
      <c r="F17" s="1" t="s">
        <v>226</v>
      </c>
    </row>
    <row r="18" spans="1:12" s="1" customFormat="1" ht="12.75" hidden="1" customHeight="1" x14ac:dyDescent="0.35">
      <c r="A18" s="1" t="s">
        <v>211</v>
      </c>
      <c r="B18" s="22"/>
      <c r="E18" s="42" t="str">
        <f>CONCATENATE("BUD",NOTES!$D$4)</f>
        <v>BUD2022</v>
      </c>
      <c r="F18" s="42" t="str">
        <f>CONCATENATE("BUD",NOTES!$D$4)</f>
        <v>BUD2022</v>
      </c>
      <c r="G18" s="42"/>
      <c r="H18" s="42"/>
      <c r="I18" s="42"/>
    </row>
    <row r="19" spans="1:12" s="1" customFormat="1" hidden="1" x14ac:dyDescent="0.3">
      <c r="A19" s="1" t="s">
        <v>229</v>
      </c>
      <c r="E19" s="7">
        <v>10</v>
      </c>
      <c r="F19" s="1">
        <v>20</v>
      </c>
    </row>
    <row r="20" spans="1:12" s="1" customFormat="1" hidden="1" x14ac:dyDescent="0.3">
      <c r="A20" s="1" t="s">
        <v>357</v>
      </c>
      <c r="B20" s="31"/>
      <c r="E20" s="7" t="s">
        <v>354</v>
      </c>
      <c r="F20" s="1" t="s">
        <v>355</v>
      </c>
    </row>
    <row r="21" spans="1:12" s="1" customFormat="1" x14ac:dyDescent="0.3">
      <c r="A21" s="31"/>
      <c r="E21" s="7"/>
      <c r="F21" s="7"/>
      <c r="H21" s="2"/>
      <c r="I21" s="3"/>
      <c r="K21" s="7"/>
      <c r="L21" s="7"/>
    </row>
    <row r="22" spans="1:12" s="1" customFormat="1" hidden="1" x14ac:dyDescent="0.3">
      <c r="A22" s="1" t="s">
        <v>58</v>
      </c>
      <c r="B22" s="31"/>
      <c r="E22" s="7"/>
    </row>
    <row r="23" spans="1:12" s="1" customFormat="1" hidden="1" x14ac:dyDescent="0.3">
      <c r="A23" s="1" t="s">
        <v>235</v>
      </c>
    </row>
    <row r="24" spans="1:12" s="1" customFormat="1" hidden="1" x14ac:dyDescent="0.3">
      <c r="A24" s="1" t="s">
        <v>248</v>
      </c>
      <c r="E24" s="1" t="s">
        <v>226</v>
      </c>
      <c r="F24" s="1" t="s">
        <v>226</v>
      </c>
    </row>
    <row r="25" spans="1:12" s="1" customFormat="1" ht="12.75" hidden="1" customHeight="1" x14ac:dyDescent="0.35">
      <c r="A25" s="1" t="s">
        <v>210</v>
      </c>
      <c r="B25" s="22"/>
      <c r="E25" s="42" t="str">
        <f>CONCATENATE("BUD",NOTES!$D$4)</f>
        <v>BUD2022</v>
      </c>
      <c r="F25" s="42" t="str">
        <f>CONCATENATE("BUD",NOTES!$D$4)</f>
        <v>BUD2022</v>
      </c>
      <c r="G25" s="42"/>
      <c r="H25" s="42"/>
      <c r="I25" s="42"/>
    </row>
    <row r="26" spans="1:12" s="1" customFormat="1" hidden="1" x14ac:dyDescent="0.3">
      <c r="A26" s="1" t="s">
        <v>230</v>
      </c>
      <c r="E26" s="1">
        <v>10</v>
      </c>
      <c r="F26" s="1">
        <v>10</v>
      </c>
    </row>
    <row r="27" spans="1:12" s="1" customFormat="1" hidden="1" x14ac:dyDescent="0.3">
      <c r="A27" s="1" t="s">
        <v>358</v>
      </c>
      <c r="B27" s="31"/>
      <c r="E27" s="1" t="s">
        <v>355</v>
      </c>
      <c r="F27" s="1" t="s">
        <v>355</v>
      </c>
    </row>
    <row r="28" spans="1:12" s="1" customFormat="1" x14ac:dyDescent="0.3">
      <c r="A28" s="31"/>
      <c r="E28" s="7"/>
      <c r="F28" s="7"/>
      <c r="H28" s="2"/>
      <c r="I28" s="3"/>
      <c r="K28" s="7"/>
      <c r="L28" s="7"/>
    </row>
    <row r="29" spans="1:12" s="1" customFormat="1" hidden="1" x14ac:dyDescent="0.3">
      <c r="A29" s="1" t="s">
        <v>59</v>
      </c>
    </row>
    <row r="30" spans="1:12" s="1" customFormat="1" hidden="1" x14ac:dyDescent="0.3">
      <c r="A30" s="1" t="s">
        <v>236</v>
      </c>
    </row>
    <row r="31" spans="1:12" s="1" customFormat="1" hidden="1" x14ac:dyDescent="0.3">
      <c r="A31" s="1" t="s">
        <v>249</v>
      </c>
      <c r="E31" s="1" t="s">
        <v>226</v>
      </c>
      <c r="F31" s="1" t="s">
        <v>226</v>
      </c>
    </row>
    <row r="32" spans="1:12" s="1" customFormat="1" ht="12.75" hidden="1" customHeight="1" x14ac:dyDescent="0.35">
      <c r="A32" s="1" t="s">
        <v>209</v>
      </c>
      <c r="B32" s="22"/>
      <c r="E32" s="42" t="str">
        <f>CONCATENATE("BUD",NOTES!$D$4)</f>
        <v>BUD2022</v>
      </c>
      <c r="F32" s="42" t="str">
        <f>CONCATENATE("BUD",NOTES!$D$4)</f>
        <v>BUD2022</v>
      </c>
      <c r="G32" s="42"/>
      <c r="H32" s="42"/>
      <c r="I32" s="42"/>
    </row>
    <row r="33" spans="1:10" s="1" customFormat="1" hidden="1" x14ac:dyDescent="0.3">
      <c r="A33" s="1" t="s">
        <v>231</v>
      </c>
      <c r="E33" s="7">
        <v>10</v>
      </c>
      <c r="F33" s="1">
        <v>20</v>
      </c>
    </row>
    <row r="34" spans="1:10" s="1" customFormat="1" hidden="1" x14ac:dyDescent="0.3">
      <c r="A34" s="1" t="s">
        <v>361</v>
      </c>
      <c r="B34" s="31"/>
      <c r="E34" s="7" t="s">
        <v>354</v>
      </c>
      <c r="F34" s="1" t="s">
        <v>355</v>
      </c>
    </row>
    <row r="35" spans="1:10" s="1" customFormat="1" x14ac:dyDescent="0.3">
      <c r="A35" s="31"/>
      <c r="B35" s="31"/>
      <c r="E35" s="7"/>
      <c r="J35" s="62"/>
    </row>
    <row r="36" spans="1:10" s="1" customFormat="1" hidden="1" x14ac:dyDescent="0.3">
      <c r="A36" s="1" t="s">
        <v>60</v>
      </c>
      <c r="B36" s="31"/>
      <c r="E36" s="7"/>
    </row>
    <row r="37" spans="1:10" s="1" customFormat="1" hidden="1" x14ac:dyDescent="0.3">
      <c r="A37" s="1" t="s">
        <v>237</v>
      </c>
    </row>
    <row r="38" spans="1:10" s="1" customFormat="1" hidden="1" x14ac:dyDescent="0.3">
      <c r="A38" s="1" t="s">
        <v>250</v>
      </c>
      <c r="E38" s="1" t="s">
        <v>226</v>
      </c>
      <c r="F38" s="1" t="s">
        <v>226</v>
      </c>
    </row>
    <row r="39" spans="1:10" s="1" customFormat="1" ht="12.75" hidden="1" customHeight="1" x14ac:dyDescent="0.35">
      <c r="A39" s="1" t="s">
        <v>208</v>
      </c>
      <c r="B39" s="22"/>
      <c r="E39" s="42" t="str">
        <f>CONCATENATE("BUD",NOTES!$D$4)</f>
        <v>BUD2022</v>
      </c>
      <c r="F39" s="42" t="str">
        <f>CONCATENATE("BUD",NOTES!$D$4)</f>
        <v>BUD2022</v>
      </c>
      <c r="G39" s="42"/>
      <c r="H39" s="42"/>
      <c r="I39" s="42"/>
    </row>
    <row r="40" spans="1:10" s="1" customFormat="1" hidden="1" x14ac:dyDescent="0.3">
      <c r="A40" s="1" t="s">
        <v>232</v>
      </c>
      <c r="E40" s="1">
        <v>10</v>
      </c>
      <c r="F40" s="1">
        <v>10</v>
      </c>
    </row>
    <row r="41" spans="1:10" s="1" customFormat="1" hidden="1" x14ac:dyDescent="0.3">
      <c r="A41" s="1" t="s">
        <v>368</v>
      </c>
      <c r="B41" s="31"/>
      <c r="E41" s="1" t="s">
        <v>355</v>
      </c>
      <c r="F41" s="1" t="s">
        <v>355</v>
      </c>
    </row>
    <row r="42" spans="1:10" s="1" customFormat="1" x14ac:dyDescent="0.3">
      <c r="A42" s="31"/>
      <c r="B42" s="31"/>
      <c r="E42" s="7"/>
      <c r="J42" s="62"/>
    </row>
    <row r="43" spans="1:10" s="1" customFormat="1" hidden="1" x14ac:dyDescent="0.3">
      <c r="A43" s="1" t="s">
        <v>61</v>
      </c>
    </row>
    <row r="44" spans="1:10" s="1" customFormat="1" hidden="1" x14ac:dyDescent="0.3">
      <c r="A44" s="1" t="s">
        <v>239</v>
      </c>
    </row>
    <row r="45" spans="1:10" s="1" customFormat="1" hidden="1" x14ac:dyDescent="0.3">
      <c r="A45" s="1" t="s">
        <v>240</v>
      </c>
      <c r="E45" s="1" t="s">
        <v>226</v>
      </c>
      <c r="F45" s="1" t="s">
        <v>226</v>
      </c>
    </row>
    <row r="46" spans="1:10" s="1" customFormat="1" ht="12.75" hidden="1" customHeight="1" x14ac:dyDescent="0.35">
      <c r="A46" s="1" t="s">
        <v>207</v>
      </c>
      <c r="B46" s="22"/>
      <c r="E46" s="42" t="str">
        <f>CONCATENATE("BUD",NOTES!$D$4)</f>
        <v>BUD2022</v>
      </c>
      <c r="F46" s="42" t="str">
        <f>CONCATENATE("BUD",NOTES!$D$4)</f>
        <v>BUD2022</v>
      </c>
      <c r="G46" s="42"/>
      <c r="H46" s="42"/>
      <c r="I46" s="42"/>
    </row>
    <row r="47" spans="1:10" s="1" customFormat="1" hidden="1" x14ac:dyDescent="0.3">
      <c r="A47" s="1" t="s">
        <v>241</v>
      </c>
      <c r="E47" s="7">
        <v>10</v>
      </c>
      <c r="F47" s="1">
        <v>20</v>
      </c>
    </row>
    <row r="48" spans="1:10" s="1" customFormat="1" hidden="1" x14ac:dyDescent="0.3">
      <c r="A48" s="1" t="s">
        <v>369</v>
      </c>
      <c r="B48" s="31"/>
      <c r="E48" s="7" t="s">
        <v>354</v>
      </c>
      <c r="F48" s="1" t="s">
        <v>355</v>
      </c>
    </row>
    <row r="49" spans="1:10" s="1" customFormat="1" x14ac:dyDescent="0.3">
      <c r="E49" s="7"/>
      <c r="F49" s="7"/>
      <c r="H49" s="2"/>
      <c r="I49" s="3"/>
    </row>
    <row r="50" spans="1:10" s="1" customFormat="1" hidden="1" x14ac:dyDescent="0.3">
      <c r="A50" s="1" t="s">
        <v>62</v>
      </c>
      <c r="B50" s="31"/>
      <c r="E50" s="7"/>
    </row>
    <row r="51" spans="1:10" s="1" customFormat="1" hidden="1" x14ac:dyDescent="0.3">
      <c r="A51" s="1" t="s">
        <v>242</v>
      </c>
    </row>
    <row r="52" spans="1:10" s="1" customFormat="1" hidden="1" x14ac:dyDescent="0.3">
      <c r="A52" s="1" t="s">
        <v>243</v>
      </c>
      <c r="E52" s="1" t="s">
        <v>226</v>
      </c>
      <c r="F52" s="1" t="s">
        <v>226</v>
      </c>
    </row>
    <row r="53" spans="1:10" s="1" customFormat="1" ht="12.75" hidden="1" customHeight="1" x14ac:dyDescent="0.35">
      <c r="A53" s="1" t="s">
        <v>206</v>
      </c>
      <c r="B53" s="22"/>
      <c r="E53" s="42" t="str">
        <f>CONCATENATE("BUD",NOTES!$D$4)</f>
        <v>BUD2022</v>
      </c>
      <c r="F53" s="42" t="str">
        <f>CONCATENATE("BUD",NOTES!$D$4)</f>
        <v>BUD2022</v>
      </c>
      <c r="G53" s="42"/>
      <c r="H53" s="42"/>
      <c r="I53" s="42"/>
    </row>
    <row r="54" spans="1:10" s="1" customFormat="1" hidden="1" x14ac:dyDescent="0.3">
      <c r="A54" s="1" t="s">
        <v>244</v>
      </c>
      <c r="E54" s="1">
        <v>10</v>
      </c>
      <c r="F54" s="1">
        <v>10</v>
      </c>
    </row>
    <row r="55" spans="1:10" s="1" customFormat="1" hidden="1" x14ac:dyDescent="0.3">
      <c r="A55" s="1" t="s">
        <v>370</v>
      </c>
      <c r="B55" s="31"/>
      <c r="E55" s="1" t="s">
        <v>355</v>
      </c>
      <c r="F55" s="1" t="s">
        <v>355</v>
      </c>
    </row>
    <row r="56" spans="1:10" s="1" customFormat="1" x14ac:dyDescent="0.3">
      <c r="E56" s="7"/>
      <c r="F56" s="7"/>
      <c r="H56" s="2"/>
      <c r="I56" s="3"/>
    </row>
    <row r="57" spans="1:10" s="1" customFormat="1" hidden="1" x14ac:dyDescent="0.3">
      <c r="A57" s="1" t="s">
        <v>63</v>
      </c>
    </row>
    <row r="58" spans="1:10" s="1" customFormat="1" hidden="1" x14ac:dyDescent="0.3">
      <c r="A58" s="1" t="s">
        <v>362</v>
      </c>
    </row>
    <row r="59" spans="1:10" s="1" customFormat="1" hidden="1" x14ac:dyDescent="0.3">
      <c r="A59" s="1" t="s">
        <v>363</v>
      </c>
      <c r="E59" s="1" t="s">
        <v>226</v>
      </c>
      <c r="F59" s="1" t="s">
        <v>226</v>
      </c>
    </row>
    <row r="60" spans="1:10" s="1" customFormat="1" ht="12.75" hidden="1" customHeight="1" x14ac:dyDescent="0.35">
      <c r="A60" s="1" t="s">
        <v>444</v>
      </c>
      <c r="B60" s="22"/>
      <c r="E60" s="42" t="str">
        <f>CONCATENATE("BUD",NOTES!$D$4)</f>
        <v>BUD2022</v>
      </c>
      <c r="F60" s="42" t="str">
        <f>CONCATENATE("BUD",NOTES!$D$4)</f>
        <v>BUD2022</v>
      </c>
      <c r="G60" s="42"/>
      <c r="H60" s="42"/>
      <c r="I60" s="42"/>
    </row>
    <row r="61" spans="1:10" s="1" customFormat="1" hidden="1" x14ac:dyDescent="0.3">
      <c r="A61" s="1" t="s">
        <v>364</v>
      </c>
      <c r="E61" s="7">
        <v>10</v>
      </c>
      <c r="F61" s="1">
        <v>20</v>
      </c>
    </row>
    <row r="62" spans="1:10" s="1" customFormat="1" hidden="1" x14ac:dyDescent="0.3">
      <c r="A62" s="1" t="s">
        <v>366</v>
      </c>
      <c r="B62" s="31"/>
      <c r="E62" s="7" t="s">
        <v>354</v>
      </c>
      <c r="F62" s="1" t="s">
        <v>355</v>
      </c>
    </row>
    <row r="63" spans="1:10" s="1" customFormat="1" ht="12" customHeight="1" x14ac:dyDescent="0.3">
      <c r="E63" s="7"/>
      <c r="J63" s="62"/>
    </row>
    <row r="64" spans="1:10" s="1" customFormat="1" hidden="1" x14ac:dyDescent="0.3">
      <c r="A64" s="1" t="s">
        <v>64</v>
      </c>
      <c r="B64" s="31"/>
      <c r="E64" s="7"/>
    </row>
    <row r="65" spans="1:10" s="1" customFormat="1" hidden="1" x14ac:dyDescent="0.3">
      <c r="A65" s="1" t="s">
        <v>371</v>
      </c>
    </row>
    <row r="66" spans="1:10" s="1" customFormat="1" hidden="1" x14ac:dyDescent="0.3">
      <c r="A66" s="1" t="s">
        <v>372</v>
      </c>
      <c r="E66" s="1" t="s">
        <v>226</v>
      </c>
      <c r="F66" s="1" t="s">
        <v>226</v>
      </c>
    </row>
    <row r="67" spans="1:10" s="1" customFormat="1" ht="12.75" hidden="1" customHeight="1" x14ac:dyDescent="0.35">
      <c r="A67" s="1" t="s">
        <v>445</v>
      </c>
      <c r="B67" s="22"/>
      <c r="E67" s="42" t="str">
        <f>CONCATENATE("BUD",NOTES!$D$4)</f>
        <v>BUD2022</v>
      </c>
      <c r="F67" s="42" t="str">
        <f>CONCATENATE("BUD",NOTES!$D$4)</f>
        <v>BUD2022</v>
      </c>
      <c r="G67" s="42"/>
      <c r="H67" s="42"/>
      <c r="I67" s="42"/>
    </row>
    <row r="68" spans="1:10" s="1" customFormat="1" hidden="1" x14ac:dyDescent="0.3">
      <c r="A68" s="1" t="s">
        <v>373</v>
      </c>
      <c r="E68" s="1">
        <v>10</v>
      </c>
      <c r="F68" s="1">
        <v>10</v>
      </c>
    </row>
    <row r="69" spans="1:10" s="1" customFormat="1" hidden="1" x14ac:dyDescent="0.3">
      <c r="A69" s="1" t="s">
        <v>375</v>
      </c>
      <c r="B69" s="31"/>
      <c r="E69" s="1" t="s">
        <v>355</v>
      </c>
      <c r="F69" s="1" t="s">
        <v>355</v>
      </c>
    </row>
    <row r="70" spans="1:10" s="1" customFormat="1" ht="12" customHeight="1" x14ac:dyDescent="0.3">
      <c r="E70" s="7"/>
      <c r="J70" s="62"/>
    </row>
    <row r="71" spans="1:10" s="1" customFormat="1" hidden="1" x14ac:dyDescent="0.3">
      <c r="A71" s="1" t="s">
        <v>65</v>
      </c>
    </row>
    <row r="72" spans="1:10" s="1" customFormat="1" hidden="1" x14ac:dyDescent="0.3">
      <c r="A72" s="1" t="s">
        <v>376</v>
      </c>
    </row>
    <row r="73" spans="1:10" s="1" customFormat="1" hidden="1" x14ac:dyDescent="0.3">
      <c r="A73" s="1" t="s">
        <v>377</v>
      </c>
      <c r="E73" s="1" t="s">
        <v>226</v>
      </c>
      <c r="F73" s="1" t="s">
        <v>226</v>
      </c>
    </row>
    <row r="74" spans="1:10" s="1" customFormat="1" ht="12.75" hidden="1" customHeight="1" x14ac:dyDescent="0.35">
      <c r="A74" s="1" t="s">
        <v>446</v>
      </c>
      <c r="B74" s="22"/>
      <c r="E74" s="42" t="str">
        <f>CONCATENATE("BUD",NOTES!$D$4)</f>
        <v>BUD2022</v>
      </c>
      <c r="F74" s="42" t="str">
        <f>CONCATENATE("BUD",NOTES!$D$4)</f>
        <v>BUD2022</v>
      </c>
      <c r="G74" s="42"/>
      <c r="H74" s="42"/>
      <c r="I74" s="42"/>
    </row>
    <row r="75" spans="1:10" s="1" customFormat="1" hidden="1" x14ac:dyDescent="0.3">
      <c r="A75" s="1" t="s">
        <v>378</v>
      </c>
      <c r="E75" s="7">
        <v>10</v>
      </c>
      <c r="F75" s="1">
        <v>20</v>
      </c>
    </row>
    <row r="76" spans="1:10" s="1" customFormat="1" hidden="1" x14ac:dyDescent="0.3">
      <c r="A76" s="1" t="s">
        <v>380</v>
      </c>
      <c r="B76" s="31"/>
      <c r="E76" s="7" t="s">
        <v>354</v>
      </c>
      <c r="F76" s="1" t="s">
        <v>355</v>
      </c>
    </row>
    <row r="77" spans="1:10" s="1" customFormat="1" x14ac:dyDescent="0.3">
      <c r="E77" s="7"/>
      <c r="H77" s="2"/>
      <c r="I77" s="3"/>
    </row>
    <row r="78" spans="1:10" s="1" customFormat="1" hidden="1" x14ac:dyDescent="0.3">
      <c r="A78" s="1" t="s">
        <v>66</v>
      </c>
      <c r="B78" s="31"/>
      <c r="E78" s="7"/>
    </row>
    <row r="79" spans="1:10" s="1" customFormat="1" hidden="1" x14ac:dyDescent="0.3">
      <c r="A79" s="1" t="s">
        <v>381</v>
      </c>
    </row>
    <row r="80" spans="1:10" s="1" customFormat="1" hidden="1" x14ac:dyDescent="0.3">
      <c r="A80" s="1" t="s">
        <v>382</v>
      </c>
      <c r="E80" s="1" t="s">
        <v>226</v>
      </c>
      <c r="F80" s="1" t="s">
        <v>226</v>
      </c>
    </row>
    <row r="81" spans="1:10" s="1" customFormat="1" ht="12.75" hidden="1" customHeight="1" x14ac:dyDescent="0.35">
      <c r="A81" s="1" t="s">
        <v>447</v>
      </c>
      <c r="B81" s="22"/>
      <c r="E81" s="42" t="str">
        <f>CONCATENATE("BUD",NOTES!$D$4)</f>
        <v>BUD2022</v>
      </c>
      <c r="F81" s="42" t="str">
        <f>CONCATENATE("BUD",NOTES!$D$4)</f>
        <v>BUD2022</v>
      </c>
      <c r="G81" s="42"/>
      <c r="H81" s="42"/>
      <c r="I81" s="42"/>
    </row>
    <row r="82" spans="1:10" s="1" customFormat="1" hidden="1" x14ac:dyDescent="0.3">
      <c r="A82" s="1" t="s">
        <v>383</v>
      </c>
      <c r="E82" s="1">
        <v>10</v>
      </c>
      <c r="F82" s="1">
        <v>10</v>
      </c>
    </row>
    <row r="83" spans="1:10" s="1" customFormat="1" hidden="1" x14ac:dyDescent="0.3">
      <c r="A83" s="1" t="s">
        <v>385</v>
      </c>
      <c r="B83" s="31"/>
      <c r="E83" s="1" t="s">
        <v>355</v>
      </c>
      <c r="F83" s="1" t="s">
        <v>355</v>
      </c>
    </row>
    <row r="84" spans="1:10" s="1" customFormat="1" x14ac:dyDescent="0.3">
      <c r="E84" s="7"/>
      <c r="H84" s="2"/>
      <c r="I84" s="3"/>
    </row>
    <row r="85" spans="1:10" s="1" customFormat="1" hidden="1" x14ac:dyDescent="0.3">
      <c r="A85" s="1" t="s">
        <v>67</v>
      </c>
    </row>
    <row r="86" spans="1:10" s="1" customFormat="1" hidden="1" x14ac:dyDescent="0.3">
      <c r="A86" s="1" t="s">
        <v>387</v>
      </c>
    </row>
    <row r="87" spans="1:10" s="1" customFormat="1" hidden="1" x14ac:dyDescent="0.3">
      <c r="A87" s="1" t="s">
        <v>388</v>
      </c>
      <c r="E87" s="1" t="s">
        <v>226</v>
      </c>
      <c r="F87" s="1" t="s">
        <v>226</v>
      </c>
    </row>
    <row r="88" spans="1:10" s="1" customFormat="1" ht="12.75" hidden="1" customHeight="1" x14ac:dyDescent="0.35">
      <c r="A88" s="1" t="s">
        <v>448</v>
      </c>
      <c r="B88" s="22"/>
      <c r="E88" s="42" t="str">
        <f>CONCATENATE("BUD",NOTES!$D$4)</f>
        <v>BUD2022</v>
      </c>
      <c r="F88" s="42" t="str">
        <f>CONCATENATE("BUD",NOTES!$D$4)</f>
        <v>BUD2022</v>
      </c>
      <c r="G88" s="42"/>
      <c r="H88" s="42"/>
      <c r="I88" s="42"/>
    </row>
    <row r="89" spans="1:10" s="1" customFormat="1" hidden="1" x14ac:dyDescent="0.3">
      <c r="A89" s="1" t="s">
        <v>389</v>
      </c>
      <c r="E89" s="7">
        <v>10</v>
      </c>
      <c r="F89" s="1">
        <v>20</v>
      </c>
    </row>
    <row r="90" spans="1:10" s="1" customFormat="1" hidden="1" x14ac:dyDescent="0.3">
      <c r="A90" s="1" t="s">
        <v>391</v>
      </c>
      <c r="B90" s="31"/>
      <c r="E90" s="7" t="s">
        <v>354</v>
      </c>
      <c r="F90" s="1" t="s">
        <v>355</v>
      </c>
    </row>
    <row r="91" spans="1:10" s="1" customFormat="1" ht="12" customHeight="1" x14ac:dyDescent="0.3">
      <c r="C91"/>
      <c r="D91"/>
      <c r="J91" s="62"/>
    </row>
    <row r="92" spans="1:10" s="1" customFormat="1" hidden="1" x14ac:dyDescent="0.3">
      <c r="A92" s="1" t="s">
        <v>68</v>
      </c>
      <c r="B92" s="31"/>
      <c r="E92" s="7"/>
    </row>
    <row r="93" spans="1:10" s="1" customFormat="1" hidden="1" x14ac:dyDescent="0.3">
      <c r="A93" s="1" t="s">
        <v>392</v>
      </c>
    </row>
    <row r="94" spans="1:10" s="1" customFormat="1" hidden="1" x14ac:dyDescent="0.3">
      <c r="A94" s="1" t="s">
        <v>393</v>
      </c>
      <c r="E94" s="1" t="s">
        <v>226</v>
      </c>
      <c r="F94" s="1" t="s">
        <v>226</v>
      </c>
    </row>
    <row r="95" spans="1:10" s="1" customFormat="1" ht="12.75" hidden="1" customHeight="1" x14ac:dyDescent="0.35">
      <c r="A95" s="1" t="s">
        <v>140</v>
      </c>
      <c r="B95" s="22"/>
      <c r="E95" s="42" t="str">
        <f>CONCATENATE("BUD",NOTES!$D$4)</f>
        <v>BUD2022</v>
      </c>
      <c r="F95" s="42" t="str">
        <f>CONCATENATE("BUD",NOTES!$D$4)</f>
        <v>BUD2022</v>
      </c>
      <c r="G95" s="42"/>
      <c r="H95" s="42"/>
      <c r="I95" s="42"/>
    </row>
    <row r="96" spans="1:10" s="1" customFormat="1" hidden="1" x14ac:dyDescent="0.3">
      <c r="A96" s="1" t="s">
        <v>394</v>
      </c>
      <c r="E96" s="1">
        <v>10</v>
      </c>
      <c r="F96" s="1">
        <v>10</v>
      </c>
    </row>
    <row r="97" spans="1:10" s="1" customFormat="1" hidden="1" x14ac:dyDescent="0.3">
      <c r="A97" s="1" t="s">
        <v>396</v>
      </c>
      <c r="B97" s="31"/>
      <c r="E97" s="1" t="s">
        <v>355</v>
      </c>
      <c r="F97" s="1" t="s">
        <v>355</v>
      </c>
    </row>
    <row r="98" spans="1:10" s="1" customFormat="1" ht="12" customHeight="1" x14ac:dyDescent="0.3">
      <c r="C98"/>
      <c r="D98"/>
      <c r="J98" s="62"/>
    </row>
    <row r="99" spans="1:10" s="1" customFormat="1" hidden="1" x14ac:dyDescent="0.3">
      <c r="A99" s="1" t="s">
        <v>69</v>
      </c>
    </row>
    <row r="100" spans="1:10" s="1" customFormat="1" hidden="1" x14ac:dyDescent="0.3">
      <c r="A100" s="1" t="s">
        <v>397</v>
      </c>
    </row>
    <row r="101" spans="1:10" s="1" customFormat="1" hidden="1" x14ac:dyDescent="0.3">
      <c r="A101" s="1" t="s">
        <v>398</v>
      </c>
      <c r="E101" s="1" t="s">
        <v>226</v>
      </c>
      <c r="F101" s="1" t="s">
        <v>226</v>
      </c>
    </row>
    <row r="102" spans="1:10" s="1" customFormat="1" ht="12.75" hidden="1" customHeight="1" x14ac:dyDescent="0.35">
      <c r="A102" s="1" t="s">
        <v>449</v>
      </c>
      <c r="B102" s="22"/>
      <c r="E102" s="42" t="str">
        <f>CONCATENATE("BUD",NOTES!$D$4)</f>
        <v>BUD2022</v>
      </c>
      <c r="F102" s="42" t="str">
        <f>CONCATENATE("BUD",NOTES!$D$4)</f>
        <v>BUD2022</v>
      </c>
      <c r="G102" s="42"/>
      <c r="H102" s="42"/>
      <c r="I102" s="42"/>
    </row>
    <row r="103" spans="1:10" s="1" customFormat="1" hidden="1" x14ac:dyDescent="0.3">
      <c r="A103" s="1" t="s">
        <v>399</v>
      </c>
      <c r="E103" s="7">
        <v>10</v>
      </c>
      <c r="F103" s="1">
        <v>20</v>
      </c>
    </row>
    <row r="104" spans="1:10" s="1" customFormat="1" hidden="1" x14ac:dyDescent="0.3">
      <c r="A104" s="1" t="s">
        <v>401</v>
      </c>
      <c r="B104" s="31"/>
      <c r="E104" s="7" t="s">
        <v>354</v>
      </c>
      <c r="F104" s="1" t="s">
        <v>355</v>
      </c>
    </row>
    <row r="105" spans="1:10" s="1" customFormat="1" x14ac:dyDescent="0.3"/>
    <row r="106" spans="1:10" s="1" customFormat="1" hidden="1" x14ac:dyDescent="0.3">
      <c r="A106" s="1" t="s">
        <v>70</v>
      </c>
      <c r="B106" s="31"/>
      <c r="E106" s="7"/>
    </row>
    <row r="107" spans="1:10" s="1" customFormat="1" hidden="1" x14ac:dyDescent="0.3">
      <c r="A107" s="1" t="s">
        <v>402</v>
      </c>
    </row>
    <row r="108" spans="1:10" s="1" customFormat="1" hidden="1" x14ac:dyDescent="0.3">
      <c r="A108" s="1" t="s">
        <v>403</v>
      </c>
      <c r="E108" s="1" t="s">
        <v>226</v>
      </c>
      <c r="F108" s="1" t="s">
        <v>226</v>
      </c>
    </row>
    <row r="109" spans="1:10" s="1" customFormat="1" ht="12.75" hidden="1" customHeight="1" x14ac:dyDescent="0.35">
      <c r="A109" s="1" t="s">
        <v>450</v>
      </c>
      <c r="B109" s="22"/>
      <c r="E109" s="42" t="str">
        <f>CONCATENATE("BUD",NOTES!$D$4)</f>
        <v>BUD2022</v>
      </c>
      <c r="F109" s="42" t="str">
        <f>CONCATENATE("BUD",NOTES!$D$4)</f>
        <v>BUD2022</v>
      </c>
      <c r="G109" s="42"/>
      <c r="H109" s="42"/>
      <c r="I109" s="42"/>
    </row>
    <row r="110" spans="1:10" s="1" customFormat="1" hidden="1" x14ac:dyDescent="0.3">
      <c r="A110" s="1" t="s">
        <v>404</v>
      </c>
      <c r="E110" s="1">
        <v>10</v>
      </c>
      <c r="F110" s="1">
        <v>10</v>
      </c>
    </row>
    <row r="111" spans="1:10" s="1" customFormat="1" hidden="1" x14ac:dyDescent="0.3">
      <c r="A111" s="1" t="s">
        <v>406</v>
      </c>
      <c r="B111" s="31"/>
      <c r="E111" s="1" t="s">
        <v>355</v>
      </c>
      <c r="F111" s="1" t="s">
        <v>355</v>
      </c>
    </row>
    <row r="112" spans="1:10" s="1" customFormat="1" x14ac:dyDescent="0.3">
      <c r="J112" s="62"/>
    </row>
    <row r="113" spans="1:6" ht="20.149999999999999" hidden="1" customHeight="1" x14ac:dyDescent="0.3">
      <c r="A113" s="66" t="s">
        <v>424</v>
      </c>
      <c r="B113" s="66"/>
      <c r="C113" s="68" t="s">
        <v>451</v>
      </c>
      <c r="D113" s="68"/>
      <c r="E113" s="67">
        <v>2292813531.2900004</v>
      </c>
      <c r="F113" s="67">
        <v>2182572854.04</v>
      </c>
    </row>
    <row r="114" spans="1:6" ht="20.149999999999999" hidden="1" customHeight="1" x14ac:dyDescent="0.3">
      <c r="A114" s="66" t="s">
        <v>425</v>
      </c>
      <c r="B114" s="66"/>
      <c r="C114" s="68" t="s">
        <v>426</v>
      </c>
      <c r="D114" s="68"/>
      <c r="E114" s="69">
        <v>15398800</v>
      </c>
      <c r="F114" s="70">
        <v>15398800</v>
      </c>
    </row>
    <row r="115" spans="1:6" ht="20.149999999999999" hidden="1" customHeight="1" x14ac:dyDescent="0.3">
      <c r="A115" s="66" t="s">
        <v>427</v>
      </c>
      <c r="B115" s="66"/>
      <c r="C115" s="68" t="s">
        <v>452</v>
      </c>
      <c r="D115" s="68"/>
      <c r="E115" s="69">
        <v>1200649475.6300004</v>
      </c>
      <c r="F115" s="70">
        <v>733184149.36000001</v>
      </c>
    </row>
    <row r="116" spans="1:6" ht="20.149999999999999" hidden="1" customHeight="1" x14ac:dyDescent="0.3">
      <c r="A116" s="66" t="s">
        <v>428</v>
      </c>
      <c r="B116" s="66"/>
      <c r="C116" s="68" t="s">
        <v>426</v>
      </c>
      <c r="D116" s="68"/>
      <c r="E116" s="69">
        <v>2244096</v>
      </c>
      <c r="F116" s="70">
        <v>2244096</v>
      </c>
    </row>
    <row r="117" spans="1:6" ht="20.149999999999999" hidden="1" customHeight="1" x14ac:dyDescent="0.3">
      <c r="A117" s="66" t="s">
        <v>429</v>
      </c>
      <c r="B117" s="66"/>
      <c r="C117" s="68" t="s">
        <v>453</v>
      </c>
      <c r="D117" s="68"/>
      <c r="E117" s="69">
        <v>404781336.51999992</v>
      </c>
      <c r="F117" s="70">
        <v>363852896.58999991</v>
      </c>
    </row>
    <row r="118" spans="1:6" ht="20.149999999999999" hidden="1" customHeight="1" x14ac:dyDescent="0.3">
      <c r="A118" s="66" t="s">
        <v>430</v>
      </c>
      <c r="B118" s="66"/>
      <c r="C118" s="68" t="s">
        <v>426</v>
      </c>
      <c r="D118" s="68"/>
      <c r="E118" s="69">
        <v>220000</v>
      </c>
      <c r="F118" s="70">
        <v>220000</v>
      </c>
    </row>
    <row r="119" spans="1:6" ht="20.149999999999999" hidden="1" customHeight="1" x14ac:dyDescent="0.3">
      <c r="A119" s="66" t="s">
        <v>431</v>
      </c>
      <c r="B119" s="66"/>
      <c r="C119" s="68" t="s">
        <v>454</v>
      </c>
      <c r="D119" s="68"/>
      <c r="E119" s="69">
        <v>534873496.83999991</v>
      </c>
      <c r="F119" s="70">
        <v>209719976.67999998</v>
      </c>
    </row>
    <row r="120" spans="1:6" ht="20.149999999999999" hidden="1" customHeight="1" x14ac:dyDescent="0.3">
      <c r="A120" s="66" t="s">
        <v>432</v>
      </c>
      <c r="B120" s="66"/>
      <c r="C120" s="68" t="s">
        <v>426</v>
      </c>
      <c r="D120" s="68"/>
      <c r="E120" s="69">
        <v>4851706</v>
      </c>
      <c r="F120" s="70">
        <v>4851706</v>
      </c>
    </row>
    <row r="121" spans="1:6" ht="20.149999999999999" hidden="1" customHeight="1" x14ac:dyDescent="0.3">
      <c r="A121" s="66" t="s">
        <v>433</v>
      </c>
      <c r="B121" s="66"/>
      <c r="C121" s="68" t="s">
        <v>455</v>
      </c>
      <c r="D121" s="68"/>
      <c r="E121" s="69">
        <v>797860015.13999987</v>
      </c>
      <c r="F121" s="70">
        <v>227171115.27000004</v>
      </c>
    </row>
    <row r="122" spans="1:6" ht="20.149999999999999" hidden="1" customHeight="1" x14ac:dyDescent="0.3">
      <c r="A122" s="66" t="s">
        <v>434</v>
      </c>
      <c r="B122" s="66"/>
      <c r="C122" s="68" t="s">
        <v>426</v>
      </c>
      <c r="D122" s="68"/>
      <c r="E122" s="69">
        <v>79846192</v>
      </c>
      <c r="F122" s="70">
        <v>79846192</v>
      </c>
    </row>
    <row r="123" spans="1:6" ht="20.149999999999999" hidden="1" customHeight="1" x14ac:dyDescent="0.3">
      <c r="A123" s="66" t="s">
        <v>435</v>
      </c>
      <c r="B123" s="66"/>
      <c r="C123" s="68" t="s">
        <v>456</v>
      </c>
      <c r="D123" s="68"/>
      <c r="E123" s="69">
        <v>533601603.97000003</v>
      </c>
      <c r="F123" s="70">
        <v>66065216.890000001</v>
      </c>
    </row>
    <row r="124" spans="1:6" ht="20.149999999999999" hidden="1" customHeight="1" x14ac:dyDescent="0.3">
      <c r="A124" s="66" t="s">
        <v>436</v>
      </c>
      <c r="B124" s="66"/>
      <c r="C124" s="68" t="s">
        <v>426</v>
      </c>
      <c r="D124" s="68"/>
      <c r="E124" s="69">
        <v>2168037</v>
      </c>
      <c r="F124" s="70">
        <v>2168037</v>
      </c>
    </row>
    <row r="125" spans="1:6" ht="20.149999999999999" hidden="1" customHeight="1" x14ac:dyDescent="0.3">
      <c r="A125" s="66" t="s">
        <v>437</v>
      </c>
      <c r="B125" s="66"/>
      <c r="C125" s="68" t="s">
        <v>457</v>
      </c>
      <c r="D125" s="68"/>
      <c r="E125" s="69">
        <v>46777233.350000001</v>
      </c>
      <c r="F125" s="70">
        <v>21524397.939999994</v>
      </c>
    </row>
    <row r="126" spans="1:6" ht="20.149999999999999" hidden="1" customHeight="1" x14ac:dyDescent="0.3">
      <c r="A126" s="66" t="s">
        <v>438</v>
      </c>
      <c r="B126" s="66"/>
      <c r="C126" s="68" t="s">
        <v>426</v>
      </c>
      <c r="D126" s="68"/>
      <c r="E126" s="69">
        <v>0</v>
      </c>
      <c r="F126" s="70">
        <v>0</v>
      </c>
    </row>
    <row r="127" spans="1:6" ht="20.149999999999999" hidden="1" customHeight="1" x14ac:dyDescent="0.3">
      <c r="A127" s="66" t="s">
        <v>439</v>
      </c>
      <c r="B127" s="66"/>
      <c r="C127" s="68" t="s">
        <v>458</v>
      </c>
      <c r="D127" s="68"/>
      <c r="E127" s="69">
        <v>469356155.32999998</v>
      </c>
      <c r="F127" s="70">
        <v>308120768.56999999</v>
      </c>
    </row>
    <row r="128" spans="1:6" ht="20.149999999999999" hidden="1" customHeight="1" x14ac:dyDescent="0.3">
      <c r="A128" s="66" t="s">
        <v>440</v>
      </c>
      <c r="B128" s="66"/>
      <c r="C128" s="71" t="s">
        <v>426</v>
      </c>
      <c r="D128" s="71"/>
      <c r="E128" s="72">
        <v>15983650</v>
      </c>
      <c r="F128" s="73">
        <v>15983650</v>
      </c>
    </row>
    <row r="129" spans="1:12" s="56" customFormat="1" ht="20.149999999999999" customHeight="1" x14ac:dyDescent="0.3">
      <c r="E129" s="57"/>
      <c r="F129" s="57"/>
    </row>
    <row r="130" spans="1:12" s="1" customFormat="1" ht="25.5" customHeight="1" x14ac:dyDescent="0.3">
      <c r="C130"/>
      <c r="D130"/>
      <c r="J130" s="62"/>
    </row>
    <row r="131" spans="1:12" s="1" customFormat="1" ht="17.5" x14ac:dyDescent="0.35">
      <c r="C131" s="212" t="str">
        <f>"LOCAL AUTHORITY BUDGETS "&amp;NOTES!$D$4</f>
        <v>LOCAL AUTHORITY BUDGETS 2022</v>
      </c>
      <c r="D131" s="212"/>
      <c r="E131" s="212"/>
      <c r="F131" s="212"/>
      <c r="G131" s="82"/>
      <c r="H131"/>
      <c r="I131"/>
      <c r="J131"/>
      <c r="K131"/>
    </row>
    <row r="132" spans="1:12" s="1" customFormat="1" x14ac:dyDescent="0.3">
      <c r="C132"/>
      <c r="D132"/>
      <c r="H132"/>
      <c r="I132"/>
      <c r="J132"/>
      <c r="K132"/>
    </row>
    <row r="133" spans="1:12" s="1" customFormat="1" ht="17.5" x14ac:dyDescent="0.35">
      <c r="A133" s="31"/>
      <c r="B133" s="31"/>
      <c r="C133" s="213" t="str">
        <f>CONCATENATE("Summary of Current Income and Expenditure by Division ",NOTES!$D$4)</f>
        <v>Summary of Current Income and Expenditure by Division 2022</v>
      </c>
      <c r="D133" s="214"/>
      <c r="E133" s="214"/>
      <c r="F133" s="215"/>
      <c r="H133"/>
      <c r="I133"/>
      <c r="J133"/>
      <c r="K133"/>
    </row>
    <row r="134" spans="1:12" s="1" customFormat="1" x14ac:dyDescent="0.3">
      <c r="A134" s="31"/>
      <c r="B134" s="31"/>
      <c r="C134" s="39" t="s">
        <v>441</v>
      </c>
      <c r="D134" s="121"/>
      <c r="E134" s="74" t="s">
        <v>251</v>
      </c>
      <c r="F134" s="74" t="s">
        <v>252</v>
      </c>
      <c r="H134"/>
      <c r="I134"/>
      <c r="J134"/>
      <c r="K134"/>
    </row>
    <row r="135" spans="1:12" s="1" customFormat="1" x14ac:dyDescent="0.3">
      <c r="A135" s="31"/>
      <c r="B135" s="31"/>
      <c r="C135" s="141"/>
      <c r="D135" s="139"/>
      <c r="E135" s="74" t="s">
        <v>253</v>
      </c>
      <c r="F135" s="74" t="s">
        <v>253</v>
      </c>
      <c r="H135"/>
      <c r="I135"/>
      <c r="J135"/>
      <c r="K135"/>
    </row>
    <row r="136" spans="1:12" s="1" customFormat="1" x14ac:dyDescent="0.3">
      <c r="C136" s="35" t="s">
        <v>461</v>
      </c>
      <c r="D136" s="6" t="s">
        <v>469</v>
      </c>
      <c r="E136" s="53">
        <f>E113-E114</f>
        <v>2277414731.2900004</v>
      </c>
      <c r="F136" s="140">
        <f>F113-F114</f>
        <v>2167174054.04</v>
      </c>
      <c r="G136" s="7"/>
      <c r="H136"/>
      <c r="I136"/>
      <c r="J136"/>
      <c r="K136"/>
      <c r="L136" s="7"/>
    </row>
    <row r="137" spans="1:12" s="1" customFormat="1" x14ac:dyDescent="0.3">
      <c r="C137" s="35" t="s">
        <v>462</v>
      </c>
      <c r="D137" s="6" t="s">
        <v>470</v>
      </c>
      <c r="E137" s="53">
        <f>E115-E116</f>
        <v>1198405379.6300004</v>
      </c>
      <c r="F137" s="54">
        <f>F115-F116</f>
        <v>730940053.36000001</v>
      </c>
      <c r="G137" s="7"/>
      <c r="H137"/>
      <c r="I137"/>
      <c r="J137"/>
      <c r="K137"/>
      <c r="L137" s="7"/>
    </row>
    <row r="138" spans="1:12" s="1" customFormat="1" x14ac:dyDescent="0.3">
      <c r="C138" s="35" t="s">
        <v>463</v>
      </c>
      <c r="D138" s="6" t="s">
        <v>471</v>
      </c>
      <c r="E138" s="53">
        <f>E117-E118</f>
        <v>404561336.51999992</v>
      </c>
      <c r="F138" s="54">
        <f>F117-F118</f>
        <v>363632896.58999991</v>
      </c>
      <c r="H138"/>
      <c r="I138"/>
      <c r="J138"/>
      <c r="K138"/>
      <c r="L138" s="31"/>
    </row>
    <row r="139" spans="1:12" s="1" customFormat="1" x14ac:dyDescent="0.3">
      <c r="C139" s="35" t="s">
        <v>464</v>
      </c>
      <c r="D139" s="6" t="s">
        <v>472</v>
      </c>
      <c r="E139" s="53">
        <f>E119-E120</f>
        <v>530021790.83999991</v>
      </c>
      <c r="F139" s="54">
        <f>F119-F120</f>
        <v>204868270.67999998</v>
      </c>
      <c r="H139"/>
      <c r="I139"/>
      <c r="J139"/>
      <c r="K139"/>
      <c r="L139" s="7"/>
    </row>
    <row r="140" spans="1:12" s="1" customFormat="1" x14ac:dyDescent="0.3">
      <c r="C140" s="35" t="s">
        <v>465</v>
      </c>
      <c r="D140" s="6" t="s">
        <v>473</v>
      </c>
      <c r="E140" s="53">
        <f>E121-E122</f>
        <v>718013823.13999987</v>
      </c>
      <c r="F140" s="54">
        <f>F121-F122</f>
        <v>147324923.27000004</v>
      </c>
      <c r="H140"/>
      <c r="I140"/>
      <c r="J140"/>
      <c r="K140"/>
      <c r="L140" s="63"/>
    </row>
    <row r="141" spans="1:12" s="1" customFormat="1" x14ac:dyDescent="0.3">
      <c r="A141" s="31"/>
      <c r="C141" s="35" t="s">
        <v>466</v>
      </c>
      <c r="D141" s="6" t="s">
        <v>474</v>
      </c>
      <c r="E141" s="53">
        <f>E123-E124</f>
        <v>531433566.97000003</v>
      </c>
      <c r="F141" s="54">
        <f>F123-F124</f>
        <v>63897179.890000001</v>
      </c>
      <c r="H141"/>
      <c r="I141"/>
      <c r="J141"/>
      <c r="K141"/>
      <c r="L141" s="63"/>
    </row>
    <row r="142" spans="1:12" s="1" customFormat="1" x14ac:dyDescent="0.3">
      <c r="C142" s="35" t="s">
        <v>467</v>
      </c>
      <c r="D142" s="89" t="s">
        <v>475</v>
      </c>
      <c r="E142" s="53">
        <f>E125-E126</f>
        <v>46777233.350000001</v>
      </c>
      <c r="F142" s="54">
        <f>F125-F126</f>
        <v>21524397.939999994</v>
      </c>
      <c r="H142"/>
      <c r="I142"/>
      <c r="J142"/>
      <c r="K142"/>
    </row>
    <row r="143" spans="1:12" s="1" customFormat="1" x14ac:dyDescent="0.3">
      <c r="C143" s="35" t="s">
        <v>468</v>
      </c>
      <c r="D143" s="6" t="s">
        <v>476</v>
      </c>
      <c r="E143" s="53">
        <f>E127-E128</f>
        <v>453372505.32999998</v>
      </c>
      <c r="F143" s="54">
        <f>F127-F128</f>
        <v>292137118.56999999</v>
      </c>
      <c r="H143"/>
      <c r="I143"/>
      <c r="J143"/>
      <c r="K143"/>
    </row>
    <row r="144" spans="1:12" s="1" customFormat="1" x14ac:dyDescent="0.3">
      <c r="C144" s="88"/>
      <c r="D144" s="6"/>
      <c r="E144" s="53"/>
      <c r="F144" s="54"/>
      <c r="H144"/>
      <c r="I144"/>
      <c r="J144"/>
      <c r="K144"/>
    </row>
    <row r="145" spans="1:12" s="1" customFormat="1" ht="13.5" x14ac:dyDescent="0.35">
      <c r="C145" s="75" t="s">
        <v>477</v>
      </c>
      <c r="D145" s="102"/>
      <c r="E145" s="124">
        <f>SUM(E136:E144)</f>
        <v>6160000367.0700006</v>
      </c>
      <c r="F145" s="125">
        <f>SUM(F136:F144)</f>
        <v>3991498894.3399997</v>
      </c>
      <c r="H145"/>
      <c r="I145"/>
      <c r="J145"/>
      <c r="K145"/>
    </row>
    <row r="146" spans="1:12" s="1" customFormat="1" x14ac:dyDescent="0.3">
      <c r="C146" s="35"/>
      <c r="D146" s="104"/>
      <c r="E146" s="53"/>
      <c r="F146" s="54"/>
      <c r="H146"/>
      <c r="I146"/>
      <c r="J146"/>
      <c r="K146"/>
    </row>
    <row r="147" spans="1:12" s="1" customFormat="1" x14ac:dyDescent="0.3">
      <c r="A147" s="31"/>
      <c r="B147" s="31"/>
      <c r="C147" s="35" t="s">
        <v>412</v>
      </c>
      <c r="D147" s="89"/>
      <c r="E147" s="53"/>
      <c r="F147" s="54">
        <f>'Exp &amp; Inc by AUTHTYPE'!$F$85</f>
        <v>1712626422.7200005</v>
      </c>
      <c r="H147"/>
      <c r="I147"/>
      <c r="J147"/>
      <c r="K147"/>
    </row>
    <row r="148" spans="1:12" s="1" customFormat="1" x14ac:dyDescent="0.3">
      <c r="A148" s="31"/>
      <c r="B148" s="31"/>
      <c r="C148" s="35" t="s">
        <v>442</v>
      </c>
      <c r="D148" s="89"/>
      <c r="E148" s="53"/>
      <c r="F148" s="54">
        <f>'Exp &amp; Inc by AUTHTYPE'!$F$82</f>
        <v>415342359.01999998</v>
      </c>
      <c r="H148"/>
      <c r="I148"/>
      <c r="J148"/>
      <c r="K148"/>
    </row>
    <row r="149" spans="1:12" s="1" customFormat="1" x14ac:dyDescent="0.3">
      <c r="A149" s="31"/>
      <c r="B149" s="31"/>
      <c r="C149" s="35" t="s">
        <v>0</v>
      </c>
      <c r="D149" s="89"/>
      <c r="E149" s="53"/>
      <c r="F149" s="54">
        <f>'Exp &amp; Inc by AUTHTYPE'!$F$87</f>
        <v>-40532690.990000002</v>
      </c>
      <c r="H149"/>
      <c r="I149"/>
      <c r="J149"/>
      <c r="K149"/>
    </row>
    <row r="150" spans="1:12" s="31" customFormat="1" x14ac:dyDescent="0.3">
      <c r="C150" s="35" t="s">
        <v>198</v>
      </c>
      <c r="D150" s="89"/>
      <c r="E150" s="53"/>
      <c r="F150" s="54">
        <f>'Exp &amp; Inc by AUTHTYPE'!$F$83</f>
        <v>0</v>
      </c>
      <c r="G150" s="64"/>
      <c r="H150"/>
      <c r="I150"/>
      <c r="J150"/>
      <c r="K150"/>
      <c r="L150" s="64"/>
    </row>
    <row r="151" spans="1:12" s="31" customFormat="1" x14ac:dyDescent="0.3">
      <c r="C151" s="76"/>
      <c r="D151" s="103"/>
      <c r="E151" s="97"/>
      <c r="F151" s="138"/>
      <c r="G151" s="64"/>
      <c r="H151"/>
      <c r="I151"/>
      <c r="J151"/>
      <c r="K151"/>
      <c r="L151" s="64"/>
    </row>
    <row r="152" spans="1:12" s="31" customFormat="1" ht="13.5" x14ac:dyDescent="0.35">
      <c r="C152" s="75" t="s">
        <v>225</v>
      </c>
      <c r="D152" s="102"/>
      <c r="E152" s="124">
        <f>SUM(E145:E151)</f>
        <v>6160000367.0700006</v>
      </c>
      <c r="F152" s="125">
        <f>F145+F147+F148+F150-F149</f>
        <v>6160000367.0699997</v>
      </c>
      <c r="H152"/>
      <c r="I152"/>
      <c r="J152"/>
      <c r="K152"/>
    </row>
    <row r="153" spans="1:12" s="31" customFormat="1" x14ac:dyDescent="0.3">
      <c r="E153" s="64"/>
      <c r="H153" s="32"/>
      <c r="I153" s="43"/>
    </row>
    <row r="154" spans="1:12" s="31" customFormat="1" x14ac:dyDescent="0.3">
      <c r="E154" s="65"/>
      <c r="F154" s="170" t="s">
        <v>156</v>
      </c>
      <c r="G154" s="169"/>
      <c r="H154" s="32"/>
      <c r="I154" s="43"/>
    </row>
    <row r="155" spans="1:12" s="31" customFormat="1" x14ac:dyDescent="0.3">
      <c r="A155" s="56"/>
      <c r="E155" s="65"/>
      <c r="F155" s="65"/>
      <c r="H155" s="32"/>
      <c r="I155" s="43"/>
    </row>
    <row r="156" spans="1:12" s="1" customFormat="1" x14ac:dyDescent="0.3">
      <c r="C156" s="1" t="s">
        <v>1</v>
      </c>
      <c r="E156" s="7"/>
      <c r="J156" s="62"/>
    </row>
    <row r="157" spans="1:12" s="1" customFormat="1" x14ac:dyDescent="0.3">
      <c r="J157" s="62"/>
    </row>
    <row r="158" spans="1:12" s="1" customFormat="1" x14ac:dyDescent="0.3">
      <c r="C158"/>
      <c r="D158"/>
      <c r="J158" s="62"/>
    </row>
    <row r="159" spans="1:12" s="1" customFormat="1" x14ac:dyDescent="0.3">
      <c r="E159" s="7"/>
      <c r="J159" s="62"/>
    </row>
    <row r="160" spans="1:12" s="1" customFormat="1" x14ac:dyDescent="0.3">
      <c r="A160" s="31"/>
      <c r="B160" s="31"/>
      <c r="E160" s="7"/>
      <c r="J160" s="62"/>
    </row>
    <row r="161" spans="1:12" s="1" customFormat="1" x14ac:dyDescent="0.3">
      <c r="A161" s="31"/>
      <c r="B161" s="31"/>
      <c r="E161" s="7"/>
      <c r="J161" s="62"/>
    </row>
    <row r="162" spans="1:12" s="31" customFormat="1" x14ac:dyDescent="0.3">
      <c r="F162" s="64"/>
      <c r="G162" s="64"/>
      <c r="H162" s="32"/>
      <c r="I162" s="43"/>
      <c r="K162" s="64"/>
      <c r="L162" s="64"/>
    </row>
    <row r="163" spans="1:12" s="31" customFormat="1" x14ac:dyDescent="0.3">
      <c r="F163" s="64"/>
      <c r="G163" s="64"/>
      <c r="H163" s="32"/>
      <c r="I163" s="43"/>
      <c r="K163" s="64"/>
      <c r="L163" s="64"/>
    </row>
    <row r="164" spans="1:12" s="31" customFormat="1" x14ac:dyDescent="0.3">
      <c r="H164" s="32"/>
      <c r="I164" s="43"/>
    </row>
    <row r="165" spans="1:12" s="31" customFormat="1" x14ac:dyDescent="0.3">
      <c r="E165" s="64"/>
      <c r="H165" s="32"/>
      <c r="I165" s="43"/>
      <c r="K165" s="64"/>
    </row>
    <row r="166" spans="1:12" s="31" customFormat="1" x14ac:dyDescent="0.3">
      <c r="E166" s="65"/>
      <c r="F166" s="65"/>
      <c r="H166" s="32"/>
      <c r="I166" s="43"/>
      <c r="K166" s="65"/>
      <c r="L166" s="65"/>
    </row>
    <row r="167" spans="1:12" s="31" customFormat="1" x14ac:dyDescent="0.3">
      <c r="E167" s="65"/>
      <c r="F167" s="65"/>
      <c r="H167" s="32"/>
      <c r="I167" s="43"/>
      <c r="K167" s="65"/>
      <c r="L167" s="65"/>
    </row>
    <row r="168" spans="1:12" s="1" customFormat="1" x14ac:dyDescent="0.3">
      <c r="A168" s="31"/>
      <c r="B168" s="31"/>
      <c r="E168" s="7"/>
      <c r="J168" s="62"/>
    </row>
    <row r="169" spans="1:12" s="1" customFormat="1" x14ac:dyDescent="0.3"/>
    <row r="170" spans="1:12" s="1" customFormat="1" x14ac:dyDescent="0.3"/>
    <row r="171" spans="1:12" s="1" customFormat="1" x14ac:dyDescent="0.3"/>
    <row r="172" spans="1:12" s="1" customFormat="1" x14ac:dyDescent="0.3">
      <c r="J172" s="2"/>
      <c r="K172" s="3"/>
    </row>
    <row r="173" spans="1:12" s="1" customFormat="1" x14ac:dyDescent="0.3">
      <c r="A173" s="31"/>
      <c r="B173" s="31"/>
      <c r="J173" s="2"/>
      <c r="K173" s="3"/>
    </row>
    <row r="174" spans="1:12" s="1" customFormat="1" x14ac:dyDescent="0.3">
      <c r="A174" s="31"/>
      <c r="B174" s="31"/>
      <c r="E174" s="7"/>
      <c r="J174" s="62"/>
    </row>
    <row r="175" spans="1:12" s="1" customFormat="1" x14ac:dyDescent="0.3"/>
    <row r="176" spans="1:12" s="1" customFormat="1" x14ac:dyDescent="0.3"/>
    <row r="177" spans="1:11" s="1" customFormat="1" x14ac:dyDescent="0.3"/>
    <row r="178" spans="1:11" s="1" customFormat="1" x14ac:dyDescent="0.3">
      <c r="J178" s="2"/>
      <c r="K178" s="3"/>
    </row>
    <row r="179" spans="1:11" s="1" customFormat="1" x14ac:dyDescent="0.3">
      <c r="A179" s="31"/>
      <c r="B179" s="31"/>
      <c r="J179" s="2"/>
      <c r="K179" s="3"/>
    </row>
    <row r="180" spans="1:11" customFormat="1" ht="12.5" x14ac:dyDescent="0.25"/>
    <row r="181" spans="1:11" s="1" customFormat="1" x14ac:dyDescent="0.3"/>
    <row r="182" spans="1:11" s="1" customFormat="1" x14ac:dyDescent="0.3"/>
    <row r="183" spans="1:11" s="1" customFormat="1" x14ac:dyDescent="0.3"/>
    <row r="184" spans="1:11" s="1" customFormat="1" x14ac:dyDescent="0.3"/>
    <row r="185" spans="1:11" s="1" customFormat="1" x14ac:dyDescent="0.3">
      <c r="A185" s="31"/>
      <c r="B185" s="31"/>
    </row>
    <row r="186" spans="1:11" s="1" customFormat="1" x14ac:dyDescent="0.3">
      <c r="A186" s="31"/>
      <c r="B186" s="31"/>
    </row>
    <row r="187" spans="1:11" s="1" customFormat="1" x14ac:dyDescent="0.3"/>
    <row r="188" spans="1:11" s="1" customFormat="1" x14ac:dyDescent="0.3"/>
    <row r="189" spans="1:11" s="1" customFormat="1" x14ac:dyDescent="0.3"/>
    <row r="190" spans="1:11" s="1" customFormat="1" x14ac:dyDescent="0.3"/>
    <row r="191" spans="1:11" s="1" customFormat="1" x14ac:dyDescent="0.3">
      <c r="A191" s="31"/>
      <c r="B191" s="31"/>
    </row>
    <row r="192" spans="1:11" s="1" customFormat="1" x14ac:dyDescent="0.3">
      <c r="A192" s="31"/>
      <c r="B192" s="31"/>
    </row>
    <row r="193" spans="1:10" s="1" customFormat="1" ht="17.5" x14ac:dyDescent="0.35">
      <c r="A193" s="58"/>
      <c r="B193" s="58"/>
      <c r="C193" s="58"/>
      <c r="D193" s="58"/>
      <c r="E193" s="58"/>
      <c r="F193" s="58"/>
      <c r="G193" s="58"/>
      <c r="H193" s="58"/>
      <c r="I193" s="58"/>
    </row>
    <row r="194" spans="1:10" s="1" customFormat="1" x14ac:dyDescent="0.3">
      <c r="J194" s="62"/>
    </row>
    <row r="195" spans="1:10" s="1" customFormat="1" x14ac:dyDescent="0.3">
      <c r="J195" s="62"/>
    </row>
    <row r="196" spans="1:10" s="1" customFormat="1" x14ac:dyDescent="0.3">
      <c r="C196"/>
      <c r="D196"/>
      <c r="E196"/>
      <c r="J196" s="62"/>
    </row>
    <row r="197" spans="1:10" s="1" customFormat="1" x14ac:dyDescent="0.3">
      <c r="J197" s="62"/>
    </row>
    <row r="198" spans="1:10" s="1" customFormat="1" x14ac:dyDescent="0.3">
      <c r="A198"/>
      <c r="B198"/>
      <c r="F198"/>
      <c r="G198"/>
      <c r="H198"/>
      <c r="I198"/>
      <c r="J198" s="62"/>
    </row>
    <row r="199" spans="1:10" s="1" customFormat="1" x14ac:dyDescent="0.3">
      <c r="J199" s="62"/>
    </row>
    <row r="200" spans="1:10" s="1" customFormat="1" x14ac:dyDescent="0.3">
      <c r="J200" s="62"/>
    </row>
    <row r="201" spans="1:10" s="1" customFormat="1" x14ac:dyDescent="0.3">
      <c r="C201"/>
      <c r="D201"/>
      <c r="E201"/>
      <c r="J201" s="62"/>
    </row>
    <row r="202" spans="1:10" s="1" customFormat="1" x14ac:dyDescent="0.3">
      <c r="J202" s="62"/>
    </row>
    <row r="203" spans="1:10" s="1" customFormat="1" x14ac:dyDescent="0.3">
      <c r="A203"/>
      <c r="B203"/>
      <c r="F203"/>
      <c r="G203"/>
      <c r="H203"/>
      <c r="I203"/>
      <c r="J203" s="62"/>
    </row>
    <row r="204" spans="1:10" s="1" customFormat="1" x14ac:dyDescent="0.3">
      <c r="J204" s="62"/>
    </row>
    <row r="205" spans="1:10" s="1" customFormat="1" x14ac:dyDescent="0.3">
      <c r="J205" s="62"/>
    </row>
    <row r="206" spans="1:10" s="1" customFormat="1" x14ac:dyDescent="0.3">
      <c r="J206" s="62"/>
    </row>
    <row r="207" spans="1:10" s="1" customFormat="1" x14ac:dyDescent="0.3">
      <c r="J207" s="62"/>
    </row>
    <row r="208" spans="1:10" s="1" customFormat="1" x14ac:dyDescent="0.3">
      <c r="J208" s="62"/>
    </row>
    <row r="209" spans="3:10" s="1" customFormat="1" x14ac:dyDescent="0.3">
      <c r="J209" s="62"/>
    </row>
    <row r="210" spans="3:10" s="1" customFormat="1" x14ac:dyDescent="0.3">
      <c r="J210" s="62"/>
    </row>
    <row r="211" spans="3:10" s="1" customFormat="1" x14ac:dyDescent="0.3">
      <c r="C211"/>
      <c r="D211"/>
      <c r="E211"/>
      <c r="J211" s="62"/>
    </row>
    <row r="212" spans="3:10" s="1" customFormat="1" x14ac:dyDescent="0.3">
      <c r="J212" s="62"/>
    </row>
  </sheetData>
  <mergeCells count="2">
    <mergeCell ref="C131:F131"/>
    <mergeCell ref="C133:F133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tabSelected="1" topLeftCell="B1" workbookViewId="0">
      <selection activeCell="C8" sqref="C8"/>
    </sheetView>
  </sheetViews>
  <sheetFormatPr defaultColWidth="17.1796875" defaultRowHeight="13" x14ac:dyDescent="0.3"/>
  <cols>
    <col min="1" max="1" width="17.1796875" style="1" hidden="1" customWidth="1"/>
    <col min="2" max="2" width="31.81640625" style="1" customWidth="1"/>
    <col min="3" max="3" width="15.1796875" style="1" customWidth="1"/>
    <col min="4" max="4" width="17.1796875" style="1" customWidth="1"/>
    <col min="5" max="5" width="21.54296875" style="1" customWidth="1"/>
    <col min="6" max="6" width="23" style="1" customWidth="1"/>
    <col min="7" max="16384" width="17.1796875" style="1"/>
  </cols>
  <sheetData>
    <row r="1" spans="2:7" s="59" customFormat="1" ht="28.5" customHeight="1" x14ac:dyDescent="0.35">
      <c r="B1" s="216" t="str">
        <f>CONCATENATE("TOTAL REVENUE INCOME ",NOTES!$D$4)</f>
        <v>TOTAL REVENUE INCOME 2022</v>
      </c>
      <c r="C1" s="216"/>
      <c r="D1" s="216"/>
      <c r="E1" s="216"/>
      <c r="F1" s="216"/>
      <c r="G1" s="85"/>
    </row>
    <row r="2" spans="2:7" s="59" customFormat="1" ht="28.5" customHeight="1" x14ac:dyDescent="0.35">
      <c r="B2" s="84"/>
      <c r="C2" s="84"/>
      <c r="D2" s="84"/>
      <c r="E2" s="84"/>
      <c r="F2" s="84"/>
      <c r="G2" s="85"/>
    </row>
    <row r="3" spans="2:7" s="59" customFormat="1" ht="28.5" customHeight="1" x14ac:dyDescent="0.35">
      <c r="B3" s="84"/>
      <c r="C3" s="84"/>
      <c r="D3" s="84"/>
      <c r="E3" s="84"/>
      <c r="F3" s="84"/>
      <c r="G3" s="85"/>
    </row>
    <row r="4" spans="2:7" s="59" customFormat="1" ht="28.5" customHeight="1" x14ac:dyDescent="0.35">
      <c r="B4" s="84"/>
      <c r="C4" s="84"/>
      <c r="D4" s="84"/>
      <c r="E4" s="84"/>
      <c r="F4" s="84"/>
      <c r="G4" s="85"/>
    </row>
    <row r="5" spans="2:7" s="59" customFormat="1" ht="28.5" customHeight="1" x14ac:dyDescent="0.35">
      <c r="B5" s="84"/>
      <c r="C5" s="84"/>
      <c r="D5" s="84"/>
      <c r="E5" s="84"/>
      <c r="F5" s="84"/>
      <c r="G5" s="85"/>
    </row>
    <row r="6" spans="2:7" s="59" customFormat="1" ht="28.5" customHeight="1" x14ac:dyDescent="0.35">
      <c r="B6" s="84"/>
      <c r="C6" s="84"/>
      <c r="D6" s="84"/>
      <c r="E6" s="84"/>
      <c r="F6" s="84"/>
      <c r="G6" s="85"/>
    </row>
    <row r="7" spans="2:7" s="59" customFormat="1" x14ac:dyDescent="0.3"/>
    <row r="8" spans="2:7" s="59" customFormat="1" x14ac:dyDescent="0.3"/>
    <row r="9" spans="2:7" s="59" customFormat="1" x14ac:dyDescent="0.3"/>
    <row r="10" spans="2:7" s="59" customFormat="1" x14ac:dyDescent="0.3"/>
    <row r="11" spans="2:7" s="59" customFormat="1" x14ac:dyDescent="0.3"/>
    <row r="12" spans="2:7" s="59" customFormat="1" x14ac:dyDescent="0.3"/>
    <row r="13" spans="2:7" s="59" customFormat="1" x14ac:dyDescent="0.3"/>
    <row r="14" spans="2:7" s="59" customFormat="1" x14ac:dyDescent="0.3"/>
    <row r="15" spans="2:7" s="59" customFormat="1" x14ac:dyDescent="0.3"/>
    <row r="16" spans="2:7" s="59" customFormat="1" x14ac:dyDescent="0.3"/>
    <row r="17" s="59" customFormat="1" x14ac:dyDescent="0.3"/>
    <row r="18" s="59" customFormat="1" x14ac:dyDescent="0.3"/>
    <row r="19" s="59" customFormat="1" x14ac:dyDescent="0.3"/>
    <row r="20" s="59" customFormat="1" x14ac:dyDescent="0.3"/>
    <row r="21" s="59" customFormat="1" x14ac:dyDescent="0.3"/>
    <row r="22" s="59" customFormat="1" x14ac:dyDescent="0.3"/>
    <row r="23" s="59" customFormat="1" x14ac:dyDescent="0.3"/>
    <row r="24" s="59" customFormat="1" x14ac:dyDescent="0.3"/>
    <row r="25" s="59" customFormat="1" x14ac:dyDescent="0.3"/>
    <row r="26" s="59" customFormat="1" x14ac:dyDescent="0.3"/>
    <row r="27" s="59" customFormat="1" x14ac:dyDescent="0.3"/>
    <row r="28" s="59" customFormat="1" x14ac:dyDescent="0.3"/>
    <row r="29" s="59" customFormat="1" x14ac:dyDescent="0.3"/>
    <row r="30" s="59" customFormat="1" x14ac:dyDescent="0.3"/>
    <row r="31" s="59" customFormat="1" x14ac:dyDescent="0.3"/>
    <row r="32" s="59" customFormat="1" x14ac:dyDescent="0.3"/>
    <row r="33" spans="2:6" s="59" customFormat="1" x14ac:dyDescent="0.3"/>
    <row r="34" spans="2:6" s="59" customFormat="1" x14ac:dyDescent="0.3"/>
    <row r="36" spans="2:6" s="6" customFormat="1" x14ac:dyDescent="0.3">
      <c r="C36" s="79"/>
      <c r="D36" s="78"/>
      <c r="E36" s="78"/>
      <c r="F36" s="79"/>
    </row>
    <row r="37" spans="2:6" s="6" customFormat="1" x14ac:dyDescent="0.3">
      <c r="C37" s="79"/>
      <c r="D37" s="78"/>
      <c r="E37" s="78"/>
      <c r="F37" s="79"/>
    </row>
    <row r="38" spans="2:6" s="6" customFormat="1" x14ac:dyDescent="0.3">
      <c r="C38" s="79" t="s">
        <v>213</v>
      </c>
      <c r="D38" s="78"/>
      <c r="E38" s="78"/>
      <c r="F38" s="79"/>
    </row>
    <row r="39" spans="2:6" s="6" customFormat="1" x14ac:dyDescent="0.3">
      <c r="B39" s="100"/>
      <c r="C39" s="101"/>
      <c r="D39" s="78"/>
      <c r="E39" s="78"/>
      <c r="F39" s="79"/>
    </row>
    <row r="40" spans="2:6" x14ac:dyDescent="0.3">
      <c r="B40" s="35" t="s">
        <v>214</v>
      </c>
      <c r="C40" s="60">
        <f>('Exp &amp; Inc by AUTHTYPE'!F81-'Exp &amp; Inc by AUTHTYPE'!E81)/('Exp &amp; Inc by AUTHTYPE'!F$86-'Exp &amp; Inc by AUTHTYPE'!E$86)</f>
        <v>0.4012470384013998</v>
      </c>
      <c r="D40" s="80"/>
      <c r="E40" s="80"/>
      <c r="F40" s="80"/>
    </row>
    <row r="41" spans="2:6" x14ac:dyDescent="0.3">
      <c r="B41" s="35" t="s">
        <v>411</v>
      </c>
      <c r="C41" s="60">
        <f>('Exp &amp; Inc by AUTHTYPE'!F84-'Exp &amp; Inc by AUTHTYPE'!E84)/('Exp &amp; Inc by AUTHTYPE'!F$86-'Exp &amp; Inc by AUTHTYPE'!E$86)</f>
        <v>0.25088207128330309</v>
      </c>
      <c r="D41" s="80"/>
      <c r="E41" s="80"/>
      <c r="F41" s="80"/>
    </row>
    <row r="42" spans="2:6" x14ac:dyDescent="0.3">
      <c r="B42" s="35" t="s">
        <v>412</v>
      </c>
      <c r="C42" s="60">
        <f>('Exp &amp; Inc by AUTHTYPE'!F85-'Exp &amp; Inc by AUTHTYPE'!E85)/('Exp &amp; Inc by AUTHTYPE'!F$86-'Exp &amp; Inc by AUTHTYPE'!E$86)</f>
        <v>0.27997256518112862</v>
      </c>
      <c r="D42" s="80"/>
      <c r="E42" s="80"/>
      <c r="F42" s="80"/>
    </row>
    <row r="43" spans="2:6" x14ac:dyDescent="0.3">
      <c r="B43" s="36" t="s">
        <v>514</v>
      </c>
      <c r="C43" s="60">
        <f>('Exp &amp; Inc by AUTHTYPE'!F82-'Exp &amp; Inc by AUTHTYPE'!E82)/('Exp &amp; Inc by AUTHTYPE'!F$86-'Exp &amp; Inc by AUTHTYPE'!E$86)</f>
        <v>6.7898325134168602E-2</v>
      </c>
      <c r="D43" s="80"/>
      <c r="E43" s="80"/>
      <c r="F43" s="80"/>
    </row>
    <row r="44" spans="2:6" x14ac:dyDescent="0.3">
      <c r="B44" s="61"/>
      <c r="C44" s="77">
        <f>ROUND(SUM(C40:C43),1)</f>
        <v>1</v>
      </c>
      <c r="D44" s="81"/>
      <c r="E44" s="81"/>
      <c r="F44" s="81"/>
    </row>
    <row r="46" spans="2:6" x14ac:dyDescent="0.3">
      <c r="B46" s="1" t="s">
        <v>520</v>
      </c>
    </row>
  </sheetData>
  <mergeCells count="1">
    <mergeCell ref="B1:F1"/>
  </mergeCells>
  <phoneticPr fontId="0" type="noConversion"/>
  <pageMargins left="0.75" right="0.75" top="1" bottom="1" header="0.5" footer="0.5"/>
  <pageSetup paperSize="9" scale="7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p:Policy xmlns:p="office.server.policy" id="" local="true">
  <p:Name>eDocument</p:Name>
  <p:Description/>
  <p:Statement/>
  <p:PolicyItems/>
</p:Policy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F53F7088D4CC9B4096D3434E058D2ADB" ma:contentTypeVersion="235" ma:contentTypeDescription="" ma:contentTypeScope="" ma:versionID="1f623c7b85e41994a9611e9d57a5a226">
  <xsd:schema xmlns:xsd="http://www.w3.org/2001/XMLSchema" xmlns:xs="http://www.w3.org/2001/XMLSchema" xmlns:p="http://schemas.microsoft.com/office/2006/metadata/properties" xmlns:ns2="39449731-3b20-4a2d-8a0a-090682c6fe5c" targetNamespace="http://schemas.microsoft.com/office/2006/metadata/properties" ma:root="true" ma:fieldsID="64883ad48a5c526c2d71e0404a86ee94" ns2:_="">
    <xsd:import namespace="39449731-3b20-4a2d-8a0a-090682c6fe5c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449731-3b20-4a2d-8a0a-090682c6fe5c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ae6b0506-ab11-451b-a305-61ec45522be5}" ma:internalName="TaxCatchAll" ma:showField="CatchAllData" ma:web="39449731-3b20-4a2d-8a0a-090682c6fe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ae6b0506-ab11-451b-a305-61ec45522be5}" ma:internalName="TaxCatchAllLabel" ma:readOnly="true" ma:showField="CatchAllDataLabel" ma:web="39449731-3b20-4a2d-8a0a-090682c6fe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007|b347b456-9d15-4791-82db-3fd1abfc41d5" ma:fieldId="{11f8bb48-43d6-459a-8b80-9123185593c7}" ma:sspId="eebbd1e6-47d2-4842-8988-0ac63dbe3339" ma:termSetId="4dc6ce17-1441-4d6f-af7a-c7350b4eb35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eebbd1e6-47d2-4842-8988-0ac63dbe3339" ma:termSetId="a141ecdb-69bf-443d-877c-333310d4d2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eebbd1e6-47d2-4842-8988-0ac63dbe3339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default="-1;#Unclassified|38981149-6ab4-492e-b035-5180b1eb9314" ma:fieldId="{6bbd3faf-a5ab-4e5e-b8a6-a5e099cef439}" ma:sspId="eebbd1e6-47d2-4842-8988-0ac63dbe3339" ma:termSetId="6cdf0fdf-130e-4222-9bb4-058e957460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eebbd1e6-47d2-4842-8988-0ac63dbe3339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FileStatus xmlns="39449731-3b20-4a2d-8a0a-090682c6fe5c">Live</eDocs_FileStatus>
    <TaxCatchAll xmlns="39449731-3b20-4a2d-8a0a-090682c6fe5c">
      <Value>5</Value>
      <Value>4</Value>
      <Value>1</Value>
      <Value>7</Value>
    </TaxCatchAll>
    <fbaa881fc4ae443f9fdafbdd527793df xmlns="39449731-3b20-4a2d-8a0a-090682c6fe5c">
      <Terms xmlns="http://schemas.microsoft.com/office/infopath/2007/PartnerControls"/>
    </fbaa881fc4ae443f9fdafbdd527793df>
    <eDocs_eFileName xmlns="39449731-3b20-4a2d-8a0a-090682c6fe5c">HLGF007-003-2021</eDocs_eFileName>
    <m02c691f3efa402dab5cbaa8c240a9e7 xmlns="39449731-3b20-4a2d-8a0a-090682c6fe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Budgets</TermName>
          <TermId xmlns="http://schemas.microsoft.com/office/infopath/2007/PartnerControls">b0ec8a6f-ac96-433b-a90f-ac5be3679648</TermId>
        </TermInfo>
      </Terms>
    </m02c691f3efa402dab5cbaa8c240a9e7>
    <mbbd3fafa5ab4e5eb8a6a5e099cef439 xmlns="39449731-3b20-4a2d-8a0a-090682c6fe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38981149-6ab4-492e-b035-5180b1eb9314</TermId>
        </TermInfo>
      </Terms>
    </mbbd3fafa5ab4e5eb8a6a5e099cef439>
    <nb1b8a72855341e18dd75ce464e281f2 xmlns="39449731-3b20-4a2d-8a0a-090682c6fe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2021</TermName>
          <TermId xmlns="http://schemas.microsoft.com/office/infopath/2007/PartnerControls">19526100-760f-4149-9eee-323bfa095100</TermId>
        </TermInfo>
      </Terms>
    </nb1b8a72855341e18dd75ce464e281f2>
    <_vti_ItemDeclaredRecord xmlns="39449731-3b20-4a2d-8a0a-090682c6fe5c" xsi:nil="true"/>
    <h1f8bb4843d6459a8b809123185593c7 xmlns="39449731-3b20-4a2d-8a0a-090682c6fe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007</TermName>
          <TermId xmlns="http://schemas.microsoft.com/office/infopath/2007/PartnerControls">b347b456-9d15-4791-82db-3fd1abfc41d5</TermId>
        </TermInfo>
      </Terms>
    </h1f8bb4843d6459a8b809123185593c7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Microsoft.Office.RecordsManagement.PolicyFeatures.ExpirationEventReceiver</Name>
    <Synchronization>Synchronous</Synchronization>
    <Type>10001</Type>
    <SequenceNumber>101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10002</Type>
    <SequenceNumber>102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10004</Type>
    <SequenceNumber>103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10006</Type>
    <SequenceNumber>104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10009</Type>
    <SequenceNumber>105</SequenceNumber>
    <Url/>
    <Assembly>Microsoft.Office.Policy, Version=15.0.0.0, Culture=neutral, PublicKeyToken=71e9bce111e9429c</Assembly>
    <Class>Microsoft.Office.RecordsManagement.Internal.UpdateExpireDate</Class>
    <Data/>
    <Filter/>
  </Receiver>
</spe:Receivers>
</file>

<file path=customXml/itemProps1.xml><?xml version="1.0" encoding="utf-8"?>
<ds:datastoreItem xmlns:ds="http://schemas.openxmlformats.org/officeDocument/2006/customXml" ds:itemID="{E6519AC4-17AE-4A7D-9728-0175A08F3BB1}"/>
</file>

<file path=customXml/itemProps2.xml><?xml version="1.0" encoding="utf-8"?>
<ds:datastoreItem xmlns:ds="http://schemas.openxmlformats.org/officeDocument/2006/customXml" ds:itemID="{8C7A4EA2-1FE2-45F6-B8EA-D2AB874E1ACA}"/>
</file>

<file path=customXml/itemProps3.xml><?xml version="1.0" encoding="utf-8"?>
<ds:datastoreItem xmlns:ds="http://schemas.openxmlformats.org/officeDocument/2006/customXml" ds:itemID="{848A9F2F-E517-4463-8EC2-6B1A50ABDE37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4"/>
    <ds:schemaRef ds:uri="http://schemas.microsoft.com/sharepoint/v3"/>
    <ds:schemaRef ds:uri="3ff084d5-c9a9-4c30-837b-51210a6188a8"/>
    <ds:schemaRef ds:uri="http://purl.org/dc/terms/"/>
    <ds:schemaRef ds:uri="d48925bf-3f07-4155-848b-b3dcf9bea756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38DCDD7B-FAD1-4AE6-8CA8-072BB7A674C0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59E43A97-66AE-4F33-8635-BF6A715C451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17</vt:i4>
      </vt:variant>
    </vt:vector>
  </HeadingPairs>
  <TitlesOfParts>
    <vt:vector size="40" baseType="lpstr">
      <vt:lpstr>_options</vt:lpstr>
      <vt:lpstr>NOTES</vt:lpstr>
      <vt:lpstr>Version</vt:lpstr>
      <vt:lpstr>_control</vt:lpstr>
      <vt:lpstr>Checks</vt:lpstr>
      <vt:lpstr>Title Page</vt:lpstr>
      <vt:lpstr>Exp &amp; Inc by AUTHTYPE</vt:lpstr>
      <vt:lpstr>Summary I&amp;E by Div</vt:lpstr>
      <vt:lpstr>Sources of Income Pie Chart</vt:lpstr>
      <vt:lpstr>Exp by Div Bar Chart</vt:lpstr>
      <vt:lpstr>Exp &amp; Inc by SVCDIV A&amp;B</vt:lpstr>
      <vt:lpstr>Exp &amp; Inc by SVCDIV C&amp;D</vt:lpstr>
      <vt:lpstr>Exp &amp; Inc by SVCDIV E&amp;F</vt:lpstr>
      <vt:lpstr>Exp &amp; Inc by SVCDIV G&amp;H</vt:lpstr>
      <vt:lpstr>Revenue Exp &amp; Inc &amp; ARV</vt:lpstr>
      <vt:lpstr>Revenue I&amp;E SVCDIV A</vt:lpstr>
      <vt:lpstr>Revenue I&amp;E SVCDIV B</vt:lpstr>
      <vt:lpstr>Revenue I&amp;E SVCDIV C</vt:lpstr>
      <vt:lpstr>Revenue I&amp;E SVCDIV D</vt:lpstr>
      <vt:lpstr>Revenue I&amp;E SVCDIV E</vt:lpstr>
      <vt:lpstr>Revenue I&amp;E SVCDIV F</vt:lpstr>
      <vt:lpstr>Revenue I&amp;E SVCDIV G</vt:lpstr>
      <vt:lpstr>Revenue I&amp;E SVCDIV H</vt:lpstr>
      <vt:lpstr>'Exp &amp; Inc by AUTHTYPE'!Print_Area</vt:lpstr>
      <vt:lpstr>'Exp &amp; Inc by SVCDIV C&amp;D'!Print_Area</vt:lpstr>
      <vt:lpstr>'Exp &amp; Inc by SVCDIV E&amp;F'!Print_Area</vt:lpstr>
      <vt:lpstr>'Exp &amp; Inc by SVCDIV G&amp;H'!Print_Area</vt:lpstr>
      <vt:lpstr>'Exp by Div Bar Chart'!Print_Area</vt:lpstr>
      <vt:lpstr>'Revenue Exp &amp; Inc &amp; ARV'!Print_Area</vt:lpstr>
      <vt:lpstr>'Revenue I&amp;E SVCDIV A'!Print_Area</vt:lpstr>
      <vt:lpstr>'Revenue I&amp;E SVCDIV B'!Print_Area</vt:lpstr>
      <vt:lpstr>'Revenue I&amp;E SVCDIV C'!Print_Area</vt:lpstr>
      <vt:lpstr>'Revenue I&amp;E SVCDIV D'!Print_Area</vt:lpstr>
      <vt:lpstr>'Revenue I&amp;E SVCDIV E'!Print_Area</vt:lpstr>
      <vt:lpstr>'Revenue I&amp;E SVCDIV F'!Print_Area</vt:lpstr>
      <vt:lpstr>'Revenue I&amp;E SVCDIV G'!Print_Area</vt:lpstr>
      <vt:lpstr>'Revenue I&amp;E SVCDIV H'!Print_Area</vt:lpstr>
      <vt:lpstr>'Sources of Income Pie Chart'!Print_Area</vt:lpstr>
      <vt:lpstr>'Summary I&amp;E by Div'!Print_Area</vt:lpstr>
      <vt:lpstr>'Title Page'!Print_Area</vt:lpstr>
    </vt:vector>
  </TitlesOfParts>
  <Company>Mentec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Maureen Simpson</dc:creator>
  <cp:lastModifiedBy>Niamh Kinsella (Housing)</cp:lastModifiedBy>
  <cp:lastPrinted>2022-04-05T15:07:25Z</cp:lastPrinted>
  <dcterms:created xsi:type="dcterms:W3CDTF">2003-10-29T12:54:35Z</dcterms:created>
  <dcterms:modified xsi:type="dcterms:W3CDTF">2022-05-05T13:25:23Z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0x0101000BC94875665D404BB1351B53C41FD2C000F53F7088D4CC9B4096D3434E058D2ADB</vt:lpwstr>
  </property>
  <property fmtid="{D5CDD505-2E9C-101B-9397-08002B2CF9AE}" pid="3" name="eDocs_FileTopics">
    <vt:lpwstr>7;#Budgets|b0ec8a6f-ac96-433b-a90f-ac5be3679648</vt:lpwstr>
  </property>
  <property fmtid="{D5CDD505-2E9C-101B-9397-08002B2CF9AE}" pid="4" name="eDocs_Year">
    <vt:lpwstr>5;#2021|19526100-760f-4149-9eee-323bfa095100</vt:lpwstr>
  </property>
  <property fmtid="{D5CDD505-2E9C-101B-9397-08002B2CF9AE}" pid="5" name="eDocs_SeriesSubSeries">
    <vt:lpwstr>8;#007|b347b456-9d15-4791-82db-3fd1abfc41d5</vt:lpwstr>
  </property>
  <property fmtid="{D5CDD505-2E9C-101B-9397-08002B2CF9AE}" pid="6" name="eDocs_SecurityClassificationTaxHTField0">
    <vt:lpwstr>Unclassified|38981149-6ab4-492e-b035-5180b1eb9314</vt:lpwstr>
  </property>
  <property fmtid="{D5CDD505-2E9C-101B-9397-08002B2CF9AE}" pid="7" name="_dlc_policyId">
    <vt:lpwstr>0x0101000BC94875665D404BB1351B53C41FD2C0|151133126</vt:lpwstr>
  </property>
  <property fmtid="{D5CDD505-2E9C-101B-9397-08002B2CF9AE}" pid="8" name="ItemRetentionFormula">
    <vt:lpwstr/>
  </property>
  <property fmtid="{D5CDD505-2E9C-101B-9397-08002B2CF9AE}" pid="9" name="eDocs_SecurityClassification">
    <vt:lpwstr>4;#Unclassified|38981149-6ab4-492e-b035-5180b1eb9314</vt:lpwstr>
  </property>
  <property fmtid="{D5CDD505-2E9C-101B-9397-08002B2CF9AE}" pid="10" name="eDocs_DocumentTopics">
    <vt:lpwstr/>
  </property>
  <property fmtid="{D5CDD505-2E9C-101B-9397-08002B2CF9AE}" pid="11" name="_docset_NoMedatataSyncRequired">
    <vt:lpwstr>False</vt:lpwstr>
  </property>
  <property fmtid="{D5CDD505-2E9C-101B-9397-08002B2CF9AE}" pid="12" name="_dlc_LastRun">
    <vt:lpwstr>08/06/2022 23:12:04</vt:lpwstr>
  </property>
  <property fmtid="{D5CDD505-2E9C-101B-9397-08002B2CF9AE}" pid="13" name="_dlc_ItemStageId">
    <vt:lpwstr>1</vt:lpwstr>
  </property>
  <property fmtid="{D5CDD505-2E9C-101B-9397-08002B2CF9AE}" pid="14" name="eDocs_Series">
    <vt:lpwstr>1;#007|b347b456-9d15-4791-82db-3fd1abfc41d5</vt:lpwstr>
  </property>
  <property fmtid="{D5CDD505-2E9C-101B-9397-08002B2CF9AE}" pid="15" name="ge25f6a3ef6f42d4865685f2a74bf8c7">
    <vt:lpwstr/>
  </property>
  <property fmtid="{D5CDD505-2E9C-101B-9397-08002B2CF9AE}" pid="16" name="eDocs_RetentionPeriodTerm">
    <vt:lpwstr/>
  </property>
</Properties>
</file>