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3000" windowWidth="15330" windowHeight="4575" tabRatio="887" firstSheet="1" activeTab="1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externalReferences>
    <externalReference r:id="rId24"/>
  </externalReferences>
  <definedNames>
    <definedName name="_xlnm.Print_Area" localSheetId="6">'Exp &amp; Inc by AUTHTYPE'!$C$71:$G$92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ARV'!$B$19:$N$59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Div'!$C$131:$F$156</definedName>
    <definedName name="_xlnm.Print_Area" localSheetId="5">'Title Page'!$A$1:$I$45</definedName>
  </definedNames>
  <calcPr calcId="145621"/>
</workbook>
</file>

<file path=xl/calcChain.xml><?xml version="1.0" encoding="utf-8"?>
<calcChain xmlns="http://schemas.openxmlformats.org/spreadsheetml/2006/main">
  <c r="L155" i="65" l="1"/>
  <c r="K155" i="65"/>
  <c r="L154" i="65"/>
  <c r="K154" i="65"/>
  <c r="L153" i="65"/>
  <c r="K153" i="65"/>
  <c r="L152" i="65"/>
  <c r="K152" i="65"/>
  <c r="L151" i="65"/>
  <c r="K151" i="65"/>
  <c r="L150" i="65"/>
  <c r="K150" i="65"/>
  <c r="L149" i="65"/>
  <c r="K149" i="65"/>
  <c r="L148" i="65"/>
  <c r="K148" i="65"/>
  <c r="L147" i="65"/>
  <c r="K147" i="65"/>
  <c r="L146" i="65"/>
  <c r="K146" i="65"/>
  <c r="L145" i="65"/>
  <c r="K145" i="65"/>
  <c r="L144" i="65"/>
  <c r="K144" i="65"/>
  <c r="L143" i="65"/>
  <c r="K143" i="65"/>
  <c r="L142" i="65"/>
  <c r="K142" i="65"/>
  <c r="L141" i="65"/>
  <c r="K141" i="65"/>
  <c r="L140" i="65"/>
  <c r="K140" i="65"/>
  <c r="L139" i="65"/>
  <c r="K139" i="65"/>
  <c r="L138" i="65"/>
  <c r="K138" i="65"/>
  <c r="L137" i="65"/>
  <c r="K137" i="65"/>
  <c r="L136" i="65"/>
  <c r="K136" i="65"/>
  <c r="L135" i="65"/>
  <c r="K135" i="65"/>
  <c r="L134" i="65"/>
  <c r="K134" i="65"/>
  <c r="L133" i="65"/>
  <c r="K133" i="65"/>
  <c r="L132" i="65"/>
  <c r="K132" i="65"/>
  <c r="L131" i="65"/>
  <c r="K131" i="65"/>
  <c r="L130" i="65"/>
  <c r="K130" i="65"/>
  <c r="L129" i="65"/>
  <c r="K129" i="65"/>
  <c r="L128" i="65"/>
  <c r="K128" i="65"/>
  <c r="L127" i="65"/>
  <c r="K127" i="65"/>
  <c r="L126" i="65"/>
  <c r="K126" i="65"/>
  <c r="L105" i="64"/>
  <c r="K105" i="64"/>
  <c r="L104" i="64"/>
  <c r="K104" i="64"/>
  <c r="L103" i="64"/>
  <c r="K103" i="64"/>
  <c r="L102" i="64"/>
  <c r="K102" i="64"/>
  <c r="L101" i="64"/>
  <c r="K101" i="64"/>
  <c r="L100" i="64"/>
  <c r="K100" i="64"/>
  <c r="L99" i="64"/>
  <c r="K99" i="64"/>
  <c r="L98" i="64"/>
  <c r="K98" i="64"/>
  <c r="L97" i="64"/>
  <c r="K97" i="64"/>
  <c r="L96" i="64"/>
  <c r="K96" i="64"/>
  <c r="L95" i="64"/>
  <c r="K95" i="64"/>
  <c r="L94" i="64"/>
  <c r="K94" i="64"/>
  <c r="L93" i="64"/>
  <c r="K93" i="64"/>
  <c r="L92" i="64"/>
  <c r="K92" i="64"/>
  <c r="L91" i="64"/>
  <c r="K91" i="64"/>
  <c r="L90" i="64"/>
  <c r="K90" i="64"/>
  <c r="L89" i="64"/>
  <c r="K89" i="64"/>
  <c r="L88" i="64"/>
  <c r="K88" i="64"/>
  <c r="L87" i="64"/>
  <c r="K87" i="64"/>
  <c r="L86" i="64"/>
  <c r="K86" i="64"/>
  <c r="L85" i="64"/>
  <c r="K85" i="64"/>
  <c r="L84" i="64"/>
  <c r="K84" i="64"/>
  <c r="L83" i="64"/>
  <c r="K83" i="64"/>
  <c r="L82" i="64"/>
  <c r="K82" i="64"/>
  <c r="L81" i="64"/>
  <c r="K81" i="64"/>
  <c r="L80" i="64"/>
  <c r="K80" i="64"/>
  <c r="L79" i="64"/>
  <c r="K79" i="64"/>
  <c r="L78" i="64"/>
  <c r="K78" i="64"/>
  <c r="L77" i="64"/>
  <c r="K77" i="64"/>
  <c r="L76" i="64"/>
  <c r="K76" i="64"/>
  <c r="L102" i="63"/>
  <c r="K102" i="63"/>
  <c r="L101" i="63"/>
  <c r="K101" i="63"/>
  <c r="L100" i="63"/>
  <c r="K100" i="63"/>
  <c r="L99" i="63"/>
  <c r="K99" i="63"/>
  <c r="L98" i="63"/>
  <c r="K98" i="63"/>
  <c r="L97" i="63"/>
  <c r="K97" i="63"/>
  <c r="L96" i="63"/>
  <c r="K96" i="63"/>
  <c r="L95" i="63"/>
  <c r="K95" i="63"/>
  <c r="L94" i="63"/>
  <c r="K94" i="63"/>
  <c r="L93" i="63"/>
  <c r="K93" i="63"/>
  <c r="L92" i="63"/>
  <c r="K92" i="63"/>
  <c r="L91" i="63"/>
  <c r="K91" i="63"/>
  <c r="L90" i="63"/>
  <c r="K90" i="63"/>
  <c r="L89" i="63"/>
  <c r="K89" i="63"/>
  <c r="L88" i="63"/>
  <c r="K88" i="63"/>
  <c r="L87" i="63"/>
  <c r="K87" i="63"/>
  <c r="L86" i="63"/>
  <c r="K86" i="63"/>
  <c r="L85" i="63"/>
  <c r="K85" i="63"/>
  <c r="L84" i="63"/>
  <c r="K84" i="63"/>
  <c r="L83" i="63"/>
  <c r="K83" i="63"/>
  <c r="L82" i="63"/>
  <c r="K82" i="63"/>
  <c r="L81" i="63"/>
  <c r="K81" i="63"/>
  <c r="L80" i="63"/>
  <c r="K80" i="63"/>
  <c r="L79" i="63"/>
  <c r="K79" i="63"/>
  <c r="L78" i="63"/>
  <c r="K78" i="63"/>
  <c r="L77" i="63"/>
  <c r="K77" i="63"/>
  <c r="L76" i="63"/>
  <c r="K76" i="63"/>
  <c r="L75" i="63"/>
  <c r="K75" i="63"/>
  <c r="L74" i="63"/>
  <c r="K74" i="63"/>
  <c r="L73" i="63"/>
  <c r="K73" i="63"/>
  <c r="L194" i="62"/>
  <c r="K194" i="62"/>
  <c r="L193" i="62"/>
  <c r="K193" i="62"/>
  <c r="L192" i="62"/>
  <c r="K192" i="62"/>
  <c r="L191" i="62"/>
  <c r="K191" i="62"/>
  <c r="L190" i="62"/>
  <c r="K190" i="62"/>
  <c r="L189" i="62"/>
  <c r="K189" i="62"/>
  <c r="L188" i="62"/>
  <c r="K188" i="62"/>
  <c r="L187" i="62"/>
  <c r="K187" i="62"/>
  <c r="L186" i="62"/>
  <c r="K186" i="62"/>
  <c r="L185" i="62"/>
  <c r="K185" i="62"/>
  <c r="L184" i="62"/>
  <c r="K184" i="62"/>
  <c r="L183" i="62"/>
  <c r="K183" i="62"/>
  <c r="L182" i="62"/>
  <c r="K182" i="62"/>
  <c r="L181" i="62"/>
  <c r="K181" i="62"/>
  <c r="L180" i="62"/>
  <c r="K180" i="62"/>
  <c r="L179" i="62"/>
  <c r="K179" i="62"/>
  <c r="L178" i="62"/>
  <c r="K178" i="62"/>
  <c r="L177" i="62"/>
  <c r="K177" i="62"/>
  <c r="L176" i="62"/>
  <c r="K176" i="62"/>
  <c r="L175" i="62"/>
  <c r="K175" i="62"/>
  <c r="L174" i="62"/>
  <c r="K174" i="62"/>
  <c r="L173" i="62"/>
  <c r="K173" i="62"/>
  <c r="L172" i="62"/>
  <c r="K172" i="62"/>
  <c r="L171" i="62"/>
  <c r="K171" i="62"/>
  <c r="L170" i="62"/>
  <c r="K170" i="62"/>
  <c r="L169" i="62"/>
  <c r="K169" i="62"/>
  <c r="L168" i="62"/>
  <c r="K168" i="62"/>
  <c r="L167" i="62"/>
  <c r="K167" i="62"/>
  <c r="L166" i="62"/>
  <c r="K166" i="62"/>
  <c r="L165" i="62"/>
  <c r="K165" i="62"/>
  <c r="L148" i="61"/>
  <c r="K148" i="61"/>
  <c r="L147" i="61"/>
  <c r="K147" i="61"/>
  <c r="L146" i="61"/>
  <c r="K146" i="61"/>
  <c r="L145" i="61"/>
  <c r="K145" i="61"/>
  <c r="L144" i="61"/>
  <c r="K144" i="61"/>
  <c r="L143" i="61"/>
  <c r="K143" i="61"/>
  <c r="L142" i="61"/>
  <c r="K142" i="61"/>
  <c r="L141" i="61"/>
  <c r="K141" i="61"/>
  <c r="L140" i="61"/>
  <c r="K140" i="61"/>
  <c r="L139" i="61"/>
  <c r="K139" i="61"/>
  <c r="L138" i="61"/>
  <c r="K138" i="61"/>
  <c r="L137" i="61"/>
  <c r="K137" i="61"/>
  <c r="L136" i="61"/>
  <c r="K136" i="61"/>
  <c r="L135" i="61"/>
  <c r="K135" i="61"/>
  <c r="L134" i="61"/>
  <c r="K134" i="61"/>
  <c r="L133" i="61"/>
  <c r="K133" i="61"/>
  <c r="L132" i="61"/>
  <c r="K132" i="61"/>
  <c r="L131" i="61"/>
  <c r="K131" i="61"/>
  <c r="L130" i="61"/>
  <c r="K130" i="61"/>
  <c r="L129" i="61"/>
  <c r="K129" i="61"/>
  <c r="L128" i="61"/>
  <c r="K128" i="61"/>
  <c r="L127" i="61"/>
  <c r="K127" i="61"/>
  <c r="L126" i="61"/>
  <c r="K126" i="61"/>
  <c r="L125" i="61"/>
  <c r="K125" i="61"/>
  <c r="L124" i="61"/>
  <c r="K124" i="61"/>
  <c r="L123" i="61"/>
  <c r="K123" i="61"/>
  <c r="L122" i="61"/>
  <c r="K122" i="61"/>
  <c r="L121" i="61"/>
  <c r="K121" i="61"/>
  <c r="L120" i="61"/>
  <c r="K120" i="61"/>
  <c r="L119" i="61"/>
  <c r="K119" i="61"/>
  <c r="L102" i="60"/>
  <c r="K102" i="60"/>
  <c r="L101" i="60"/>
  <c r="K101" i="60"/>
  <c r="L100" i="60"/>
  <c r="K100" i="60"/>
  <c r="L99" i="60"/>
  <c r="K99" i="60"/>
  <c r="L98" i="60"/>
  <c r="K98" i="60"/>
  <c r="L97" i="60"/>
  <c r="K97" i="60"/>
  <c r="L96" i="60"/>
  <c r="K96" i="60"/>
  <c r="L95" i="60"/>
  <c r="K95" i="60"/>
  <c r="L94" i="60"/>
  <c r="K94" i="60"/>
  <c r="L93" i="60"/>
  <c r="K93" i="60"/>
  <c r="L92" i="60"/>
  <c r="K92" i="60"/>
  <c r="L91" i="60"/>
  <c r="K91" i="60"/>
  <c r="L90" i="60"/>
  <c r="K90" i="60"/>
  <c r="L89" i="60"/>
  <c r="K89" i="60"/>
  <c r="L88" i="60"/>
  <c r="K88" i="60"/>
  <c r="L87" i="60"/>
  <c r="K87" i="60"/>
  <c r="L86" i="60"/>
  <c r="K86" i="60"/>
  <c r="L85" i="60"/>
  <c r="K85" i="60"/>
  <c r="L84" i="60"/>
  <c r="K84" i="60"/>
  <c r="L83" i="60"/>
  <c r="K83" i="60"/>
  <c r="L82" i="60"/>
  <c r="K82" i="60"/>
  <c r="L81" i="60"/>
  <c r="K81" i="60"/>
  <c r="L80" i="60"/>
  <c r="K80" i="60"/>
  <c r="L79" i="60"/>
  <c r="K79" i="60"/>
  <c r="L78" i="60"/>
  <c r="K78" i="60"/>
  <c r="L77" i="60"/>
  <c r="K77" i="60"/>
  <c r="L76" i="60"/>
  <c r="K76" i="60"/>
  <c r="L75" i="60"/>
  <c r="K75" i="60"/>
  <c r="L74" i="60"/>
  <c r="K74" i="60"/>
  <c r="L73" i="60"/>
  <c r="K73" i="60"/>
  <c r="L148" i="59"/>
  <c r="K148" i="59"/>
  <c r="L147" i="59"/>
  <c r="K147" i="59"/>
  <c r="L146" i="59"/>
  <c r="K146" i="59"/>
  <c r="L145" i="59"/>
  <c r="K145" i="59"/>
  <c r="L144" i="59"/>
  <c r="K144" i="59"/>
  <c r="L143" i="59"/>
  <c r="K143" i="59"/>
  <c r="L142" i="59"/>
  <c r="K142" i="59"/>
  <c r="L141" i="59"/>
  <c r="K141" i="59"/>
  <c r="L140" i="59"/>
  <c r="K140" i="59"/>
  <c r="L139" i="59"/>
  <c r="K139" i="59"/>
  <c r="L138" i="59"/>
  <c r="K138" i="59"/>
  <c r="L137" i="59"/>
  <c r="K137" i="59"/>
  <c r="L136" i="59"/>
  <c r="K136" i="59"/>
  <c r="L135" i="59"/>
  <c r="K135" i="59"/>
  <c r="L134" i="59"/>
  <c r="K134" i="59"/>
  <c r="L133" i="59"/>
  <c r="K133" i="59"/>
  <c r="L132" i="59"/>
  <c r="K132" i="59"/>
  <c r="L131" i="59"/>
  <c r="K131" i="59"/>
  <c r="L130" i="59"/>
  <c r="K130" i="59"/>
  <c r="L129" i="59"/>
  <c r="K129" i="59"/>
  <c r="L128" i="59"/>
  <c r="K128" i="59"/>
  <c r="L127" i="59"/>
  <c r="K127" i="59"/>
  <c r="L126" i="59"/>
  <c r="K126" i="59"/>
  <c r="L125" i="59"/>
  <c r="K125" i="59"/>
  <c r="L124" i="59"/>
  <c r="K124" i="59"/>
  <c r="L123" i="59"/>
  <c r="K123" i="59"/>
  <c r="L122" i="59"/>
  <c r="K122" i="59"/>
  <c r="L121" i="59"/>
  <c r="K121" i="59"/>
  <c r="L120" i="59"/>
  <c r="K120" i="59"/>
  <c r="L119" i="59"/>
  <c r="K119" i="59"/>
  <c r="L149" i="52"/>
  <c r="K149" i="52"/>
  <c r="L148" i="52"/>
  <c r="K148" i="52"/>
  <c r="L147" i="52"/>
  <c r="K147" i="52"/>
  <c r="L146" i="52"/>
  <c r="K146" i="52"/>
  <c r="L145" i="52"/>
  <c r="K145" i="52"/>
  <c r="L144" i="52"/>
  <c r="K144" i="52"/>
  <c r="L143" i="52"/>
  <c r="K143" i="52"/>
  <c r="L142" i="52"/>
  <c r="K142" i="52"/>
  <c r="L141" i="52"/>
  <c r="K141" i="52"/>
  <c r="L140" i="52"/>
  <c r="K140" i="52"/>
  <c r="L139" i="52"/>
  <c r="K139" i="52"/>
  <c r="L138" i="52"/>
  <c r="K138" i="52"/>
  <c r="L137" i="52"/>
  <c r="K137" i="52"/>
  <c r="L136" i="52"/>
  <c r="K136" i="52"/>
  <c r="L135" i="52"/>
  <c r="K135" i="52"/>
  <c r="L134" i="52"/>
  <c r="K134" i="52"/>
  <c r="L133" i="52"/>
  <c r="K133" i="52"/>
  <c r="L132" i="52"/>
  <c r="K132" i="52"/>
  <c r="L131" i="52"/>
  <c r="K131" i="52"/>
  <c r="L130" i="52"/>
  <c r="K130" i="52"/>
  <c r="L129" i="52"/>
  <c r="K129" i="52"/>
  <c r="L128" i="52"/>
  <c r="K128" i="52"/>
  <c r="L127" i="52"/>
  <c r="K127" i="52"/>
  <c r="L126" i="52"/>
  <c r="K126" i="52"/>
  <c r="L125" i="52"/>
  <c r="K125" i="52"/>
  <c r="L124" i="52"/>
  <c r="K124" i="52"/>
  <c r="L123" i="52"/>
  <c r="K123" i="52"/>
  <c r="L122" i="52"/>
  <c r="K122" i="52"/>
  <c r="L121" i="52"/>
  <c r="K121" i="52"/>
  <c r="L120" i="52"/>
  <c r="K120" i="52"/>
  <c r="I53" i="73"/>
  <c r="K53" i="73" s="1"/>
  <c r="N53" i="73" s="1"/>
  <c r="K52" i="73"/>
  <c r="N52" i="73" s="1"/>
  <c r="I52" i="73"/>
  <c r="I51" i="73"/>
  <c r="K51" i="73" s="1"/>
  <c r="N51" i="73" s="1"/>
  <c r="I50" i="73"/>
  <c r="K50" i="73" s="1"/>
  <c r="N50" i="73" s="1"/>
  <c r="I49" i="73"/>
  <c r="K49" i="73" s="1"/>
  <c r="N49" i="73" s="1"/>
  <c r="K48" i="73"/>
  <c r="N48" i="73" s="1"/>
  <c r="I48" i="73"/>
  <c r="I47" i="73"/>
  <c r="K47" i="73" s="1"/>
  <c r="N47" i="73" s="1"/>
  <c r="I46" i="73"/>
  <c r="K46" i="73" s="1"/>
  <c r="N46" i="73" s="1"/>
  <c r="I45" i="73"/>
  <c r="K45" i="73" s="1"/>
  <c r="N45" i="73" s="1"/>
  <c r="K44" i="73"/>
  <c r="N44" i="73" s="1"/>
  <c r="I44" i="73"/>
  <c r="I43" i="73"/>
  <c r="K43" i="73" s="1"/>
  <c r="N43" i="73" s="1"/>
  <c r="I42" i="73"/>
  <c r="K42" i="73" s="1"/>
  <c r="N42" i="73" s="1"/>
  <c r="I41" i="73"/>
  <c r="K41" i="73" s="1"/>
  <c r="N41" i="73" s="1"/>
  <c r="K40" i="73"/>
  <c r="N40" i="73" s="1"/>
  <c r="I40" i="73"/>
  <c r="I39" i="73"/>
  <c r="K39" i="73" s="1"/>
  <c r="N39" i="73" s="1"/>
  <c r="I38" i="73"/>
  <c r="K38" i="73" s="1"/>
  <c r="N38" i="73" s="1"/>
  <c r="N37" i="73"/>
  <c r="I37" i="73"/>
  <c r="K37" i="73" s="1"/>
  <c r="K36" i="73"/>
  <c r="N36" i="73" s="1"/>
  <c r="I36" i="73"/>
  <c r="I35" i="73"/>
  <c r="K35" i="73" s="1"/>
  <c r="N35" i="73" s="1"/>
  <c r="I34" i="73"/>
  <c r="K34" i="73" s="1"/>
  <c r="N34" i="73" s="1"/>
  <c r="I33" i="73"/>
  <c r="K33" i="73" s="1"/>
  <c r="N33" i="73" s="1"/>
  <c r="K32" i="73"/>
  <c r="N32" i="73" s="1"/>
  <c r="I32" i="73"/>
  <c r="I31" i="73"/>
  <c r="K31" i="73" s="1"/>
  <c r="N31" i="73" s="1"/>
  <c r="I30" i="73"/>
  <c r="K30" i="73" s="1"/>
  <c r="N30" i="73" s="1"/>
  <c r="I29" i="73"/>
  <c r="K29" i="73" s="1"/>
  <c r="N29" i="73" s="1"/>
  <c r="K28" i="73"/>
  <c r="N28" i="73" s="1"/>
  <c r="I28" i="73"/>
  <c r="I27" i="73"/>
  <c r="K27" i="73" s="1"/>
  <c r="N27" i="73" s="1"/>
  <c r="I26" i="73"/>
  <c r="K26" i="73" s="1"/>
  <c r="N26" i="73" s="1"/>
  <c r="I25" i="73"/>
  <c r="K25" i="73" s="1"/>
  <c r="N25" i="73" s="1"/>
  <c r="K24" i="73"/>
  <c r="N24" i="73" s="1"/>
  <c r="I24" i="73"/>
  <c r="J137" i="76" l="1"/>
  <c r="I137" i="76"/>
  <c r="E137" i="76"/>
  <c r="D137" i="76"/>
  <c r="J106" i="81" l="1"/>
  <c r="I106" i="81"/>
  <c r="E106" i="81"/>
  <c r="D106" i="81"/>
  <c r="J81" i="81"/>
  <c r="I81" i="81"/>
  <c r="E81" i="81"/>
  <c r="D81" i="81"/>
  <c r="H197" i="62" l="1"/>
  <c r="G197" i="62"/>
  <c r="L195" i="62"/>
  <c r="K195" i="62"/>
  <c r="C44" i="79" l="1"/>
  <c r="C27" i="79"/>
  <c r="C14" i="79"/>
  <c r="L56" i="73"/>
  <c r="L103" i="60"/>
  <c r="K103" i="60"/>
  <c r="J105" i="60"/>
  <c r="I105" i="60"/>
  <c r="L150" i="52"/>
  <c r="K150" i="52"/>
  <c r="H152" i="52"/>
  <c r="G152" i="52"/>
  <c r="I59" i="73"/>
  <c r="K59" i="73"/>
  <c r="C91" i="66"/>
  <c r="G77" i="66"/>
  <c r="D76" i="66"/>
  <c r="G85" i="66"/>
  <c r="G86" i="66"/>
  <c r="G88" i="66" s="1"/>
  <c r="G79" i="66"/>
  <c r="B32" i="79"/>
  <c r="B30" i="79"/>
  <c r="C46" i="79"/>
  <c r="B46" i="79"/>
  <c r="B38" i="79"/>
  <c r="B21" i="79"/>
  <c r="B44" i="79"/>
  <c r="B40" i="79"/>
  <c r="C42" i="79"/>
  <c r="C40" i="79"/>
  <c r="F87" i="66"/>
  <c r="F149" i="69" s="1"/>
  <c r="F84" i="66"/>
  <c r="F83" i="66"/>
  <c r="F150" i="69" s="1"/>
  <c r="F82" i="66"/>
  <c r="J110" i="78" s="1"/>
  <c r="F81" i="66"/>
  <c r="F66" i="66"/>
  <c r="F64" i="66"/>
  <c r="C38" i="79" s="1"/>
  <c r="F63" i="66"/>
  <c r="L156" i="65"/>
  <c r="L158" i="65" s="1"/>
  <c r="L166" i="65" s="1"/>
  <c r="L169" i="65" s="1"/>
  <c r="K156" i="65"/>
  <c r="K158" i="65" s="1"/>
  <c r="K166" i="65" s="1"/>
  <c r="K169" i="65" s="1"/>
  <c r="K106" i="64"/>
  <c r="K108" i="64"/>
  <c r="K116" i="64" s="1"/>
  <c r="K119" i="64" s="1"/>
  <c r="L106" i="64"/>
  <c r="L108" i="64"/>
  <c r="L116" i="64" s="1"/>
  <c r="L119" i="64" s="1"/>
  <c r="K103" i="63"/>
  <c r="K105" i="63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L105" i="60"/>
  <c r="L113" i="60" s="1"/>
  <c r="L116" i="60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L152" i="52"/>
  <c r="L160" i="52" s="1"/>
  <c r="L163" i="52" s="1"/>
  <c r="K152" i="52"/>
  <c r="K160" i="52" s="1"/>
  <c r="K163" i="52" s="1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K151" i="61"/>
  <c r="K159" i="61" s="1"/>
  <c r="K162" i="61" s="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K105" i="60"/>
  <c r="K113" i="60" s="1"/>
  <c r="K116" i="60" s="1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I54" i="73"/>
  <c r="K54" i="73" s="1"/>
  <c r="C56" i="73"/>
  <c r="C62" i="73" s="1"/>
  <c r="D56" i="73"/>
  <c r="D62" i="73"/>
  <c r="E56" i="73"/>
  <c r="E62" i="73" s="1"/>
  <c r="F56" i="73"/>
  <c r="F62" i="73" s="1"/>
  <c r="G56" i="73"/>
  <c r="G62" i="73" s="1"/>
  <c r="H56" i="73"/>
  <c r="H62" i="73"/>
  <c r="J56" i="73"/>
  <c r="J62" i="73" s="1"/>
  <c r="M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E145" i="69"/>
  <c r="E152" i="69" s="1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D58" i="66"/>
  <c r="E58" i="66"/>
  <c r="G58" i="66"/>
  <c r="C71" i="66"/>
  <c r="C74" i="66"/>
  <c r="F77" i="66"/>
  <c r="D79" i="66"/>
  <c r="F79" i="66" s="1"/>
  <c r="C8" i="79" s="1"/>
  <c r="D14" i="79" s="1"/>
  <c r="E79" i="66"/>
  <c r="D85" i="66"/>
  <c r="E85" i="66"/>
  <c r="E86" i="66"/>
  <c r="E88" i="66" s="1"/>
  <c r="B15" i="71"/>
  <c r="B23" i="79"/>
  <c r="B25" i="79"/>
  <c r="B27" i="79"/>
  <c r="B34" i="79"/>
  <c r="C6" i="57"/>
  <c r="C7" i="57"/>
  <c r="C10" i="57" s="1"/>
  <c r="C8" i="57"/>
  <c r="C9" i="57"/>
  <c r="D86" i="66"/>
  <c r="D88" i="66" s="1"/>
  <c r="I56" i="73"/>
  <c r="I62" i="73"/>
  <c r="J111" i="78"/>
  <c r="F85" i="66"/>
  <c r="J112" i="78"/>
  <c r="F86" i="66"/>
  <c r="F88" i="66" s="1"/>
  <c r="C21" i="79" s="1"/>
  <c r="F148" i="69"/>
  <c r="J109" i="78"/>
  <c r="C10" i="79"/>
  <c r="D10" i="79" s="1"/>
  <c r="C42" i="68" l="1"/>
  <c r="I107" i="78"/>
  <c r="C11" i="57"/>
  <c r="F145" i="69"/>
  <c r="J107" i="78"/>
  <c r="C40" i="68"/>
  <c r="C41" i="68"/>
  <c r="J114" i="78"/>
  <c r="C25" i="79" s="1"/>
  <c r="D25" i="79" s="1"/>
  <c r="D40" i="79"/>
  <c r="C32" i="79"/>
  <c r="D27" i="79"/>
  <c r="D46" i="79"/>
  <c r="D44" i="79"/>
  <c r="D42" i="79"/>
  <c r="C34" i="79"/>
  <c r="N54" i="73"/>
  <c r="K56" i="73"/>
  <c r="K62" i="73" s="1"/>
  <c r="C43" i="68"/>
  <c r="C44" i="68" s="1"/>
  <c r="C16" i="79"/>
  <c r="D16" i="79" s="1"/>
  <c r="F147" i="69"/>
  <c r="F152" i="69" s="1"/>
  <c r="C23" i="79" s="1"/>
  <c r="D23" i="79" s="1"/>
  <c r="C30" i="79"/>
  <c r="I114" i="78"/>
  <c r="C12" i="79" s="1"/>
  <c r="D12" i="79" s="1"/>
  <c r="D32" i="79" l="1"/>
  <c r="D34" i="79"/>
</calcChain>
</file>

<file path=xl/sharedStrings.xml><?xml version="1.0" encoding="utf-8"?>
<sst xmlns="http://schemas.openxmlformats.org/spreadsheetml/2006/main" count="4800" uniqueCount="722">
  <si>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</si>
  <si>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</si>
  <si>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</si>
  <si>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</si>
  <si>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</si>
  <si>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</si>
  <si>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</si>
  <si>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</si>
  <si>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</si>
  <si>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</si>
  <si>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</si>
  <si>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</si>
  <si>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</si>
  <si>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</si>
  <si>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</si>
  <si>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</si>
  <si>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</si>
  <si>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</si>
  <si>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</si>
  <si>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</si>
  <si>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</si>
  <si>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</si>
  <si>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</si>
  <si>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</si>
  <si>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</si>
  <si>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</si>
  <si>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</si>
  <si>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</si>
  <si>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</si>
  <si>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</si>
  <si>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</si>
  <si>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</si>
  <si>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</si>
  <si>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</si>
  <si>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</si>
  <si>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</si>
  <si>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</si>
  <si>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</si>
  <si>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</si>
  <si>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</si>
  <si>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</si>
  <si>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</si>
  <si>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</si>
  <si>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</si>
  <si>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</si>
  <si>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</si>
  <si>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</si>
  <si>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</si>
  <si>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</si>
  <si>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</si>
  <si>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</si>
  <si>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</si>
  <si>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</si>
  <si>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</si>
  <si>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</si>
  <si>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</si>
  <si>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</si>
  <si>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</si>
  <si>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</si>
  <si>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</si>
  <si>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</si>
  <si>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</si>
  <si>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</si>
  <si>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</si>
  <si>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</si>
  <si>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</si>
  <si>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</si>
  <si>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</si>
  <si>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</si>
  <si>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</si>
  <si>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</si>
  <si>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</si>
  <si>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</si>
  <si>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</si>
  <si>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</si>
  <si>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</si>
  <si>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</si>
  <si>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</si>
  <si>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</si>
  <si>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</si>
  <si>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</si>
  <si>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</si>
  <si>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</si>
  <si>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</si>
  <si>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</si>
  <si>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</si>
  <si>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</si>
  <si>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</si>
  <si>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</si>
  <si>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</si>
  <si>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</si>
  <si>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</si>
  <si>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</si>
  <si>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</si>
  <si>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</si>
  <si>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</si>
  <si>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</si>
  <si>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</si>
  <si>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</si>
  <si>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</si>
  <si>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</si>
  <si>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</si>
  <si>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</si>
  <si>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</si>
  <si>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</si>
  <si>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</si>
  <si>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</si>
  <si>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</si>
  <si>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</si>
  <si>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</si>
  <si>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</si>
  <si>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</si>
  <si>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</si>
  <si>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</si>
  <si>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</si>
  <si>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</si>
  <si>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</si>
  <si>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</si>
  <si>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</si>
  <si>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</si>
  <si>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</si>
  <si>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</si>
  <si>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</si>
  <si>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</si>
  <si>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</si>
  <si>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</si>
  <si>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</si>
  <si>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</si>
  <si>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</si>
  <si>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</si>
  <si>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</si>
  <si>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</si>
  <si>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</si>
  <si>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</si>
  <si>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</si>
  <si>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</si>
  <si>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</si>
  <si>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</si>
  <si>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</si>
  <si>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</si>
  <si>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</si>
  <si>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</si>
  <si>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</si>
  <si>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</si>
  <si>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Control</t>
  </si>
  <si>
    <t>Add the name of ALL Sheets so that Excelerator can be run for All Sheets together</t>
  </si>
  <si>
    <t>Move this sheet to run after Exp &amp; Inc by AUTHTYPE</t>
  </si>
  <si>
    <t>Exp &amp; Inc by AUTHTYPE rename the word "outturn" in the heading to "budget"</t>
  </si>
  <si>
    <t xml:space="preserve">Correct the spelling in Pension Related Deductions </t>
  </si>
  <si>
    <t>Insert Marker (4) into last column heading (Budget 2009)</t>
  </si>
  <si>
    <t>Insert the formula in the Total 2010 Budget column</t>
  </si>
  <si>
    <t>Amend Print Area selection</t>
  </si>
  <si>
    <t>Centre the Print Area</t>
  </si>
  <si>
    <t>Change the Pension Related Deductions Bar Chart colour and added a border</t>
  </si>
  <si>
    <t>Change the Pension Related Deductions Pie Chart colour</t>
  </si>
  <si>
    <t>Insert the formula for Pension Related Deductions in the Total columns</t>
  </si>
  <si>
    <t>Amend City Councils so there are no Spaces</t>
  </si>
  <si>
    <t>Regional Road – Maintenance and Improvement</t>
  </si>
  <si>
    <t>Amend heading to Regional Road - Maintenance and Improvement</t>
  </si>
  <si>
    <t>Insert Dividing lines between individual Services Headings and Totals</t>
  </si>
  <si>
    <t>Amend Totals for Town Councils - Error showing in column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</si>
  <si>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</si>
  <si>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</si>
  <si>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</si>
  <si>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</si>
  <si>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</si>
  <si>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</si>
  <si>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</si>
  <si>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</si>
  <si>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</si>
  <si>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</si>
  <si>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</si>
  <si>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</si>
  <si>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</si>
  <si>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</si>
  <si>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</si>
  <si>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</si>
  <si>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</si>
  <si>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</si>
  <si>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</si>
  <si>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</si>
  <si>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</si>
  <si>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</si>
  <si>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</si>
  <si>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</si>
  <si>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</si>
  <si>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</si>
  <si>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</si>
  <si>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</si>
  <si>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</si>
  <si>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</si>
  <si>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</si>
  <si>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</si>
  <si>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</si>
  <si>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</si>
  <si>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</si>
  <si>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</si>
  <si>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</si>
  <si>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</si>
  <si>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</si>
  <si>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</si>
  <si>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</si>
  <si>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</si>
  <si>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Report/File</t>
  </si>
  <si>
    <t>Change made</t>
  </si>
  <si>
    <t>Date</t>
  </si>
  <si>
    <t>Person</t>
  </si>
  <si>
    <t>Maureen Simpson</t>
  </si>
  <si>
    <t>Excelerator Report</t>
  </si>
  <si>
    <t>Register of changes made to Budget Publication 2010</t>
  </si>
  <si>
    <t>V1.37</t>
  </si>
  <si>
    <t>Checks Sheet</t>
  </si>
  <si>
    <t>New Checks Sheet added for Expenditure and Income reconciliation</t>
  </si>
  <si>
    <t>Exp by Div Bar Chart</t>
  </si>
  <si>
    <t>Euro sign added to Expenditure by Division Bar Chart</t>
  </si>
  <si>
    <t>Revenue Exp &amp; Inc &amp; ARV</t>
  </si>
  <si>
    <t>Insert a new Overall Total Income Formulae at end of page</t>
  </si>
  <si>
    <t>Insert new formulae for the calculation of Commercial Rates to be levied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</si>
  <si>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</si>
  <si>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</si>
  <si>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</si>
  <si>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</si>
  <si>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</si>
  <si>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</si>
  <si>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</si>
  <si>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</si>
  <si>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Change Miscellaneous Bodies to be shown as a Total figure only for Expenditure &amp; Income</t>
  </si>
  <si>
    <t>Summarise Miscellaneous Bodies into one line</t>
  </si>
  <si>
    <t>Debit/Credit Balances are now extracted from Agresso</t>
  </si>
  <si>
    <t>Net Effective Valuations are now extracted from Agresso</t>
  </si>
  <si>
    <t>Exp &amp; Inc By AUTHTYPE</t>
  </si>
  <si>
    <t>Amend the formulae on the Annual Rate on Valuation column re the DIV/0 being shown - should be 0</t>
  </si>
  <si>
    <t>Manual Entries</t>
  </si>
  <si>
    <t>Manual Entries Sheet deleted.  Provision for Dr/Cr Balances and Net Effective Valuation now extracted from Agresso</t>
  </si>
  <si>
    <t>Provision for Debit/Credit Balances are now extracted from Agresso.  Insert new sequel 9</t>
  </si>
  <si>
    <t>Pension Related Deductions</t>
  </si>
  <si>
    <t>crosstab,10 rel_value</t>
  </si>
  <si>
    <t>SQL,10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'120') AND (mbudrepdata.client = '&lt;client&gt;')</t>
  </si>
  <si>
    <t>Pension Related Deductions added.  Insert new sequel 10</t>
  </si>
  <si>
    <t>Sources of Income Bar Chart</t>
  </si>
  <si>
    <t>Amend Chart Legend to include Pension Related Deductions</t>
  </si>
  <si>
    <t>Sources of Income Pie Chart</t>
  </si>
  <si>
    <t>Pension Related Deductions added</t>
  </si>
  <si>
    <t>Pension Related Deductions Column added</t>
  </si>
  <si>
    <t>Register of changes made to Budget Publication 2009</t>
  </si>
  <si>
    <t>V1.36</t>
  </si>
  <si>
    <t>Exp &amp; Inc by AUTHTYPE</t>
  </si>
  <si>
    <t>Amend the last Column heading.  Change descriptin from "Outturn" to "Budget"</t>
  </si>
  <si>
    <t>Amend Note 3.  This reads "See Appendix 2 Paragraph 10".  This should refer to Paragraph 11</t>
  </si>
  <si>
    <t>Exp &amp; Inc by SVCDIV C&amp;D</t>
  </si>
  <si>
    <t>Format Cells D105 and E105 to No Decimal Places</t>
  </si>
  <si>
    <t>Exp &amp; Inc by SVCDIV E&amp;F</t>
  </si>
  <si>
    <t>Format Cells D119 - D127 and E119 - E127 to No Decimal Places</t>
  </si>
  <si>
    <t>Format Column B Width to 21.00</t>
  </si>
  <si>
    <t>Revenue I&amp;E SVCDIV A - H</t>
  </si>
  <si>
    <t>All sheets A - H Increase Column width to 12.29</t>
  </si>
  <si>
    <t>Change the formula in each row from SUM 85:88 to be the SubTotal in Row 89 which is the SUM of 85 to 88 anyway</t>
  </si>
  <si>
    <t>Change the formula in the TOTAL Column to use Exp &amp; Inc by AUTHTYPE SubTotal Row 89 instead of using the Total Income in Row 92 i.e excluding the Dr/Cr Balances and the County Demand.</t>
  </si>
  <si>
    <t>Change the formula in the % Column to use Exp &amp; Inc by AUTHTYPE SubTotal Row 89 instead of using the Total Income in Row 92 i.e excluding the Dr/Cr Balances and the County Demand.</t>
  </si>
  <si>
    <t>Include a Note stating that "Calculation is based on total income excluding County Demand and Debit/Credit Balances"</t>
  </si>
  <si>
    <t>V1.38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</si>
  <si>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</si>
  <si>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V1.39</t>
  </si>
  <si>
    <t>Amended Total Income formula to be Sub-Total minus Provision for Dr/Cr Balances plus County Demand</t>
  </si>
  <si>
    <t>Added Pension Related Deductions into Commercial Rates figure rep seq no 120</t>
  </si>
  <si>
    <t>Added NPPR into Goods &amp; Services figure rep seq no 190</t>
  </si>
  <si>
    <t>Added NPPR into Goods &amp; Services figure SQL 1,2,3,4,5 rep seq no 190</t>
  </si>
  <si>
    <t>Amended Commercial Rates to be levied formula.  (CO C-I-J+K+L; CI C-I+J; TC/BC/NR C-I+J+K+L)</t>
  </si>
  <si>
    <t>Added Pension Related Deductions into Bottom of sheet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</si>
  <si>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</si>
  <si>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</si>
  <si>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</si>
  <si>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</si>
  <si>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</si>
  <si>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</si>
  <si>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</si>
  <si>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</si>
  <si>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</si>
  <si>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</si>
  <si>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</si>
  <si>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</si>
  <si>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</si>
  <si>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</si>
  <si>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</si>
  <si>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</si>
  <si>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</si>
  <si>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</si>
  <si>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</si>
  <si>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</si>
  <si>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</si>
  <si>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</si>
  <si>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</si>
  <si>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</si>
  <si>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</si>
  <si>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</si>
  <si>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</si>
  <si>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</si>
  <si>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</si>
  <si>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</si>
  <si>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</si>
  <si>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</si>
  <si>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</si>
  <si>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</si>
  <si>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</si>
  <si>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</si>
  <si>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</si>
  <si>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</si>
  <si>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</si>
  <si>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</si>
  <si>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</si>
  <si>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</si>
  <si>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</si>
  <si>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</si>
  <si>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</si>
  <si>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</si>
  <si>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</si>
  <si>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</si>
  <si>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</si>
  <si>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</si>
  <si>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</si>
  <si>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</si>
  <si>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</si>
  <si>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</si>
  <si>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</si>
  <si>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</si>
  <si>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</si>
  <si>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</si>
  <si>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Datasource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</si>
  <si>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</si>
  <si>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</si>
  <si>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</si>
  <si>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</si>
  <si>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</si>
  <si>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</si>
  <si>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</si>
  <si>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</si>
  <si>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</si>
  <si>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datasource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</si>
  <si>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</si>
  <si>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</si>
  <si>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</si>
  <si>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</si>
  <si>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</si>
  <si>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</si>
  <si>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</si>
  <si>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</si>
  <si>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</si>
  <si>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</si>
  <si>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</si>
  <si>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</si>
  <si>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</si>
  <si>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</si>
  <si>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</si>
  <si>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</si>
  <si>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</si>
  <si>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</si>
  <si>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</si>
  <si>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</si>
  <si>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</si>
  <si>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</si>
  <si>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</si>
  <si>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</si>
  <si>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</si>
  <si>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</si>
  <si>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</si>
  <si>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</si>
  <si>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</si>
  <si>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</si>
  <si>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</si>
  <si>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</si>
  <si>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</si>
  <si>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</si>
  <si>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</si>
  <si>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</si>
  <si>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</si>
  <si>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</si>
  <si>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</si>
  <si>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</si>
  <si>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</si>
  <si>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</si>
  <si>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</si>
  <si>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</si>
  <si>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</si>
  <si>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</si>
  <si>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</si>
  <si>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</si>
  <si>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</si>
  <si>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</si>
  <si>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</si>
  <si>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</si>
  <si>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</si>
  <si>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</si>
  <si>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</si>
  <si>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</si>
  <si>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</si>
  <si>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</si>
  <si>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</si>
  <si>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</si>
  <si>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</si>
  <si>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</si>
  <si>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</si>
  <si>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</si>
  <si>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</si>
  <si>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</si>
  <si>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</si>
  <si>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</si>
  <si>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</si>
  <si>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</si>
  <si>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</si>
  <si>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</si>
  <si>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</si>
  <si>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</si>
  <si>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</si>
  <si>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</si>
  <si>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</si>
  <si>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</si>
  <si>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</si>
  <si>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</si>
  <si>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</si>
  <si>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</si>
  <si>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</si>
  <si>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</si>
  <si>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</si>
  <si>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</si>
  <si>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</si>
  <si>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</si>
  <si>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</si>
  <si>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</si>
  <si>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</si>
  <si>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</si>
  <si>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</si>
  <si>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</si>
  <si>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</si>
  <si>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</si>
  <si>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</si>
  <si>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</si>
  <si>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</si>
  <si>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</si>
  <si>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</si>
  <si>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</si>
  <si>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</si>
  <si>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</si>
  <si>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</si>
  <si>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</si>
  <si>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</si>
  <si>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</si>
  <si>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</si>
  <si>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</si>
  <si>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</si>
  <si>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</si>
  <si>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</si>
  <si>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</si>
  <si>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</si>
  <si>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</si>
  <si>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</si>
  <si>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</si>
  <si>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</si>
  <si>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</si>
  <si>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</si>
  <si>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</si>
  <si>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</si>
  <si>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</si>
  <si>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</si>
  <si>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</si>
  <si>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</si>
  <si>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</si>
  <si>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</si>
  <si>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</si>
  <si>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</si>
  <si>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</si>
  <si>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</si>
  <si>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</si>
  <si>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</si>
  <si>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</si>
  <si>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</si>
  <si>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</si>
  <si>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</si>
  <si>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</si>
  <si>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</si>
  <si>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</si>
  <si>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</si>
  <si>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</si>
  <si>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</si>
  <si>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</si>
  <si>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</si>
  <si>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</si>
  <si>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</si>
  <si>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</si>
  <si>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</si>
  <si>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</si>
  <si>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</si>
  <si>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</si>
  <si>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</si>
  <si>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</si>
  <si>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</si>
  <si>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</si>
  <si>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</si>
  <si>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</si>
  <si>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</si>
  <si>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</si>
  <si>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</si>
  <si>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</si>
  <si>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</si>
  <si>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</si>
  <si>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</si>
  <si>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</si>
  <si>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</si>
  <si>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</si>
  <si>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</si>
  <si>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</si>
  <si>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</si>
  <si>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</si>
  <si>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</si>
  <si>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</si>
  <si>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</si>
  <si>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</si>
  <si>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</si>
  <si>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</si>
  <si>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</si>
  <si>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</si>
  <si>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</si>
  <si>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</si>
  <si>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</si>
  <si>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G - Agriculture, Education, Health &amp; Welfare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</si>
  <si>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</si>
  <si>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</si>
  <si>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</si>
  <si>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</si>
  <si>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</si>
  <si>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</si>
  <si>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</si>
  <si>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</si>
  <si>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</si>
  <si>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</si>
  <si>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</si>
  <si>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</si>
  <si>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</si>
  <si>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</si>
  <si>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</si>
  <si>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</si>
  <si>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</si>
  <si>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Agriculture, Education, Health &amp; Welfare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</si>
  <si>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</si>
  <si>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</si>
  <si>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</si>
  <si>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</si>
  <si>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</si>
  <si>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</si>
  <si>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</si>
  <si>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</si>
  <si>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</si>
  <si>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</si>
  <si>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</si>
  <si>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</si>
  <si>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AGRICULTURE, EDUCATION, HEALTH &amp; WELFARE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</si>
  <si>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</si>
  <si>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</si>
  <si>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</si>
  <si>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</si>
  <si>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</si>
  <si>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</si>
  <si>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</si>
  <si>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</si>
  <si>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</si>
  <si>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</si>
  <si>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</si>
  <si>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</si>
  <si>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v2.2</t>
  </si>
  <si>
    <t>Amended the sub-totals in "Revenue I &amp; E SCVDIV A" to "Revenue I &amp; E SCVDIV H".</t>
  </si>
  <si>
    <t>v2.4</t>
  </si>
  <si>
    <t>Checks</t>
  </si>
  <si>
    <t>Added Check re. LA Contributions</t>
  </si>
  <si>
    <t>v2.3</t>
  </si>
  <si>
    <t>Amended formulae in Checks tab</t>
  </si>
  <si>
    <t>v2.5</t>
  </si>
  <si>
    <t>S. Fitzgerald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</si>
  <si>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</si>
  <si>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</si>
  <si>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v2.6</t>
  </si>
  <si>
    <t>Revenue I&amp;E SVCDIV B-H</t>
  </si>
  <si>
    <t>Correction of duplication of first Town council in listing using ORDER BY description</t>
  </si>
  <si>
    <t>v1.1</t>
  </si>
  <si>
    <t>v1.2</t>
  </si>
  <si>
    <t>Correction in cell J73</t>
  </si>
  <si>
    <t>Correction in cell J44, J51, J97, J103, J106, J107</t>
  </si>
  <si>
    <t>(1)</t>
  </si>
  <si>
    <t>(2)</t>
  </si>
  <si>
    <t>(3)</t>
  </si>
  <si>
    <t>Debit Balances are shown as plus values and credit balances are shown as minus values</t>
  </si>
  <si>
    <t>Correction of year in cell C112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</si>
  <si>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</si>
  <si>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10;20;30;40;50;60;70;80;90;100;110;120;130;140;150;160;170;180;190;200;210;220</t>
  </si>
  <si>
    <t>10;20;30;40;50;60;70;80;90;100;110;120;130;140;150;170;180;190;200</t>
  </si>
  <si>
    <t>Update to SQL, 3 and SQL,5 for new rows added to TD and TE</t>
  </si>
  <si>
    <t>Update to columns D&amp;E for new rows added to TE and TE</t>
  </si>
  <si>
    <t>v1.0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</si>
  <si>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</si>
  <si>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</si>
  <si>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</si>
  <si>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</si>
  <si>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</si>
  <si>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</si>
  <si>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</si>
  <si>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</si>
  <si>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</si>
  <si>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</si>
  <si>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</si>
  <si>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</si>
  <si>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</si>
  <si>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</si>
  <si>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Merged City &amp; County Councils and deleted columns for City, Town &amp; Borough Councils</t>
  </si>
  <si>
    <t>Add SVC A12 HAP Programme</t>
  </si>
  <si>
    <t>Add SVC C08 Local Authority Water &amp; Sanitary Services</t>
  </si>
  <si>
    <t>Remove "Net amounts chargeable to Borough/Town Councils" column</t>
  </si>
  <si>
    <t>Remove "Net amounts chargeable as separate charges" column</t>
  </si>
  <si>
    <t>Merged City &amp; County Councils and deleted rows for City, Town &amp; Borough Councils</t>
  </si>
  <si>
    <t>Add SVC HAP Programme</t>
  </si>
  <si>
    <t>Add SVC Local Authority Water &amp; Sanitary Services</t>
  </si>
  <si>
    <t>Revenue I&amp;E SVCDIV B,D,E,F,G,H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</si>
  <si>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</si>
  <si>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Calculation is based on total income excluding Debit/Credit Balances</t>
  </si>
  <si>
    <t>Miscellaneous Bodies</t>
  </si>
  <si>
    <t>BYA</t>
  </si>
  <si>
    <t>v0.1</t>
  </si>
  <si>
    <t>CO;CI;NR</t>
  </si>
  <si>
    <t>Amend prior year comparative columns to remove BC and TC authority types</t>
  </si>
  <si>
    <t>Delete rows relating to County Demand</t>
  </si>
  <si>
    <t>Correct AUTHTYPE values in cell G52</t>
  </si>
  <si>
    <t>Correct formulae in cells K53 &amp; L53</t>
  </si>
  <si>
    <t>Remove incorrect line of SQL in row 23</t>
  </si>
  <si>
    <t>Added columnsign values in cells I20 &amp; J20</t>
  </si>
  <si>
    <t>Remove this tab completely</t>
  </si>
  <si>
    <t>Replace ‘General Purpose’ text in cell B43 to ‘Local Property Tax’</t>
  </si>
  <si>
    <t>Delete ‘County Demand’ text in cell B47</t>
  </si>
  <si>
    <t>Amend  formula used to calculate the ARV to include BYA</t>
  </si>
  <si>
    <t>Insert column for BYA</t>
  </si>
  <si>
    <t>Base Year Adjustment</t>
  </si>
  <si>
    <t>Corrected formula for Goods &amp; Services in cell C41</t>
  </si>
  <si>
    <t>Amend SQL to include LPT Funding in Government Grants/Subsidies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</si>
  <si>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('10','20','30','40','50','60','70','80','90','100','110','120','130','140','150','160','170','180','190','200','210','220','230')) AND (mbudrepdata.client = '&lt;client&gt;')</t>
  </si>
  <si>
    <t>Amend SQL to remove 'BC';'TC'</t>
  </si>
  <si>
    <t>agresso</t>
  </si>
  <si>
    <t>See Introduction for detailed explanation</t>
  </si>
  <si>
    <t>Remove Pension Related Deductions from Pie chart &amp; legend</t>
  </si>
  <si>
    <t>See Introduction for detailed explanation - amended text from 'Appendix' to 'Introduction'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</si>
  <si>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</si>
  <si>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</si>
  <si>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</si>
  <si>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</si>
  <si>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Add SVC E15 Climate Change and Flooding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</si>
  <si>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</si>
  <si>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</si>
  <si>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</si>
  <si>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</si>
  <si>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</si>
  <si>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</si>
  <si>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</si>
  <si>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</si>
  <si>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</si>
  <si>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</si>
  <si>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</si>
  <si>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</si>
  <si>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</si>
  <si>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</si>
  <si>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</si>
  <si>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</si>
  <si>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</si>
  <si>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</si>
  <si>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</si>
  <si>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</si>
  <si>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</si>
  <si>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</si>
  <si>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</si>
  <si>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</si>
  <si>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</si>
  <si>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</si>
  <si>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</si>
  <si>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</si>
  <si>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</si>
  <si>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</si>
  <si>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</si>
  <si>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</si>
  <si>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</si>
  <si>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</si>
  <si>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</si>
  <si>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v1.3</t>
  </si>
  <si>
    <t>Corrected 'Sub-total All Service Divisions' row 107 (caused by deleting and re-instating Exp &amp; Inc by SVCDIV A&amp;B)</t>
  </si>
  <si>
    <t>Deleted and re-instated 'Exp &amp; Inc by SVCDIV A&amp;B' as it was causing an error loading the data via Excelerator</t>
  </si>
  <si>
    <t>v1.4</t>
  </si>
  <si>
    <t>Corrected TOTAL after the addition of row for 'Climate Change and Flooding'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</si>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</sst>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22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u/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b/>
      <sz val="9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0" fontId="2" fillId="0" borderId="0" xfId="0" applyFont="1" applyFill="1"/>
    <xf numFmtId="0" fontId="2" fillId="0" borderId="0" xfId="0" quotePrefix="1" applyFont="1" applyFill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0" fillId="0" borderId="0" xfId="0" applyFill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quotePrefix="1" applyFont="1" applyFill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0" fillId="0" borderId="0" xfId="0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Alignme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 applyFill="1"/>
    <xf numFmtId="0" fontId="6" fillId="0" borderId="0" xfId="0" applyFont="1" applyFill="1"/>
    <xf numFmtId="0" fontId="7" fillId="0" borderId="33" xfId="0" applyFont="1" applyBorder="1"/>
    <xf numFmtId="3" fontId="7" fillId="0" borderId="15" xfId="0" applyNumberFormat="1" applyFont="1" applyBorder="1"/>
    <xf numFmtId="0" fontId="13" fillId="0" borderId="0" xfId="0" applyFont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vertical="center"/>
    </xf>
    <xf numFmtId="2" fontId="2" fillId="0" borderId="0" xfId="0" applyNumberFormat="1" applyFont="1"/>
    <xf numFmtId="14" fontId="2" fillId="0" borderId="0" xfId="0" applyNumberFormat="1" applyFont="1"/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 applyAlignment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0" fontId="0" fillId="0" borderId="0" xfId="0" applyAlignment="1"/>
    <xf numFmtId="0" fontId="2" fillId="0" borderId="0" xfId="0" applyFont="1" applyBorder="1" applyAlignment="1"/>
    <xf numFmtId="3" fontId="4" fillId="0" borderId="0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/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0" fontId="18" fillId="0" borderId="0" xfId="0" applyFont="1"/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0" fontId="16" fillId="0" borderId="0" xfId="0" applyFont="1"/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Fill="1" applyBorder="1" applyAlignment="1"/>
    <xf numFmtId="3" fontId="4" fillId="0" borderId="32" xfId="0" applyNumberFormat="1" applyFont="1" applyBorder="1"/>
    <xf numFmtId="3" fontId="4" fillId="0" borderId="0" xfId="0" applyNumberFormat="1" applyFont="1" applyFill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3" fontId="19" fillId="0" borderId="0" xfId="0" applyNumberFormat="1" applyFont="1"/>
    <xf numFmtId="0" fontId="20" fillId="0" borderId="0" xfId="0" applyFont="1"/>
    <xf numFmtId="3" fontId="20" fillId="0" borderId="0" xfId="0" applyNumberFormat="1" applyFont="1"/>
    <xf numFmtId="169" fontId="21" fillId="0" borderId="0" xfId="2" applyNumberFormat="1" applyFont="1" applyBorder="1"/>
    <xf numFmtId="0" fontId="2" fillId="0" borderId="0" xfId="0" applyFont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3" fontId="4" fillId="0" borderId="36" xfId="0" applyNumberFormat="1" applyFont="1" applyBorder="1" applyAlignment="1"/>
    <xf numFmtId="0" fontId="2" fillId="0" borderId="0" xfId="0" applyFont="1" applyFill="1" applyBorder="1" applyAlignment="1"/>
    <xf numFmtId="0" fontId="2" fillId="0" borderId="38" xfId="0" applyFont="1" applyFill="1" applyBorder="1" applyAlignment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12E-2"/>
          <c:w val="0.81153450051493292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976704"/>
        <c:axId val="101994880"/>
      </c:barChart>
      <c:catAx>
        <c:axId val="101976704"/>
        <c:scaling>
          <c:orientation val="minMax"/>
        </c:scaling>
        <c:delete val="1"/>
        <c:axPos val="b"/>
        <c:majorTickMark val="out"/>
        <c:minorTickMark val="none"/>
        <c:tickLblPos val="none"/>
        <c:crossAx val="101994880"/>
        <c:crosses val="autoZero"/>
        <c:auto val="1"/>
        <c:lblAlgn val="ctr"/>
        <c:lblOffset val="100"/>
        <c:noMultiLvlLbl val="0"/>
      </c:catAx>
      <c:valAx>
        <c:axId val="10199488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one"/>
        <c:crossAx val="101976704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81"/>
          <c:y val="0.17959795314457774"/>
          <c:w val="0.54614261221058624"/>
          <c:h val="0.51867888868154066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0.31073161577066399</c:v>
                </c:pt>
                <c:pt idx="1">
                  <c:v>0.28139461696300649</c:v>
                </c:pt>
                <c:pt idx="2">
                  <c:v>0.32327906075457052</c:v>
                </c:pt>
                <c:pt idx="3">
                  <c:v>8.4594706511759016E-2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63"/>
          <c:w val="0.65658141446388785"/>
          <c:h val="7.04024496937881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04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1456576566.79</c:v>
                </c:pt>
                <c:pt idx="1">
                  <c:v>909447762.90999973</c:v>
                </c:pt>
                <c:pt idx="2">
                  <c:v>377343920.2700001</c:v>
                </c:pt>
                <c:pt idx="3">
                  <c:v>413808808.30000007</c:v>
                </c:pt>
                <c:pt idx="4">
                  <c:v>626646426.33999991</c:v>
                </c:pt>
                <c:pt idx="5">
                  <c:v>451576703.56999993</c:v>
                </c:pt>
                <c:pt idx="6">
                  <c:v>40874683.410000011</c:v>
                </c:pt>
                <c:pt idx="7">
                  <c:v>419922874.29999995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02171392"/>
        <c:axId val="102172928"/>
      </c:barChart>
      <c:catAx>
        <c:axId val="10217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172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1729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1713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_L/COMMON/Financial%20Reporting/Budgets/2018/Unit%204%20Templates/Budget%202018%20Draft%20Budget%20Publication%20v1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options"/>
      <sheetName val="NOTES"/>
      <sheetName val="Version"/>
      <sheetName val="_control"/>
      <sheetName val="Checks"/>
      <sheetName val="Title Page"/>
      <sheetName val="Exp &amp; Inc by AUTHTYPE"/>
      <sheetName val="Summary I&amp;E by Div"/>
      <sheetName val="Sources of Income Pie Chart"/>
      <sheetName val="Exp by Div Bar Chart"/>
      <sheetName val="Exp &amp; Inc by SVCDIV A&amp;B"/>
      <sheetName val="Exp &amp; Inc by SVCDIV C&amp;D"/>
      <sheetName val="Exp &amp; Inc by SVCDIV E&amp;F"/>
      <sheetName val="Exp &amp; Inc by SVCDIV G&amp;H"/>
      <sheetName val="Revenue Exp &amp; Inc &amp; ARV"/>
      <sheetName val="Revenue I&amp;E SVCDIV A"/>
      <sheetName val="Revenue I&amp;E SVCDIV B"/>
      <sheetName val="Revenue I&amp;E SVCDIV C"/>
      <sheetName val="Revenue I&amp;E SVCDIV D"/>
      <sheetName val="Revenue I&amp;E SVCDIV E"/>
      <sheetName val="Revenue I&amp;E SVCDIV F"/>
      <sheetName val="Revenue I&amp;E SVCDIV G"/>
      <sheetName val="Revenue I&amp;E SVCDIV H"/>
    </sheetNames>
    <sheetDataSet>
      <sheetData sheetId="0"/>
      <sheetData sheetId="1">
        <row r="4">
          <cell r="D4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 x14ac:dyDescent="0.2"/>
  <sheetData>
    <row r="1" spans="1:1" x14ac:dyDescent="0.2">
      <c r="A1" t="s">
        <v>323</v>
      </c>
    </row>
    <row r="2" spans="1:1" x14ac:dyDescent="0.2">
      <c r="A2" t="b">
        <v>0</v>
      </c>
    </row>
    <row r="3" spans="1:1" x14ac:dyDescent="0.2">
      <c r="A3" t="b">
        <v>0</v>
      </c>
    </row>
    <row r="5" spans="1:1" x14ac:dyDescent="0.2">
      <c r="A5" t="b">
        <v>0</v>
      </c>
    </row>
    <row r="6" spans="1:1" x14ac:dyDescent="0.2">
      <c r="A6">
        <v>500000</v>
      </c>
    </row>
    <row r="7" spans="1:1" x14ac:dyDescent="0.2">
      <c r="A7">
        <v>60</v>
      </c>
    </row>
    <row r="9" spans="1:1" x14ac:dyDescent="0.2">
      <c r="A9" t="b">
        <v>0</v>
      </c>
    </row>
    <row r="10" spans="1:1" x14ac:dyDescent="0.2">
      <c r="A10">
        <v>1000000</v>
      </c>
    </row>
    <row r="11" spans="1:1" x14ac:dyDescent="0.2">
      <c r="A11" t="b">
        <v>0</v>
      </c>
    </row>
    <row r="12" spans="1:1" x14ac:dyDescent="0.2">
      <c r="A12" t="b">
        <v>0</v>
      </c>
    </row>
    <row r="13" spans="1:1" x14ac:dyDescent="0.2">
      <c r="A13" t="b">
        <v>0</v>
      </c>
    </row>
    <row r="15" spans="1:1" x14ac:dyDescent="0.2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" workbookViewId="0">
      <selection activeCell="B2" sqref="B2:Q2"/>
    </sheetView>
  </sheetViews>
  <sheetFormatPr defaultRowHeight="12.75" x14ac:dyDescent="0.2"/>
  <cols>
    <col min="1" max="1" width="0" hidden="1" customWidth="1"/>
  </cols>
  <sheetData>
    <row r="2" spans="2:17" ht="18.75" x14ac:dyDescent="0.3">
      <c r="B2" s="223" t="str">
        <f>CONCATENATE("Expenditure by Division ",NOTES!$D$4)</f>
        <v>Expenditure by Division 2018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B89" workbookViewId="0">
      <selection activeCell="B87" sqref="B87:J87"/>
    </sheetView>
  </sheetViews>
  <sheetFormatPr defaultRowHeight="12.75" x14ac:dyDescent="0.2"/>
  <cols>
    <col min="1" max="1" width="0" hidden="1" customWidth="1"/>
    <col min="3" max="3" width="39.42578125" customWidth="1"/>
    <col min="4" max="4" width="12.28515625" bestFit="1" customWidth="1"/>
    <col min="5" max="5" width="12.85546875" customWidth="1"/>
    <col min="8" max="8" width="39.42578125" customWidth="1"/>
    <col min="9" max="9" width="14.28515625" customWidth="1"/>
    <col min="10" max="10" width="12.7109375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302</v>
      </c>
    </row>
    <row r="3" spans="1:10" s="1" customFormat="1" hidden="1" x14ac:dyDescent="0.2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idden="1" x14ac:dyDescent="0.2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318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idden="1" x14ac:dyDescent="0.2">
      <c r="A6" s="1" t="s">
        <v>419</v>
      </c>
      <c r="D6" s="7" t="s">
        <v>420</v>
      </c>
      <c r="E6" s="1" t="s">
        <v>421</v>
      </c>
      <c r="I6" s="7" t="s">
        <v>420</v>
      </c>
      <c r="J6" s="1" t="s">
        <v>421</v>
      </c>
    </row>
    <row r="8" spans="1:10" hidden="1" x14ac:dyDescent="0.2">
      <c r="A8" s="1" t="s">
        <v>104</v>
      </c>
    </row>
    <row r="9" spans="1:10" s="1" customFormat="1" hidden="1" x14ac:dyDescent="0.2">
      <c r="A9" s="1" t="s">
        <v>297</v>
      </c>
    </row>
    <row r="10" spans="1:10" s="1" customFormat="1" hidden="1" x14ac:dyDescent="0.2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idden="1" x14ac:dyDescent="0.2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319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idden="1" x14ac:dyDescent="0.2">
      <c r="A13" s="1" t="s">
        <v>422</v>
      </c>
      <c r="D13" s="7" t="s">
        <v>420</v>
      </c>
      <c r="E13" s="1" t="s">
        <v>421</v>
      </c>
      <c r="I13" s="7" t="s">
        <v>420</v>
      </c>
      <c r="J13" s="1" t="s">
        <v>421</v>
      </c>
    </row>
    <row r="15" spans="1:10" hidden="1" x14ac:dyDescent="0.2">
      <c r="A15" s="1" t="s">
        <v>105</v>
      </c>
    </row>
    <row r="16" spans="1:10" s="1" customFormat="1" hidden="1" x14ac:dyDescent="0.2">
      <c r="A16" s="1" t="s">
        <v>298</v>
      </c>
    </row>
    <row r="17" spans="1:10" s="1" customFormat="1" hidden="1" x14ac:dyDescent="0.2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idden="1" x14ac:dyDescent="0.2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320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idden="1" x14ac:dyDescent="0.2">
      <c r="A20" s="1" t="s">
        <v>423</v>
      </c>
      <c r="D20" s="7" t="s">
        <v>420</v>
      </c>
      <c r="E20" s="1" t="s">
        <v>421</v>
      </c>
      <c r="I20" s="7" t="s">
        <v>420</v>
      </c>
      <c r="J20" s="1" t="s">
        <v>421</v>
      </c>
    </row>
    <row r="22" spans="1:10" hidden="1" x14ac:dyDescent="0.2">
      <c r="A22" s="1" t="s">
        <v>106</v>
      </c>
    </row>
    <row r="23" spans="1:10" s="1" customFormat="1" hidden="1" x14ac:dyDescent="0.2">
      <c r="A23" s="1" t="s">
        <v>299</v>
      </c>
    </row>
    <row r="24" spans="1:10" s="1" customFormat="1" hidden="1" x14ac:dyDescent="0.2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idden="1" x14ac:dyDescent="0.2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321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idden="1" x14ac:dyDescent="0.2">
      <c r="A27" s="1" t="s">
        <v>424</v>
      </c>
      <c r="D27" s="7" t="s">
        <v>420</v>
      </c>
      <c r="E27" s="1" t="s">
        <v>421</v>
      </c>
      <c r="I27" s="7" t="s">
        <v>420</v>
      </c>
      <c r="J27" s="1" t="s">
        <v>421</v>
      </c>
    </row>
    <row r="29" spans="1:10" hidden="1" x14ac:dyDescent="0.2">
      <c r="A29" s="1" t="s">
        <v>107</v>
      </c>
    </row>
    <row r="30" spans="1:10" s="1" customFormat="1" hidden="1" x14ac:dyDescent="0.2">
      <c r="A30" s="1" t="s">
        <v>300</v>
      </c>
    </row>
    <row r="31" spans="1:10" s="1" customFormat="1" hidden="1" x14ac:dyDescent="0.2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idden="1" x14ac:dyDescent="0.2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285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idden="1" x14ac:dyDescent="0.2">
      <c r="A34" s="1" t="s">
        <v>427</v>
      </c>
      <c r="D34" s="7" t="s">
        <v>420</v>
      </c>
      <c r="E34" s="1" t="s">
        <v>421</v>
      </c>
      <c r="I34" s="7" t="s">
        <v>420</v>
      </c>
      <c r="J34" s="1" t="s">
        <v>421</v>
      </c>
    </row>
    <row r="36" spans="1:10" hidden="1" x14ac:dyDescent="0.2">
      <c r="A36" s="1" t="s">
        <v>113</v>
      </c>
    </row>
    <row r="37" spans="1:10" s="1" customFormat="1" hidden="1" x14ac:dyDescent="0.2">
      <c r="A37" s="1" t="s">
        <v>301</v>
      </c>
    </row>
    <row r="38" spans="1:10" s="1" customFormat="1" hidden="1" x14ac:dyDescent="0.2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idden="1" x14ac:dyDescent="0.2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286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idden="1" x14ac:dyDescent="0.2">
      <c r="A41" s="1" t="s">
        <v>434</v>
      </c>
      <c r="D41" s="7" t="s">
        <v>420</v>
      </c>
      <c r="E41" s="1" t="s">
        <v>421</v>
      </c>
      <c r="I41" s="7" t="s">
        <v>420</v>
      </c>
      <c r="J41" s="1" t="s">
        <v>421</v>
      </c>
    </row>
    <row r="43" spans="1:10" hidden="1" x14ac:dyDescent="0.2">
      <c r="A43" s="1" t="s">
        <v>114</v>
      </c>
    </row>
    <row r="44" spans="1:10" s="1" customFormat="1" hidden="1" x14ac:dyDescent="0.2">
      <c r="A44" s="1" t="s">
        <v>303</v>
      </c>
    </row>
    <row r="45" spans="1:10" s="1" customFormat="1" hidden="1" x14ac:dyDescent="0.2">
      <c r="A45" s="1" t="s">
        <v>304</v>
      </c>
      <c r="D45" s="1" t="s">
        <v>290</v>
      </c>
      <c r="E45" s="1" t="s">
        <v>290</v>
      </c>
      <c r="I45" s="1" t="s">
        <v>290</v>
      </c>
      <c r="J45" s="1" t="s">
        <v>290</v>
      </c>
    </row>
    <row r="46" spans="1:10" s="1" customFormat="1" hidden="1" x14ac:dyDescent="0.2">
      <c r="A46" s="1" t="s">
        <v>305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287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idden="1" x14ac:dyDescent="0.2">
      <c r="A48" s="1" t="s">
        <v>435</v>
      </c>
      <c r="D48" s="7" t="s">
        <v>420</v>
      </c>
      <c r="E48" s="1" t="s">
        <v>421</v>
      </c>
      <c r="I48" s="7" t="s">
        <v>420</v>
      </c>
      <c r="J48" s="1" t="s">
        <v>421</v>
      </c>
    </row>
    <row r="50" spans="1:10" hidden="1" x14ac:dyDescent="0.2">
      <c r="A50" s="1" t="s">
        <v>115</v>
      </c>
    </row>
    <row r="51" spans="1:10" s="1" customFormat="1" hidden="1" x14ac:dyDescent="0.2">
      <c r="A51" s="1" t="s">
        <v>306</v>
      </c>
    </row>
    <row r="52" spans="1:10" s="1" customFormat="1" hidden="1" x14ac:dyDescent="0.2">
      <c r="A52" s="1" t="s">
        <v>307</v>
      </c>
      <c r="D52" s="1" t="s">
        <v>290</v>
      </c>
      <c r="E52" s="1" t="s">
        <v>290</v>
      </c>
      <c r="I52" s="1" t="s">
        <v>290</v>
      </c>
      <c r="J52" s="1" t="s">
        <v>290</v>
      </c>
    </row>
    <row r="53" spans="1:10" s="1" customFormat="1" hidden="1" x14ac:dyDescent="0.2">
      <c r="A53" s="1" t="s">
        <v>308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288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idden="1" x14ac:dyDescent="0.2">
      <c r="A55" s="1" t="s">
        <v>436</v>
      </c>
      <c r="D55" s="7" t="s">
        <v>420</v>
      </c>
      <c r="E55" s="1" t="s">
        <v>421</v>
      </c>
      <c r="I55" s="7" t="s">
        <v>420</v>
      </c>
      <c r="J55" s="1" t="s">
        <v>421</v>
      </c>
    </row>
    <row r="57" spans="1:10" hidden="1" x14ac:dyDescent="0.2">
      <c r="A57" s="1" t="s">
        <v>116</v>
      </c>
    </row>
    <row r="58" spans="1:10" s="1" customFormat="1" hidden="1" x14ac:dyDescent="0.2">
      <c r="A58" s="1" t="s">
        <v>428</v>
      </c>
    </row>
    <row r="59" spans="1:10" s="1" customFormat="1" hidden="1" x14ac:dyDescent="0.2">
      <c r="A59" s="1" t="s">
        <v>429</v>
      </c>
      <c r="D59" s="1" t="s">
        <v>290</v>
      </c>
      <c r="E59" s="1" t="s">
        <v>290</v>
      </c>
      <c r="I59" s="1" t="s">
        <v>290</v>
      </c>
      <c r="J59" s="1" t="s">
        <v>290</v>
      </c>
    </row>
    <row r="60" spans="1:10" s="1" customFormat="1" hidden="1" x14ac:dyDescent="0.2">
      <c r="A60" s="1" t="s">
        <v>430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idden="1" x14ac:dyDescent="0.2">
      <c r="A61" s="1" t="s">
        <v>431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idden="1" x14ac:dyDescent="0.2">
      <c r="A62" s="1" t="s">
        <v>432</v>
      </c>
      <c r="D62" s="7" t="s">
        <v>420</v>
      </c>
      <c r="E62" s="1" t="s">
        <v>421</v>
      </c>
      <c r="I62" s="7" t="s">
        <v>420</v>
      </c>
      <c r="J62" s="1" t="s">
        <v>421</v>
      </c>
    </row>
    <row r="64" spans="1:10" hidden="1" x14ac:dyDescent="0.2">
      <c r="A64" s="1" t="s">
        <v>117</v>
      </c>
    </row>
    <row r="65" spans="1:10" s="1" customFormat="1" hidden="1" x14ac:dyDescent="0.2">
      <c r="A65" s="1" t="s">
        <v>437</v>
      </c>
    </row>
    <row r="66" spans="1:10" s="1" customFormat="1" hidden="1" x14ac:dyDescent="0.2">
      <c r="A66" s="1" t="s">
        <v>438</v>
      </c>
      <c r="D66" s="1" t="s">
        <v>290</v>
      </c>
      <c r="E66" s="1" t="s">
        <v>290</v>
      </c>
      <c r="I66" s="1" t="s">
        <v>290</v>
      </c>
      <c r="J66" s="1" t="s">
        <v>290</v>
      </c>
    </row>
    <row r="67" spans="1:10" s="1" customFormat="1" hidden="1" x14ac:dyDescent="0.2">
      <c r="A67" s="1" t="s">
        <v>439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idden="1" x14ac:dyDescent="0.2">
      <c r="A68" s="1" t="s">
        <v>440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idden="1" x14ac:dyDescent="0.2">
      <c r="A69" s="1" t="s">
        <v>441</v>
      </c>
      <c r="D69" s="7" t="s">
        <v>420</v>
      </c>
      <c r="E69" s="1" t="s">
        <v>421</v>
      </c>
      <c r="I69" s="7" t="s">
        <v>420</v>
      </c>
      <c r="J69" s="1" t="s">
        <v>421</v>
      </c>
    </row>
    <row r="71" spans="1:10" hidden="1" x14ac:dyDescent="0.2">
      <c r="A71" s="1" t="s">
        <v>118</v>
      </c>
    </row>
    <row r="72" spans="1:10" s="1" customFormat="1" hidden="1" x14ac:dyDescent="0.2">
      <c r="A72" s="1" t="s">
        <v>442</v>
      </c>
    </row>
    <row r="73" spans="1:10" s="1" customFormat="1" hidden="1" x14ac:dyDescent="0.2">
      <c r="A73" s="1" t="s">
        <v>443</v>
      </c>
      <c r="D73" s="1" t="s">
        <v>290</v>
      </c>
      <c r="E73" s="1" t="s">
        <v>290</v>
      </c>
      <c r="I73" s="1" t="s">
        <v>290</v>
      </c>
      <c r="J73" s="1" t="s">
        <v>290</v>
      </c>
    </row>
    <row r="74" spans="1:10" s="1" customFormat="1" hidden="1" x14ac:dyDescent="0.2">
      <c r="A74" s="1" t="s">
        <v>444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idden="1" x14ac:dyDescent="0.2">
      <c r="A75" s="1" t="s">
        <v>445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idden="1" x14ac:dyDescent="0.2">
      <c r="A76" s="1" t="s">
        <v>446</v>
      </c>
      <c r="D76" s="7" t="s">
        <v>420</v>
      </c>
      <c r="E76" s="1" t="s">
        <v>421</v>
      </c>
      <c r="I76" s="7" t="s">
        <v>420</v>
      </c>
      <c r="J76" s="1" t="s">
        <v>421</v>
      </c>
    </row>
    <row r="78" spans="1:10" hidden="1" x14ac:dyDescent="0.2">
      <c r="A78" s="1" t="s">
        <v>79</v>
      </c>
    </row>
    <row r="79" spans="1:10" hidden="1" x14ac:dyDescent="0.2">
      <c r="A79" s="1" t="s">
        <v>447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idden="1" x14ac:dyDescent="0.2">
      <c r="A80" s="1" t="s">
        <v>448</v>
      </c>
      <c r="B80" s="1"/>
      <c r="C80" s="1"/>
      <c r="D80" s="1" t="s">
        <v>290</v>
      </c>
      <c r="E80" s="1" t="s">
        <v>290</v>
      </c>
      <c r="F80" s="1"/>
      <c r="G80" s="1"/>
      <c r="H80" s="1"/>
      <c r="I80" s="1" t="s">
        <v>290</v>
      </c>
      <c r="J80" s="1" t="s">
        <v>290</v>
      </c>
    </row>
    <row r="81" spans="1:10" hidden="1" x14ac:dyDescent="0.2">
      <c r="A81" s="1" t="s">
        <v>513</v>
      </c>
      <c r="B81" s="1"/>
      <c r="C81" s="1"/>
      <c r="D81" s="42" t="str">
        <f>CONCATENATE("BUD",[1]NOTES!$D$4)</f>
        <v>BUD2018</v>
      </c>
      <c r="E81" s="42" t="str">
        <f>CONCATENATE("BUD",[1]NOTES!$D$4)</f>
        <v>BUD2018</v>
      </c>
      <c r="F81" s="42"/>
      <c r="G81" s="42"/>
      <c r="H81" s="42"/>
      <c r="I81" s="42" t="str">
        <f>CONCATENATE("BUD",[1]NOTES!$D$4)</f>
        <v>BUD2018</v>
      </c>
      <c r="J81" s="42" t="str">
        <f>CONCATENATE("BUD",[1]NOTES!$D$4)</f>
        <v>BUD2018</v>
      </c>
    </row>
    <row r="82" spans="1:10" hidden="1" x14ac:dyDescent="0.2">
      <c r="A82" s="1" t="s">
        <v>449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idden="1" x14ac:dyDescent="0.2">
      <c r="A83" s="1" t="s">
        <v>450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idden="1" x14ac:dyDescent="0.2">
      <c r="A84" s="1" t="s">
        <v>80</v>
      </c>
      <c r="B84" s="1"/>
      <c r="C84" s="1"/>
      <c r="D84" s="7" t="s">
        <v>650</v>
      </c>
      <c r="E84" s="7" t="s">
        <v>650</v>
      </c>
      <c r="F84" s="1"/>
      <c r="G84" s="1"/>
      <c r="H84" s="1"/>
      <c r="I84" s="7" t="s">
        <v>651</v>
      </c>
      <c r="J84" s="7" t="s">
        <v>651</v>
      </c>
    </row>
    <row r="85" spans="1:10" hidden="1" x14ac:dyDescent="0.2">
      <c r="A85" s="1" t="s">
        <v>451</v>
      </c>
      <c r="B85" s="1"/>
      <c r="C85" s="1"/>
      <c r="D85" s="7" t="s">
        <v>421</v>
      </c>
      <c r="E85" s="1" t="s">
        <v>421</v>
      </c>
      <c r="F85" s="1"/>
      <c r="G85" s="1"/>
      <c r="H85" s="1"/>
      <c r="I85" s="7" t="s">
        <v>421</v>
      </c>
      <c r="J85" s="1" t="s">
        <v>421</v>
      </c>
    </row>
    <row r="87" spans="1:10" s="1" customFormat="1" ht="18.75" x14ac:dyDescent="0.3">
      <c r="A87" s="213"/>
      <c r="B87" s="223" t="s">
        <v>549</v>
      </c>
      <c r="C87" s="223"/>
      <c r="D87" s="223"/>
      <c r="E87" s="223"/>
      <c r="F87" s="223"/>
      <c r="G87" s="223"/>
      <c r="H87" s="223"/>
      <c r="I87" s="223"/>
      <c r="J87" s="223"/>
    </row>
    <row r="89" spans="1:10" ht="21.75" customHeight="1" x14ac:dyDescent="0.2">
      <c r="B89" s="105" t="s">
        <v>550</v>
      </c>
      <c r="C89" s="5"/>
      <c r="D89" s="106" t="s">
        <v>315</v>
      </c>
      <c r="E89" s="106" t="s">
        <v>316</v>
      </c>
      <c r="F89" s="5"/>
      <c r="G89" s="105" t="s">
        <v>550</v>
      </c>
      <c r="H89" s="5"/>
      <c r="I89" s="106" t="s">
        <v>315</v>
      </c>
      <c r="J89" s="106" t="s">
        <v>316</v>
      </c>
    </row>
    <row r="90" spans="1:10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">
      <c r="B91" s="107" t="s">
        <v>652</v>
      </c>
      <c r="C91" s="8" t="s">
        <v>653</v>
      </c>
      <c r="D91" s="9" t="s">
        <v>317</v>
      </c>
      <c r="E91" s="9" t="s">
        <v>317</v>
      </c>
      <c r="F91" s="1"/>
      <c r="G91" s="107" t="s">
        <v>654</v>
      </c>
      <c r="H91" s="8" t="s">
        <v>655</v>
      </c>
      <c r="I91" s="9" t="s">
        <v>317</v>
      </c>
      <c r="J91" s="9" t="s">
        <v>317</v>
      </c>
    </row>
    <row r="93" spans="1:10" ht="24" customHeight="1" x14ac:dyDescent="0.2">
      <c r="A93" s="1" t="s">
        <v>544</v>
      </c>
      <c r="B93" s="108" t="s">
        <v>656</v>
      </c>
      <c r="C93" s="109" t="s">
        <v>346</v>
      </c>
      <c r="D93" s="10">
        <v>245512795.52999997</v>
      </c>
      <c r="E93" s="10">
        <v>243767902.71999997</v>
      </c>
      <c r="F93" s="1"/>
      <c r="G93" s="56" t="s">
        <v>657</v>
      </c>
      <c r="H93" s="56" t="s">
        <v>658</v>
      </c>
      <c r="I93" s="10">
        <v>22655218.979999997</v>
      </c>
      <c r="J93" s="10">
        <v>15139218.950000001</v>
      </c>
    </row>
    <row r="94" spans="1:10" ht="24" customHeight="1" x14ac:dyDescent="0.2">
      <c r="A94" s="1" t="s">
        <v>72</v>
      </c>
      <c r="B94" s="56" t="s">
        <v>659</v>
      </c>
      <c r="C94" s="56" t="s">
        <v>347</v>
      </c>
      <c r="D94" s="10">
        <v>29348761.77</v>
      </c>
      <c r="E94" s="10">
        <v>2204665.7399999993</v>
      </c>
      <c r="F94" s="1"/>
      <c r="G94" s="56" t="s">
        <v>660</v>
      </c>
      <c r="H94" s="56" t="s">
        <v>661</v>
      </c>
      <c r="I94" s="10">
        <v>21423745.079999998</v>
      </c>
      <c r="J94" s="10">
        <v>14066375.810000001</v>
      </c>
    </row>
    <row r="95" spans="1:10" ht="24" customHeight="1" x14ac:dyDescent="0.2">
      <c r="A95" s="1" t="s">
        <v>474</v>
      </c>
      <c r="B95" s="56" t="s">
        <v>662</v>
      </c>
      <c r="C95" s="56" t="s">
        <v>348</v>
      </c>
      <c r="D95" s="10">
        <v>36589891.740000002</v>
      </c>
      <c r="E95" s="10">
        <v>137437030.09000003</v>
      </c>
      <c r="F95" s="1"/>
      <c r="G95" s="56" t="s">
        <v>663</v>
      </c>
      <c r="H95" s="56" t="s">
        <v>664</v>
      </c>
      <c r="I95" s="10">
        <v>177563974.31999993</v>
      </c>
      <c r="J95" s="10">
        <v>103508911.02999999</v>
      </c>
    </row>
    <row r="96" spans="1:10" ht="24" customHeight="1" x14ac:dyDescent="0.2">
      <c r="A96" s="1" t="s">
        <v>475</v>
      </c>
      <c r="B96" s="56" t="s">
        <v>665</v>
      </c>
      <c r="C96" s="56" t="s">
        <v>349</v>
      </c>
      <c r="D96" s="10">
        <v>47606959.170000002</v>
      </c>
      <c r="E96" s="10">
        <v>2065906.29</v>
      </c>
      <c r="F96" s="1"/>
      <c r="G96" s="56" t="s">
        <v>666</v>
      </c>
      <c r="H96" s="56" t="s">
        <v>359</v>
      </c>
      <c r="I96" s="10">
        <v>424374042.87999994</v>
      </c>
      <c r="J96" s="10">
        <v>237805996.10000002</v>
      </c>
    </row>
    <row r="97" spans="1:10" ht="24" customHeight="1" x14ac:dyDescent="0.2">
      <c r="A97" s="1" t="s">
        <v>476</v>
      </c>
      <c r="B97" s="56" t="s">
        <v>667</v>
      </c>
      <c r="C97" s="56" t="s">
        <v>350</v>
      </c>
      <c r="D97" s="10">
        <v>191316076.12</v>
      </c>
      <c r="E97" s="10">
        <v>156367965.47999999</v>
      </c>
      <c r="F97" s="1"/>
      <c r="G97" s="56" t="s">
        <v>668</v>
      </c>
      <c r="H97" s="56" t="s">
        <v>669</v>
      </c>
      <c r="I97" s="10">
        <v>71183283.25</v>
      </c>
      <c r="J97" s="10">
        <v>5193999.1300000008</v>
      </c>
    </row>
    <row r="98" spans="1:10" ht="24" customHeight="1" x14ac:dyDescent="0.2">
      <c r="A98" s="1" t="s">
        <v>73</v>
      </c>
      <c r="B98" s="56" t="s">
        <v>670</v>
      </c>
      <c r="C98" s="6" t="s">
        <v>351</v>
      </c>
      <c r="D98" s="10">
        <v>97084903.920000002</v>
      </c>
      <c r="E98" s="10">
        <v>49496450.699999996</v>
      </c>
      <c r="F98" s="1"/>
      <c r="G98" s="56" t="s">
        <v>671</v>
      </c>
      <c r="H98" s="56" t="s">
        <v>361</v>
      </c>
      <c r="I98" s="10">
        <v>54733492.710000001</v>
      </c>
      <c r="J98" s="10">
        <v>12818529.5</v>
      </c>
    </row>
    <row r="99" spans="1:10" ht="24" customHeight="1" x14ac:dyDescent="0.2">
      <c r="A99" s="1" t="s">
        <v>74</v>
      </c>
      <c r="B99" s="56" t="s">
        <v>672</v>
      </c>
      <c r="C99" s="56" t="s">
        <v>352</v>
      </c>
      <c r="D99" s="10">
        <v>275260926.70999998</v>
      </c>
      <c r="E99" s="10">
        <v>273731245.19000006</v>
      </c>
      <c r="F99" s="1"/>
      <c r="G99" s="56" t="s">
        <v>673</v>
      </c>
      <c r="H99" s="56" t="s">
        <v>674</v>
      </c>
      <c r="I99" s="10">
        <v>12233025.980000002</v>
      </c>
      <c r="J99" s="10">
        <v>7243419.4900000012</v>
      </c>
    </row>
    <row r="100" spans="1:10" ht="24" customHeight="1" x14ac:dyDescent="0.2">
      <c r="A100" s="1" t="s">
        <v>75</v>
      </c>
      <c r="B100" s="56" t="s">
        <v>675</v>
      </c>
      <c r="C100" s="56" t="s">
        <v>676</v>
      </c>
      <c r="D100" s="10">
        <v>52439651.990000002</v>
      </c>
      <c r="E100" s="10">
        <v>33275673.499999993</v>
      </c>
      <c r="F100" s="1"/>
      <c r="G100" s="56" t="s">
        <v>677</v>
      </c>
      <c r="H100" s="56" t="s">
        <v>363</v>
      </c>
      <c r="I100" s="10">
        <v>16115576.229999999</v>
      </c>
      <c r="J100" s="10">
        <v>731589.94000000018</v>
      </c>
    </row>
    <row r="101" spans="1:10" ht="24" customHeight="1" x14ac:dyDescent="0.2">
      <c r="A101" s="1" t="s">
        <v>76</v>
      </c>
      <c r="B101" s="56" t="s">
        <v>678</v>
      </c>
      <c r="C101" s="56" t="s">
        <v>354</v>
      </c>
      <c r="D101" s="10">
        <v>63814091.300000004</v>
      </c>
      <c r="E101" s="10">
        <v>40464832.829999991</v>
      </c>
      <c r="F101" s="1"/>
      <c r="G101" s="56" t="s">
        <v>679</v>
      </c>
      <c r="H101" s="56" t="s">
        <v>364</v>
      </c>
      <c r="I101" s="10">
        <v>49861815.509999998</v>
      </c>
      <c r="J101" s="10">
        <v>95060839.999999985</v>
      </c>
    </row>
    <row r="102" spans="1:10" ht="24" customHeight="1" x14ac:dyDescent="0.2">
      <c r="A102" s="1" t="s">
        <v>77</v>
      </c>
      <c r="B102" s="56" t="s">
        <v>680</v>
      </c>
      <c r="C102" s="56" t="s">
        <v>355</v>
      </c>
      <c r="D102" s="10">
        <v>2666224.7200000002</v>
      </c>
      <c r="E102" s="10">
        <v>3975066.68</v>
      </c>
      <c r="F102" s="1"/>
      <c r="G102" s="56" t="s">
        <v>681</v>
      </c>
      <c r="H102" s="56" t="s">
        <v>682</v>
      </c>
      <c r="I102" s="10">
        <v>35548376.75999999</v>
      </c>
      <c r="J102" s="10">
        <v>3605769.4000000008</v>
      </c>
    </row>
    <row r="103" spans="1:10" ht="24" customHeight="1" x14ac:dyDescent="0.2">
      <c r="A103" s="1" t="s">
        <v>78</v>
      </c>
      <c r="B103" s="108" t="s">
        <v>683</v>
      </c>
      <c r="C103" s="109" t="s">
        <v>602</v>
      </c>
      <c r="D103" s="10">
        <v>423478181.61999989</v>
      </c>
      <c r="E103" s="10">
        <v>418998339.31</v>
      </c>
      <c r="F103" s="1"/>
      <c r="G103" s="56" t="s">
        <v>684</v>
      </c>
      <c r="H103" s="56" t="s">
        <v>355</v>
      </c>
      <c r="I103" s="10">
        <v>27181109.77</v>
      </c>
      <c r="J103" s="10">
        <v>21231420.029999997</v>
      </c>
    </row>
    <row r="104" spans="1:10" ht="24" customHeight="1" x14ac:dyDescent="0.2">
      <c r="A104" s="1" t="s">
        <v>81</v>
      </c>
      <c r="B104" s="1" t="s">
        <v>545</v>
      </c>
      <c r="C104" s="1" t="s">
        <v>546</v>
      </c>
      <c r="D104" s="10">
        <v>8541896.8000000007</v>
      </c>
      <c r="E104" s="10">
        <v>8541896.8000000007</v>
      </c>
      <c r="F104" s="1"/>
      <c r="G104" s="1" t="s">
        <v>545</v>
      </c>
      <c r="H104" s="1" t="s">
        <v>546</v>
      </c>
      <c r="I104" s="10">
        <v>3425899.56</v>
      </c>
      <c r="J104" s="10">
        <v>3425899.56</v>
      </c>
    </row>
    <row r="105" spans="1:10" ht="24" customHeight="1" x14ac:dyDescent="0.2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2">
      <c r="A106" s="1"/>
      <c r="B106" s="105" t="s">
        <v>279</v>
      </c>
      <c r="C106" s="5"/>
      <c r="D106" s="110">
        <f>SUM(D93:D103)-D104</f>
        <v>1456576567.7899997</v>
      </c>
      <c r="E106" s="110">
        <f>SUM(E93:E103)-E104</f>
        <v>1353243181.7300003</v>
      </c>
      <c r="F106" s="5"/>
      <c r="G106" s="105" t="s">
        <v>279</v>
      </c>
      <c r="H106" s="5"/>
      <c r="I106" s="110">
        <f>SUM(I93:I103)-I104</f>
        <v>909447761.90999997</v>
      </c>
      <c r="J106" s="110">
        <f>SUM(J93:J103)-J104</f>
        <v>512980169.81999993</v>
      </c>
    </row>
  </sheetData>
  <mergeCells count="1">
    <mergeCell ref="B87:J8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93" workbookViewId="0">
      <selection activeCell="C107" sqref="C107"/>
    </sheetView>
  </sheetViews>
  <sheetFormatPr defaultRowHeight="12.75" x14ac:dyDescent="0.2"/>
  <cols>
    <col min="1" max="1" width="9.140625" hidden="1" customWidth="1"/>
    <col min="3" max="3" width="37.28515625" bestFit="1" customWidth="1"/>
    <col min="4" max="4" width="10.85546875" bestFit="1" customWidth="1"/>
    <col min="5" max="5" width="13.140625" customWidth="1"/>
    <col min="6" max="6" width="7" customWidth="1"/>
    <col min="8" max="8" width="31.28515625" bestFit="1" customWidth="1"/>
    <col min="9" max="9" width="12.28515625" customWidth="1"/>
    <col min="10" max="10" width="10" bestFit="1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302</v>
      </c>
    </row>
    <row r="3" spans="1:10" s="1" customFormat="1" hidden="1" x14ac:dyDescent="0.2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idden="1" x14ac:dyDescent="0.2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318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idden="1" x14ac:dyDescent="0.2">
      <c r="A6" s="1" t="s">
        <v>419</v>
      </c>
      <c r="D6" s="7" t="s">
        <v>420</v>
      </c>
      <c r="E6" s="1" t="s">
        <v>421</v>
      </c>
      <c r="I6" s="7" t="s">
        <v>420</v>
      </c>
      <c r="J6" s="1" t="s">
        <v>421</v>
      </c>
    </row>
    <row r="8" spans="1:10" hidden="1" x14ac:dyDescent="0.2">
      <c r="A8" s="1" t="s">
        <v>104</v>
      </c>
    </row>
    <row r="9" spans="1:10" s="1" customFormat="1" hidden="1" x14ac:dyDescent="0.2">
      <c r="A9" s="1" t="s">
        <v>297</v>
      </c>
    </row>
    <row r="10" spans="1:10" s="1" customFormat="1" hidden="1" x14ac:dyDescent="0.2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idden="1" x14ac:dyDescent="0.2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319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idden="1" x14ac:dyDescent="0.2">
      <c r="A13" s="1" t="s">
        <v>422</v>
      </c>
      <c r="D13" s="7" t="s">
        <v>420</v>
      </c>
      <c r="E13" s="1" t="s">
        <v>421</v>
      </c>
      <c r="I13" s="7" t="s">
        <v>420</v>
      </c>
      <c r="J13" s="1" t="s">
        <v>421</v>
      </c>
    </row>
    <row r="15" spans="1:10" hidden="1" x14ac:dyDescent="0.2">
      <c r="A15" s="1" t="s">
        <v>105</v>
      </c>
    </row>
    <row r="16" spans="1:10" s="1" customFormat="1" hidden="1" x14ac:dyDescent="0.2">
      <c r="A16" s="1" t="s">
        <v>298</v>
      </c>
    </row>
    <row r="17" spans="1:10" s="1" customFormat="1" hidden="1" x14ac:dyDescent="0.2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idden="1" x14ac:dyDescent="0.2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320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idden="1" x14ac:dyDescent="0.2">
      <c r="A20" s="1" t="s">
        <v>423</v>
      </c>
      <c r="D20" s="7" t="s">
        <v>420</v>
      </c>
      <c r="E20" s="1" t="s">
        <v>421</v>
      </c>
      <c r="I20" s="7" t="s">
        <v>420</v>
      </c>
      <c r="J20" s="1" t="s">
        <v>421</v>
      </c>
    </row>
    <row r="22" spans="1:10" hidden="1" x14ac:dyDescent="0.2">
      <c r="A22" s="1" t="s">
        <v>106</v>
      </c>
    </row>
    <row r="23" spans="1:10" s="1" customFormat="1" hidden="1" x14ac:dyDescent="0.2">
      <c r="A23" s="1" t="s">
        <v>299</v>
      </c>
    </row>
    <row r="24" spans="1:10" s="1" customFormat="1" hidden="1" x14ac:dyDescent="0.2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idden="1" x14ac:dyDescent="0.2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321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idden="1" x14ac:dyDescent="0.2">
      <c r="A27" s="1" t="s">
        <v>424</v>
      </c>
      <c r="D27" s="7" t="s">
        <v>420</v>
      </c>
      <c r="E27" s="1" t="s">
        <v>421</v>
      </c>
      <c r="I27" s="7" t="s">
        <v>420</v>
      </c>
      <c r="J27" s="1" t="s">
        <v>421</v>
      </c>
    </row>
    <row r="29" spans="1:10" hidden="1" x14ac:dyDescent="0.2">
      <c r="A29" s="1" t="s">
        <v>107</v>
      </c>
    </row>
    <row r="30" spans="1:10" s="1" customFormat="1" hidden="1" x14ac:dyDescent="0.2">
      <c r="A30" s="1" t="s">
        <v>300</v>
      </c>
    </row>
    <row r="31" spans="1:10" s="1" customFormat="1" hidden="1" x14ac:dyDescent="0.2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idden="1" x14ac:dyDescent="0.2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285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idden="1" x14ac:dyDescent="0.2">
      <c r="A34" s="1" t="s">
        <v>427</v>
      </c>
      <c r="D34" s="7" t="s">
        <v>420</v>
      </c>
      <c r="E34" s="1" t="s">
        <v>421</v>
      </c>
      <c r="I34" s="7" t="s">
        <v>420</v>
      </c>
      <c r="J34" s="1" t="s">
        <v>421</v>
      </c>
    </row>
    <row r="36" spans="1:10" hidden="1" x14ac:dyDescent="0.2">
      <c r="A36" s="1" t="s">
        <v>113</v>
      </c>
    </row>
    <row r="37" spans="1:10" s="1" customFormat="1" hidden="1" x14ac:dyDescent="0.2">
      <c r="A37" s="1" t="s">
        <v>301</v>
      </c>
    </row>
    <row r="38" spans="1:10" s="1" customFormat="1" hidden="1" x14ac:dyDescent="0.2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idden="1" x14ac:dyDescent="0.2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286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idden="1" x14ac:dyDescent="0.2">
      <c r="A41" s="1" t="s">
        <v>434</v>
      </c>
      <c r="D41" s="7" t="s">
        <v>420</v>
      </c>
      <c r="E41" s="1" t="s">
        <v>421</v>
      </c>
      <c r="I41" s="7" t="s">
        <v>420</v>
      </c>
      <c r="J41" s="1" t="s">
        <v>421</v>
      </c>
    </row>
    <row r="43" spans="1:10" hidden="1" x14ac:dyDescent="0.2">
      <c r="A43" s="1" t="s">
        <v>114</v>
      </c>
    </row>
    <row r="44" spans="1:10" s="1" customFormat="1" hidden="1" x14ac:dyDescent="0.2">
      <c r="A44" s="1" t="s">
        <v>303</v>
      </c>
    </row>
    <row r="45" spans="1:10" s="1" customFormat="1" hidden="1" x14ac:dyDescent="0.2">
      <c r="A45" s="1" t="s">
        <v>304</v>
      </c>
      <c r="D45" s="1" t="s">
        <v>290</v>
      </c>
      <c r="E45" s="1" t="s">
        <v>290</v>
      </c>
      <c r="I45" s="1" t="s">
        <v>290</v>
      </c>
      <c r="J45" s="1" t="s">
        <v>290</v>
      </c>
    </row>
    <row r="46" spans="1:10" s="1" customFormat="1" hidden="1" x14ac:dyDescent="0.2">
      <c r="A46" s="1" t="s">
        <v>305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287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idden="1" x14ac:dyDescent="0.2">
      <c r="A48" s="1" t="s">
        <v>435</v>
      </c>
      <c r="D48" s="7" t="s">
        <v>420</v>
      </c>
      <c r="E48" s="1" t="s">
        <v>421</v>
      </c>
      <c r="I48" s="7" t="s">
        <v>420</v>
      </c>
      <c r="J48" s="1" t="s">
        <v>421</v>
      </c>
    </row>
    <row r="50" spans="1:10" hidden="1" x14ac:dyDescent="0.2">
      <c r="A50" s="1" t="s">
        <v>115</v>
      </c>
    </row>
    <row r="51" spans="1:10" s="1" customFormat="1" hidden="1" x14ac:dyDescent="0.2">
      <c r="A51" s="1" t="s">
        <v>306</v>
      </c>
    </row>
    <row r="52" spans="1:10" s="1" customFormat="1" hidden="1" x14ac:dyDescent="0.2">
      <c r="A52" s="1" t="s">
        <v>307</v>
      </c>
      <c r="D52" s="1" t="s">
        <v>290</v>
      </c>
      <c r="E52" s="1" t="s">
        <v>290</v>
      </c>
      <c r="I52" s="1" t="s">
        <v>290</v>
      </c>
      <c r="J52" s="1" t="s">
        <v>290</v>
      </c>
    </row>
    <row r="53" spans="1:10" s="1" customFormat="1" hidden="1" x14ac:dyDescent="0.2">
      <c r="A53" s="1" t="s">
        <v>308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288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idden="1" x14ac:dyDescent="0.2">
      <c r="A55" s="1" t="s">
        <v>436</v>
      </c>
      <c r="D55" s="7" t="s">
        <v>420</v>
      </c>
      <c r="E55" s="1" t="s">
        <v>421</v>
      </c>
      <c r="I55" s="7" t="s">
        <v>420</v>
      </c>
      <c r="J55" s="1" t="s">
        <v>421</v>
      </c>
    </row>
    <row r="57" spans="1:10" hidden="1" x14ac:dyDescent="0.2">
      <c r="A57" s="1" t="s">
        <v>116</v>
      </c>
    </row>
    <row r="58" spans="1:10" s="1" customFormat="1" hidden="1" x14ac:dyDescent="0.2">
      <c r="A58" s="1" t="s">
        <v>428</v>
      </c>
    </row>
    <row r="59" spans="1:10" s="1" customFormat="1" hidden="1" x14ac:dyDescent="0.2">
      <c r="A59" s="1" t="s">
        <v>429</v>
      </c>
      <c r="I59" s="1" t="s">
        <v>290</v>
      </c>
      <c r="J59" s="1" t="s">
        <v>290</v>
      </c>
    </row>
    <row r="60" spans="1:10" s="1" customFormat="1" hidden="1" x14ac:dyDescent="0.2">
      <c r="A60" s="1" t="s">
        <v>430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431</v>
      </c>
      <c r="D61" s="7"/>
      <c r="I61" s="7">
        <v>380</v>
      </c>
      <c r="J61" s="7">
        <v>380</v>
      </c>
    </row>
    <row r="62" spans="1:10" s="1" customFormat="1" hidden="1" x14ac:dyDescent="0.2">
      <c r="A62" s="1" t="s">
        <v>432</v>
      </c>
      <c r="D62" s="7"/>
      <c r="I62" s="7" t="s">
        <v>420</v>
      </c>
      <c r="J62" s="1" t="s">
        <v>421</v>
      </c>
    </row>
    <row r="64" spans="1:10" hidden="1" x14ac:dyDescent="0.2">
      <c r="A64" s="1" t="s">
        <v>117</v>
      </c>
    </row>
    <row r="65" spans="1:10" s="1" customFormat="1" hidden="1" x14ac:dyDescent="0.2">
      <c r="A65" s="1" t="s">
        <v>437</v>
      </c>
    </row>
    <row r="66" spans="1:10" s="1" customFormat="1" hidden="1" x14ac:dyDescent="0.2">
      <c r="A66" s="1" t="s">
        <v>438</v>
      </c>
      <c r="I66" s="1" t="s">
        <v>290</v>
      </c>
      <c r="J66" s="1" t="s">
        <v>290</v>
      </c>
    </row>
    <row r="67" spans="1:10" s="1" customFormat="1" hidden="1" x14ac:dyDescent="0.2">
      <c r="A67" s="1" t="s">
        <v>439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440</v>
      </c>
      <c r="D68" s="7"/>
      <c r="I68" s="7">
        <v>390</v>
      </c>
      <c r="J68" s="7">
        <v>390</v>
      </c>
    </row>
    <row r="69" spans="1:10" s="1" customFormat="1" hidden="1" x14ac:dyDescent="0.2">
      <c r="A69" s="1" t="s">
        <v>441</v>
      </c>
      <c r="D69" s="7"/>
      <c r="I69" s="7" t="s">
        <v>420</v>
      </c>
      <c r="J69" s="1" t="s">
        <v>421</v>
      </c>
    </row>
    <row r="71" spans="1:10" hidden="1" x14ac:dyDescent="0.2">
      <c r="A71" s="1" t="s">
        <v>118</v>
      </c>
    </row>
    <row r="72" spans="1:10" s="1" customFormat="1" hidden="1" x14ac:dyDescent="0.2">
      <c r="A72" s="1" t="s">
        <v>442</v>
      </c>
    </row>
    <row r="73" spans="1:10" s="1" customFormat="1" hidden="1" x14ac:dyDescent="0.2">
      <c r="A73" s="1" t="s">
        <v>443</v>
      </c>
      <c r="I73" s="1" t="s">
        <v>290</v>
      </c>
      <c r="J73" s="1" t="s">
        <v>290</v>
      </c>
    </row>
    <row r="74" spans="1:10" s="1" customFormat="1" hidden="1" x14ac:dyDescent="0.2">
      <c r="A74" s="1" t="s">
        <v>444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445</v>
      </c>
      <c r="D75" s="7"/>
      <c r="I75" s="7">
        <v>400</v>
      </c>
      <c r="J75" s="7">
        <v>400</v>
      </c>
    </row>
    <row r="76" spans="1:10" s="1" customFormat="1" hidden="1" x14ac:dyDescent="0.2">
      <c r="A76" s="1" t="s">
        <v>446</v>
      </c>
      <c r="D76" s="7"/>
      <c r="I76" s="7" t="s">
        <v>420</v>
      </c>
      <c r="J76" s="1" t="s">
        <v>421</v>
      </c>
    </row>
    <row r="78" spans="1:10" hidden="1" x14ac:dyDescent="0.2">
      <c r="A78" s="1" t="s">
        <v>121</v>
      </c>
    </row>
    <row r="79" spans="1:10" s="1" customFormat="1" hidden="1" x14ac:dyDescent="0.2">
      <c r="A79" s="1" t="s">
        <v>447</v>
      </c>
    </row>
    <row r="80" spans="1:10" s="1" customFormat="1" hidden="1" x14ac:dyDescent="0.2">
      <c r="A80" s="1" t="s">
        <v>448</v>
      </c>
      <c r="I80" s="1" t="s">
        <v>290</v>
      </c>
      <c r="J80" s="1" t="s">
        <v>290</v>
      </c>
    </row>
    <row r="81" spans="1:10" s="1" customFormat="1" hidden="1" x14ac:dyDescent="0.2">
      <c r="A81" s="1" t="s">
        <v>449</v>
      </c>
      <c r="D81" s="7"/>
      <c r="I81" s="7">
        <v>10</v>
      </c>
      <c r="J81" s="1">
        <v>30</v>
      </c>
    </row>
    <row r="82" spans="1:10" s="1" customFormat="1" hidden="1" x14ac:dyDescent="0.2">
      <c r="A82" s="1" t="s">
        <v>450</v>
      </c>
      <c r="D82" s="7"/>
      <c r="I82" s="7">
        <v>410</v>
      </c>
      <c r="J82" s="7">
        <v>410</v>
      </c>
    </row>
    <row r="83" spans="1:10" s="1" customFormat="1" hidden="1" x14ac:dyDescent="0.2">
      <c r="A83" s="1" t="s">
        <v>451</v>
      </c>
      <c r="D83" s="7"/>
      <c r="I83" s="7" t="s">
        <v>420</v>
      </c>
      <c r="J83" s="1" t="s">
        <v>421</v>
      </c>
    </row>
    <row r="85" spans="1:10" hidden="1" x14ac:dyDescent="0.2">
      <c r="A85" s="1" t="s">
        <v>124</v>
      </c>
    </row>
    <row r="86" spans="1:10" hidden="1" x14ac:dyDescent="0.2">
      <c r="A86" s="1" t="s">
        <v>453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idden="1" x14ac:dyDescent="0.2">
      <c r="A87" s="1" t="s">
        <v>454</v>
      </c>
      <c r="B87" s="1"/>
      <c r="C87" s="1"/>
      <c r="D87" s="1" t="s">
        <v>290</v>
      </c>
      <c r="E87" s="1" t="s">
        <v>290</v>
      </c>
      <c r="F87" s="1"/>
      <c r="G87" s="1"/>
      <c r="H87" s="1"/>
      <c r="I87" s="1" t="s">
        <v>290</v>
      </c>
      <c r="J87" s="1" t="s">
        <v>290</v>
      </c>
    </row>
    <row r="88" spans="1:10" hidden="1" x14ac:dyDescent="0.2">
      <c r="A88" s="1" t="s">
        <v>514</v>
      </c>
      <c r="B88" s="1"/>
      <c r="C88" s="1"/>
      <c r="D88" s="42" t="str">
        <f>CONCATENATE("BUD",NOTES!$D$4)</f>
        <v>BUD2018</v>
      </c>
      <c r="E88" s="42" t="str">
        <f>CONCATENATE("BUD",NOTES!$D$4)</f>
        <v>BUD2018</v>
      </c>
      <c r="F88" s="42"/>
      <c r="G88" s="42"/>
      <c r="H88" s="42"/>
      <c r="I88" s="42" t="str">
        <f>CONCATENATE("BUD",NOTES!$D$4)</f>
        <v>BUD2018</v>
      </c>
      <c r="J88" s="42" t="str">
        <f>CONCATENATE("BUD",NOTES!$D$4)</f>
        <v>BUD2018</v>
      </c>
    </row>
    <row r="89" spans="1:10" hidden="1" x14ac:dyDescent="0.2">
      <c r="A89" s="1" t="s">
        <v>455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idden="1" x14ac:dyDescent="0.2">
      <c r="A90" s="1" t="s">
        <v>456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idden="1" x14ac:dyDescent="0.2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idden="1" x14ac:dyDescent="0.2">
      <c r="A92" s="1" t="s">
        <v>457</v>
      </c>
      <c r="B92" s="1"/>
      <c r="C92" s="1"/>
      <c r="D92" s="7" t="s">
        <v>421</v>
      </c>
      <c r="E92" s="1" t="s">
        <v>421</v>
      </c>
      <c r="F92" s="1"/>
      <c r="G92" s="1"/>
      <c r="H92" s="1"/>
      <c r="I92" s="7" t="s">
        <v>421</v>
      </c>
      <c r="J92" s="1" t="s">
        <v>421</v>
      </c>
    </row>
    <row r="94" spans="1:10" s="1" customFormat="1" ht="18.75" x14ac:dyDescent="0.3">
      <c r="B94" s="223" t="s">
        <v>549</v>
      </c>
      <c r="C94" s="223"/>
      <c r="D94" s="223"/>
      <c r="E94" s="223"/>
      <c r="F94" s="223"/>
      <c r="G94" s="223"/>
      <c r="H94" s="223"/>
      <c r="I94" s="223"/>
      <c r="J94" s="223"/>
    </row>
    <row r="95" spans="1:10" s="1" customFormat="1" x14ac:dyDescent="0.2"/>
    <row r="96" spans="1:10" s="1" customFormat="1" ht="21.75" customHeight="1" x14ac:dyDescent="0.2">
      <c r="B96" s="105" t="s">
        <v>550</v>
      </c>
      <c r="C96" s="5"/>
      <c r="D96" s="106" t="s">
        <v>315</v>
      </c>
      <c r="E96" s="106" t="s">
        <v>316</v>
      </c>
      <c r="F96" s="5"/>
      <c r="G96" s="105" t="s">
        <v>550</v>
      </c>
      <c r="H96" s="5"/>
      <c r="I96" s="106" t="s">
        <v>315</v>
      </c>
      <c r="J96" s="106" t="s">
        <v>316</v>
      </c>
    </row>
    <row r="97" spans="1:10" s="1" customFormat="1" x14ac:dyDescent="0.2"/>
    <row r="98" spans="1:10" s="1" customFormat="1" x14ac:dyDescent="0.2">
      <c r="B98" s="107" t="s">
        <v>555</v>
      </c>
      <c r="C98" s="8" t="s">
        <v>551</v>
      </c>
      <c r="D98" s="9" t="s">
        <v>317</v>
      </c>
      <c r="E98" s="9" t="s">
        <v>317</v>
      </c>
      <c r="G98" s="107" t="s">
        <v>556</v>
      </c>
      <c r="H98" s="8" t="s">
        <v>552</v>
      </c>
      <c r="I98" s="9" t="s">
        <v>317</v>
      </c>
      <c r="J98" s="9" t="s">
        <v>317</v>
      </c>
    </row>
    <row r="99" spans="1:10" s="1" customFormat="1" x14ac:dyDescent="0.2"/>
    <row r="100" spans="1:10" s="1" customFormat="1" ht="18" customHeight="1" x14ac:dyDescent="0.2">
      <c r="A100" s="1" t="s">
        <v>544</v>
      </c>
      <c r="B100" s="56" t="s">
        <v>4</v>
      </c>
      <c r="C100" s="56" t="s">
        <v>366</v>
      </c>
      <c r="D100" s="10">
        <v>191946129.56999996</v>
      </c>
      <c r="E100" s="10">
        <v>156473052.79999998</v>
      </c>
      <c r="G100" s="56" t="s">
        <v>85</v>
      </c>
      <c r="H100" s="56" t="s">
        <v>372</v>
      </c>
      <c r="I100" s="10">
        <v>38776940.640000001</v>
      </c>
      <c r="J100" s="10">
        <v>1131307.4000000001</v>
      </c>
    </row>
    <row r="101" spans="1:10" s="1" customFormat="1" ht="18" customHeight="1" x14ac:dyDescent="0.2">
      <c r="A101" s="1" t="s">
        <v>72</v>
      </c>
      <c r="B101" s="56" t="s">
        <v>5</v>
      </c>
      <c r="C101" s="56" t="s">
        <v>367</v>
      </c>
      <c r="D101" s="10">
        <v>91915801.960000008</v>
      </c>
      <c r="E101" s="10">
        <v>67523592.650000006</v>
      </c>
      <c r="G101" s="56" t="s">
        <v>86</v>
      </c>
      <c r="H101" s="56" t="s">
        <v>373</v>
      </c>
      <c r="I101" s="10">
        <v>81124601.620000005</v>
      </c>
      <c r="J101" s="10">
        <v>21651219.970000003</v>
      </c>
    </row>
    <row r="102" spans="1:10" s="1" customFormat="1" ht="18" customHeight="1" x14ac:dyDescent="0.2">
      <c r="A102" s="1" t="s">
        <v>474</v>
      </c>
      <c r="B102" s="56" t="s">
        <v>6</v>
      </c>
      <c r="C102" s="56" t="s">
        <v>368</v>
      </c>
      <c r="D102" s="10">
        <v>4429505.33</v>
      </c>
      <c r="E102" s="10">
        <v>2179707.75</v>
      </c>
      <c r="G102" s="56" t="s">
        <v>87</v>
      </c>
      <c r="H102" s="56" t="s">
        <v>374</v>
      </c>
      <c r="I102" s="10">
        <v>21440334.129999992</v>
      </c>
      <c r="J102" s="10">
        <v>831654.72999999975</v>
      </c>
    </row>
    <row r="103" spans="1:10" s="1" customFormat="1" ht="18" customHeight="1" x14ac:dyDescent="0.2">
      <c r="A103" s="1" t="s">
        <v>475</v>
      </c>
      <c r="B103" s="56" t="s">
        <v>7</v>
      </c>
      <c r="C103" s="56" t="s">
        <v>369</v>
      </c>
      <c r="D103" s="10">
        <v>6711709.0199999986</v>
      </c>
      <c r="E103" s="10">
        <v>286551.30000000005</v>
      </c>
      <c r="G103" s="56" t="s">
        <v>88</v>
      </c>
      <c r="H103" s="6" t="s">
        <v>375</v>
      </c>
      <c r="I103" s="10">
        <v>17919194.300000001</v>
      </c>
      <c r="J103" s="10">
        <v>6477013.8399999989</v>
      </c>
    </row>
    <row r="104" spans="1:10" s="1" customFormat="1" ht="18" customHeight="1" x14ac:dyDescent="0.2">
      <c r="A104" s="1" t="s">
        <v>476</v>
      </c>
      <c r="B104" s="56" t="s">
        <v>8</v>
      </c>
      <c r="C104" s="56" t="s">
        <v>370</v>
      </c>
      <c r="D104" s="10">
        <v>25421217.779999997</v>
      </c>
      <c r="E104" s="10">
        <v>22691686.740000006</v>
      </c>
      <c r="G104" s="56" t="s">
        <v>89</v>
      </c>
      <c r="H104" s="56" t="s">
        <v>376</v>
      </c>
      <c r="I104" s="10">
        <v>27564022.740000002</v>
      </c>
      <c r="J104" s="10">
        <v>8393748.6799999978</v>
      </c>
    </row>
    <row r="105" spans="1:10" s="1" customFormat="1" ht="18" customHeight="1" x14ac:dyDescent="0.2">
      <c r="A105" s="1" t="s">
        <v>73</v>
      </c>
      <c r="B105" s="56" t="s">
        <v>9</v>
      </c>
      <c r="C105" s="56" t="s">
        <v>371</v>
      </c>
      <c r="D105" s="10">
        <v>23300774.110000003</v>
      </c>
      <c r="E105" s="10">
        <v>15899442.4</v>
      </c>
      <c r="G105" s="56" t="s">
        <v>90</v>
      </c>
      <c r="H105" s="56" t="s">
        <v>377</v>
      </c>
      <c r="I105" s="10">
        <v>83090705.699999988</v>
      </c>
      <c r="J105" s="10">
        <v>46258309.339999989</v>
      </c>
    </row>
    <row r="106" spans="1:10" s="1" customFormat="1" ht="18" customHeight="1" x14ac:dyDescent="0.2">
      <c r="A106" s="1" t="s">
        <v>74</v>
      </c>
      <c r="B106" s="56" t="s">
        <v>10</v>
      </c>
      <c r="C106" s="56" t="s">
        <v>355</v>
      </c>
      <c r="D106" s="10">
        <v>7081571.1600000011</v>
      </c>
      <c r="E106" s="10">
        <v>57006461.500000007</v>
      </c>
      <c r="G106" s="56" t="s">
        <v>91</v>
      </c>
      <c r="H106" s="56" t="s">
        <v>378</v>
      </c>
      <c r="I106" s="10">
        <v>6087741.2299999995</v>
      </c>
      <c r="J106" s="10">
        <v>409681.03999999992</v>
      </c>
    </row>
    <row r="107" spans="1:10" s="1" customFormat="1" ht="18" customHeight="1" x14ac:dyDescent="0.2">
      <c r="A107" s="1" t="s">
        <v>75</v>
      </c>
      <c r="B107" s="56" t="s">
        <v>603</v>
      </c>
      <c r="C107" s="56" t="s">
        <v>604</v>
      </c>
      <c r="D107" s="10">
        <v>26737210.34</v>
      </c>
      <c r="E107" s="10">
        <v>19709743.049999997</v>
      </c>
      <c r="G107" s="56" t="s">
        <v>92</v>
      </c>
      <c r="H107" s="56" t="s">
        <v>379</v>
      </c>
      <c r="I107" s="10">
        <v>12386738.600000003</v>
      </c>
      <c r="J107" s="10">
        <v>2732614.39</v>
      </c>
    </row>
    <row r="108" spans="1:10" s="1" customFormat="1" ht="18" customHeight="1" x14ac:dyDescent="0.2">
      <c r="A108" s="1" t="s">
        <v>76</v>
      </c>
      <c r="B108" s="56"/>
      <c r="C108" s="56"/>
      <c r="D108" s="10"/>
      <c r="E108" s="10"/>
      <c r="G108" s="56" t="s">
        <v>93</v>
      </c>
      <c r="H108" s="56" t="s">
        <v>380</v>
      </c>
      <c r="I108" s="10">
        <v>97058415.420000002</v>
      </c>
      <c r="J108" s="10">
        <v>48995890.649999984</v>
      </c>
    </row>
    <row r="109" spans="1:10" s="1" customFormat="1" ht="18" customHeight="1" x14ac:dyDescent="0.2">
      <c r="A109" s="1" t="s">
        <v>77</v>
      </c>
      <c r="B109" s="56"/>
      <c r="C109" s="56"/>
      <c r="D109" s="10"/>
      <c r="E109" s="10"/>
      <c r="G109" s="56" t="s">
        <v>94</v>
      </c>
      <c r="H109" s="56" t="s">
        <v>381</v>
      </c>
      <c r="I109" s="10">
        <v>9589666.0699999984</v>
      </c>
      <c r="J109" s="10">
        <v>5375690.040000001</v>
      </c>
    </row>
    <row r="110" spans="1:10" s="1" customFormat="1" ht="18" customHeight="1" x14ac:dyDescent="0.2">
      <c r="A110" s="1" t="s">
        <v>78</v>
      </c>
      <c r="B110" s="56"/>
      <c r="C110" s="56"/>
      <c r="D110" s="10"/>
      <c r="E110" s="10"/>
      <c r="G110" s="56" t="s">
        <v>95</v>
      </c>
      <c r="H110" s="56" t="s">
        <v>382</v>
      </c>
      <c r="I110" s="10">
        <v>13174651.229999999</v>
      </c>
      <c r="J110" s="10">
        <v>3501955.19</v>
      </c>
    </row>
    <row r="111" spans="1:10" s="1" customFormat="1" ht="18" customHeight="1" x14ac:dyDescent="0.2">
      <c r="A111" s="1" t="s">
        <v>81</v>
      </c>
      <c r="B111" s="56"/>
      <c r="C111" s="56"/>
      <c r="D111" s="10"/>
      <c r="E111" s="10"/>
      <c r="G111" s="56" t="s">
        <v>96</v>
      </c>
      <c r="H111" s="56" t="s">
        <v>355</v>
      </c>
      <c r="I111" s="10">
        <v>6840695.6200000001</v>
      </c>
      <c r="J111" s="10">
        <v>5985030.9200000009</v>
      </c>
    </row>
    <row r="112" spans="1:10" s="1" customFormat="1" ht="18" customHeight="1" x14ac:dyDescent="0.2">
      <c r="A112" s="1" t="s">
        <v>82</v>
      </c>
      <c r="B112" s="1" t="s">
        <v>545</v>
      </c>
      <c r="C112" s="1" t="s">
        <v>546</v>
      </c>
      <c r="D112" s="10">
        <v>200000</v>
      </c>
      <c r="E112" s="10">
        <v>200000</v>
      </c>
      <c r="G112" s="1" t="s">
        <v>545</v>
      </c>
      <c r="H112" s="1" t="s">
        <v>546</v>
      </c>
      <c r="I112" s="10">
        <v>1244897</v>
      </c>
      <c r="J112" s="10">
        <v>1244897</v>
      </c>
    </row>
    <row r="113" spans="2:10" s="1" customFormat="1" x14ac:dyDescent="0.2">
      <c r="D113" s="10"/>
      <c r="E113" s="10"/>
      <c r="I113" s="10"/>
      <c r="J113" s="10"/>
    </row>
    <row r="114" spans="2:10" s="1" customFormat="1" ht="20.25" customHeight="1" x14ac:dyDescent="0.2">
      <c r="B114" s="105" t="s">
        <v>279</v>
      </c>
      <c r="C114" s="5"/>
      <c r="D114" s="110">
        <f>SUM(D100:D111)-D112</f>
        <v>377343919.26999992</v>
      </c>
      <c r="E114" s="110">
        <f>SUM(E100:E111)-E112</f>
        <v>341570238.19000006</v>
      </c>
      <c r="F114" s="5"/>
      <c r="G114" s="105" t="s">
        <v>279</v>
      </c>
      <c r="H114" s="5"/>
      <c r="I114" s="110">
        <f>SUM(I100:I111)-I112</f>
        <v>413808810.30000007</v>
      </c>
      <c r="J114" s="110">
        <f>SUM(J100:J111)-J112</f>
        <v>150499219.18999994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121" workbookViewId="0">
      <selection activeCell="C137" sqref="C137"/>
    </sheetView>
  </sheetViews>
  <sheetFormatPr defaultRowHeight="12.75" x14ac:dyDescent="0.2"/>
  <cols>
    <col min="1" max="1" width="9.140625" hidden="1" customWidth="1"/>
    <col min="3" max="3" width="37.28515625" bestFit="1" customWidth="1"/>
    <col min="4" max="5" width="10.85546875" bestFit="1" customWidth="1"/>
    <col min="6" max="6" width="6.85546875" customWidth="1"/>
    <col min="8" max="8" width="41.85546875" customWidth="1"/>
    <col min="9" max="9" width="10.85546875" bestFit="1" customWidth="1"/>
    <col min="10" max="10" width="10" bestFit="1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302</v>
      </c>
    </row>
    <row r="3" spans="1:10" s="1" customFormat="1" hidden="1" x14ac:dyDescent="0.2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idden="1" x14ac:dyDescent="0.2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318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idden="1" x14ac:dyDescent="0.2">
      <c r="A6" s="1" t="s">
        <v>419</v>
      </c>
      <c r="D6" s="7" t="s">
        <v>420</v>
      </c>
      <c r="E6" s="1" t="s">
        <v>421</v>
      </c>
      <c r="I6" s="7" t="s">
        <v>420</v>
      </c>
      <c r="J6" s="1" t="s">
        <v>421</v>
      </c>
    </row>
    <row r="7" spans="1:10" x14ac:dyDescent="0.2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idden="1" x14ac:dyDescent="0.2">
      <c r="A8" s="1" t="s">
        <v>104</v>
      </c>
    </row>
    <row r="9" spans="1:10" s="1" customFormat="1" hidden="1" x14ac:dyDescent="0.2">
      <c r="A9" s="1" t="s">
        <v>297</v>
      </c>
    </row>
    <row r="10" spans="1:10" s="1" customFormat="1" hidden="1" x14ac:dyDescent="0.2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idden="1" x14ac:dyDescent="0.2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319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idden="1" x14ac:dyDescent="0.2">
      <c r="A13" s="1" t="s">
        <v>422</v>
      </c>
      <c r="D13" s="7" t="s">
        <v>420</v>
      </c>
      <c r="E13" s="1" t="s">
        <v>421</v>
      </c>
      <c r="I13" s="7" t="s">
        <v>420</v>
      </c>
      <c r="J13" s="1" t="s">
        <v>421</v>
      </c>
    </row>
    <row r="14" spans="1:10" x14ac:dyDescent="0.2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idden="1" x14ac:dyDescent="0.2">
      <c r="A15" s="1" t="s">
        <v>105</v>
      </c>
    </row>
    <row r="16" spans="1:10" s="1" customFormat="1" hidden="1" x14ac:dyDescent="0.2">
      <c r="A16" s="1" t="s">
        <v>298</v>
      </c>
    </row>
    <row r="17" spans="1:10" s="1" customFormat="1" hidden="1" x14ac:dyDescent="0.2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idden="1" x14ac:dyDescent="0.2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320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idden="1" x14ac:dyDescent="0.2">
      <c r="A20" s="1" t="s">
        <v>423</v>
      </c>
      <c r="D20" s="7" t="s">
        <v>420</v>
      </c>
      <c r="E20" s="1" t="s">
        <v>421</v>
      </c>
      <c r="I20" s="7" t="s">
        <v>420</v>
      </c>
      <c r="J20" s="1" t="s">
        <v>421</v>
      </c>
    </row>
    <row r="21" spans="1:10" x14ac:dyDescent="0.2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idden="1" x14ac:dyDescent="0.2">
      <c r="A22" s="1" t="s">
        <v>106</v>
      </c>
    </row>
    <row r="23" spans="1:10" s="1" customFormat="1" hidden="1" x14ac:dyDescent="0.2">
      <c r="A23" s="1" t="s">
        <v>299</v>
      </c>
    </row>
    <row r="24" spans="1:10" s="1" customFormat="1" hidden="1" x14ac:dyDescent="0.2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idden="1" x14ac:dyDescent="0.2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321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idden="1" x14ac:dyDescent="0.2">
      <c r="A27" s="1" t="s">
        <v>424</v>
      </c>
      <c r="D27" s="7" t="s">
        <v>420</v>
      </c>
      <c r="E27" s="1" t="s">
        <v>421</v>
      </c>
      <c r="I27" s="7" t="s">
        <v>420</v>
      </c>
      <c r="J27" s="1" t="s">
        <v>421</v>
      </c>
    </row>
    <row r="28" spans="1:10" x14ac:dyDescent="0.2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idden="1" x14ac:dyDescent="0.2">
      <c r="A29" s="1" t="s">
        <v>107</v>
      </c>
    </row>
    <row r="30" spans="1:10" s="1" customFormat="1" hidden="1" x14ac:dyDescent="0.2">
      <c r="A30" s="1" t="s">
        <v>300</v>
      </c>
    </row>
    <row r="31" spans="1:10" s="1" customFormat="1" hidden="1" x14ac:dyDescent="0.2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idden="1" x14ac:dyDescent="0.2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285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idden="1" x14ac:dyDescent="0.2">
      <c r="A34" s="1" t="s">
        <v>427</v>
      </c>
      <c r="D34" s="7" t="s">
        <v>420</v>
      </c>
      <c r="E34" s="1" t="s">
        <v>421</v>
      </c>
      <c r="I34" s="7" t="s">
        <v>420</v>
      </c>
      <c r="J34" s="1" t="s">
        <v>421</v>
      </c>
    </row>
    <row r="35" spans="1:10" x14ac:dyDescent="0.2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idden="1" x14ac:dyDescent="0.2">
      <c r="A36" s="1" t="s">
        <v>113</v>
      </c>
    </row>
    <row r="37" spans="1:10" s="1" customFormat="1" hidden="1" x14ac:dyDescent="0.2">
      <c r="A37" s="1" t="s">
        <v>301</v>
      </c>
    </row>
    <row r="38" spans="1:10" s="1" customFormat="1" hidden="1" x14ac:dyDescent="0.2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idden="1" x14ac:dyDescent="0.2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286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idden="1" x14ac:dyDescent="0.2">
      <c r="A41" s="1" t="s">
        <v>434</v>
      </c>
      <c r="D41" s="7" t="s">
        <v>420</v>
      </c>
      <c r="E41" s="1" t="s">
        <v>421</v>
      </c>
      <c r="I41" s="7" t="s">
        <v>420</v>
      </c>
      <c r="J41" s="1" t="s">
        <v>421</v>
      </c>
    </row>
    <row r="42" spans="1:10" x14ac:dyDescent="0.2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idden="1" x14ac:dyDescent="0.2">
      <c r="A43" s="1" t="s">
        <v>114</v>
      </c>
    </row>
    <row r="44" spans="1:10" s="1" customFormat="1" hidden="1" x14ac:dyDescent="0.2">
      <c r="A44" s="1" t="s">
        <v>303</v>
      </c>
    </row>
    <row r="45" spans="1:10" s="1" customFormat="1" hidden="1" x14ac:dyDescent="0.2">
      <c r="A45" s="1" t="s">
        <v>304</v>
      </c>
      <c r="D45" s="1" t="s">
        <v>290</v>
      </c>
      <c r="E45" s="1" t="s">
        <v>290</v>
      </c>
    </row>
    <row r="46" spans="1:10" s="1" customFormat="1" hidden="1" x14ac:dyDescent="0.2">
      <c r="A46" s="1" t="s">
        <v>305</v>
      </c>
      <c r="D46" s="7">
        <v>10</v>
      </c>
      <c r="E46" s="1">
        <v>30</v>
      </c>
      <c r="I46" s="7"/>
    </row>
    <row r="47" spans="1:10" s="1" customFormat="1" hidden="1" x14ac:dyDescent="0.2">
      <c r="A47" s="1" t="s">
        <v>287</v>
      </c>
      <c r="D47" s="7">
        <v>480</v>
      </c>
      <c r="E47" s="1">
        <v>480</v>
      </c>
      <c r="I47" s="7"/>
      <c r="J47" s="7"/>
    </row>
    <row r="48" spans="1:10" s="1" customFormat="1" hidden="1" x14ac:dyDescent="0.2">
      <c r="A48" s="1" t="s">
        <v>435</v>
      </c>
      <c r="D48" s="7" t="s">
        <v>420</v>
      </c>
      <c r="E48" s="1" t="s">
        <v>421</v>
      </c>
      <c r="I48" s="7"/>
    </row>
    <row r="49" spans="1:10" x14ac:dyDescent="0.2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idden="1" x14ac:dyDescent="0.2">
      <c r="A50" s="1" t="s">
        <v>115</v>
      </c>
    </row>
    <row r="51" spans="1:10" s="1" customFormat="1" hidden="1" x14ac:dyDescent="0.2">
      <c r="A51" s="1" t="s">
        <v>306</v>
      </c>
    </row>
    <row r="52" spans="1:10" s="1" customFormat="1" hidden="1" x14ac:dyDescent="0.2">
      <c r="A52" s="1" t="s">
        <v>307</v>
      </c>
      <c r="D52" s="1" t="s">
        <v>290</v>
      </c>
      <c r="E52" s="1" t="s">
        <v>290</v>
      </c>
    </row>
    <row r="53" spans="1:10" s="1" customFormat="1" hidden="1" x14ac:dyDescent="0.2">
      <c r="A53" s="1" t="s">
        <v>308</v>
      </c>
      <c r="D53" s="7">
        <v>10</v>
      </c>
      <c r="E53" s="1">
        <v>30</v>
      </c>
      <c r="I53" s="7"/>
    </row>
    <row r="54" spans="1:10" s="1" customFormat="1" hidden="1" x14ac:dyDescent="0.2">
      <c r="A54" s="1" t="s">
        <v>288</v>
      </c>
      <c r="D54" s="7">
        <v>490</v>
      </c>
      <c r="E54" s="1">
        <v>490</v>
      </c>
      <c r="I54" s="7"/>
      <c r="J54" s="7"/>
    </row>
    <row r="55" spans="1:10" s="1" customFormat="1" hidden="1" x14ac:dyDescent="0.2">
      <c r="A55" s="1" t="s">
        <v>436</v>
      </c>
      <c r="D55" s="7" t="s">
        <v>420</v>
      </c>
      <c r="E55" s="1" t="s">
        <v>421</v>
      </c>
      <c r="I55" s="7"/>
    </row>
    <row r="56" spans="1:10" x14ac:dyDescent="0.2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idden="1" x14ac:dyDescent="0.2">
      <c r="A57" s="1" t="s">
        <v>116</v>
      </c>
    </row>
    <row r="58" spans="1:10" s="1" customFormat="1" hidden="1" x14ac:dyDescent="0.2">
      <c r="A58" s="1" t="s">
        <v>428</v>
      </c>
    </row>
    <row r="59" spans="1:10" s="1" customFormat="1" hidden="1" x14ac:dyDescent="0.2">
      <c r="A59" s="1" t="s">
        <v>429</v>
      </c>
      <c r="D59" s="1" t="s">
        <v>290</v>
      </c>
      <c r="E59" s="1" t="s">
        <v>290</v>
      </c>
    </row>
    <row r="60" spans="1:10" s="1" customFormat="1" hidden="1" x14ac:dyDescent="0.2">
      <c r="A60" s="1" t="s">
        <v>430</v>
      </c>
      <c r="D60" s="7">
        <v>10</v>
      </c>
      <c r="E60" s="1">
        <v>30</v>
      </c>
      <c r="I60" s="7"/>
    </row>
    <row r="61" spans="1:10" s="1" customFormat="1" hidden="1" x14ac:dyDescent="0.2">
      <c r="A61" s="1" t="s">
        <v>431</v>
      </c>
      <c r="D61" s="7">
        <v>500</v>
      </c>
      <c r="E61" s="1">
        <v>500</v>
      </c>
      <c r="I61" s="7"/>
      <c r="J61" s="7"/>
    </row>
    <row r="62" spans="1:10" s="1" customFormat="1" hidden="1" x14ac:dyDescent="0.2">
      <c r="A62" s="1" t="s">
        <v>432</v>
      </c>
      <c r="D62" s="7" t="s">
        <v>420</v>
      </c>
      <c r="E62" s="1" t="s">
        <v>421</v>
      </c>
      <c r="I62" s="7"/>
    </row>
    <row r="63" spans="1:10" x14ac:dyDescent="0.2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idden="1" x14ac:dyDescent="0.2">
      <c r="A64" s="1" t="s">
        <v>117</v>
      </c>
    </row>
    <row r="65" spans="1:10" s="1" customFormat="1" hidden="1" x14ac:dyDescent="0.2">
      <c r="A65" s="1" t="s">
        <v>437</v>
      </c>
    </row>
    <row r="66" spans="1:10" s="1" customFormat="1" hidden="1" x14ac:dyDescent="0.2">
      <c r="A66" s="1" t="s">
        <v>438</v>
      </c>
      <c r="D66" s="1" t="s">
        <v>290</v>
      </c>
      <c r="E66" s="1" t="s">
        <v>290</v>
      </c>
    </row>
    <row r="67" spans="1:10" s="1" customFormat="1" hidden="1" x14ac:dyDescent="0.2">
      <c r="A67" s="1" t="s">
        <v>439</v>
      </c>
      <c r="D67" s="7">
        <v>10</v>
      </c>
      <c r="E67" s="1">
        <v>30</v>
      </c>
      <c r="I67" s="7"/>
    </row>
    <row r="68" spans="1:10" s="1" customFormat="1" hidden="1" x14ac:dyDescent="0.2">
      <c r="A68" s="1" t="s">
        <v>440</v>
      </c>
      <c r="D68" s="7">
        <v>510</v>
      </c>
      <c r="E68" s="1">
        <v>510</v>
      </c>
      <c r="I68" s="7"/>
      <c r="J68" s="7"/>
    </row>
    <row r="69" spans="1:10" s="1" customFormat="1" hidden="1" x14ac:dyDescent="0.2">
      <c r="A69" s="1" t="s">
        <v>441</v>
      </c>
      <c r="D69" s="7" t="s">
        <v>420</v>
      </c>
      <c r="E69" s="1" t="s">
        <v>421</v>
      </c>
      <c r="I69" s="7"/>
    </row>
    <row r="70" spans="1:10" x14ac:dyDescent="0.2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idden="1" x14ac:dyDescent="0.2">
      <c r="A71" s="1" t="s">
        <v>118</v>
      </c>
    </row>
    <row r="72" spans="1:10" s="1" customFormat="1" hidden="1" x14ac:dyDescent="0.2">
      <c r="A72" s="1" t="s">
        <v>442</v>
      </c>
    </row>
    <row r="73" spans="1:10" s="1" customFormat="1" hidden="1" x14ac:dyDescent="0.2">
      <c r="A73" s="1" t="s">
        <v>443</v>
      </c>
      <c r="D73" s="1" t="s">
        <v>290</v>
      </c>
      <c r="E73" s="1" t="s">
        <v>290</v>
      </c>
    </row>
    <row r="74" spans="1:10" s="1" customFormat="1" hidden="1" x14ac:dyDescent="0.2">
      <c r="A74" s="1" t="s">
        <v>444</v>
      </c>
      <c r="D74" s="7">
        <v>10</v>
      </c>
      <c r="E74" s="1">
        <v>30</v>
      </c>
      <c r="I74" s="7"/>
    </row>
    <row r="75" spans="1:10" s="1" customFormat="1" hidden="1" x14ac:dyDescent="0.2">
      <c r="A75" s="1" t="s">
        <v>445</v>
      </c>
      <c r="D75" s="7">
        <v>520</v>
      </c>
      <c r="E75" s="1">
        <v>520</v>
      </c>
      <c r="I75" s="7"/>
      <c r="J75" s="7"/>
    </row>
    <row r="76" spans="1:10" s="1" customFormat="1" hidden="1" x14ac:dyDescent="0.2">
      <c r="A76" s="1" t="s">
        <v>446</v>
      </c>
      <c r="D76" s="7" t="s">
        <v>420</v>
      </c>
      <c r="E76" s="1" t="s">
        <v>421</v>
      </c>
      <c r="I76" s="7"/>
    </row>
    <row r="77" spans="1:10" x14ac:dyDescent="0.2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idden="1" x14ac:dyDescent="0.2">
      <c r="A78" s="1" t="s">
        <v>121</v>
      </c>
    </row>
    <row r="79" spans="1:10" s="1" customFormat="1" hidden="1" x14ac:dyDescent="0.2">
      <c r="A79" s="1" t="s">
        <v>447</v>
      </c>
    </row>
    <row r="80" spans="1:10" s="1" customFormat="1" hidden="1" x14ac:dyDescent="0.2">
      <c r="A80" s="1" t="s">
        <v>448</v>
      </c>
      <c r="D80" s="1" t="s">
        <v>290</v>
      </c>
      <c r="E80" s="1" t="s">
        <v>290</v>
      </c>
    </row>
    <row r="81" spans="1:10" s="1" customFormat="1" hidden="1" x14ac:dyDescent="0.2">
      <c r="A81" s="1" t="s">
        <v>449</v>
      </c>
      <c r="D81" s="7">
        <v>10</v>
      </c>
      <c r="E81" s="1">
        <v>30</v>
      </c>
      <c r="I81" s="7"/>
    </row>
    <row r="82" spans="1:10" s="1" customFormat="1" hidden="1" x14ac:dyDescent="0.2">
      <c r="A82" s="1" t="s">
        <v>450</v>
      </c>
      <c r="D82" s="7">
        <v>530</v>
      </c>
      <c r="E82" s="1">
        <v>530</v>
      </c>
      <c r="I82" s="7"/>
      <c r="J82" s="7"/>
    </row>
    <row r="83" spans="1:10" s="1" customFormat="1" hidden="1" x14ac:dyDescent="0.2">
      <c r="A83" s="1" t="s">
        <v>451</v>
      </c>
      <c r="D83" s="7" t="s">
        <v>420</v>
      </c>
      <c r="E83" s="1" t="s">
        <v>421</v>
      </c>
      <c r="I83" s="7"/>
    </row>
    <row r="84" spans="1:10" s="1" customFormat="1" x14ac:dyDescent="0.2">
      <c r="D84" s="7"/>
      <c r="I84" s="7"/>
    </row>
    <row r="85" spans="1:10" hidden="1" x14ac:dyDescent="0.2">
      <c r="A85" s="1" t="s">
        <v>119</v>
      </c>
    </row>
    <row r="86" spans="1:10" s="1" customFormat="1" hidden="1" x14ac:dyDescent="0.2">
      <c r="A86" s="1" t="s">
        <v>453</v>
      </c>
    </row>
    <row r="87" spans="1:10" s="1" customFormat="1" hidden="1" x14ac:dyDescent="0.2">
      <c r="A87" s="1" t="s">
        <v>454</v>
      </c>
      <c r="D87" s="1" t="s">
        <v>290</v>
      </c>
      <c r="E87" s="1" t="s">
        <v>290</v>
      </c>
    </row>
    <row r="88" spans="1:10" s="1" customFormat="1" hidden="1" x14ac:dyDescent="0.2">
      <c r="A88" s="1" t="s">
        <v>455</v>
      </c>
      <c r="D88" s="7">
        <v>10</v>
      </c>
      <c r="E88" s="1">
        <v>30</v>
      </c>
      <c r="I88" s="7"/>
    </row>
    <row r="89" spans="1:10" s="1" customFormat="1" hidden="1" x14ac:dyDescent="0.2">
      <c r="A89" s="1" t="s">
        <v>456</v>
      </c>
      <c r="D89" s="7">
        <v>540</v>
      </c>
      <c r="E89" s="1">
        <v>540</v>
      </c>
      <c r="I89" s="7"/>
      <c r="J89" s="7"/>
    </row>
    <row r="90" spans="1:10" s="1" customFormat="1" hidden="1" x14ac:dyDescent="0.2">
      <c r="A90" s="1" t="s">
        <v>457</v>
      </c>
      <c r="D90" s="7" t="s">
        <v>420</v>
      </c>
      <c r="E90" s="1" t="s">
        <v>421</v>
      </c>
      <c r="I90" s="7"/>
    </row>
    <row r="91" spans="1:10" s="1" customFormat="1" x14ac:dyDescent="0.2">
      <c r="D91" s="7"/>
      <c r="I91" s="7"/>
    </row>
    <row r="92" spans="1:10" hidden="1" x14ac:dyDescent="0.2">
      <c r="A92" s="1" t="s">
        <v>120</v>
      </c>
    </row>
    <row r="93" spans="1:10" s="1" customFormat="1" hidden="1" x14ac:dyDescent="0.2">
      <c r="A93" s="1" t="s">
        <v>458</v>
      </c>
    </row>
    <row r="94" spans="1:10" s="1" customFormat="1" hidden="1" x14ac:dyDescent="0.2">
      <c r="A94" s="1" t="s">
        <v>459</v>
      </c>
      <c r="D94" s="1" t="s">
        <v>290</v>
      </c>
      <c r="E94" s="1" t="s">
        <v>290</v>
      </c>
    </row>
    <row r="95" spans="1:10" s="1" customFormat="1" hidden="1" x14ac:dyDescent="0.2">
      <c r="A95" s="1" t="s">
        <v>460</v>
      </c>
      <c r="D95" s="7">
        <v>10</v>
      </c>
      <c r="E95" s="1">
        <v>30</v>
      </c>
      <c r="I95" s="7"/>
    </row>
    <row r="96" spans="1:10" s="1" customFormat="1" hidden="1" x14ac:dyDescent="0.2">
      <c r="A96" s="1" t="s">
        <v>461</v>
      </c>
      <c r="D96" s="7">
        <v>550</v>
      </c>
      <c r="E96" s="1">
        <v>550</v>
      </c>
      <c r="I96" s="7"/>
      <c r="J96" s="7"/>
    </row>
    <row r="97" spans="1:10" s="1" customFormat="1" hidden="1" x14ac:dyDescent="0.2">
      <c r="A97" s="1" t="s">
        <v>462</v>
      </c>
      <c r="D97" s="7" t="s">
        <v>420</v>
      </c>
      <c r="E97" s="1" t="s">
        <v>421</v>
      </c>
      <c r="I97" s="7"/>
    </row>
    <row r="98" spans="1:10" s="1" customFormat="1" x14ac:dyDescent="0.2">
      <c r="D98" s="7"/>
      <c r="I98" s="7"/>
    </row>
    <row r="99" spans="1:10" hidden="1" x14ac:dyDescent="0.2">
      <c r="A99" s="1" t="s">
        <v>122</v>
      </c>
    </row>
    <row r="100" spans="1:10" hidden="1" x14ac:dyDescent="0.2">
      <c r="A100" s="1" t="s">
        <v>463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idden="1" x14ac:dyDescent="0.2">
      <c r="A101" s="1" t="s">
        <v>464</v>
      </c>
      <c r="B101" s="1"/>
      <c r="C101" s="1"/>
      <c r="D101" s="1" t="s">
        <v>290</v>
      </c>
      <c r="E101" s="1" t="s">
        <v>290</v>
      </c>
      <c r="F101" s="1"/>
      <c r="G101" s="1"/>
      <c r="H101" s="1"/>
      <c r="I101" s="1" t="s">
        <v>290</v>
      </c>
      <c r="J101" s="1" t="s">
        <v>290</v>
      </c>
    </row>
    <row r="102" spans="1:10" hidden="1" x14ac:dyDescent="0.2">
      <c r="A102" s="1" t="s">
        <v>515</v>
      </c>
      <c r="B102" s="1"/>
      <c r="C102" s="1"/>
      <c r="D102" s="42" t="str">
        <f>CONCATENATE("BUD",NOTES!$D$4)</f>
        <v>BUD2018</v>
      </c>
      <c r="E102" s="42" t="str">
        <f>CONCATENATE("BUD",NOTES!$D$4)</f>
        <v>BUD2018</v>
      </c>
      <c r="F102" s="42"/>
      <c r="G102" s="42"/>
      <c r="H102" s="42"/>
      <c r="I102" s="42" t="str">
        <f>CONCATENATE("BUD",NOTES!$D$4)</f>
        <v>BUD2018</v>
      </c>
      <c r="J102" s="42" t="str">
        <f>CONCATENATE("BUD",NOTES!$D$4)</f>
        <v>BUD2018</v>
      </c>
    </row>
    <row r="103" spans="1:10" hidden="1" x14ac:dyDescent="0.2">
      <c r="A103" s="1" t="s">
        <v>465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idden="1" x14ac:dyDescent="0.2">
      <c r="A104" s="1" t="s">
        <v>466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idden="1" x14ac:dyDescent="0.2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idden="1" x14ac:dyDescent="0.2">
      <c r="A106" s="1" t="s">
        <v>467</v>
      </c>
      <c r="B106" s="1"/>
      <c r="C106" s="1"/>
      <c r="D106" s="7" t="s">
        <v>421</v>
      </c>
      <c r="E106" s="1" t="s">
        <v>421</v>
      </c>
      <c r="F106" s="1"/>
      <c r="G106" s="1"/>
      <c r="H106" s="1"/>
      <c r="I106" s="7" t="s">
        <v>421</v>
      </c>
      <c r="J106" s="1" t="s">
        <v>421</v>
      </c>
    </row>
    <row r="108" spans="1:10" hidden="1" x14ac:dyDescent="0.2">
      <c r="A108" s="1" t="s">
        <v>648</v>
      </c>
    </row>
    <row r="109" spans="1:10" s="1" customFormat="1" hidden="1" x14ac:dyDescent="0.2">
      <c r="A109" s="1" t="s">
        <v>468</v>
      </c>
    </row>
    <row r="110" spans="1:10" s="1" customFormat="1" hidden="1" x14ac:dyDescent="0.2">
      <c r="A110" s="1" t="s">
        <v>469</v>
      </c>
      <c r="D110" s="1" t="s">
        <v>290</v>
      </c>
      <c r="E110" s="1" t="s">
        <v>290</v>
      </c>
    </row>
    <row r="111" spans="1:10" s="1" customFormat="1" hidden="1" x14ac:dyDescent="0.2">
      <c r="A111" s="1" t="s">
        <v>470</v>
      </c>
      <c r="D111" s="7">
        <v>10</v>
      </c>
      <c r="E111" s="1">
        <v>30</v>
      </c>
      <c r="I111" s="7"/>
    </row>
    <row r="112" spans="1:10" s="1" customFormat="1" hidden="1" x14ac:dyDescent="0.2">
      <c r="A112" s="1" t="s">
        <v>471</v>
      </c>
      <c r="D112" s="7">
        <v>810</v>
      </c>
      <c r="E112" s="1">
        <v>810</v>
      </c>
      <c r="I112" s="7"/>
      <c r="J112" s="7"/>
    </row>
    <row r="113" spans="1:10" s="1" customFormat="1" hidden="1" x14ac:dyDescent="0.2">
      <c r="A113" s="1" t="s">
        <v>472</v>
      </c>
      <c r="D113" s="7" t="s">
        <v>420</v>
      </c>
      <c r="E113" s="1" t="s">
        <v>421</v>
      </c>
      <c r="I113" s="7"/>
    </row>
    <row r="115" spans="1:10" s="1" customFormat="1" ht="18.75" x14ac:dyDescent="0.3">
      <c r="B115" s="223" t="s">
        <v>549</v>
      </c>
      <c r="C115" s="223"/>
      <c r="D115" s="223"/>
      <c r="E115" s="223"/>
      <c r="F115" s="223"/>
      <c r="G115" s="223"/>
      <c r="H115" s="223"/>
      <c r="I115" s="223"/>
      <c r="J115" s="223"/>
    </row>
    <row r="116" spans="1:10" s="1" customFormat="1" x14ac:dyDescent="0.2"/>
    <row r="117" spans="1:10" s="1" customFormat="1" ht="21.75" customHeight="1" x14ac:dyDescent="0.2">
      <c r="B117" s="105" t="s">
        <v>550</v>
      </c>
      <c r="C117" s="5"/>
      <c r="D117" s="106" t="s">
        <v>315</v>
      </c>
      <c r="E117" s="106" t="s">
        <v>316</v>
      </c>
      <c r="F117" s="5"/>
      <c r="G117" s="105" t="s">
        <v>550</v>
      </c>
      <c r="H117" s="5"/>
      <c r="I117" s="106" t="s">
        <v>315</v>
      </c>
      <c r="J117" s="106" t="s">
        <v>316</v>
      </c>
    </row>
    <row r="118" spans="1:10" s="1" customFormat="1" x14ac:dyDescent="0.2"/>
    <row r="119" spans="1:10" s="1" customFormat="1" x14ac:dyDescent="0.2">
      <c r="B119" s="107" t="s">
        <v>558</v>
      </c>
      <c r="C119" s="8" t="s">
        <v>553</v>
      </c>
      <c r="D119" s="9" t="s">
        <v>317</v>
      </c>
      <c r="E119" s="9" t="s">
        <v>317</v>
      </c>
      <c r="G119" s="107" t="s">
        <v>557</v>
      </c>
      <c r="H119" s="8" t="s">
        <v>547</v>
      </c>
      <c r="I119" s="9" t="s">
        <v>317</v>
      </c>
      <c r="J119" s="9" t="s">
        <v>317</v>
      </c>
    </row>
    <row r="120" spans="1:10" s="1" customFormat="1" x14ac:dyDescent="0.2"/>
    <row r="121" spans="1:10" s="1" customFormat="1" ht="18" customHeight="1" x14ac:dyDescent="0.2">
      <c r="A121" s="1" t="s">
        <v>544</v>
      </c>
      <c r="B121" s="56" t="s">
        <v>11</v>
      </c>
      <c r="C121" s="6" t="s">
        <v>383</v>
      </c>
      <c r="D121" s="10">
        <v>46967346.210000001</v>
      </c>
      <c r="E121" s="10">
        <v>12842438.83</v>
      </c>
      <c r="G121" s="56" t="s">
        <v>27</v>
      </c>
      <c r="H121" s="6" t="s">
        <v>396</v>
      </c>
      <c r="I121" s="10">
        <v>37818411.249999993</v>
      </c>
      <c r="J121" s="10">
        <v>12280204.399999999</v>
      </c>
    </row>
    <row r="122" spans="1:10" s="1" customFormat="1" ht="18" customHeight="1" x14ac:dyDescent="0.2">
      <c r="A122" s="1" t="s">
        <v>72</v>
      </c>
      <c r="B122" s="56" t="s">
        <v>12</v>
      </c>
      <c r="C122" s="6" t="s">
        <v>384</v>
      </c>
      <c r="D122" s="10">
        <v>33581391.100000001</v>
      </c>
      <c r="E122" s="10">
        <v>11438875.35</v>
      </c>
      <c r="G122" s="56" t="s">
        <v>28</v>
      </c>
      <c r="H122" s="56" t="s">
        <v>397</v>
      </c>
      <c r="I122" s="10">
        <v>161573700.97</v>
      </c>
      <c r="J122" s="10">
        <v>8705815.7199999988</v>
      </c>
    </row>
    <row r="123" spans="1:10" s="1" customFormat="1" ht="18" customHeight="1" x14ac:dyDescent="0.2">
      <c r="A123" s="1" t="s">
        <v>474</v>
      </c>
      <c r="B123" s="56" t="s">
        <v>13</v>
      </c>
      <c r="C123" s="6" t="s">
        <v>385</v>
      </c>
      <c r="D123" s="10">
        <v>3690605.49</v>
      </c>
      <c r="E123" s="10">
        <v>3051934.32</v>
      </c>
      <c r="G123" s="56" t="s">
        <v>29</v>
      </c>
      <c r="H123" s="6" t="s">
        <v>398</v>
      </c>
      <c r="I123" s="10">
        <v>126125015.16</v>
      </c>
      <c r="J123" s="10">
        <v>5981154.0599999996</v>
      </c>
    </row>
    <row r="124" spans="1:10" s="1" customFormat="1" ht="18" customHeight="1" x14ac:dyDescent="0.2">
      <c r="A124" s="1" t="s">
        <v>475</v>
      </c>
      <c r="B124" s="56" t="s">
        <v>14</v>
      </c>
      <c r="C124" s="56" t="s">
        <v>386</v>
      </c>
      <c r="D124" s="10">
        <v>5372448.5399999991</v>
      </c>
      <c r="E124" s="10">
        <v>3046301.7100000004</v>
      </c>
      <c r="G124" s="56" t="s">
        <v>30</v>
      </c>
      <c r="H124" s="56" t="s">
        <v>399</v>
      </c>
      <c r="I124" s="10">
        <v>54151478.950000003</v>
      </c>
      <c r="J124" s="10">
        <v>13067838.27</v>
      </c>
    </row>
    <row r="125" spans="1:10" s="1" customFormat="1" ht="18" customHeight="1" x14ac:dyDescent="0.2">
      <c r="A125" s="1" t="s">
        <v>476</v>
      </c>
      <c r="B125" s="56" t="s">
        <v>15</v>
      </c>
      <c r="C125" s="56" t="s">
        <v>387</v>
      </c>
      <c r="D125" s="10">
        <v>29116004.41</v>
      </c>
      <c r="E125" s="10">
        <v>2775923.02</v>
      </c>
      <c r="G125" s="56" t="s">
        <v>31</v>
      </c>
      <c r="H125" s="56" t="s">
        <v>400</v>
      </c>
      <c r="I125" s="10">
        <v>67280301.999999985</v>
      </c>
      <c r="J125" s="10">
        <v>11340824.310000002</v>
      </c>
    </row>
    <row r="126" spans="1:10" s="1" customFormat="1" ht="18" customHeight="1" x14ac:dyDescent="0.2">
      <c r="A126" s="1" t="s">
        <v>73</v>
      </c>
      <c r="B126" s="56" t="s">
        <v>16</v>
      </c>
      <c r="C126" s="56" t="s">
        <v>388</v>
      </c>
      <c r="D126" s="10">
        <v>105421946.08000003</v>
      </c>
      <c r="E126" s="10">
        <v>2165726.9900000002</v>
      </c>
      <c r="G126" s="56" t="s">
        <v>32</v>
      </c>
      <c r="H126" s="56" t="s">
        <v>355</v>
      </c>
      <c r="I126" s="10">
        <v>6954627.2400000002</v>
      </c>
      <c r="J126" s="10">
        <v>7804445.0999999996</v>
      </c>
    </row>
    <row r="127" spans="1:10" s="1" customFormat="1" ht="18" customHeight="1" x14ac:dyDescent="0.2">
      <c r="A127" s="1" t="s">
        <v>74</v>
      </c>
      <c r="B127" s="56" t="s">
        <v>17</v>
      </c>
      <c r="C127" s="56" t="s">
        <v>389</v>
      </c>
      <c r="D127" s="10">
        <v>39622365.900000006</v>
      </c>
      <c r="E127" s="10">
        <v>26696567.359999999</v>
      </c>
      <c r="G127" s="108"/>
      <c r="H127" s="109"/>
      <c r="I127" s="10"/>
      <c r="J127" s="10"/>
    </row>
    <row r="128" spans="1:10" s="1" customFormat="1" ht="18" customHeight="1" x14ac:dyDescent="0.2">
      <c r="A128" s="1" t="s">
        <v>75</v>
      </c>
      <c r="B128" s="56" t="s">
        <v>18</v>
      </c>
      <c r="C128" s="56" t="s">
        <v>390</v>
      </c>
      <c r="D128" s="10">
        <v>5760254.96</v>
      </c>
      <c r="E128" s="10">
        <v>1884699.4700000004</v>
      </c>
      <c r="G128" s="108"/>
      <c r="H128" s="109"/>
      <c r="I128" s="10"/>
      <c r="J128" s="10"/>
    </row>
    <row r="129" spans="1:10" s="1" customFormat="1" ht="18" customHeight="1" x14ac:dyDescent="0.2">
      <c r="A129" s="1" t="s">
        <v>76</v>
      </c>
      <c r="B129" s="56" t="s">
        <v>19</v>
      </c>
      <c r="C129" s="56" t="s">
        <v>20</v>
      </c>
      <c r="D129" s="10">
        <v>22528130.389999997</v>
      </c>
      <c r="E129" s="10">
        <v>9336651.3899999987</v>
      </c>
      <c r="G129" s="108"/>
      <c r="H129" s="109"/>
      <c r="I129" s="10"/>
      <c r="J129" s="10"/>
    </row>
    <row r="130" spans="1:10" s="1" customFormat="1" ht="18" customHeight="1" x14ac:dyDescent="0.2">
      <c r="A130" s="1" t="s">
        <v>77</v>
      </c>
      <c r="B130" s="56" t="s">
        <v>21</v>
      </c>
      <c r="C130" s="56" t="s">
        <v>392</v>
      </c>
      <c r="D130" s="10">
        <v>22123184.199999999</v>
      </c>
      <c r="E130" s="10">
        <v>6353593.4500000002</v>
      </c>
      <c r="G130" s="108"/>
      <c r="H130" s="109"/>
      <c r="I130" s="10"/>
      <c r="J130" s="10"/>
    </row>
    <row r="131" spans="1:10" s="1" customFormat="1" ht="18" customHeight="1" x14ac:dyDescent="0.2">
      <c r="A131" s="1" t="s">
        <v>78</v>
      </c>
      <c r="B131" s="56" t="s">
        <v>22</v>
      </c>
      <c r="C131" s="56" t="s">
        <v>393</v>
      </c>
      <c r="D131" s="10">
        <v>337581375.59999996</v>
      </c>
      <c r="E131" s="10">
        <v>94804149.529999956</v>
      </c>
      <c r="G131" s="108"/>
      <c r="H131" s="109"/>
      <c r="I131" s="10"/>
      <c r="J131" s="10"/>
    </row>
    <row r="132" spans="1:10" s="1" customFormat="1" ht="18" customHeight="1" x14ac:dyDescent="0.2">
      <c r="A132" s="1" t="s">
        <v>81</v>
      </c>
      <c r="B132" s="56" t="s">
        <v>23</v>
      </c>
      <c r="C132" s="56" t="s">
        <v>394</v>
      </c>
      <c r="D132" s="10">
        <v>15105704.41</v>
      </c>
      <c r="E132" s="10">
        <v>6732331.2299999995</v>
      </c>
      <c r="G132" s="108"/>
      <c r="H132" s="109"/>
      <c r="I132" s="10"/>
      <c r="J132" s="10"/>
    </row>
    <row r="133" spans="1:10" s="1" customFormat="1" ht="18" customHeight="1" x14ac:dyDescent="0.2">
      <c r="A133" s="1" t="s">
        <v>82</v>
      </c>
      <c r="B133" s="56" t="s">
        <v>24</v>
      </c>
      <c r="C133" s="56" t="s">
        <v>395</v>
      </c>
      <c r="D133" s="10">
        <v>19106643.090000004</v>
      </c>
      <c r="E133" s="10">
        <v>2485365.4500000002</v>
      </c>
      <c r="G133" s="108"/>
      <c r="H133" s="109"/>
      <c r="I133" s="10"/>
      <c r="J133" s="10"/>
    </row>
    <row r="134" spans="1:10" s="1" customFormat="1" ht="18" customHeight="1" x14ac:dyDescent="0.2">
      <c r="A134" s="1" t="s">
        <v>83</v>
      </c>
      <c r="B134" s="56" t="s">
        <v>25</v>
      </c>
      <c r="C134" s="56" t="s">
        <v>26</v>
      </c>
      <c r="D134" s="10">
        <v>11946955.82</v>
      </c>
      <c r="E134" s="10">
        <v>10504957.119999999</v>
      </c>
      <c r="G134" s="108"/>
      <c r="H134" s="109"/>
      <c r="I134" s="10"/>
      <c r="J134" s="10"/>
    </row>
    <row r="135" spans="1:10" s="1" customFormat="1" ht="18" customHeight="1" x14ac:dyDescent="0.2">
      <c r="A135" s="1" t="s">
        <v>647</v>
      </c>
      <c r="B135" s="56" t="s">
        <v>646</v>
      </c>
      <c r="C135" s="56" t="s">
        <v>645</v>
      </c>
      <c r="D135" s="10">
        <v>1305531.1400000001</v>
      </c>
      <c r="E135" s="10">
        <v>252325.66999999998</v>
      </c>
      <c r="G135" s="108"/>
      <c r="H135" s="109"/>
      <c r="I135" s="10"/>
      <c r="J135" s="10"/>
    </row>
    <row r="136" spans="1:10" s="1" customFormat="1" ht="19.5" customHeight="1" x14ac:dyDescent="0.2">
      <c r="A136" s="1" t="s">
        <v>84</v>
      </c>
      <c r="B136" s="1" t="s">
        <v>545</v>
      </c>
      <c r="C136" s="1" t="s">
        <v>546</v>
      </c>
      <c r="D136" s="10">
        <v>72583461</v>
      </c>
      <c r="E136" s="10">
        <v>72583461</v>
      </c>
      <c r="G136" s="1" t="s">
        <v>545</v>
      </c>
      <c r="H136" s="1" t="s">
        <v>546</v>
      </c>
      <c r="I136" s="10">
        <v>2326832</v>
      </c>
      <c r="J136" s="10">
        <v>2326832</v>
      </c>
    </row>
    <row r="137" spans="1:10" s="1" customFormat="1" ht="20.25" customHeight="1" x14ac:dyDescent="0.2">
      <c r="B137" s="105" t="s">
        <v>279</v>
      </c>
      <c r="C137" s="5"/>
      <c r="D137" s="110">
        <f>SUM(D121:D135)-D136</f>
        <v>626646426.34000003</v>
      </c>
      <c r="E137" s="110">
        <f>SUM(E121:E135)-E136</f>
        <v>121788379.88999993</v>
      </c>
      <c r="F137" s="5"/>
      <c r="G137" s="105" t="s">
        <v>279</v>
      </c>
      <c r="H137" s="5"/>
      <c r="I137" s="110">
        <f>SUM(I121:I135)-I136</f>
        <v>451576703.56999999</v>
      </c>
      <c r="J137" s="110">
        <f>SUM(J121:J135)-J136</f>
        <v>56853449.859999999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C72" sqref="C72"/>
    </sheetView>
  </sheetViews>
  <sheetFormatPr defaultRowHeight="12.75" x14ac:dyDescent="0.2"/>
  <cols>
    <col min="1" max="1" width="9.140625" hidden="1" customWidth="1"/>
    <col min="3" max="3" width="40.28515625" bestFit="1" customWidth="1"/>
    <col min="4" max="5" width="10.85546875" bestFit="1" customWidth="1"/>
    <col min="6" max="6" width="6.85546875" customWidth="1"/>
    <col min="8" max="8" width="35.42578125" bestFit="1" customWidth="1"/>
    <col min="9" max="9" width="12.28515625" bestFit="1" customWidth="1"/>
    <col min="10" max="10" width="13.28515625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302</v>
      </c>
    </row>
    <row r="3" spans="1:10" s="1" customFormat="1" hidden="1" x14ac:dyDescent="0.2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idden="1" x14ac:dyDescent="0.2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318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idden="1" x14ac:dyDescent="0.2">
      <c r="A6" s="1" t="s">
        <v>419</v>
      </c>
      <c r="D6" s="7" t="s">
        <v>420</v>
      </c>
      <c r="E6" s="1" t="s">
        <v>421</v>
      </c>
      <c r="I6" s="7" t="s">
        <v>420</v>
      </c>
      <c r="J6" s="1" t="s">
        <v>421</v>
      </c>
    </row>
    <row r="7" spans="1:10" s="1" customFormat="1" hidden="1" x14ac:dyDescent="0.2">
      <c r="D7" s="7"/>
      <c r="I7" s="7"/>
    </row>
    <row r="8" spans="1:10" hidden="1" x14ac:dyDescent="0.2">
      <c r="A8" s="1" t="s">
        <v>104</v>
      </c>
    </row>
    <row r="9" spans="1:10" s="1" customFormat="1" hidden="1" x14ac:dyDescent="0.2">
      <c r="A9" s="1" t="s">
        <v>297</v>
      </c>
    </row>
    <row r="10" spans="1:10" s="1" customFormat="1" hidden="1" x14ac:dyDescent="0.2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idden="1" x14ac:dyDescent="0.2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319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idden="1" x14ac:dyDescent="0.2">
      <c r="A13" s="1" t="s">
        <v>422</v>
      </c>
      <c r="D13" s="7" t="s">
        <v>420</v>
      </c>
      <c r="E13" s="1" t="s">
        <v>421</v>
      </c>
      <c r="I13" s="7" t="s">
        <v>420</v>
      </c>
      <c r="J13" s="1" t="s">
        <v>421</v>
      </c>
    </row>
    <row r="14" spans="1:10" s="1" customFormat="1" hidden="1" x14ac:dyDescent="0.2">
      <c r="D14" s="7"/>
      <c r="I14" s="7"/>
    </row>
    <row r="15" spans="1:10" hidden="1" x14ac:dyDescent="0.2">
      <c r="A15" s="1" t="s">
        <v>105</v>
      </c>
    </row>
    <row r="16" spans="1:10" s="1" customFormat="1" hidden="1" x14ac:dyDescent="0.2">
      <c r="A16" s="1" t="s">
        <v>298</v>
      </c>
    </row>
    <row r="17" spans="1:10" s="1" customFormat="1" hidden="1" x14ac:dyDescent="0.2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idden="1" x14ac:dyDescent="0.2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320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idden="1" x14ac:dyDescent="0.2">
      <c r="A20" s="1" t="s">
        <v>423</v>
      </c>
      <c r="D20" s="7" t="s">
        <v>420</v>
      </c>
      <c r="E20" s="1" t="s">
        <v>421</v>
      </c>
      <c r="I20" s="7" t="s">
        <v>420</v>
      </c>
      <c r="J20" s="1" t="s">
        <v>421</v>
      </c>
    </row>
    <row r="21" spans="1:10" s="1" customFormat="1" hidden="1" x14ac:dyDescent="0.2">
      <c r="D21" s="7"/>
      <c r="I21" s="7"/>
    </row>
    <row r="22" spans="1:10" hidden="1" x14ac:dyDescent="0.2">
      <c r="A22" s="1" t="s">
        <v>106</v>
      </c>
    </row>
    <row r="23" spans="1:10" s="1" customFormat="1" hidden="1" x14ac:dyDescent="0.2">
      <c r="A23" s="1" t="s">
        <v>299</v>
      </c>
    </row>
    <row r="24" spans="1:10" s="1" customFormat="1" hidden="1" x14ac:dyDescent="0.2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idden="1" x14ac:dyDescent="0.2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321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idden="1" x14ac:dyDescent="0.2">
      <c r="A27" s="1" t="s">
        <v>424</v>
      </c>
      <c r="D27" s="7" t="s">
        <v>420</v>
      </c>
      <c r="E27" s="1" t="s">
        <v>421</v>
      </c>
      <c r="I27" s="7" t="s">
        <v>420</v>
      </c>
      <c r="J27" s="1" t="s">
        <v>421</v>
      </c>
    </row>
    <row r="28" spans="1:10" s="1" customFormat="1" hidden="1" x14ac:dyDescent="0.2">
      <c r="D28" s="7"/>
      <c r="I28" s="7"/>
    </row>
    <row r="29" spans="1:10" hidden="1" x14ac:dyDescent="0.2">
      <c r="A29" s="1" t="s">
        <v>107</v>
      </c>
    </row>
    <row r="30" spans="1:10" s="1" customFormat="1" hidden="1" x14ac:dyDescent="0.2">
      <c r="A30" s="1" t="s">
        <v>300</v>
      </c>
    </row>
    <row r="31" spans="1:10" s="1" customFormat="1" hidden="1" x14ac:dyDescent="0.2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idden="1" x14ac:dyDescent="0.2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285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idden="1" x14ac:dyDescent="0.2">
      <c r="A34" s="1" t="s">
        <v>427</v>
      </c>
      <c r="D34" s="7" t="s">
        <v>420</v>
      </c>
      <c r="E34" s="1" t="s">
        <v>421</v>
      </c>
      <c r="I34" s="7" t="s">
        <v>420</v>
      </c>
      <c r="J34" s="1" t="s">
        <v>421</v>
      </c>
    </row>
    <row r="35" spans="1:10" s="1" customFormat="1" hidden="1" x14ac:dyDescent="0.2">
      <c r="D35" s="7"/>
      <c r="I35" s="7"/>
    </row>
    <row r="36" spans="1:10" hidden="1" x14ac:dyDescent="0.2">
      <c r="A36" s="1" t="s">
        <v>113</v>
      </c>
    </row>
    <row r="37" spans="1:10" s="1" customFormat="1" hidden="1" x14ac:dyDescent="0.2">
      <c r="A37" s="1" t="s">
        <v>301</v>
      </c>
    </row>
    <row r="38" spans="1:10" s="1" customFormat="1" hidden="1" x14ac:dyDescent="0.2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idden="1" x14ac:dyDescent="0.2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286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idden="1" x14ac:dyDescent="0.2">
      <c r="A41" s="1" t="s">
        <v>434</v>
      </c>
      <c r="D41" s="7" t="s">
        <v>420</v>
      </c>
      <c r="E41" s="1" t="s">
        <v>421</v>
      </c>
      <c r="I41" s="7" t="s">
        <v>420</v>
      </c>
      <c r="J41" s="1" t="s">
        <v>421</v>
      </c>
    </row>
    <row r="42" spans="1:10" s="1" customFormat="1" hidden="1" x14ac:dyDescent="0.2">
      <c r="D42" s="7"/>
      <c r="I42" s="7"/>
    </row>
    <row r="43" spans="1:10" hidden="1" x14ac:dyDescent="0.2">
      <c r="A43" s="1" t="s">
        <v>114</v>
      </c>
    </row>
    <row r="44" spans="1:10" s="1" customFormat="1" hidden="1" x14ac:dyDescent="0.2">
      <c r="A44" s="1" t="s">
        <v>303</v>
      </c>
    </row>
    <row r="45" spans="1:10" s="1" customFormat="1" hidden="1" x14ac:dyDescent="0.2">
      <c r="A45" s="1" t="s">
        <v>304</v>
      </c>
      <c r="I45" s="1" t="s">
        <v>290</v>
      </c>
      <c r="J45" s="1" t="s">
        <v>290</v>
      </c>
    </row>
    <row r="46" spans="1:10" s="1" customFormat="1" hidden="1" x14ac:dyDescent="0.2">
      <c r="A46" s="1" t="s">
        <v>305</v>
      </c>
      <c r="D46" s="7"/>
      <c r="I46" s="7">
        <v>10</v>
      </c>
      <c r="J46" s="1">
        <v>30</v>
      </c>
    </row>
    <row r="47" spans="1:10" s="1" customFormat="1" hidden="1" x14ac:dyDescent="0.2">
      <c r="A47" s="1" t="s">
        <v>287</v>
      </c>
      <c r="D47" s="7"/>
      <c r="I47" s="7">
        <v>740</v>
      </c>
      <c r="J47" s="7">
        <v>740</v>
      </c>
    </row>
    <row r="48" spans="1:10" s="1" customFormat="1" hidden="1" x14ac:dyDescent="0.2">
      <c r="A48" s="1" t="s">
        <v>435</v>
      </c>
      <c r="D48" s="7"/>
      <c r="I48" s="7" t="s">
        <v>420</v>
      </c>
      <c r="J48" s="1" t="s">
        <v>421</v>
      </c>
    </row>
    <row r="49" spans="1:10" s="1" customFormat="1" hidden="1" x14ac:dyDescent="0.2">
      <c r="D49" s="7"/>
      <c r="I49" s="7"/>
    </row>
    <row r="50" spans="1:10" hidden="1" x14ac:dyDescent="0.2">
      <c r="A50" s="1" t="s">
        <v>115</v>
      </c>
    </row>
    <row r="51" spans="1:10" s="1" customFormat="1" hidden="1" x14ac:dyDescent="0.2">
      <c r="A51" s="1" t="s">
        <v>306</v>
      </c>
    </row>
    <row r="52" spans="1:10" s="1" customFormat="1" hidden="1" x14ac:dyDescent="0.2">
      <c r="A52" s="1" t="s">
        <v>307</v>
      </c>
      <c r="I52" s="1" t="s">
        <v>290</v>
      </c>
      <c r="J52" s="1" t="s">
        <v>290</v>
      </c>
    </row>
    <row r="53" spans="1:10" s="1" customFormat="1" hidden="1" x14ac:dyDescent="0.2">
      <c r="A53" s="1" t="s">
        <v>308</v>
      </c>
      <c r="D53" s="7"/>
      <c r="I53" s="7">
        <v>10</v>
      </c>
      <c r="J53" s="1">
        <v>30</v>
      </c>
    </row>
    <row r="54" spans="1:10" s="1" customFormat="1" hidden="1" x14ac:dyDescent="0.2">
      <c r="A54" s="1" t="s">
        <v>288</v>
      </c>
      <c r="D54" s="7"/>
      <c r="I54" s="7">
        <v>750</v>
      </c>
      <c r="J54" s="7">
        <v>750</v>
      </c>
    </row>
    <row r="55" spans="1:10" s="1" customFormat="1" hidden="1" x14ac:dyDescent="0.2">
      <c r="A55" s="1" t="s">
        <v>436</v>
      </c>
      <c r="D55" s="7"/>
      <c r="I55" s="7" t="s">
        <v>420</v>
      </c>
      <c r="J55" s="1" t="s">
        <v>421</v>
      </c>
    </row>
    <row r="56" spans="1:10" s="1" customFormat="1" hidden="1" x14ac:dyDescent="0.2">
      <c r="D56" s="7"/>
      <c r="I56" s="7"/>
    </row>
    <row r="57" spans="1:10" hidden="1" x14ac:dyDescent="0.2">
      <c r="A57" s="1" t="s">
        <v>116</v>
      </c>
    </row>
    <row r="58" spans="1:10" s="1" customFormat="1" hidden="1" x14ac:dyDescent="0.2">
      <c r="A58" s="1" t="s">
        <v>428</v>
      </c>
    </row>
    <row r="59" spans="1:10" s="1" customFormat="1" hidden="1" x14ac:dyDescent="0.2">
      <c r="A59" s="1" t="s">
        <v>429</v>
      </c>
      <c r="I59" s="1" t="s">
        <v>290</v>
      </c>
      <c r="J59" s="1" t="s">
        <v>290</v>
      </c>
    </row>
    <row r="60" spans="1:10" s="1" customFormat="1" hidden="1" x14ac:dyDescent="0.2">
      <c r="A60" s="1" t="s">
        <v>430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431</v>
      </c>
      <c r="D61" s="7"/>
      <c r="I61" s="7">
        <v>760</v>
      </c>
      <c r="J61" s="7">
        <v>760</v>
      </c>
    </row>
    <row r="62" spans="1:10" s="1" customFormat="1" hidden="1" x14ac:dyDescent="0.2">
      <c r="A62" s="1" t="s">
        <v>432</v>
      </c>
      <c r="D62" s="7"/>
      <c r="I62" s="7" t="s">
        <v>420</v>
      </c>
      <c r="J62" s="1" t="s">
        <v>421</v>
      </c>
    </row>
    <row r="63" spans="1:10" s="1" customFormat="1" hidden="1" x14ac:dyDescent="0.2">
      <c r="D63" s="7"/>
      <c r="I63" s="7"/>
    </row>
    <row r="64" spans="1:10" hidden="1" x14ac:dyDescent="0.2">
      <c r="A64" s="1" t="s">
        <v>117</v>
      </c>
    </row>
    <row r="65" spans="1:10" s="1" customFormat="1" hidden="1" x14ac:dyDescent="0.2">
      <c r="A65" s="1" t="s">
        <v>437</v>
      </c>
    </row>
    <row r="66" spans="1:10" s="1" customFormat="1" hidden="1" x14ac:dyDescent="0.2">
      <c r="A66" s="1" t="s">
        <v>438</v>
      </c>
      <c r="I66" s="1" t="s">
        <v>290</v>
      </c>
      <c r="J66" s="1" t="s">
        <v>290</v>
      </c>
    </row>
    <row r="67" spans="1:10" s="1" customFormat="1" hidden="1" x14ac:dyDescent="0.2">
      <c r="A67" s="1" t="s">
        <v>439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440</v>
      </c>
      <c r="D68" s="7"/>
      <c r="I68" s="7">
        <v>770</v>
      </c>
      <c r="J68" s="7">
        <v>770</v>
      </c>
    </row>
    <row r="69" spans="1:10" s="1" customFormat="1" hidden="1" x14ac:dyDescent="0.2">
      <c r="A69" s="1" t="s">
        <v>441</v>
      </c>
      <c r="D69" s="7"/>
      <c r="I69" s="7" t="s">
        <v>420</v>
      </c>
      <c r="J69" s="1" t="s">
        <v>421</v>
      </c>
    </row>
    <row r="70" spans="1:10" s="1" customFormat="1" hidden="1" x14ac:dyDescent="0.2">
      <c r="D70" s="7"/>
      <c r="I70" s="7"/>
    </row>
    <row r="71" spans="1:10" hidden="1" x14ac:dyDescent="0.2">
      <c r="A71" s="1" t="s">
        <v>118</v>
      </c>
    </row>
    <row r="72" spans="1:10" s="1" customFormat="1" hidden="1" x14ac:dyDescent="0.2">
      <c r="A72" s="1" t="s">
        <v>442</v>
      </c>
    </row>
    <row r="73" spans="1:10" s="1" customFormat="1" hidden="1" x14ac:dyDescent="0.2">
      <c r="A73" s="1" t="s">
        <v>443</v>
      </c>
      <c r="I73" s="1" t="s">
        <v>290</v>
      </c>
      <c r="J73" s="1" t="s">
        <v>290</v>
      </c>
    </row>
    <row r="74" spans="1:10" s="1" customFormat="1" hidden="1" x14ac:dyDescent="0.2">
      <c r="A74" s="1" t="s">
        <v>444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445</v>
      </c>
      <c r="D75" s="7"/>
      <c r="I75" s="7">
        <v>780</v>
      </c>
      <c r="J75" s="7">
        <v>780</v>
      </c>
    </row>
    <row r="76" spans="1:10" s="1" customFormat="1" hidden="1" x14ac:dyDescent="0.2">
      <c r="A76" s="1" t="s">
        <v>446</v>
      </c>
      <c r="D76" s="7"/>
      <c r="I76" s="7" t="s">
        <v>420</v>
      </c>
      <c r="J76" s="1" t="s">
        <v>421</v>
      </c>
    </row>
    <row r="77" spans="1:10" s="1" customFormat="1" hidden="1" x14ac:dyDescent="0.2">
      <c r="D77" s="7"/>
      <c r="I77" s="7"/>
    </row>
    <row r="78" spans="1:10" hidden="1" x14ac:dyDescent="0.2">
      <c r="A78" s="1" t="s">
        <v>79</v>
      </c>
    </row>
    <row r="79" spans="1:10" hidden="1" x14ac:dyDescent="0.2">
      <c r="A79" s="1" t="s">
        <v>447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idden="1" x14ac:dyDescent="0.2">
      <c r="A80" s="1" t="s">
        <v>448</v>
      </c>
      <c r="B80" s="1"/>
      <c r="C80" s="1"/>
      <c r="D80" s="1" t="s">
        <v>290</v>
      </c>
      <c r="E80" s="1" t="s">
        <v>290</v>
      </c>
      <c r="F80" s="1"/>
      <c r="G80" s="1"/>
      <c r="H80" s="1"/>
      <c r="I80" s="1" t="s">
        <v>290</v>
      </c>
      <c r="J80" s="1" t="s">
        <v>290</v>
      </c>
    </row>
    <row r="81" spans="1:10" hidden="1" x14ac:dyDescent="0.2">
      <c r="A81" s="1" t="s">
        <v>513</v>
      </c>
      <c r="B81" s="1"/>
      <c r="C81" s="1"/>
      <c r="D81" s="42" t="str">
        <f>CONCATENATE("BUD",NOTES!$D$4)</f>
        <v>BUD2018</v>
      </c>
      <c r="E81" s="42" t="str">
        <f>CONCATENATE("BUD",NOTES!$D$4)</f>
        <v>BUD2018</v>
      </c>
      <c r="F81" s="42"/>
      <c r="G81" s="42"/>
      <c r="H81" s="42"/>
      <c r="I81" s="42" t="str">
        <f>CONCATENATE("BUD",NOTES!$D$4)</f>
        <v>BUD2018</v>
      </c>
      <c r="J81" s="42" t="str">
        <f>CONCATENATE("BUD",NOTES!$D$4)</f>
        <v>BUD2018</v>
      </c>
    </row>
    <row r="82" spans="1:10" hidden="1" x14ac:dyDescent="0.2">
      <c r="A82" s="1" t="s">
        <v>449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idden="1" x14ac:dyDescent="0.2">
      <c r="A83" s="1" t="s">
        <v>450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idden="1" x14ac:dyDescent="0.2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idden="1" x14ac:dyDescent="0.2">
      <c r="A85" s="1" t="s">
        <v>451</v>
      </c>
      <c r="B85" s="1"/>
      <c r="C85" s="1"/>
      <c r="D85" s="7" t="s">
        <v>421</v>
      </c>
      <c r="E85" s="1" t="s">
        <v>421</v>
      </c>
      <c r="F85" s="1"/>
      <c r="G85" s="1"/>
      <c r="H85" s="1"/>
      <c r="I85" s="7" t="s">
        <v>421</v>
      </c>
      <c r="J85" s="1" t="s">
        <v>421</v>
      </c>
    </row>
    <row r="86" spans="1:10" hidden="1" x14ac:dyDescent="0.2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8.75" x14ac:dyDescent="0.3">
      <c r="B87" s="223" t="s">
        <v>549</v>
      </c>
      <c r="C87" s="223"/>
      <c r="D87" s="223"/>
      <c r="E87" s="223"/>
      <c r="F87" s="223"/>
      <c r="G87" s="223"/>
      <c r="H87" s="223"/>
      <c r="I87" s="223"/>
      <c r="J87" s="223"/>
    </row>
    <row r="88" spans="1:10" s="1" customFormat="1" x14ac:dyDescent="0.2"/>
    <row r="89" spans="1:10" s="1" customFormat="1" ht="21.75" customHeight="1" x14ac:dyDescent="0.2">
      <c r="B89" s="105" t="s">
        <v>550</v>
      </c>
      <c r="C89" s="5"/>
      <c r="D89" s="106" t="s">
        <v>315</v>
      </c>
      <c r="E89" s="106" t="s">
        <v>316</v>
      </c>
      <c r="F89" s="5"/>
      <c r="G89" s="105" t="s">
        <v>550</v>
      </c>
      <c r="H89" s="5"/>
      <c r="I89" s="106" t="s">
        <v>315</v>
      </c>
      <c r="J89" s="106" t="s">
        <v>316</v>
      </c>
    </row>
    <row r="90" spans="1:10" s="1" customFormat="1" x14ac:dyDescent="0.2"/>
    <row r="91" spans="1:10" s="1" customFormat="1" ht="25.5" x14ac:dyDescent="0.2">
      <c r="B91" s="107" t="s">
        <v>559</v>
      </c>
      <c r="C91" s="111" t="s">
        <v>554</v>
      </c>
      <c r="D91" s="9" t="s">
        <v>317</v>
      </c>
      <c r="E91" s="9" t="s">
        <v>317</v>
      </c>
      <c r="G91" s="107" t="s">
        <v>560</v>
      </c>
      <c r="H91" s="8" t="s">
        <v>548</v>
      </c>
      <c r="I91" s="9" t="s">
        <v>317</v>
      </c>
      <c r="J91" s="9" t="s">
        <v>317</v>
      </c>
    </row>
    <row r="92" spans="1:10" s="1" customFormat="1" x14ac:dyDescent="0.2"/>
    <row r="93" spans="1:10" s="1" customFormat="1" ht="18" customHeight="1" x14ac:dyDescent="0.2">
      <c r="A93" s="1" t="s">
        <v>544</v>
      </c>
      <c r="B93" s="56" t="s">
        <v>33</v>
      </c>
      <c r="C93" s="56" t="s">
        <v>401</v>
      </c>
      <c r="D93" s="10">
        <v>3349514.5200000005</v>
      </c>
      <c r="E93" s="10">
        <v>638609.40999999992</v>
      </c>
      <c r="G93" s="56" t="s">
        <v>39</v>
      </c>
      <c r="H93" s="56" t="s">
        <v>406</v>
      </c>
      <c r="I93" s="10">
        <v>39475798.960000008</v>
      </c>
      <c r="J93" s="10">
        <v>35072016.43</v>
      </c>
    </row>
    <row r="94" spans="1:10" s="1" customFormat="1" ht="18" customHeight="1" x14ac:dyDescent="0.2">
      <c r="A94" s="1" t="s">
        <v>72</v>
      </c>
      <c r="B94" s="56" t="s">
        <v>34</v>
      </c>
      <c r="C94" s="56" t="s">
        <v>402</v>
      </c>
      <c r="D94" s="10">
        <v>9583103.5900000017</v>
      </c>
      <c r="E94" s="10">
        <v>3202489.05</v>
      </c>
      <c r="G94" s="56" t="s">
        <v>40</v>
      </c>
      <c r="H94" s="56" t="s">
        <v>407</v>
      </c>
      <c r="I94" s="10">
        <v>2772130.27</v>
      </c>
      <c r="J94" s="10">
        <v>1208511.73</v>
      </c>
    </row>
    <row r="95" spans="1:10" s="1" customFormat="1" ht="18" customHeight="1" x14ac:dyDescent="0.2">
      <c r="A95" s="1" t="s">
        <v>474</v>
      </c>
      <c r="B95" s="56" t="s">
        <v>35</v>
      </c>
      <c r="C95" s="56" t="s">
        <v>403</v>
      </c>
      <c r="D95" s="10">
        <v>1689555.6600000001</v>
      </c>
      <c r="E95" s="10">
        <v>240117.75999999998</v>
      </c>
      <c r="G95" s="56" t="s">
        <v>41</v>
      </c>
      <c r="H95" s="56" t="s">
        <v>42</v>
      </c>
      <c r="I95" s="10">
        <v>216817774.64999998</v>
      </c>
      <c r="J95" s="10">
        <v>55018703.979999997</v>
      </c>
    </row>
    <row r="96" spans="1:10" s="1" customFormat="1" ht="18" customHeight="1" x14ac:dyDescent="0.2">
      <c r="A96" s="1" t="s">
        <v>475</v>
      </c>
      <c r="B96" s="56" t="s">
        <v>36</v>
      </c>
      <c r="C96" s="56" t="s">
        <v>404</v>
      </c>
      <c r="D96" s="10">
        <v>21337866.479999997</v>
      </c>
      <c r="E96" s="10">
        <v>12040454.08</v>
      </c>
      <c r="G96" s="56" t="s">
        <v>43</v>
      </c>
      <c r="H96" s="56" t="s">
        <v>409</v>
      </c>
      <c r="I96" s="10">
        <v>7632456.7400000012</v>
      </c>
      <c r="J96" s="10">
        <v>125028.16999999998</v>
      </c>
    </row>
    <row r="97" spans="1:10" s="1" customFormat="1" ht="18" customHeight="1" x14ac:dyDescent="0.2">
      <c r="A97" s="1" t="s">
        <v>476</v>
      </c>
      <c r="B97" s="56" t="s">
        <v>37</v>
      </c>
      <c r="C97" s="56" t="s">
        <v>405</v>
      </c>
      <c r="D97" s="10">
        <v>4500226.3199999994</v>
      </c>
      <c r="E97" s="10">
        <v>1522938.5799999998</v>
      </c>
      <c r="G97" s="56" t="s">
        <v>44</v>
      </c>
      <c r="H97" s="56" t="s">
        <v>45</v>
      </c>
      <c r="I97" s="10">
        <v>7003809.3499999996</v>
      </c>
      <c r="J97" s="10">
        <v>207310.23</v>
      </c>
    </row>
    <row r="98" spans="1:10" s="1" customFormat="1" ht="18" customHeight="1" x14ac:dyDescent="0.2">
      <c r="A98" s="1" t="s">
        <v>73</v>
      </c>
      <c r="B98" s="56" t="s">
        <v>38</v>
      </c>
      <c r="C98" s="56" t="s">
        <v>355</v>
      </c>
      <c r="D98" s="10">
        <v>414415.84</v>
      </c>
      <c r="E98" s="10">
        <v>66203.009999999995</v>
      </c>
      <c r="G98" s="56" t="s">
        <v>46</v>
      </c>
      <c r="H98" s="56" t="s">
        <v>411</v>
      </c>
      <c r="I98" s="10">
        <v>226805.91000000003</v>
      </c>
      <c r="J98" s="10">
        <v>57510.43</v>
      </c>
    </row>
    <row r="99" spans="1:10" s="1" customFormat="1" ht="18" customHeight="1" x14ac:dyDescent="0.2">
      <c r="A99" s="1" t="s">
        <v>74</v>
      </c>
      <c r="G99" s="56" t="s">
        <v>47</v>
      </c>
      <c r="H99" s="56" t="s">
        <v>48</v>
      </c>
      <c r="I99" s="10">
        <v>2921377.8699999996</v>
      </c>
      <c r="J99" s="10">
        <v>1887638.3000000003</v>
      </c>
    </row>
    <row r="100" spans="1:10" s="1" customFormat="1" ht="18" customHeight="1" x14ac:dyDescent="0.2">
      <c r="A100" s="1" t="s">
        <v>75</v>
      </c>
      <c r="D100" s="10"/>
      <c r="E100" s="10"/>
      <c r="G100" s="56" t="s">
        <v>49</v>
      </c>
      <c r="H100" s="56" t="s">
        <v>413</v>
      </c>
      <c r="I100" s="10">
        <v>271309.24</v>
      </c>
      <c r="J100" s="10">
        <v>206487</v>
      </c>
    </row>
    <row r="101" spans="1:10" s="1" customFormat="1" ht="18" customHeight="1" x14ac:dyDescent="0.2">
      <c r="A101" s="1" t="s">
        <v>76</v>
      </c>
      <c r="G101" s="56" t="s">
        <v>50</v>
      </c>
      <c r="H101" s="56" t="s">
        <v>414</v>
      </c>
      <c r="I101" s="10">
        <v>61689847.690000005</v>
      </c>
      <c r="J101" s="10">
        <v>354311.08</v>
      </c>
    </row>
    <row r="102" spans="1:10" s="1" customFormat="1" ht="18" customHeight="1" x14ac:dyDescent="0.2">
      <c r="A102" s="1" t="s">
        <v>77</v>
      </c>
      <c r="B102" s="108"/>
      <c r="C102" s="109"/>
      <c r="D102" s="10"/>
      <c r="E102" s="10"/>
      <c r="G102" s="56" t="s">
        <v>51</v>
      </c>
      <c r="H102" s="56" t="s">
        <v>52</v>
      </c>
      <c r="I102" s="10">
        <v>32260299.989999995</v>
      </c>
      <c r="J102" s="10">
        <v>1350455.6099999999</v>
      </c>
    </row>
    <row r="103" spans="1:10" s="1" customFormat="1" ht="18" customHeight="1" x14ac:dyDescent="0.2">
      <c r="A103" s="1" t="s">
        <v>78</v>
      </c>
      <c r="B103" s="108"/>
      <c r="C103" s="109"/>
      <c r="G103" s="56" t="s">
        <v>53</v>
      </c>
      <c r="H103" s="56" t="s">
        <v>355</v>
      </c>
      <c r="I103" s="10">
        <v>62376966.179999985</v>
      </c>
      <c r="J103" s="10">
        <v>131833510.69999997</v>
      </c>
    </row>
    <row r="104" spans="1:10" s="1" customFormat="1" ht="19.5" customHeight="1" x14ac:dyDescent="0.2">
      <c r="A104" s="1" t="s">
        <v>81</v>
      </c>
      <c r="B104" s="1" t="s">
        <v>545</v>
      </c>
      <c r="C104" s="1" t="s">
        <v>546</v>
      </c>
      <c r="D104" s="10">
        <v>0</v>
      </c>
      <c r="E104" s="10">
        <v>0</v>
      </c>
      <c r="G104" s="1" t="s">
        <v>545</v>
      </c>
      <c r="H104" s="1" t="s">
        <v>546</v>
      </c>
      <c r="I104" s="10">
        <v>13525702.550000001</v>
      </c>
      <c r="J104" s="10">
        <v>13525702.550000001</v>
      </c>
    </row>
    <row r="105" spans="1:10" s="1" customFormat="1" x14ac:dyDescent="0.2">
      <c r="D105" s="10"/>
      <c r="E105" s="10"/>
      <c r="I105" s="10"/>
      <c r="J105" s="10"/>
    </row>
    <row r="106" spans="1:10" s="1" customFormat="1" ht="20.25" customHeight="1" x14ac:dyDescent="0.2">
      <c r="B106" s="105" t="s">
        <v>279</v>
      </c>
      <c r="C106" s="5"/>
      <c r="D106" s="110">
        <f>SUM(D93:D103)-D104</f>
        <v>40874682.410000004</v>
      </c>
      <c r="E106" s="110">
        <f>SUM(E93:E103)-E104</f>
        <v>17710811.890000001</v>
      </c>
      <c r="F106" s="5"/>
      <c r="G106" s="105" t="s">
        <v>279</v>
      </c>
      <c r="H106" s="5"/>
      <c r="I106" s="110">
        <f>SUM(I93:I103)-I104</f>
        <v>419922874.30000007</v>
      </c>
      <c r="J106" s="110">
        <f>SUM(J93:J103)-J104</f>
        <v>213795781.10999995</v>
      </c>
    </row>
    <row r="107" spans="1:10" s="1" customFormat="1" ht="15.75" x14ac:dyDescent="0.25">
      <c r="B107" s="112"/>
      <c r="C107" s="112"/>
      <c r="D107" s="5"/>
      <c r="E107" s="5"/>
      <c r="F107" s="5"/>
      <c r="G107" s="105" t="s">
        <v>126</v>
      </c>
      <c r="H107" s="5"/>
      <c r="I107" s="110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4696197745.8900003</v>
      </c>
      <c r="J107" s="110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2768441231.6800003</v>
      </c>
    </row>
    <row r="108" spans="1:10" s="1" customFormat="1" x14ac:dyDescent="0.2"/>
    <row r="109" spans="1:10" s="1" customFormat="1" x14ac:dyDescent="0.2">
      <c r="F109" s="6"/>
      <c r="G109" s="6" t="s">
        <v>478</v>
      </c>
      <c r="H109" s="6"/>
      <c r="I109" s="113"/>
      <c r="J109" s="113">
        <f>'Exp &amp; Inc by AUTHTYPE'!$F$85</f>
        <v>1510631787.22</v>
      </c>
    </row>
    <row r="110" spans="1:10" s="1" customFormat="1" x14ac:dyDescent="0.2">
      <c r="F110" s="6"/>
      <c r="G110" s="6" t="s">
        <v>508</v>
      </c>
      <c r="H110" s="6"/>
      <c r="I110" s="113"/>
      <c r="J110" s="113">
        <f>'Exp &amp; Inc by AUTHTYPE'!$F$82</f>
        <v>395297649</v>
      </c>
    </row>
    <row r="111" spans="1:10" s="1" customFormat="1" x14ac:dyDescent="0.2">
      <c r="F111" s="6"/>
      <c r="G111" s="56" t="s">
        <v>235</v>
      </c>
      <c r="H111" s="6"/>
      <c r="I111" s="113"/>
      <c r="J111" s="113">
        <f>'Exp &amp; Inc by AUTHTYPE'!F83</f>
        <v>0</v>
      </c>
    </row>
    <row r="112" spans="1:10" s="1" customFormat="1" x14ac:dyDescent="0.2">
      <c r="F112" s="6"/>
      <c r="G112" s="6" t="s">
        <v>284</v>
      </c>
      <c r="H112" s="6"/>
      <c r="I112" s="113"/>
      <c r="J112" s="113">
        <f>'Exp &amp; Inc by AUTHTYPE'!$F$87</f>
        <v>-21827073.989999998</v>
      </c>
    </row>
    <row r="113" spans="6:10" s="1" customFormat="1" x14ac:dyDescent="0.2">
      <c r="F113" s="6"/>
      <c r="G113" s="6"/>
      <c r="I113" s="4"/>
      <c r="J113" s="6"/>
    </row>
    <row r="114" spans="6:10" s="1" customFormat="1" x14ac:dyDescent="0.2">
      <c r="F114" s="6"/>
      <c r="G114" s="105" t="s">
        <v>127</v>
      </c>
      <c r="H114" s="5"/>
      <c r="I114" s="110">
        <f>SUM(I107:I113)</f>
        <v>4696197745.8900003</v>
      </c>
      <c r="J114" s="110">
        <f>J107+J109+J111-J112+J110</f>
        <v>4696197741.8900003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opLeftCell="B10" zoomScaleNormal="100" workbookViewId="0">
      <selection activeCell="I30" sqref="I30"/>
    </sheetView>
  </sheetViews>
  <sheetFormatPr defaultRowHeight="12.75" x14ac:dyDescent="0.2"/>
  <cols>
    <col min="1" max="1" width="11.85546875" hidden="1" customWidth="1"/>
    <col min="2" max="2" width="21.7109375" customWidth="1"/>
    <col min="3" max="3" width="12.85546875" customWidth="1"/>
    <col min="4" max="4" width="11.7109375" customWidth="1"/>
    <col min="5" max="6" width="12.42578125" customWidth="1"/>
    <col min="7" max="7" width="11.140625" customWidth="1"/>
    <col min="8" max="8" width="10" customWidth="1"/>
    <col min="9" max="9" width="14.7109375" customWidth="1"/>
    <col min="10" max="10" width="13.28515625" customWidth="1"/>
    <col min="11" max="12" width="13.5703125" customWidth="1"/>
    <col min="13" max="13" width="12.140625" customWidth="1"/>
    <col min="14" max="14" width="11.85546875" customWidth="1"/>
    <col min="16" max="16" width="15.85546875" customWidth="1"/>
    <col min="17" max="17" width="16" customWidth="1"/>
    <col min="18" max="18" width="13.7109375" customWidth="1"/>
    <col min="19" max="19" width="12.28515625" customWidth="1"/>
    <col min="20" max="20" width="15.5703125" customWidth="1"/>
    <col min="21" max="21" width="12" bestFit="1" customWidth="1"/>
  </cols>
  <sheetData>
    <row r="1" spans="1:25" s="1" customFormat="1" hidden="1" x14ac:dyDescent="0.2">
      <c r="A1" s="1" t="s">
        <v>605</v>
      </c>
      <c r="P1"/>
      <c r="Q1"/>
      <c r="R1"/>
      <c r="S1"/>
      <c r="T1"/>
      <c r="U1"/>
      <c r="V1"/>
      <c r="W1"/>
      <c r="X1"/>
      <c r="Y1"/>
    </row>
    <row r="2" spans="1:25" s="1" customFormat="1" hidden="1" x14ac:dyDescent="0.2">
      <c r="A2" s="1" t="s">
        <v>302</v>
      </c>
      <c r="P2"/>
      <c r="Q2"/>
      <c r="R2"/>
      <c r="S2"/>
      <c r="T2"/>
      <c r="U2"/>
      <c r="V2"/>
      <c r="W2"/>
      <c r="X2"/>
      <c r="Y2"/>
    </row>
    <row r="3" spans="1:25" s="1" customFormat="1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J3" s="1" t="s">
        <v>290</v>
      </c>
      <c r="L3" s="1" t="s">
        <v>290</v>
      </c>
      <c r="M3" s="1" t="s">
        <v>290</v>
      </c>
      <c r="P3"/>
      <c r="Q3"/>
      <c r="R3"/>
      <c r="S3"/>
      <c r="T3"/>
      <c r="U3"/>
      <c r="V3"/>
      <c r="W3"/>
      <c r="X3"/>
      <c r="Y3"/>
    </row>
    <row r="4" spans="1:25" s="1" customFormat="1" hidden="1" x14ac:dyDescent="0.2">
      <c r="A4" s="1" t="s">
        <v>291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H4" s="1">
        <v>20</v>
      </c>
      <c r="J4" s="1">
        <v>10</v>
      </c>
      <c r="K4" s="7"/>
      <c r="L4" s="1">
        <v>10</v>
      </c>
      <c r="M4" s="1">
        <v>10</v>
      </c>
      <c r="P4"/>
      <c r="Q4"/>
      <c r="R4"/>
      <c r="S4"/>
      <c r="T4"/>
      <c r="U4"/>
      <c r="V4"/>
      <c r="W4"/>
      <c r="X4"/>
      <c r="Y4"/>
    </row>
    <row r="5" spans="1:25" s="1" customFormat="1" hidden="1" x14ac:dyDescent="0.2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H5" s="1" t="s">
        <v>136</v>
      </c>
      <c r="J5" s="1" t="s">
        <v>196</v>
      </c>
      <c r="K5" s="7"/>
      <c r="L5" s="1" t="s">
        <v>622</v>
      </c>
      <c r="M5" s="1" t="s">
        <v>197</v>
      </c>
      <c r="P5"/>
      <c r="Q5"/>
      <c r="R5"/>
      <c r="S5"/>
      <c r="T5"/>
      <c r="U5"/>
      <c r="V5"/>
      <c r="W5"/>
      <c r="X5"/>
      <c r="Y5"/>
    </row>
    <row r="6" spans="1:25" s="1" customFormat="1" hidden="1" x14ac:dyDescent="0.2">
      <c r="A6" s="1" t="s">
        <v>318</v>
      </c>
      <c r="C6" s="1" t="s">
        <v>134</v>
      </c>
      <c r="D6" s="1" t="s">
        <v>591</v>
      </c>
      <c r="E6" s="1" t="s">
        <v>592</v>
      </c>
      <c r="F6" s="1">
        <v>160</v>
      </c>
      <c r="G6" s="1">
        <v>110</v>
      </c>
      <c r="H6" s="1">
        <v>120</v>
      </c>
      <c r="J6" s="1">
        <v>10</v>
      </c>
      <c r="L6" s="1">
        <v>10</v>
      </c>
      <c r="M6" s="1">
        <v>10</v>
      </c>
      <c r="P6"/>
      <c r="Q6"/>
      <c r="R6"/>
      <c r="S6"/>
      <c r="T6"/>
      <c r="U6"/>
      <c r="V6"/>
      <c r="W6"/>
      <c r="X6"/>
      <c r="Y6"/>
    </row>
    <row r="7" spans="1:25" s="22" customFormat="1" ht="12.75" hidden="1" customHeight="1" x14ac:dyDescent="0.25">
      <c r="A7" s="1" t="s">
        <v>419</v>
      </c>
      <c r="C7" s="1" t="s">
        <v>420</v>
      </c>
      <c r="D7" s="1" t="s">
        <v>421</v>
      </c>
      <c r="E7" s="1" t="s">
        <v>421</v>
      </c>
      <c r="F7" s="1" t="s">
        <v>421</v>
      </c>
      <c r="G7" s="1" t="s">
        <v>421</v>
      </c>
      <c r="H7" s="1" t="s">
        <v>421</v>
      </c>
      <c r="I7" s="1"/>
      <c r="J7" s="1" t="s">
        <v>420</v>
      </c>
      <c r="K7" s="1"/>
      <c r="L7" s="1" t="s">
        <v>420</v>
      </c>
      <c r="M7" s="1" t="s">
        <v>420</v>
      </c>
      <c r="P7"/>
      <c r="Q7"/>
      <c r="R7"/>
      <c r="S7"/>
      <c r="T7"/>
      <c r="U7"/>
      <c r="V7"/>
      <c r="W7"/>
      <c r="X7"/>
      <c r="Y7"/>
    </row>
    <row r="8" spans="1:25" hidden="1" x14ac:dyDescent="0.2"/>
    <row r="9" spans="1:25" hidden="1" x14ac:dyDescent="0.2"/>
    <row r="11" spans="1:25" s="1" customFormat="1" hidden="1" x14ac:dyDescent="0.2">
      <c r="A11" s="1" t="s">
        <v>606</v>
      </c>
      <c r="P11"/>
      <c r="Q11"/>
      <c r="R11"/>
      <c r="S11"/>
      <c r="T11"/>
      <c r="U11"/>
      <c r="V11"/>
      <c r="W11"/>
      <c r="X11"/>
      <c r="Y11"/>
    </row>
    <row r="12" spans="1:25" s="1" customFormat="1" hidden="1" x14ac:dyDescent="0.2">
      <c r="A12" s="1" t="s">
        <v>297</v>
      </c>
      <c r="P12"/>
      <c r="Q12"/>
      <c r="R12"/>
      <c r="S12"/>
      <c r="T12"/>
      <c r="U12"/>
      <c r="V12"/>
      <c r="W12"/>
      <c r="X12"/>
      <c r="Y12"/>
    </row>
    <row r="13" spans="1:25" s="1" customFormat="1" hidden="1" x14ac:dyDescent="0.2">
      <c r="A13" s="1" t="s">
        <v>310</v>
      </c>
      <c r="B13" s="8"/>
      <c r="C13" s="1" t="s">
        <v>290</v>
      </c>
      <c r="D13" s="1" t="s">
        <v>290</v>
      </c>
      <c r="E13" s="1" t="s">
        <v>290</v>
      </c>
      <c r="F13" s="1" t="s">
        <v>290</v>
      </c>
      <c r="G13" s="1" t="s">
        <v>290</v>
      </c>
      <c r="H13" s="1" t="s">
        <v>290</v>
      </c>
      <c r="J13" s="1" t="s">
        <v>290</v>
      </c>
      <c r="M13" s="1" t="s">
        <v>290</v>
      </c>
      <c r="P13"/>
      <c r="Q13"/>
      <c r="R13"/>
      <c r="S13"/>
      <c r="T13"/>
      <c r="U13"/>
      <c r="V13"/>
      <c r="W13"/>
      <c r="X13"/>
      <c r="Y13"/>
    </row>
    <row r="14" spans="1:25" s="1" customFormat="1" hidden="1" x14ac:dyDescent="0.2">
      <c r="A14" s="1" t="s">
        <v>292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H14" s="1">
        <v>20</v>
      </c>
      <c r="J14" s="1">
        <v>10</v>
      </c>
      <c r="K14" s="7"/>
      <c r="M14" s="1">
        <v>10</v>
      </c>
      <c r="P14"/>
      <c r="Q14"/>
      <c r="R14"/>
      <c r="S14"/>
      <c r="T14"/>
      <c r="U14"/>
      <c r="V14"/>
      <c r="W14"/>
      <c r="X14"/>
      <c r="Y14"/>
    </row>
    <row r="15" spans="1:25" s="1" customFormat="1" hidden="1" x14ac:dyDescent="0.2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H15" s="1" t="s">
        <v>136</v>
      </c>
      <c r="J15" s="1" t="s">
        <v>196</v>
      </c>
      <c r="K15" s="7"/>
      <c r="M15" s="1" t="s">
        <v>197</v>
      </c>
      <c r="P15"/>
      <c r="Q15"/>
      <c r="R15"/>
      <c r="S15"/>
      <c r="T15"/>
      <c r="U15"/>
      <c r="V15"/>
      <c r="W15"/>
      <c r="X15"/>
      <c r="Y15"/>
    </row>
    <row r="16" spans="1:25" s="1" customFormat="1" hidden="1" x14ac:dyDescent="0.2">
      <c r="A16" s="1" t="s">
        <v>319</v>
      </c>
      <c r="C16" s="1" t="s">
        <v>134</v>
      </c>
      <c r="D16" s="1" t="s">
        <v>591</v>
      </c>
      <c r="E16" s="1" t="s">
        <v>592</v>
      </c>
      <c r="F16" s="1">
        <v>160</v>
      </c>
      <c r="G16" s="1">
        <v>110</v>
      </c>
      <c r="H16" s="1">
        <v>120</v>
      </c>
      <c r="J16" s="1">
        <v>10</v>
      </c>
      <c r="M16" s="1">
        <v>10</v>
      </c>
      <c r="P16"/>
      <c r="Q16"/>
      <c r="R16"/>
      <c r="S16"/>
      <c r="T16"/>
      <c r="U16"/>
      <c r="V16"/>
      <c r="W16"/>
      <c r="X16"/>
      <c r="Y16"/>
    </row>
    <row r="17" spans="1:25" s="22" customFormat="1" ht="12.75" hidden="1" customHeight="1" x14ac:dyDescent="0.25">
      <c r="A17" s="1" t="s">
        <v>422</v>
      </c>
      <c r="C17" s="1" t="s">
        <v>420</v>
      </c>
      <c r="D17" s="1" t="s">
        <v>421</v>
      </c>
      <c r="E17" s="1" t="s">
        <v>421</v>
      </c>
      <c r="F17" s="1" t="s">
        <v>421</v>
      </c>
      <c r="G17" s="1" t="s">
        <v>421</v>
      </c>
      <c r="H17" s="1" t="s">
        <v>421</v>
      </c>
      <c r="I17" s="1"/>
      <c r="J17" s="1" t="s">
        <v>420</v>
      </c>
      <c r="K17" s="1"/>
      <c r="L17" s="1"/>
      <c r="M17" s="1" t="s">
        <v>420</v>
      </c>
      <c r="P17"/>
      <c r="Q17"/>
      <c r="R17"/>
      <c r="S17"/>
      <c r="T17"/>
      <c r="U17"/>
      <c r="V17"/>
      <c r="W17"/>
      <c r="X17"/>
      <c r="Y17"/>
    </row>
    <row r="19" spans="1:25" ht="15.75" x14ac:dyDescent="0.25">
      <c r="B19" s="226" t="str">
        <f>"REVENUE EXPENDITURE AND INCOME AND ANNUAL RATE ON VALUATION FOR GENERAL CHARGES FOR "&amp;NOTES!$D$4</f>
        <v>REVENUE EXPENDITURE AND INCOME AND ANNUAL RATE ON VALUATION FOR GENERAL CHARGES FOR 2018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</row>
    <row r="20" spans="1:25" ht="13.5" thickBot="1" x14ac:dyDescent="0.25"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</row>
    <row r="21" spans="1:25" x14ac:dyDescent="0.2">
      <c r="B21" s="63" t="s">
        <v>172</v>
      </c>
      <c r="C21" s="224" t="s">
        <v>2</v>
      </c>
      <c r="D21" s="227" t="s">
        <v>316</v>
      </c>
      <c r="E21" s="228"/>
      <c r="F21" s="228"/>
      <c r="G21" s="228"/>
      <c r="H21" s="228"/>
      <c r="I21" s="228"/>
      <c r="J21" s="228"/>
      <c r="K21" s="228"/>
      <c r="L21" s="228"/>
      <c r="M21" s="228"/>
      <c r="N21" s="228"/>
    </row>
    <row r="22" spans="1:25" ht="51" customHeight="1" thickBot="1" x14ac:dyDescent="0.25">
      <c r="B22" s="115" t="s">
        <v>596</v>
      </c>
      <c r="C22" s="225"/>
      <c r="D22" s="116" t="s">
        <v>133</v>
      </c>
      <c r="E22" s="116" t="s">
        <v>128</v>
      </c>
      <c r="F22" s="116" t="s">
        <v>129</v>
      </c>
      <c r="G22" s="116" t="s">
        <v>601</v>
      </c>
      <c r="H22" s="116" t="s">
        <v>235</v>
      </c>
      <c r="I22" s="117" t="s">
        <v>289</v>
      </c>
      <c r="J22" s="116" t="s">
        <v>130</v>
      </c>
      <c r="K22" s="116" t="s">
        <v>131</v>
      </c>
      <c r="L22" s="116" t="s">
        <v>636</v>
      </c>
      <c r="M22" s="116" t="s">
        <v>55</v>
      </c>
      <c r="N22" s="116" t="s">
        <v>132</v>
      </c>
    </row>
    <row r="23" spans="1:25" x14ac:dyDescent="0.2">
      <c r="C23" s="143" t="s">
        <v>317</v>
      </c>
      <c r="D23" s="143" t="s">
        <v>317</v>
      </c>
      <c r="E23" s="143" t="s">
        <v>317</v>
      </c>
      <c r="F23" s="143" t="s">
        <v>317</v>
      </c>
      <c r="G23" s="143" t="s">
        <v>317</v>
      </c>
      <c r="H23" s="143" t="s">
        <v>317</v>
      </c>
      <c r="I23" s="143" t="s">
        <v>317</v>
      </c>
      <c r="J23" s="143" t="s">
        <v>317</v>
      </c>
      <c r="K23" s="143" t="s">
        <v>317</v>
      </c>
      <c r="L23" s="143" t="s">
        <v>317</v>
      </c>
      <c r="M23" s="143" t="s">
        <v>317</v>
      </c>
      <c r="N23" s="143" t="s">
        <v>317</v>
      </c>
    </row>
    <row r="24" spans="1:25" x14ac:dyDescent="0.2">
      <c r="A24" s="1" t="s">
        <v>690</v>
      </c>
      <c r="B24" s="26" t="s">
        <v>691</v>
      </c>
      <c r="C24" s="10">
        <v>49004950</v>
      </c>
      <c r="D24" s="10">
        <v>12770100</v>
      </c>
      <c r="E24" s="10">
        <v>15319200</v>
      </c>
      <c r="F24" s="10">
        <v>160000</v>
      </c>
      <c r="G24" s="10">
        <v>6138650</v>
      </c>
      <c r="H24" s="10">
        <v>0</v>
      </c>
      <c r="I24" s="120">
        <f t="shared" ref="I24:I54" si="0">SUM(D24:H24)</f>
        <v>34387950</v>
      </c>
      <c r="J24" s="4">
        <v>0.01</v>
      </c>
      <c r="K24" s="10">
        <f t="shared" ref="K24:K54" si="1">C24-I24+J24</f>
        <v>14617000.01</v>
      </c>
      <c r="L24" s="209">
        <v>0</v>
      </c>
      <c r="M24" s="4">
        <v>56854900</v>
      </c>
      <c r="N24" s="155">
        <f t="shared" ref="N24:N54" si="2">IF(M24=0, "0", (K24-L24)/M24)</f>
        <v>0.25709305635925839</v>
      </c>
    </row>
    <row r="25" spans="1:25" x14ac:dyDescent="0.2">
      <c r="A25" s="1" t="s">
        <v>690</v>
      </c>
      <c r="B25" s="26" t="s">
        <v>692</v>
      </c>
      <c r="C25" s="10">
        <v>62011754.190000013</v>
      </c>
      <c r="D25" s="10">
        <v>24317891.920000002</v>
      </c>
      <c r="E25" s="10">
        <v>13757759.41</v>
      </c>
      <c r="F25" s="10">
        <v>230204.27</v>
      </c>
      <c r="G25" s="10">
        <v>9480501</v>
      </c>
      <c r="H25" s="10">
        <v>0</v>
      </c>
      <c r="I25" s="120">
        <f t="shared" si="0"/>
        <v>47786356.600000001</v>
      </c>
      <c r="J25" s="4">
        <v>0</v>
      </c>
      <c r="K25" s="10">
        <f t="shared" si="1"/>
        <v>14225397.590000011</v>
      </c>
      <c r="L25" s="209">
        <v>0</v>
      </c>
      <c r="M25" s="4">
        <v>233686</v>
      </c>
      <c r="N25" s="155">
        <f t="shared" si="2"/>
        <v>60.873982994274414</v>
      </c>
    </row>
    <row r="26" spans="1:25" x14ac:dyDescent="0.2">
      <c r="A26" s="1" t="s">
        <v>690</v>
      </c>
      <c r="B26" s="26" t="s">
        <v>693</v>
      </c>
      <c r="C26" s="10">
        <v>111271181.65000002</v>
      </c>
      <c r="D26" s="10">
        <v>29942415</v>
      </c>
      <c r="E26" s="10">
        <v>32027708.079999998</v>
      </c>
      <c r="F26" s="10">
        <v>84000</v>
      </c>
      <c r="G26" s="10">
        <v>6451268</v>
      </c>
      <c r="H26" s="10">
        <v>0</v>
      </c>
      <c r="I26" s="120">
        <f t="shared" si="0"/>
        <v>68505391.079999998</v>
      </c>
      <c r="J26" s="4">
        <v>0</v>
      </c>
      <c r="K26" s="10">
        <f t="shared" si="1"/>
        <v>42765790.570000023</v>
      </c>
      <c r="L26" s="209">
        <v>0</v>
      </c>
      <c r="M26" s="4">
        <v>585913</v>
      </c>
      <c r="N26" s="155">
        <f t="shared" si="2"/>
        <v>72.990001194716655</v>
      </c>
    </row>
    <row r="27" spans="1:25" x14ac:dyDescent="0.2">
      <c r="A27" s="1" t="s">
        <v>690</v>
      </c>
      <c r="B27" s="26" t="s">
        <v>694</v>
      </c>
      <c r="C27" s="10">
        <v>160241200</v>
      </c>
      <c r="D27" s="10">
        <v>20756700</v>
      </c>
      <c r="E27" s="10">
        <v>58364600</v>
      </c>
      <c r="F27" s="10">
        <v>1797100</v>
      </c>
      <c r="G27" s="10">
        <v>11927400</v>
      </c>
      <c r="H27" s="10">
        <v>0</v>
      </c>
      <c r="I27" s="120">
        <f t="shared" si="0"/>
        <v>92845800</v>
      </c>
      <c r="J27" s="4">
        <v>-520700</v>
      </c>
      <c r="K27" s="10">
        <f t="shared" si="1"/>
        <v>66874700</v>
      </c>
      <c r="L27" s="209">
        <v>0</v>
      </c>
      <c r="M27" s="4">
        <v>891899</v>
      </c>
      <c r="N27" s="155">
        <f t="shared" si="2"/>
        <v>74.980126673535906</v>
      </c>
    </row>
    <row r="28" spans="1:25" x14ac:dyDescent="0.2">
      <c r="A28" s="1" t="s">
        <v>690</v>
      </c>
      <c r="B28" s="26" t="s">
        <v>695</v>
      </c>
      <c r="C28" s="10">
        <v>326060990</v>
      </c>
      <c r="D28" s="10">
        <v>84751193</v>
      </c>
      <c r="E28" s="10">
        <v>89223988</v>
      </c>
      <c r="F28" s="10">
        <v>818612</v>
      </c>
      <c r="G28" s="10">
        <v>16571259</v>
      </c>
      <c r="H28" s="10">
        <v>0</v>
      </c>
      <c r="I28" s="120">
        <f t="shared" si="0"/>
        <v>191365052</v>
      </c>
      <c r="J28" s="4">
        <v>-2974522</v>
      </c>
      <c r="K28" s="10">
        <f t="shared" si="1"/>
        <v>131721416</v>
      </c>
      <c r="L28" s="209">
        <v>861010</v>
      </c>
      <c r="M28" s="4">
        <v>1773678</v>
      </c>
      <c r="N28" s="155">
        <f t="shared" si="2"/>
        <v>73.779122253306411</v>
      </c>
    </row>
    <row r="29" spans="1:25" x14ac:dyDescent="0.2">
      <c r="A29" s="1" t="s">
        <v>690</v>
      </c>
      <c r="B29" s="26" t="s">
        <v>696</v>
      </c>
      <c r="C29" s="10">
        <v>148795554.92000002</v>
      </c>
      <c r="D29" s="10">
        <v>40684130</v>
      </c>
      <c r="E29" s="10">
        <v>49805410.920000002</v>
      </c>
      <c r="F29" s="10">
        <v>90760</v>
      </c>
      <c r="G29" s="10">
        <v>25119850</v>
      </c>
      <c r="H29" s="10">
        <v>0</v>
      </c>
      <c r="I29" s="120">
        <f t="shared" si="0"/>
        <v>115700150.92</v>
      </c>
      <c r="J29" s="4">
        <v>0</v>
      </c>
      <c r="K29" s="10">
        <f t="shared" si="1"/>
        <v>33095404.000000015</v>
      </c>
      <c r="L29" s="209">
        <v>0</v>
      </c>
      <c r="M29" s="4">
        <v>465519</v>
      </c>
      <c r="N29" s="155">
        <f t="shared" si="2"/>
        <v>71.093562239135281</v>
      </c>
    </row>
    <row r="30" spans="1:25" x14ac:dyDescent="0.2">
      <c r="A30" s="1" t="s">
        <v>690</v>
      </c>
      <c r="B30" s="26" t="s">
        <v>697</v>
      </c>
      <c r="C30" s="10">
        <v>917411628</v>
      </c>
      <c r="D30" s="10">
        <v>238626125</v>
      </c>
      <c r="E30" s="10">
        <v>249319212</v>
      </c>
      <c r="F30" s="10">
        <v>63918875</v>
      </c>
      <c r="G30" s="10">
        <v>23085071</v>
      </c>
      <c r="H30" s="10">
        <v>0</v>
      </c>
      <c r="I30" s="120">
        <f t="shared" si="0"/>
        <v>574949283</v>
      </c>
      <c r="J30" s="4">
        <v>-17650408</v>
      </c>
      <c r="K30" s="10">
        <f t="shared" si="1"/>
        <v>324811937</v>
      </c>
      <c r="L30" s="209">
        <v>0</v>
      </c>
      <c r="M30" s="4">
        <v>1258960997</v>
      </c>
      <c r="N30" s="155">
        <f t="shared" si="2"/>
        <v>0.25799999982048688</v>
      </c>
    </row>
    <row r="31" spans="1:25" x14ac:dyDescent="0.2">
      <c r="A31" s="1" t="s">
        <v>690</v>
      </c>
      <c r="B31" s="26" t="s">
        <v>698</v>
      </c>
      <c r="C31" s="10">
        <v>176814200.06999999</v>
      </c>
      <c r="D31" s="10">
        <v>33410200</v>
      </c>
      <c r="E31" s="10">
        <v>46132599.880000003</v>
      </c>
      <c r="F31" s="10">
        <v>2838400</v>
      </c>
      <c r="G31" s="10">
        <v>10862100</v>
      </c>
      <c r="H31" s="10">
        <v>0</v>
      </c>
      <c r="I31" s="120">
        <f t="shared" si="0"/>
        <v>93243299.879999995</v>
      </c>
      <c r="J31" s="4">
        <v>-1500000</v>
      </c>
      <c r="K31" s="10">
        <f t="shared" si="1"/>
        <v>82070900.189999998</v>
      </c>
      <c r="L31" s="209">
        <v>0</v>
      </c>
      <c r="M31" s="4">
        <v>490560700</v>
      </c>
      <c r="N31" s="155">
        <f t="shared" si="2"/>
        <v>0.16730019381903197</v>
      </c>
    </row>
    <row r="32" spans="1:25" x14ac:dyDescent="0.2">
      <c r="A32" s="1" t="s">
        <v>690</v>
      </c>
      <c r="B32" s="26" t="s">
        <v>699</v>
      </c>
      <c r="C32" s="10">
        <v>227269599.78999999</v>
      </c>
      <c r="D32" s="10">
        <v>44084200</v>
      </c>
      <c r="E32" s="10">
        <v>54822099.950000003</v>
      </c>
      <c r="F32" s="10">
        <v>487800</v>
      </c>
      <c r="G32" s="10">
        <v>7521400</v>
      </c>
      <c r="H32" s="10">
        <v>0</v>
      </c>
      <c r="I32" s="120">
        <f t="shared" si="0"/>
        <v>106915499.95</v>
      </c>
      <c r="J32" s="4">
        <v>0</v>
      </c>
      <c r="K32" s="10">
        <f t="shared" si="1"/>
        <v>120354099.83999999</v>
      </c>
      <c r="L32" s="209">
        <v>0</v>
      </c>
      <c r="M32" s="4">
        <v>818737300</v>
      </c>
      <c r="N32" s="155">
        <f t="shared" si="2"/>
        <v>0.14699965402822124</v>
      </c>
    </row>
    <row r="33" spans="1:14" x14ac:dyDescent="0.2">
      <c r="A33" s="1" t="s">
        <v>690</v>
      </c>
      <c r="B33" s="26" t="s">
        <v>700</v>
      </c>
      <c r="C33" s="10">
        <v>78176587.030000001</v>
      </c>
      <c r="D33" s="10">
        <v>14258161</v>
      </c>
      <c r="E33" s="10">
        <v>23033991.379999999</v>
      </c>
      <c r="F33" s="10">
        <v>205715</v>
      </c>
      <c r="G33" s="10">
        <v>4231959</v>
      </c>
      <c r="H33" s="10">
        <v>0</v>
      </c>
      <c r="I33" s="120">
        <f t="shared" si="0"/>
        <v>41729826.379999995</v>
      </c>
      <c r="J33" s="4">
        <v>0</v>
      </c>
      <c r="K33" s="10">
        <f t="shared" si="1"/>
        <v>36446760.650000006</v>
      </c>
      <c r="L33" s="209">
        <v>0</v>
      </c>
      <c r="M33" s="4">
        <v>540746</v>
      </c>
      <c r="N33" s="155">
        <f t="shared" si="2"/>
        <v>67.400888124923725</v>
      </c>
    </row>
    <row r="34" spans="1:14" x14ac:dyDescent="0.2">
      <c r="A34" s="1" t="s">
        <v>690</v>
      </c>
      <c r="B34" s="26" t="s">
        <v>701</v>
      </c>
      <c r="C34" s="10">
        <v>112267027.72000001</v>
      </c>
      <c r="D34" s="10">
        <v>36240279</v>
      </c>
      <c r="E34" s="10">
        <v>26467106.719999999</v>
      </c>
      <c r="F34" s="10">
        <v>7639030</v>
      </c>
      <c r="G34" s="10">
        <v>14517890</v>
      </c>
      <c r="H34" s="10">
        <v>0</v>
      </c>
      <c r="I34" s="120">
        <f t="shared" si="0"/>
        <v>84864305.719999999</v>
      </c>
      <c r="J34" s="4">
        <v>0</v>
      </c>
      <c r="K34" s="10">
        <f t="shared" si="1"/>
        <v>27402722.000000015</v>
      </c>
      <c r="L34" s="209">
        <v>-178856</v>
      </c>
      <c r="M34" s="4">
        <v>414200</v>
      </c>
      <c r="N34" s="155">
        <f t="shared" si="2"/>
        <v>66.590000000000032</v>
      </c>
    </row>
    <row r="35" spans="1:14" x14ac:dyDescent="0.2">
      <c r="A35" s="1" t="s">
        <v>690</v>
      </c>
      <c r="B35" s="26" t="s">
        <v>702</v>
      </c>
      <c r="C35" s="10">
        <v>136708419.84999999</v>
      </c>
      <c r="D35" s="10">
        <v>35109252.009999998</v>
      </c>
      <c r="E35" s="10">
        <v>43080157.620000005</v>
      </c>
      <c r="F35" s="10">
        <v>2813860</v>
      </c>
      <c r="G35" s="10">
        <v>14480856</v>
      </c>
      <c r="H35" s="10">
        <v>0</v>
      </c>
      <c r="I35" s="120">
        <f t="shared" si="0"/>
        <v>95484125.629999995</v>
      </c>
      <c r="J35" s="4">
        <v>0</v>
      </c>
      <c r="K35" s="10">
        <f t="shared" si="1"/>
        <v>41224294.219999999</v>
      </c>
      <c r="L35" s="209">
        <v>364760</v>
      </c>
      <c r="M35" s="4">
        <v>524783</v>
      </c>
      <c r="N35" s="155">
        <f t="shared" si="2"/>
        <v>77.859866306644832</v>
      </c>
    </row>
    <row r="36" spans="1:14" x14ac:dyDescent="0.2">
      <c r="A36" s="1" t="s">
        <v>690</v>
      </c>
      <c r="B36" s="26" t="s">
        <v>703</v>
      </c>
      <c r="C36" s="10">
        <v>152442441.32999998</v>
      </c>
      <c r="D36" s="10">
        <v>37314746</v>
      </c>
      <c r="E36" s="10">
        <v>39893508.329999998</v>
      </c>
      <c r="F36" s="10">
        <v>0</v>
      </c>
      <c r="G36" s="10">
        <v>16079635</v>
      </c>
      <c r="H36" s="10">
        <v>0</v>
      </c>
      <c r="I36" s="120">
        <f t="shared" si="0"/>
        <v>93287889.329999998</v>
      </c>
      <c r="J36" s="4">
        <v>0</v>
      </c>
      <c r="K36" s="10">
        <f t="shared" si="1"/>
        <v>59154551.999999985</v>
      </c>
      <c r="L36" s="209">
        <v>-121929</v>
      </c>
      <c r="M36" s="4">
        <v>263920217</v>
      </c>
      <c r="N36" s="155">
        <f t="shared" si="2"/>
        <v>0.22460000099196639</v>
      </c>
    </row>
    <row r="37" spans="1:14" x14ac:dyDescent="0.2">
      <c r="A37" s="1" t="s">
        <v>690</v>
      </c>
      <c r="B37" s="26" t="s">
        <v>704</v>
      </c>
      <c r="C37" s="10">
        <v>74150400.329999998</v>
      </c>
      <c r="D37" s="10">
        <v>22274300</v>
      </c>
      <c r="E37" s="10">
        <v>21366200.329999998</v>
      </c>
      <c r="F37" s="10">
        <v>39000</v>
      </c>
      <c r="G37" s="10">
        <v>10673900</v>
      </c>
      <c r="H37" s="10">
        <v>0</v>
      </c>
      <c r="I37" s="120">
        <f t="shared" si="0"/>
        <v>54353400.329999998</v>
      </c>
      <c r="J37" s="4">
        <v>0</v>
      </c>
      <c r="K37" s="10">
        <f t="shared" si="1"/>
        <v>19797000</v>
      </c>
      <c r="L37" s="209">
        <v>0</v>
      </c>
      <c r="M37" s="4">
        <v>0</v>
      </c>
      <c r="N37" s="155" t="str">
        <f t="shared" si="2"/>
        <v>0</v>
      </c>
    </row>
    <row r="38" spans="1:14" x14ac:dyDescent="0.2">
      <c r="A38" s="1" t="s">
        <v>690</v>
      </c>
      <c r="B38" s="26" t="s">
        <v>705</v>
      </c>
      <c r="C38" s="10">
        <v>63900000.400000006</v>
      </c>
      <c r="D38" s="10">
        <v>19865900</v>
      </c>
      <c r="E38" s="10">
        <v>18137700.399999999</v>
      </c>
      <c r="F38" s="10">
        <v>3546400</v>
      </c>
      <c r="G38" s="10">
        <v>9051699</v>
      </c>
      <c r="H38" s="10">
        <v>0</v>
      </c>
      <c r="I38" s="120">
        <f t="shared" si="0"/>
        <v>50601699.399999999</v>
      </c>
      <c r="J38" s="4">
        <v>-258301</v>
      </c>
      <c r="K38" s="10">
        <f t="shared" si="1"/>
        <v>13040000.000000007</v>
      </c>
      <c r="L38" s="209">
        <v>0</v>
      </c>
      <c r="M38" s="4">
        <v>195884</v>
      </c>
      <c r="N38" s="155">
        <f t="shared" si="2"/>
        <v>66.570010822731859</v>
      </c>
    </row>
    <row r="39" spans="1:14" x14ac:dyDescent="0.2">
      <c r="A39" s="1" t="s">
        <v>690</v>
      </c>
      <c r="B39" s="26" t="s">
        <v>706</v>
      </c>
      <c r="C39" s="10">
        <v>34999065.230000004</v>
      </c>
      <c r="D39" s="10">
        <v>11602428.710000001</v>
      </c>
      <c r="E39" s="10">
        <v>8920945.9100000001</v>
      </c>
      <c r="F39" s="10">
        <v>82900</v>
      </c>
      <c r="G39" s="10">
        <v>8956315</v>
      </c>
      <c r="H39" s="10">
        <v>0</v>
      </c>
      <c r="I39" s="120">
        <f t="shared" si="0"/>
        <v>29562589.620000001</v>
      </c>
      <c r="J39" s="4">
        <v>0</v>
      </c>
      <c r="K39" s="10">
        <f t="shared" si="1"/>
        <v>5436475.6100000031</v>
      </c>
      <c r="L39" s="209">
        <v>0</v>
      </c>
      <c r="M39" s="4">
        <v>25851049</v>
      </c>
      <c r="N39" s="155">
        <f t="shared" si="2"/>
        <v>0.21030000020502082</v>
      </c>
    </row>
    <row r="40" spans="1:14" x14ac:dyDescent="0.2">
      <c r="A40" s="1" t="s">
        <v>690</v>
      </c>
      <c r="B40" s="26" t="s">
        <v>707</v>
      </c>
      <c r="C40" s="10">
        <v>561322548.45999992</v>
      </c>
      <c r="D40" s="10">
        <v>344142558</v>
      </c>
      <c r="E40" s="10">
        <v>140267170.28</v>
      </c>
      <c r="F40" s="10">
        <v>3221204</v>
      </c>
      <c r="G40" s="10">
        <v>18730914</v>
      </c>
      <c r="H40" s="10">
        <v>0</v>
      </c>
      <c r="I40" s="120">
        <f t="shared" si="0"/>
        <v>506361846.27999997</v>
      </c>
      <c r="J40" s="4">
        <v>0</v>
      </c>
      <c r="K40" s="10">
        <f t="shared" si="1"/>
        <v>54960702.179999948</v>
      </c>
      <c r="L40" s="209">
        <v>0</v>
      </c>
      <c r="M40" s="4">
        <v>209214700</v>
      </c>
      <c r="N40" s="155">
        <f t="shared" si="2"/>
        <v>0.2627000023420914</v>
      </c>
    </row>
    <row r="41" spans="1:14" x14ac:dyDescent="0.2">
      <c r="A41" s="1" t="s">
        <v>690</v>
      </c>
      <c r="B41" s="26" t="s">
        <v>708</v>
      </c>
      <c r="C41" s="10">
        <v>42870510.119999997</v>
      </c>
      <c r="D41" s="10">
        <v>12075071.25</v>
      </c>
      <c r="E41" s="10">
        <v>13349878.379999999</v>
      </c>
      <c r="F41" s="10">
        <v>243906</v>
      </c>
      <c r="G41" s="10">
        <v>9012236</v>
      </c>
      <c r="H41" s="10">
        <v>0</v>
      </c>
      <c r="I41" s="120">
        <f t="shared" si="0"/>
        <v>34681091.629999995</v>
      </c>
      <c r="J41" s="4">
        <v>0</v>
      </c>
      <c r="K41" s="10">
        <f t="shared" si="1"/>
        <v>8189418.4900000021</v>
      </c>
      <c r="L41" s="209">
        <v>0</v>
      </c>
      <c r="M41" s="4">
        <v>34101530</v>
      </c>
      <c r="N41" s="155">
        <f t="shared" si="2"/>
        <v>0.24014812502547545</v>
      </c>
    </row>
    <row r="42" spans="1:14" x14ac:dyDescent="0.2">
      <c r="A42" s="1" t="s">
        <v>690</v>
      </c>
      <c r="B42" s="26" t="s">
        <v>709</v>
      </c>
      <c r="C42" s="10">
        <v>103224472.07999998</v>
      </c>
      <c r="D42" s="10">
        <v>28310118</v>
      </c>
      <c r="E42" s="10">
        <v>32934309</v>
      </c>
      <c r="F42" s="10">
        <v>197600</v>
      </c>
      <c r="G42" s="10">
        <v>9866198</v>
      </c>
      <c r="H42" s="10">
        <v>0</v>
      </c>
      <c r="I42" s="120">
        <f t="shared" si="0"/>
        <v>71308225</v>
      </c>
      <c r="J42" s="4">
        <v>0</v>
      </c>
      <c r="K42" s="10">
        <f t="shared" si="1"/>
        <v>31916247.079999983</v>
      </c>
      <c r="L42" s="209">
        <v>1020279</v>
      </c>
      <c r="M42" s="4">
        <v>514932.79</v>
      </c>
      <c r="N42" s="155">
        <f t="shared" si="2"/>
        <v>60.000001320560656</v>
      </c>
    </row>
    <row r="43" spans="1:14" x14ac:dyDescent="0.2">
      <c r="A43" s="1" t="s">
        <v>690</v>
      </c>
      <c r="B43" s="26" t="s">
        <v>710</v>
      </c>
      <c r="C43" s="10">
        <v>130821018</v>
      </c>
      <c r="D43" s="10">
        <v>44167894</v>
      </c>
      <c r="E43" s="10">
        <v>34720454</v>
      </c>
      <c r="F43" s="10">
        <v>604400</v>
      </c>
      <c r="G43" s="10">
        <v>19812344</v>
      </c>
      <c r="H43" s="10">
        <v>0</v>
      </c>
      <c r="I43" s="120">
        <f t="shared" si="0"/>
        <v>99305092</v>
      </c>
      <c r="J43" s="4">
        <v>0</v>
      </c>
      <c r="K43" s="10">
        <f t="shared" si="1"/>
        <v>31515926</v>
      </c>
      <c r="L43" s="209">
        <v>0</v>
      </c>
      <c r="M43" s="4">
        <v>426369</v>
      </c>
      <c r="N43" s="155">
        <f t="shared" si="2"/>
        <v>73.917020233647378</v>
      </c>
    </row>
    <row r="44" spans="1:14" x14ac:dyDescent="0.2">
      <c r="A44" s="1" t="s">
        <v>690</v>
      </c>
      <c r="B44" s="26" t="s">
        <v>711</v>
      </c>
      <c r="C44" s="10">
        <v>110753402.25000001</v>
      </c>
      <c r="D44" s="10">
        <v>26156263</v>
      </c>
      <c r="E44" s="10">
        <v>35303665.25</v>
      </c>
      <c r="F44" s="10">
        <v>1130026</v>
      </c>
      <c r="G44" s="10">
        <v>13991814</v>
      </c>
      <c r="H44" s="10">
        <v>0</v>
      </c>
      <c r="I44" s="120">
        <f t="shared" si="0"/>
        <v>76581768.25</v>
      </c>
      <c r="J44" s="4">
        <v>0</v>
      </c>
      <c r="K44" s="10">
        <f t="shared" si="1"/>
        <v>34171634.000000015</v>
      </c>
      <c r="L44" s="209">
        <v>0</v>
      </c>
      <c r="M44" s="4">
        <v>490799</v>
      </c>
      <c r="N44" s="155">
        <f t="shared" si="2"/>
        <v>69.624498012424667</v>
      </c>
    </row>
    <row r="45" spans="1:14" x14ac:dyDescent="0.2">
      <c r="A45" s="1" t="s">
        <v>690</v>
      </c>
      <c r="B45" s="26" t="s">
        <v>712</v>
      </c>
      <c r="C45" s="10">
        <v>56878969.039999999</v>
      </c>
      <c r="D45" s="10">
        <v>20235690</v>
      </c>
      <c r="E45" s="10">
        <v>13074908.039999999</v>
      </c>
      <c r="F45" s="10">
        <v>51750</v>
      </c>
      <c r="G45" s="10">
        <v>11238572</v>
      </c>
      <c r="H45" s="10">
        <v>0</v>
      </c>
      <c r="I45" s="120">
        <f t="shared" si="0"/>
        <v>44600920.039999999</v>
      </c>
      <c r="J45" s="4">
        <v>0</v>
      </c>
      <c r="K45" s="10">
        <f t="shared" si="1"/>
        <v>12278049</v>
      </c>
      <c r="L45" s="209">
        <v>0</v>
      </c>
      <c r="M45" s="4">
        <v>213048</v>
      </c>
      <c r="N45" s="155">
        <f t="shared" si="2"/>
        <v>57.630435394840596</v>
      </c>
    </row>
    <row r="46" spans="1:14" x14ac:dyDescent="0.2">
      <c r="A46" s="1" t="s">
        <v>690</v>
      </c>
      <c r="B46" s="26" t="s">
        <v>713</v>
      </c>
      <c r="C46" s="10">
        <v>55390857.879999995</v>
      </c>
      <c r="D46" s="10">
        <v>14922197.710000001</v>
      </c>
      <c r="E46" s="10">
        <v>15643146.91</v>
      </c>
      <c r="F46" s="10">
        <v>661066</v>
      </c>
      <c r="G46" s="10">
        <v>7656288</v>
      </c>
      <c r="H46" s="10">
        <v>0</v>
      </c>
      <c r="I46" s="120">
        <f t="shared" si="0"/>
        <v>38882698.620000005</v>
      </c>
      <c r="J46" s="4">
        <v>550000</v>
      </c>
      <c r="K46" s="10">
        <f t="shared" si="1"/>
        <v>17058159.25999999</v>
      </c>
      <c r="L46" s="209">
        <v>0</v>
      </c>
      <c r="M46" s="4">
        <v>77618660</v>
      </c>
      <c r="N46" s="155">
        <f t="shared" si="2"/>
        <v>0.21976879348342254</v>
      </c>
    </row>
    <row r="47" spans="1:14" x14ac:dyDescent="0.2">
      <c r="A47" s="1" t="s">
        <v>690</v>
      </c>
      <c r="B47" s="26" t="s">
        <v>714</v>
      </c>
      <c r="C47" s="10">
        <v>54457600.629999988</v>
      </c>
      <c r="D47" s="10">
        <v>16350896</v>
      </c>
      <c r="E47" s="10">
        <v>15873204.629999999</v>
      </c>
      <c r="F47" s="10">
        <v>0</v>
      </c>
      <c r="G47" s="10">
        <v>10216000</v>
      </c>
      <c r="H47" s="10">
        <v>0</v>
      </c>
      <c r="I47" s="120">
        <f t="shared" si="0"/>
        <v>42440100.629999995</v>
      </c>
      <c r="J47" s="4">
        <v>0</v>
      </c>
      <c r="K47" s="10">
        <f t="shared" si="1"/>
        <v>12017499.999999993</v>
      </c>
      <c r="L47" s="209">
        <v>0</v>
      </c>
      <c r="M47" s="4">
        <v>53411010</v>
      </c>
      <c r="N47" s="155">
        <f t="shared" si="2"/>
        <v>0.22500042594214176</v>
      </c>
    </row>
    <row r="48" spans="1:14" x14ac:dyDescent="0.2">
      <c r="A48" s="1" t="s">
        <v>690</v>
      </c>
      <c r="B48" s="26" t="s">
        <v>715</v>
      </c>
      <c r="C48" s="10">
        <v>64005129.340000004</v>
      </c>
      <c r="D48" s="10">
        <v>26687141</v>
      </c>
      <c r="E48" s="10">
        <v>14014027.34</v>
      </c>
      <c r="F48" s="10">
        <v>0</v>
      </c>
      <c r="G48" s="10">
        <v>10202627</v>
      </c>
      <c r="H48" s="10">
        <v>0</v>
      </c>
      <c r="I48" s="120">
        <f t="shared" si="0"/>
        <v>50903795.340000004</v>
      </c>
      <c r="J48" s="4">
        <v>376857</v>
      </c>
      <c r="K48" s="10">
        <f t="shared" si="1"/>
        <v>13478191</v>
      </c>
      <c r="L48" s="209">
        <v>0</v>
      </c>
      <c r="M48" s="4">
        <v>58468440</v>
      </c>
      <c r="N48" s="155">
        <f t="shared" si="2"/>
        <v>0.23052079036143258</v>
      </c>
    </row>
    <row r="49" spans="1:15" x14ac:dyDescent="0.2">
      <c r="A49" s="1" t="s">
        <v>690</v>
      </c>
      <c r="B49" s="26" t="s">
        <v>716</v>
      </c>
      <c r="C49" s="10">
        <v>232431300</v>
      </c>
      <c r="D49" s="10">
        <v>56653700</v>
      </c>
      <c r="E49" s="10">
        <v>45638800</v>
      </c>
      <c r="F49" s="10">
        <v>3007700</v>
      </c>
      <c r="G49" s="10">
        <v>5431700</v>
      </c>
      <c r="H49" s="10">
        <v>0</v>
      </c>
      <c r="I49" s="120">
        <f t="shared" si="0"/>
        <v>110731900</v>
      </c>
      <c r="J49" s="4">
        <v>0</v>
      </c>
      <c r="K49" s="10">
        <f t="shared" si="1"/>
        <v>121699400</v>
      </c>
      <c r="L49" s="209">
        <v>0</v>
      </c>
      <c r="M49" s="4">
        <v>445784434</v>
      </c>
      <c r="N49" s="155">
        <f t="shared" si="2"/>
        <v>0.27300055972793341</v>
      </c>
    </row>
    <row r="50" spans="1:15" x14ac:dyDescent="0.2">
      <c r="A50" s="1" t="s">
        <v>690</v>
      </c>
      <c r="B50" s="26" t="s">
        <v>717</v>
      </c>
      <c r="C50" s="10">
        <v>146592031.34999999</v>
      </c>
      <c r="D50" s="10">
        <v>45566239</v>
      </c>
      <c r="E50" s="10">
        <v>41778214.350000001</v>
      </c>
      <c r="F50" s="10">
        <v>1102780</v>
      </c>
      <c r="G50" s="10">
        <v>27134513</v>
      </c>
      <c r="H50" s="10">
        <v>0</v>
      </c>
      <c r="I50" s="120">
        <f t="shared" si="0"/>
        <v>115581746.34999999</v>
      </c>
      <c r="J50" s="4">
        <v>0</v>
      </c>
      <c r="K50" s="10">
        <f t="shared" si="1"/>
        <v>31010285</v>
      </c>
      <c r="L50" s="209">
        <v>-22955</v>
      </c>
      <c r="M50" s="4">
        <v>546649</v>
      </c>
      <c r="N50" s="155">
        <f t="shared" si="2"/>
        <v>56.769956590060531</v>
      </c>
    </row>
    <row r="51" spans="1:15" x14ac:dyDescent="0.2">
      <c r="A51" s="1" t="s">
        <v>690</v>
      </c>
      <c r="B51" s="26" t="s">
        <v>718</v>
      </c>
      <c r="C51" s="10">
        <v>125883686.78999999</v>
      </c>
      <c r="D51" s="10">
        <v>37726009.109999999</v>
      </c>
      <c r="E51" s="10">
        <v>36734545.579999998</v>
      </c>
      <c r="F51" s="10">
        <v>2449428.56</v>
      </c>
      <c r="G51" s="10">
        <v>18911516</v>
      </c>
      <c r="H51" s="10">
        <v>0</v>
      </c>
      <c r="I51" s="120">
        <f t="shared" si="0"/>
        <v>95821499.25</v>
      </c>
      <c r="J51" s="4">
        <v>0</v>
      </c>
      <c r="K51" s="10">
        <f t="shared" si="1"/>
        <v>30062187.539999992</v>
      </c>
      <c r="L51" s="209">
        <v>0</v>
      </c>
      <c r="M51" s="4">
        <v>116384774</v>
      </c>
      <c r="N51" s="155">
        <f t="shared" si="2"/>
        <v>0.25830000357263222</v>
      </c>
    </row>
    <row r="52" spans="1:15" x14ac:dyDescent="0.2">
      <c r="A52" s="1" t="s">
        <v>690</v>
      </c>
      <c r="B52" s="26" t="s">
        <v>719</v>
      </c>
      <c r="C52" s="10">
        <v>71209031.790000007</v>
      </c>
      <c r="D52" s="10">
        <v>22362849.800000001</v>
      </c>
      <c r="E52" s="10">
        <v>21221417.920000002</v>
      </c>
      <c r="F52" s="10">
        <v>345095.08</v>
      </c>
      <c r="G52" s="10">
        <v>11205507</v>
      </c>
      <c r="H52" s="10">
        <v>0</v>
      </c>
      <c r="I52" s="120">
        <f t="shared" si="0"/>
        <v>55134869.799999997</v>
      </c>
      <c r="J52" s="4">
        <v>0</v>
      </c>
      <c r="K52" s="10">
        <f t="shared" si="1"/>
        <v>16074161.99000001</v>
      </c>
      <c r="L52" s="209">
        <v>0</v>
      </c>
      <c r="M52" s="4">
        <v>87835114</v>
      </c>
      <c r="N52" s="155">
        <f t="shared" si="2"/>
        <v>0.1830038268066688</v>
      </c>
    </row>
    <row r="53" spans="1:15" x14ac:dyDescent="0.2">
      <c r="A53" s="1" t="s">
        <v>690</v>
      </c>
      <c r="B53" s="26" t="s">
        <v>720</v>
      </c>
      <c r="C53" s="10">
        <v>109522119</v>
      </c>
      <c r="D53" s="10">
        <v>26379636</v>
      </c>
      <c r="E53" s="10">
        <v>32845409</v>
      </c>
      <c r="F53" s="10">
        <v>0</v>
      </c>
      <c r="G53" s="10">
        <v>14766033</v>
      </c>
      <c r="H53" s="10">
        <v>0</v>
      </c>
      <c r="I53" s="120">
        <f t="shared" si="0"/>
        <v>73991078</v>
      </c>
      <c r="J53" s="4">
        <v>0</v>
      </c>
      <c r="K53" s="10">
        <f t="shared" si="1"/>
        <v>35531041</v>
      </c>
      <c r="L53" s="209">
        <v>0</v>
      </c>
      <c r="M53" s="4">
        <v>482300</v>
      </c>
      <c r="N53" s="155">
        <f t="shared" si="2"/>
        <v>73.67</v>
      </c>
    </row>
    <row r="54" spans="1:15" x14ac:dyDescent="0.2">
      <c r="A54" s="1" t="s">
        <v>325</v>
      </c>
      <c r="B54" s="26" t="s">
        <v>721</v>
      </c>
      <c r="C54" s="10">
        <v>95548435.560000002</v>
      </c>
      <c r="D54" s="10">
        <v>24255282</v>
      </c>
      <c r="E54" s="10">
        <v>31841083.559999999</v>
      </c>
      <c r="F54" s="10">
        <v>0</v>
      </c>
      <c r="G54" s="10">
        <v>11971634</v>
      </c>
      <c r="H54" s="10">
        <v>0</v>
      </c>
      <c r="I54" s="120">
        <f t="shared" si="0"/>
        <v>68067999.560000002</v>
      </c>
      <c r="J54" s="4">
        <v>150000</v>
      </c>
      <c r="K54" s="10">
        <f t="shared" si="1"/>
        <v>27630436</v>
      </c>
      <c r="L54" s="209">
        <v>-7301</v>
      </c>
      <c r="M54" s="4">
        <v>383644</v>
      </c>
      <c r="N54" s="155">
        <f t="shared" si="2"/>
        <v>72.040060576993255</v>
      </c>
    </row>
    <row r="55" spans="1:15" x14ac:dyDescent="0.2">
      <c r="A55" s="1"/>
      <c r="B55" s="26"/>
      <c r="C55" s="29"/>
      <c r="D55" s="29"/>
      <c r="E55" s="29"/>
      <c r="F55" s="29"/>
      <c r="G55" s="29"/>
      <c r="H55" s="29"/>
      <c r="I55" s="118"/>
      <c r="L55" s="210"/>
    </row>
    <row r="56" spans="1:15" x14ac:dyDescent="0.2">
      <c r="A56" s="1"/>
      <c r="B56" s="26" t="s">
        <v>289</v>
      </c>
      <c r="C56" s="11">
        <f t="shared" ref="C56:M56" si="3">SUBTOTAL(9,C23:C55)</f>
        <v>4792436112.8000002</v>
      </c>
      <c r="D56" s="11">
        <f t="shared" si="3"/>
        <v>1451999566.51</v>
      </c>
      <c r="E56" s="11">
        <f t="shared" si="3"/>
        <v>1314912423.1700001</v>
      </c>
      <c r="F56" s="11">
        <f t="shared" si="3"/>
        <v>97767611.910000011</v>
      </c>
      <c r="G56" s="11">
        <f t="shared" si="3"/>
        <v>395297649</v>
      </c>
      <c r="H56" s="11">
        <f t="shared" si="3"/>
        <v>0</v>
      </c>
      <c r="I56" s="119">
        <f t="shared" si="3"/>
        <v>3259977250.5900002</v>
      </c>
      <c r="J56" s="11">
        <f t="shared" si="3"/>
        <v>-21827073.990000002</v>
      </c>
      <c r="K56" s="11">
        <f t="shared" si="3"/>
        <v>1510631788.22</v>
      </c>
      <c r="L56" s="11">
        <f t="shared" si="3"/>
        <v>1915008</v>
      </c>
      <c r="M56" s="11">
        <f t="shared" si="3"/>
        <v>4006387874.79</v>
      </c>
      <c r="N56" s="4" t="s">
        <v>172</v>
      </c>
      <c r="O56" s="4" t="s">
        <v>172</v>
      </c>
    </row>
    <row r="57" spans="1:15" x14ac:dyDescent="0.2">
      <c r="I57" s="182"/>
      <c r="L57" s="210"/>
    </row>
    <row r="58" spans="1:15" x14ac:dyDescent="0.2">
      <c r="L58" s="210"/>
    </row>
    <row r="59" spans="1:15" x14ac:dyDescent="0.2">
      <c r="A59" s="1" t="s">
        <v>72</v>
      </c>
      <c r="B59" s="202" t="s">
        <v>621</v>
      </c>
      <c r="C59" s="10">
        <v>5610322</v>
      </c>
      <c r="D59" s="10">
        <v>0</v>
      </c>
      <c r="E59" s="10">
        <v>1529245</v>
      </c>
      <c r="F59" s="10">
        <v>4081077</v>
      </c>
      <c r="G59" s="10">
        <v>0</v>
      </c>
      <c r="H59" s="10">
        <v>0</v>
      </c>
      <c r="I59" s="120">
        <f>SUM(D59:H59)</f>
        <v>5610322</v>
      </c>
      <c r="J59" s="10">
        <v>0</v>
      </c>
      <c r="K59" s="10">
        <f>C59-I59+J59</f>
        <v>0</v>
      </c>
      <c r="L59" s="209"/>
      <c r="M59" s="10">
        <v>0</v>
      </c>
      <c r="N59" s="155" t="s">
        <v>172</v>
      </c>
    </row>
    <row r="60" spans="1:15" x14ac:dyDescent="0.2">
      <c r="B60" s="202"/>
      <c r="C60" s="10"/>
      <c r="D60" s="10"/>
      <c r="E60" s="10"/>
      <c r="F60" s="10"/>
      <c r="G60" s="10"/>
      <c r="H60" s="10"/>
      <c r="I60" s="120"/>
      <c r="J60" s="10"/>
      <c r="K60" s="10"/>
      <c r="L60" s="209"/>
      <c r="M60" s="10"/>
      <c r="N60" s="155"/>
    </row>
    <row r="61" spans="1:15" x14ac:dyDescent="0.2">
      <c r="B61" s="26"/>
      <c r="C61" s="29"/>
      <c r="D61" s="29"/>
      <c r="E61" s="29"/>
      <c r="F61" s="29"/>
      <c r="G61" s="29"/>
      <c r="H61" s="29"/>
      <c r="I61" s="118"/>
      <c r="J61" s="29"/>
      <c r="K61" s="29"/>
      <c r="L61" s="211"/>
      <c r="M61" s="29"/>
    </row>
    <row r="62" spans="1:15" x14ac:dyDescent="0.2">
      <c r="B62" s="203" t="s">
        <v>563</v>
      </c>
      <c r="C62" s="204">
        <f t="shared" ref="C62:K62" si="4">C56+C59</f>
        <v>4798046434.8000002</v>
      </c>
      <c r="D62" s="204">
        <f t="shared" si="4"/>
        <v>1451999566.51</v>
      </c>
      <c r="E62" s="204">
        <f t="shared" si="4"/>
        <v>1316441668.1700001</v>
      </c>
      <c r="F62" s="204">
        <f t="shared" si="4"/>
        <v>101848688.91000001</v>
      </c>
      <c r="G62" s="204">
        <f t="shared" si="4"/>
        <v>395297649</v>
      </c>
      <c r="H62" s="204">
        <f t="shared" si="4"/>
        <v>0</v>
      </c>
      <c r="I62" s="201">
        <f t="shared" si="4"/>
        <v>3265587572.5900002</v>
      </c>
      <c r="J62" s="204">
        <f t="shared" si="4"/>
        <v>-21827073.990000002</v>
      </c>
      <c r="K62" s="204">
        <f t="shared" si="4"/>
        <v>1510631788.22</v>
      </c>
      <c r="L62" s="212"/>
    </row>
    <row r="65" spans="3:3" x14ac:dyDescent="0.2">
      <c r="C65" s="179" t="s">
        <v>3</v>
      </c>
    </row>
  </sheetData>
  <mergeCells count="3">
    <mergeCell ref="C21:C22"/>
    <mergeCell ref="B19:N19"/>
    <mergeCell ref="D21:N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134" zoomScaleNormal="100" zoomScaleSheetLayoutView="75" workbookViewId="0"/>
  </sheetViews>
  <sheetFormatPr defaultRowHeight="12.75" x14ac:dyDescent="0.2"/>
  <cols>
    <col min="1" max="1" width="9.140625" style="1" hidden="1" customWidth="1"/>
    <col min="2" max="2" width="27.7109375" style="1" customWidth="1"/>
    <col min="3" max="13" width="13" style="1" customWidth="1"/>
    <col min="14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2">
      <c r="A5" s="1" t="s">
        <v>318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300</v>
      </c>
    </row>
    <row r="10" spans="1:12" hidden="1" x14ac:dyDescent="0.2">
      <c r="A10" s="1" t="s">
        <v>313</v>
      </c>
      <c r="B10" s="8"/>
      <c r="K10" s="31" t="s">
        <v>290</v>
      </c>
      <c r="L10" s="31" t="s">
        <v>290</v>
      </c>
    </row>
    <row r="11" spans="1:12" hidden="1" x14ac:dyDescent="0.2">
      <c r="A11" s="1" t="s">
        <v>295</v>
      </c>
      <c r="C11" s="7"/>
      <c r="E11" s="7"/>
      <c r="G11" s="7"/>
      <c r="I11" s="7"/>
      <c r="K11" s="32">
        <v>10</v>
      </c>
      <c r="L11" s="32">
        <v>30</v>
      </c>
    </row>
    <row r="12" spans="1:12" hidden="1" x14ac:dyDescent="0.2">
      <c r="A12" s="1" t="s">
        <v>285</v>
      </c>
      <c r="K12" s="31" t="s">
        <v>174</v>
      </c>
      <c r="L12" s="31" t="s">
        <v>174</v>
      </c>
    </row>
    <row r="13" spans="1:12" s="22" customFormat="1" ht="12.75" hidden="1" customHeight="1" x14ac:dyDescent="0.25">
      <c r="A13" s="1" t="s">
        <v>427</v>
      </c>
      <c r="C13" s="1"/>
      <c r="D13" s="1"/>
      <c r="E13" s="1"/>
      <c r="F13" s="1"/>
      <c r="G13" s="1"/>
      <c r="H13" s="1"/>
      <c r="I13" s="1"/>
      <c r="K13" s="129" t="s">
        <v>420</v>
      </c>
      <c r="L13" s="129" t="s">
        <v>421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608</v>
      </c>
    </row>
    <row r="16" spans="1:12" hidden="1" x14ac:dyDescent="0.2">
      <c r="A16" s="1" t="s">
        <v>301</v>
      </c>
    </row>
    <row r="17" spans="1:12" hidden="1" x14ac:dyDescent="0.2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2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2">
      <c r="A19" s="1" t="s">
        <v>286</v>
      </c>
      <c r="C19" s="1">
        <v>50</v>
      </c>
      <c r="D19" s="1">
        <v>50</v>
      </c>
      <c r="E19" s="1" t="s">
        <v>433</v>
      </c>
      <c r="F19" s="1" t="s">
        <v>433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25">
      <c r="A20" s="1" t="s">
        <v>434</v>
      </c>
      <c r="C20" s="1" t="s">
        <v>420</v>
      </c>
      <c r="D20" s="1" t="s">
        <v>421</v>
      </c>
      <c r="E20" s="1" t="s">
        <v>420</v>
      </c>
      <c r="F20" s="1" t="s">
        <v>421</v>
      </c>
      <c r="G20" s="1" t="s">
        <v>420</v>
      </c>
      <c r="H20" s="1" t="s">
        <v>421</v>
      </c>
      <c r="I20" s="1" t="s">
        <v>420</v>
      </c>
      <c r="J20" s="1" t="s">
        <v>421</v>
      </c>
    </row>
    <row r="21" spans="1:12" customFormat="1" x14ac:dyDescent="0.2"/>
    <row r="22" spans="1:12" hidden="1" x14ac:dyDescent="0.2">
      <c r="A22" s="1" t="s">
        <v>609</v>
      </c>
    </row>
    <row r="23" spans="1:12" hidden="1" x14ac:dyDescent="0.2">
      <c r="A23" s="1" t="s">
        <v>442</v>
      </c>
    </row>
    <row r="24" spans="1:12" hidden="1" x14ac:dyDescent="0.2">
      <c r="A24" s="1" t="s">
        <v>443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</row>
    <row r="25" spans="1:12" hidden="1" x14ac:dyDescent="0.2">
      <c r="A25" s="1" t="s">
        <v>444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2">
      <c r="A26" s="1" t="s">
        <v>445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25">
      <c r="A27" s="1" t="s">
        <v>446</v>
      </c>
      <c r="C27" s="1" t="s">
        <v>420</v>
      </c>
      <c r="D27" s="1" t="s">
        <v>421</v>
      </c>
      <c r="E27" s="1" t="s">
        <v>420</v>
      </c>
      <c r="F27" s="1" t="s">
        <v>421</v>
      </c>
      <c r="G27" s="1" t="s">
        <v>420</v>
      </c>
      <c r="H27" s="1" t="s">
        <v>421</v>
      </c>
      <c r="I27" s="23"/>
      <c r="J27" s="1"/>
    </row>
    <row r="28" spans="1:12" x14ac:dyDescent="0.2">
      <c r="K28" s="2"/>
    </row>
    <row r="29" spans="1:12" ht="15.75" hidden="1" x14ac:dyDescent="0.25">
      <c r="A29" s="1" t="s">
        <v>178</v>
      </c>
      <c r="B29" s="22"/>
      <c r="K29" s="2"/>
    </row>
    <row r="30" spans="1:12" hidden="1" x14ac:dyDescent="0.2">
      <c r="A30" s="1" t="s">
        <v>463</v>
      </c>
      <c r="K30" s="2"/>
    </row>
    <row r="31" spans="1:12" hidden="1" x14ac:dyDescent="0.2">
      <c r="A31" s="1" t="s">
        <v>464</v>
      </c>
      <c r="K31" s="1" t="s">
        <v>290</v>
      </c>
      <c r="L31" s="1" t="s">
        <v>290</v>
      </c>
    </row>
    <row r="32" spans="1:12" hidden="1" x14ac:dyDescent="0.2">
      <c r="A32" s="1" t="s">
        <v>465</v>
      </c>
      <c r="K32" s="7">
        <v>10</v>
      </c>
      <c r="L32" s="7">
        <v>10</v>
      </c>
    </row>
    <row r="33" spans="1:12" hidden="1" x14ac:dyDescent="0.2">
      <c r="A33" s="1" t="s">
        <v>466</v>
      </c>
      <c r="K33" s="7">
        <v>70</v>
      </c>
      <c r="L33" s="7">
        <v>70</v>
      </c>
    </row>
    <row r="34" spans="1:12" hidden="1" x14ac:dyDescent="0.2">
      <c r="A34" s="1" t="s">
        <v>467</v>
      </c>
      <c r="K34" s="7" t="s">
        <v>421</v>
      </c>
      <c r="L34" s="7" t="s">
        <v>421</v>
      </c>
    </row>
    <row r="35" spans="1:12" x14ac:dyDescent="0.2">
      <c r="K35" s="7"/>
    </row>
    <row r="36" spans="1:12" x14ac:dyDescent="0.2">
      <c r="K36" s="2"/>
    </row>
    <row r="37" spans="1:12" ht="18.75" x14ac:dyDescent="0.3">
      <c r="B37" s="223" t="s">
        <v>322</v>
      </c>
      <c r="C37" s="223"/>
      <c r="D37" s="223"/>
      <c r="E37" s="223"/>
      <c r="F37" s="223"/>
      <c r="G37" s="223"/>
      <c r="H37" s="223"/>
      <c r="I37" s="223"/>
      <c r="J37" s="223"/>
      <c r="K37" s="223"/>
    </row>
    <row r="38" spans="1:12" ht="25.5" customHeight="1" x14ac:dyDescent="0.2">
      <c r="B38" s="24" t="s">
        <v>596</v>
      </c>
      <c r="C38" s="230" t="s">
        <v>346</v>
      </c>
      <c r="D38" s="231"/>
      <c r="E38" s="232" t="s">
        <v>347</v>
      </c>
      <c r="F38" s="231"/>
      <c r="G38" s="230" t="s">
        <v>348</v>
      </c>
      <c r="H38" s="231"/>
      <c r="I38" s="230" t="s">
        <v>349</v>
      </c>
      <c r="J38" s="231"/>
      <c r="K38" s="28"/>
      <c r="L38" s="6"/>
    </row>
    <row r="39" spans="1:12" x14ac:dyDescent="0.2">
      <c r="B39" s="26"/>
      <c r="C39" s="172" t="s">
        <v>315</v>
      </c>
      <c r="D39" s="172" t="s">
        <v>316</v>
      </c>
      <c r="E39" s="172" t="s">
        <v>315</v>
      </c>
      <c r="F39" s="172" t="s">
        <v>316</v>
      </c>
      <c r="G39" s="172" t="s">
        <v>315</v>
      </c>
      <c r="H39" s="172" t="s">
        <v>316</v>
      </c>
      <c r="I39" s="172" t="s">
        <v>315</v>
      </c>
      <c r="J39" s="172" t="s">
        <v>316</v>
      </c>
      <c r="K39" s="28"/>
    </row>
    <row r="40" spans="1:12" x14ac:dyDescent="0.2">
      <c r="B40" s="26"/>
      <c r="C40" s="28" t="s">
        <v>317</v>
      </c>
      <c r="D40" s="28" t="s">
        <v>317</v>
      </c>
      <c r="E40" s="28" t="s">
        <v>317</v>
      </c>
      <c r="F40" s="28" t="s">
        <v>317</v>
      </c>
      <c r="G40" s="28" t="s">
        <v>317</v>
      </c>
      <c r="H40" s="28" t="s">
        <v>317</v>
      </c>
      <c r="I40" s="28" t="s">
        <v>317</v>
      </c>
      <c r="J40" s="28" t="s">
        <v>317</v>
      </c>
      <c r="K40" s="28"/>
    </row>
    <row r="41" spans="1:12" x14ac:dyDescent="0.2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2">
      <c r="A42" s="1" t="s">
        <v>690</v>
      </c>
      <c r="B42" s="26" t="s">
        <v>694</v>
      </c>
      <c r="C42" s="4">
        <v>15921200</v>
      </c>
      <c r="D42" s="4">
        <v>22333200</v>
      </c>
      <c r="E42" s="4">
        <v>814700</v>
      </c>
      <c r="F42" s="4">
        <v>7000</v>
      </c>
      <c r="G42" s="4">
        <v>867200</v>
      </c>
      <c r="H42" s="4">
        <v>9800</v>
      </c>
      <c r="I42" s="4">
        <v>5837500</v>
      </c>
      <c r="J42" s="4">
        <v>129400</v>
      </c>
      <c r="K42" s="4"/>
    </row>
    <row r="43" spans="1:12" x14ac:dyDescent="0.2">
      <c r="A43" s="1" t="s">
        <v>690</v>
      </c>
      <c r="B43" s="26" t="s">
        <v>697</v>
      </c>
      <c r="C43" s="4">
        <v>68267358</v>
      </c>
      <c r="D43" s="4">
        <v>1162000</v>
      </c>
      <c r="E43" s="4">
        <v>6598323</v>
      </c>
      <c r="F43" s="4">
        <v>750000</v>
      </c>
      <c r="G43" s="4">
        <v>9049730</v>
      </c>
      <c r="H43" s="4">
        <v>80761455</v>
      </c>
      <c r="I43" s="4">
        <v>22783227</v>
      </c>
      <c r="J43" s="4">
        <v>880151</v>
      </c>
      <c r="K43" s="4"/>
    </row>
    <row r="44" spans="1:12" x14ac:dyDescent="0.2">
      <c r="A44" s="1" t="s">
        <v>690</v>
      </c>
      <c r="B44" s="26" t="s">
        <v>700</v>
      </c>
      <c r="C44" s="4">
        <v>6687199.6699999999</v>
      </c>
      <c r="D44" s="4">
        <v>7598668.5999999996</v>
      </c>
      <c r="E44" s="4">
        <v>481650.2</v>
      </c>
      <c r="F44" s="4">
        <v>8428.68</v>
      </c>
      <c r="G44" s="4">
        <v>919575.54</v>
      </c>
      <c r="H44" s="4">
        <v>15072.52</v>
      </c>
      <c r="I44" s="4">
        <v>602651.16</v>
      </c>
      <c r="J44" s="4">
        <v>7884.4</v>
      </c>
      <c r="K44" s="4"/>
    </row>
    <row r="45" spans="1:12" x14ac:dyDescent="0.2">
      <c r="A45" s="1" t="s">
        <v>690</v>
      </c>
      <c r="B45" s="26" t="s">
        <v>691</v>
      </c>
      <c r="C45" s="4">
        <v>1821808.31</v>
      </c>
      <c r="D45" s="4">
        <v>4944769</v>
      </c>
      <c r="E45" s="4">
        <v>303289.03000000003</v>
      </c>
      <c r="F45" s="4">
        <v>6011</v>
      </c>
      <c r="G45" s="4">
        <v>358771.7</v>
      </c>
      <c r="H45" s="4">
        <v>5286</v>
      </c>
      <c r="I45" s="4">
        <v>184451.46</v>
      </c>
      <c r="J45" s="4">
        <v>49410</v>
      </c>
      <c r="K45" s="4"/>
    </row>
    <row r="46" spans="1:12" x14ac:dyDescent="0.2">
      <c r="A46" s="1" t="s">
        <v>690</v>
      </c>
      <c r="B46" s="26" t="s">
        <v>692</v>
      </c>
      <c r="C46" s="4">
        <v>1665984.14</v>
      </c>
      <c r="D46" s="4">
        <v>136274.5</v>
      </c>
      <c r="E46" s="4">
        <v>381822.58</v>
      </c>
      <c r="F46" s="4">
        <v>5110.78</v>
      </c>
      <c r="G46" s="4">
        <v>442481.32</v>
      </c>
      <c r="H46" s="4">
        <v>4279106.22</v>
      </c>
      <c r="I46" s="4">
        <v>128483.59</v>
      </c>
      <c r="J46" s="4">
        <v>3707.03</v>
      </c>
      <c r="K46" s="4"/>
    </row>
    <row r="47" spans="1:12" x14ac:dyDescent="0.2">
      <c r="A47" s="1" t="s">
        <v>690</v>
      </c>
      <c r="B47" s="26" t="s">
        <v>693</v>
      </c>
      <c r="C47" s="4">
        <v>2828721.48</v>
      </c>
      <c r="D47" s="4">
        <v>5945393.3099999996</v>
      </c>
      <c r="E47" s="4">
        <v>717263.98</v>
      </c>
      <c r="F47" s="4">
        <v>14849.43</v>
      </c>
      <c r="G47" s="4">
        <v>785312.22</v>
      </c>
      <c r="H47" s="4">
        <v>15267.45</v>
      </c>
      <c r="I47" s="4">
        <v>782568.81</v>
      </c>
      <c r="J47" s="4">
        <v>14264.23</v>
      </c>
      <c r="K47" s="4"/>
    </row>
    <row r="48" spans="1:12" x14ac:dyDescent="0.2">
      <c r="A48" s="1" t="s">
        <v>690</v>
      </c>
      <c r="B48" s="26" t="s">
        <v>695</v>
      </c>
      <c r="C48" s="4">
        <v>15765104</v>
      </c>
      <c r="D48" s="4">
        <v>21026724</v>
      </c>
      <c r="E48" s="4">
        <v>2782559</v>
      </c>
      <c r="F48" s="4">
        <v>61248</v>
      </c>
      <c r="G48" s="4">
        <v>2066758</v>
      </c>
      <c r="H48" s="4">
        <v>42429</v>
      </c>
      <c r="I48" s="4">
        <v>558137</v>
      </c>
      <c r="J48" s="4">
        <v>60913</v>
      </c>
      <c r="K48" s="4"/>
    </row>
    <row r="49" spans="1:11" x14ac:dyDescent="0.2">
      <c r="A49" s="1" t="s">
        <v>690</v>
      </c>
      <c r="B49" s="26" t="s">
        <v>696</v>
      </c>
      <c r="C49" s="4">
        <v>5950960.25</v>
      </c>
      <c r="D49" s="4">
        <v>1129465.0900000001</v>
      </c>
      <c r="E49" s="4">
        <v>1482560.09</v>
      </c>
      <c r="F49" s="4">
        <v>114055.5</v>
      </c>
      <c r="G49" s="4">
        <v>1239654.72</v>
      </c>
      <c r="H49" s="4">
        <v>11225834.93</v>
      </c>
      <c r="I49" s="4">
        <v>276821.09999999998</v>
      </c>
      <c r="J49" s="4">
        <v>6064.52</v>
      </c>
      <c r="K49" s="4"/>
    </row>
    <row r="50" spans="1:11" x14ac:dyDescent="0.2">
      <c r="A50" s="1" t="s">
        <v>690</v>
      </c>
      <c r="B50" s="26" t="s">
        <v>698</v>
      </c>
      <c r="C50" s="4">
        <v>9988901.7699999996</v>
      </c>
      <c r="D50" s="4">
        <v>16158472.52</v>
      </c>
      <c r="E50" s="4">
        <v>1264933.26</v>
      </c>
      <c r="F50" s="4">
        <v>41453.839999999997</v>
      </c>
      <c r="G50" s="4">
        <v>1443550.84</v>
      </c>
      <c r="H50" s="4">
        <v>38315.58</v>
      </c>
      <c r="I50" s="4">
        <v>594540.62</v>
      </c>
      <c r="J50" s="4">
        <v>7321.15</v>
      </c>
      <c r="K50" s="4"/>
    </row>
    <row r="51" spans="1:11" x14ac:dyDescent="0.2">
      <c r="A51" s="1" t="s">
        <v>690</v>
      </c>
      <c r="B51" s="26" t="s">
        <v>699</v>
      </c>
      <c r="C51" s="4">
        <v>10880598.279999999</v>
      </c>
      <c r="D51" s="4">
        <v>16954021.559999999</v>
      </c>
      <c r="E51" s="4">
        <v>1391628.26</v>
      </c>
      <c r="F51" s="4">
        <v>36251.360000000001</v>
      </c>
      <c r="G51" s="4">
        <v>2024085.46</v>
      </c>
      <c r="H51" s="4">
        <v>42220.53</v>
      </c>
      <c r="I51" s="4">
        <v>1629542.95</v>
      </c>
      <c r="J51" s="4">
        <v>48501.37</v>
      </c>
      <c r="K51" s="4"/>
    </row>
    <row r="52" spans="1:11" x14ac:dyDescent="0.2">
      <c r="A52" s="1" t="s">
        <v>690</v>
      </c>
      <c r="B52" s="26" t="s">
        <v>701</v>
      </c>
      <c r="C52" s="4">
        <v>4554811.96</v>
      </c>
      <c r="D52" s="4">
        <v>7582856.7199999997</v>
      </c>
      <c r="E52" s="4">
        <v>601945.09</v>
      </c>
      <c r="F52" s="4">
        <v>9414.34</v>
      </c>
      <c r="G52" s="4">
        <v>890616.42</v>
      </c>
      <c r="H52" s="4">
        <v>18884.189999999999</v>
      </c>
      <c r="I52" s="4">
        <v>389642.08</v>
      </c>
      <c r="J52" s="4">
        <v>9212.49</v>
      </c>
      <c r="K52" s="4"/>
    </row>
    <row r="53" spans="1:11" x14ac:dyDescent="0.2">
      <c r="A53" s="1" t="s">
        <v>690</v>
      </c>
      <c r="B53" s="26" t="s">
        <v>702</v>
      </c>
      <c r="C53" s="4">
        <v>5918336.04</v>
      </c>
      <c r="D53" s="4">
        <v>11485482.27</v>
      </c>
      <c r="E53" s="4">
        <v>1449250.64</v>
      </c>
      <c r="F53" s="4">
        <v>378021.18</v>
      </c>
      <c r="G53" s="4">
        <v>1506389.75</v>
      </c>
      <c r="H53" s="4">
        <v>88060.99</v>
      </c>
      <c r="I53" s="4">
        <v>452750.07</v>
      </c>
      <c r="J53" s="4">
        <v>56101.07</v>
      </c>
      <c r="K53" s="4"/>
    </row>
    <row r="54" spans="1:11" x14ac:dyDescent="0.2">
      <c r="A54" s="1" t="s">
        <v>690</v>
      </c>
      <c r="B54" s="26" t="s">
        <v>703</v>
      </c>
      <c r="C54" s="4">
        <v>9543631.0899999999</v>
      </c>
      <c r="D54" s="4">
        <v>9955265.8499999996</v>
      </c>
      <c r="E54" s="4">
        <v>1084826.1599999999</v>
      </c>
      <c r="F54" s="4">
        <v>28284.9</v>
      </c>
      <c r="G54" s="4">
        <v>713727.14</v>
      </c>
      <c r="H54" s="4">
        <v>13006.01</v>
      </c>
      <c r="I54" s="4">
        <v>877042.75</v>
      </c>
      <c r="J54" s="4">
        <v>20321.64</v>
      </c>
      <c r="K54" s="4"/>
    </row>
    <row r="55" spans="1:11" x14ac:dyDescent="0.2">
      <c r="A55" s="1" t="s">
        <v>690</v>
      </c>
      <c r="B55" s="26" t="s">
        <v>704</v>
      </c>
      <c r="C55" s="4">
        <v>3175325.04</v>
      </c>
      <c r="D55" s="4">
        <v>6893939.3200000003</v>
      </c>
      <c r="E55" s="4">
        <v>382176.66</v>
      </c>
      <c r="F55" s="4">
        <v>9473.4699999999993</v>
      </c>
      <c r="G55" s="4">
        <v>618472.06000000006</v>
      </c>
      <c r="H55" s="4">
        <v>6937.83</v>
      </c>
      <c r="I55" s="4">
        <v>440703.06</v>
      </c>
      <c r="J55" s="4">
        <v>3200.35</v>
      </c>
      <c r="K55" s="4"/>
    </row>
    <row r="56" spans="1:11" x14ac:dyDescent="0.2">
      <c r="A56" s="1" t="s">
        <v>690</v>
      </c>
      <c r="B56" s="26" t="s">
        <v>705</v>
      </c>
      <c r="C56" s="4">
        <v>3265360.16</v>
      </c>
      <c r="D56" s="4">
        <v>5831999</v>
      </c>
      <c r="E56" s="4">
        <v>323477.05</v>
      </c>
      <c r="F56" s="4">
        <v>12036.88</v>
      </c>
      <c r="G56" s="4">
        <v>413183.32</v>
      </c>
      <c r="H56" s="4">
        <v>6484.91</v>
      </c>
      <c r="I56" s="4">
        <v>229111.55</v>
      </c>
      <c r="J56" s="4">
        <v>6373.02</v>
      </c>
      <c r="K56" s="4"/>
    </row>
    <row r="57" spans="1:11" x14ac:dyDescent="0.2">
      <c r="A57" s="1" t="s">
        <v>690</v>
      </c>
      <c r="B57" s="26" t="s">
        <v>706</v>
      </c>
      <c r="C57" s="4">
        <v>1602905.37</v>
      </c>
      <c r="D57" s="4">
        <v>2281437.1</v>
      </c>
      <c r="E57" s="4">
        <v>150301.21</v>
      </c>
      <c r="F57" s="4">
        <v>12714.02</v>
      </c>
      <c r="G57" s="4">
        <v>122008.86</v>
      </c>
      <c r="H57" s="4">
        <v>7523.05</v>
      </c>
      <c r="I57" s="4">
        <v>210231.61</v>
      </c>
      <c r="J57" s="4">
        <v>54287.53</v>
      </c>
      <c r="K57" s="4"/>
    </row>
    <row r="58" spans="1:11" x14ac:dyDescent="0.2">
      <c r="A58" s="1" t="s">
        <v>690</v>
      </c>
      <c r="B58" s="26" t="s">
        <v>707</v>
      </c>
      <c r="C58" s="4">
        <v>9710146.9000000004</v>
      </c>
      <c r="D58" s="4">
        <v>1559868.06</v>
      </c>
      <c r="E58" s="4">
        <v>1240429.74</v>
      </c>
      <c r="F58" s="4">
        <v>26050.38</v>
      </c>
      <c r="G58" s="4">
        <v>1034881.14</v>
      </c>
      <c r="H58" s="4">
        <v>12865952.640000001</v>
      </c>
      <c r="I58" s="4">
        <v>625316.4</v>
      </c>
      <c r="J58" s="4">
        <v>26219.93</v>
      </c>
      <c r="K58" s="4"/>
    </row>
    <row r="59" spans="1:11" x14ac:dyDescent="0.2">
      <c r="A59" s="1" t="s">
        <v>690</v>
      </c>
      <c r="B59" s="26" t="s">
        <v>708</v>
      </c>
      <c r="C59" s="4">
        <v>2078726.25</v>
      </c>
      <c r="D59" s="4">
        <v>4802652.5999999996</v>
      </c>
      <c r="E59" s="4">
        <v>357145.09</v>
      </c>
      <c r="F59" s="4">
        <v>17594.38</v>
      </c>
      <c r="G59" s="4">
        <v>695660.59</v>
      </c>
      <c r="H59" s="4">
        <v>25782.53</v>
      </c>
      <c r="I59" s="4">
        <v>199128.46</v>
      </c>
      <c r="J59" s="4">
        <v>7150.37</v>
      </c>
      <c r="K59" s="4"/>
    </row>
    <row r="60" spans="1:11" x14ac:dyDescent="0.2">
      <c r="A60" s="1" t="s">
        <v>690</v>
      </c>
      <c r="B60" s="26" t="s">
        <v>709</v>
      </c>
      <c r="C60" s="4">
        <v>5926210.0499999998</v>
      </c>
      <c r="D60" s="4">
        <v>1885692.21</v>
      </c>
      <c r="E60" s="4">
        <v>913532.43</v>
      </c>
      <c r="F60" s="4">
        <v>26874.85</v>
      </c>
      <c r="G60" s="4">
        <v>1138370.6299999999</v>
      </c>
      <c r="H60" s="4">
        <v>11381086.529999999</v>
      </c>
      <c r="I60" s="4">
        <v>616477.29</v>
      </c>
      <c r="J60" s="4">
        <v>63845.07</v>
      </c>
      <c r="K60" s="4"/>
    </row>
    <row r="61" spans="1:11" x14ac:dyDescent="0.2">
      <c r="A61" s="1" t="s">
        <v>690</v>
      </c>
      <c r="B61" s="26" t="s">
        <v>710</v>
      </c>
      <c r="C61" s="4">
        <v>2848217</v>
      </c>
      <c r="D61" s="4">
        <v>4976036</v>
      </c>
      <c r="E61" s="4">
        <v>680815</v>
      </c>
      <c r="F61" s="4">
        <v>65885</v>
      </c>
      <c r="G61" s="4">
        <v>609237</v>
      </c>
      <c r="H61" s="4">
        <v>11290</v>
      </c>
      <c r="I61" s="4">
        <v>382444</v>
      </c>
      <c r="J61" s="4">
        <v>7085</v>
      </c>
      <c r="K61" s="4"/>
    </row>
    <row r="62" spans="1:11" x14ac:dyDescent="0.2">
      <c r="A62" s="1" t="s">
        <v>690</v>
      </c>
      <c r="B62" s="26" t="s">
        <v>711</v>
      </c>
      <c r="C62" s="4">
        <v>5609439.2599999998</v>
      </c>
      <c r="D62" s="4">
        <v>2514325.2999999998</v>
      </c>
      <c r="E62" s="4">
        <v>15366.13</v>
      </c>
      <c r="F62" s="4">
        <v>0</v>
      </c>
      <c r="G62" s="4">
        <v>827687.9</v>
      </c>
      <c r="H62" s="4">
        <v>8165437.5099999998</v>
      </c>
      <c r="I62" s="4">
        <v>481836.35</v>
      </c>
      <c r="J62" s="4">
        <v>295069.40999999997</v>
      </c>
      <c r="K62" s="4"/>
    </row>
    <row r="63" spans="1:11" x14ac:dyDescent="0.2">
      <c r="A63" s="1" t="s">
        <v>690</v>
      </c>
      <c r="B63" s="26" t="s">
        <v>712</v>
      </c>
      <c r="C63" s="4">
        <v>1543861.57</v>
      </c>
      <c r="D63" s="4">
        <v>132041.23000000001</v>
      </c>
      <c r="E63" s="4">
        <v>988763.55</v>
      </c>
      <c r="F63" s="4">
        <v>223262.01</v>
      </c>
      <c r="G63" s="4">
        <v>208026.78</v>
      </c>
      <c r="H63" s="4">
        <v>3821457.18</v>
      </c>
      <c r="I63" s="4">
        <v>212094.72</v>
      </c>
      <c r="J63" s="4">
        <v>56189.84</v>
      </c>
      <c r="K63" s="4"/>
    </row>
    <row r="64" spans="1:11" x14ac:dyDescent="0.2">
      <c r="A64" s="1" t="s">
        <v>690</v>
      </c>
      <c r="B64" s="26" t="s">
        <v>713</v>
      </c>
      <c r="C64" s="4">
        <v>2249622.0299999998</v>
      </c>
      <c r="D64" s="4">
        <v>5002489.8099999996</v>
      </c>
      <c r="E64" s="4">
        <v>326614.78000000003</v>
      </c>
      <c r="F64" s="4">
        <v>9944</v>
      </c>
      <c r="G64" s="4">
        <v>961195.16</v>
      </c>
      <c r="H64" s="4">
        <v>14663</v>
      </c>
      <c r="I64" s="4">
        <v>400838.77</v>
      </c>
      <c r="J64" s="4">
        <v>3305</v>
      </c>
      <c r="K64" s="4"/>
    </row>
    <row r="65" spans="1:12" x14ac:dyDescent="0.2">
      <c r="A65" s="1" t="s">
        <v>690</v>
      </c>
      <c r="B65" s="26" t="s">
        <v>714</v>
      </c>
      <c r="C65" s="4">
        <v>1992870.64</v>
      </c>
      <c r="D65" s="4">
        <v>3384178.75</v>
      </c>
      <c r="E65" s="4">
        <v>315978.34999999998</v>
      </c>
      <c r="F65" s="4">
        <v>39357.46</v>
      </c>
      <c r="G65" s="4">
        <v>203532.75</v>
      </c>
      <c r="H65" s="4">
        <v>2825.54</v>
      </c>
      <c r="I65" s="4">
        <v>69747.47</v>
      </c>
      <c r="J65" s="4">
        <v>1412.77</v>
      </c>
      <c r="K65" s="4"/>
    </row>
    <row r="66" spans="1:12" x14ac:dyDescent="0.2">
      <c r="A66" s="1" t="s">
        <v>690</v>
      </c>
      <c r="B66" s="26" t="s">
        <v>715</v>
      </c>
      <c r="C66" s="4">
        <v>2593934.75</v>
      </c>
      <c r="D66" s="4">
        <v>201870.27</v>
      </c>
      <c r="E66" s="4">
        <v>382648.77</v>
      </c>
      <c r="F66" s="4">
        <v>11227.77</v>
      </c>
      <c r="G66" s="4">
        <v>469389.31</v>
      </c>
      <c r="H66" s="4">
        <v>4412945.9000000004</v>
      </c>
      <c r="I66" s="4">
        <v>391221.93</v>
      </c>
      <c r="J66" s="4">
        <v>14713.48</v>
      </c>
      <c r="K66" s="4"/>
    </row>
    <row r="67" spans="1:12" x14ac:dyDescent="0.2">
      <c r="A67" s="1" t="s">
        <v>690</v>
      </c>
      <c r="B67" s="26" t="s">
        <v>716</v>
      </c>
      <c r="C67" s="4">
        <v>14456300</v>
      </c>
      <c r="D67" s="4">
        <v>21036500</v>
      </c>
      <c r="E67" s="4">
        <v>0</v>
      </c>
      <c r="F67" s="4">
        <v>0</v>
      </c>
      <c r="G67" s="4">
        <v>1927600</v>
      </c>
      <c r="H67" s="4">
        <v>51400</v>
      </c>
      <c r="I67" s="4">
        <v>5603700</v>
      </c>
      <c r="J67" s="4">
        <v>110700</v>
      </c>
      <c r="K67" s="4"/>
    </row>
    <row r="68" spans="1:12" x14ac:dyDescent="0.2">
      <c r="A68" s="1" t="s">
        <v>690</v>
      </c>
      <c r="B68" s="26" t="s">
        <v>717</v>
      </c>
      <c r="C68" s="4">
        <v>7924842.9800000004</v>
      </c>
      <c r="D68" s="4">
        <v>12190454.890000001</v>
      </c>
      <c r="E68" s="4">
        <v>1259851.0900000001</v>
      </c>
      <c r="F68" s="4">
        <v>30994.400000000001</v>
      </c>
      <c r="G68" s="4">
        <v>1418782.64</v>
      </c>
      <c r="H68" s="4">
        <v>36894.25</v>
      </c>
      <c r="I68" s="4">
        <v>704360.11</v>
      </c>
      <c r="J68" s="4">
        <v>93722.76</v>
      </c>
      <c r="K68" s="4"/>
    </row>
    <row r="69" spans="1:12" x14ac:dyDescent="0.2">
      <c r="A69" s="1" t="s">
        <v>690</v>
      </c>
      <c r="B69" s="26" t="s">
        <v>718</v>
      </c>
      <c r="C69" s="4">
        <v>7020707.3399999999</v>
      </c>
      <c r="D69" s="4">
        <v>12499281.439999999</v>
      </c>
      <c r="E69" s="4">
        <v>966176.06</v>
      </c>
      <c r="F69" s="4">
        <v>124652.72</v>
      </c>
      <c r="G69" s="4">
        <v>1029514.06</v>
      </c>
      <c r="H69" s="4">
        <v>17944.84</v>
      </c>
      <c r="I69" s="4">
        <v>506663.97</v>
      </c>
      <c r="J69" s="4">
        <v>6685.54</v>
      </c>
      <c r="K69" s="4"/>
    </row>
    <row r="70" spans="1:12" x14ac:dyDescent="0.2">
      <c r="A70" s="1" t="s">
        <v>690</v>
      </c>
      <c r="B70" s="26" t="s">
        <v>719</v>
      </c>
      <c r="C70" s="4">
        <v>2154066.1800000002</v>
      </c>
      <c r="D70" s="4">
        <v>4475146.1900000004</v>
      </c>
      <c r="E70" s="4">
        <v>352330.37</v>
      </c>
      <c r="F70" s="4">
        <v>11089.37</v>
      </c>
      <c r="G70" s="4">
        <v>354438.1</v>
      </c>
      <c r="H70" s="4">
        <v>7422.34</v>
      </c>
      <c r="I70" s="4">
        <v>194177.53</v>
      </c>
      <c r="J70" s="4">
        <v>4248.62</v>
      </c>
      <c r="K70" s="4"/>
    </row>
    <row r="71" spans="1:12" x14ac:dyDescent="0.2">
      <c r="A71" s="1" t="s">
        <v>690</v>
      </c>
      <c r="B71" s="26" t="s">
        <v>720</v>
      </c>
      <c r="C71" s="4">
        <v>5777459</v>
      </c>
      <c r="D71" s="4">
        <v>15094964</v>
      </c>
      <c r="E71" s="4">
        <v>907665</v>
      </c>
      <c r="F71" s="4">
        <v>116431</v>
      </c>
      <c r="G71" s="4">
        <v>839317</v>
      </c>
      <c r="H71" s="4">
        <v>15297</v>
      </c>
      <c r="I71" s="4">
        <v>846756</v>
      </c>
      <c r="J71" s="4">
        <v>14320</v>
      </c>
      <c r="K71" s="4"/>
    </row>
    <row r="72" spans="1:12" x14ac:dyDescent="0.2">
      <c r="A72" s="1" t="s">
        <v>325</v>
      </c>
      <c r="B72" s="26" t="s">
        <v>721</v>
      </c>
      <c r="C72" s="4">
        <v>5788186.0199999996</v>
      </c>
      <c r="D72" s="4">
        <v>12592433.130000001</v>
      </c>
      <c r="E72" s="4">
        <v>430739.20000000001</v>
      </c>
      <c r="F72" s="4">
        <v>6949.02</v>
      </c>
      <c r="G72" s="4">
        <v>1410741.33</v>
      </c>
      <c r="H72" s="4">
        <v>30946.62</v>
      </c>
      <c r="I72" s="4">
        <v>394791.36</v>
      </c>
      <c r="J72" s="4">
        <v>4125.7</v>
      </c>
      <c r="K72" s="4"/>
    </row>
    <row r="73" spans="1:12" x14ac:dyDescent="0.2">
      <c r="B73" s="26"/>
      <c r="C73" s="173"/>
      <c r="D73" s="30"/>
      <c r="E73" s="173"/>
      <c r="F73" s="173"/>
      <c r="G73" s="173"/>
      <c r="H73" s="173"/>
      <c r="I73" s="173"/>
      <c r="J73" s="173"/>
      <c r="K73" s="4"/>
    </row>
    <row r="74" spans="1:12" x14ac:dyDescent="0.2">
      <c r="B74" s="26" t="s">
        <v>289</v>
      </c>
      <c r="C74" s="11">
        <f t="shared" ref="C74:J74" si="0">SUBTOTAL(9,C41:C73)</f>
        <v>245512795.53</v>
      </c>
      <c r="D74" s="11">
        <f t="shared" si="0"/>
        <v>243767902.72000003</v>
      </c>
      <c r="E74" s="11">
        <f t="shared" si="0"/>
        <v>29348761.770000003</v>
      </c>
      <c r="F74" s="11">
        <f t="shared" si="0"/>
        <v>2204665.7399999998</v>
      </c>
      <c r="G74" s="11">
        <f t="shared" si="0"/>
        <v>36589891.740000002</v>
      </c>
      <c r="H74" s="11">
        <f t="shared" si="0"/>
        <v>137437030.09000003</v>
      </c>
      <c r="I74" s="11">
        <f t="shared" si="0"/>
        <v>47606959.170000002</v>
      </c>
      <c r="J74" s="11">
        <f t="shared" si="0"/>
        <v>2065906.2900000003</v>
      </c>
      <c r="K74" s="4"/>
    </row>
    <row r="75" spans="1:12" x14ac:dyDescent="0.2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8.75" x14ac:dyDescent="0.3">
      <c r="B76" s="229" t="s">
        <v>322</v>
      </c>
      <c r="C76" s="229"/>
      <c r="D76" s="229"/>
      <c r="E76" s="229"/>
      <c r="F76" s="229"/>
      <c r="G76" s="229"/>
      <c r="H76" s="229"/>
      <c r="I76" s="229"/>
      <c r="J76" s="229"/>
      <c r="K76" s="229"/>
    </row>
    <row r="77" spans="1:12" ht="25.5" customHeight="1" x14ac:dyDescent="0.2">
      <c r="B77" s="24" t="s">
        <v>596</v>
      </c>
      <c r="C77" s="230" t="s">
        <v>350</v>
      </c>
      <c r="D77" s="231"/>
      <c r="E77" s="232" t="s">
        <v>351</v>
      </c>
      <c r="F77" s="231"/>
      <c r="G77" s="230" t="s">
        <v>352</v>
      </c>
      <c r="H77" s="231"/>
      <c r="I77" s="230" t="s">
        <v>353</v>
      </c>
      <c r="J77" s="231"/>
      <c r="K77" s="174"/>
      <c r="L77" s="6"/>
    </row>
    <row r="78" spans="1:12" x14ac:dyDescent="0.2">
      <c r="B78" s="26"/>
      <c r="C78" s="172" t="s">
        <v>315</v>
      </c>
      <c r="D78" s="28" t="s">
        <v>316</v>
      </c>
      <c r="E78" s="172" t="s">
        <v>315</v>
      </c>
      <c r="F78" s="172" t="s">
        <v>316</v>
      </c>
      <c r="G78" s="172" t="s">
        <v>315</v>
      </c>
      <c r="H78" s="172" t="s">
        <v>316</v>
      </c>
      <c r="I78" s="172" t="s">
        <v>315</v>
      </c>
      <c r="J78" s="172" t="s">
        <v>316</v>
      </c>
      <c r="K78" s="28"/>
    </row>
    <row r="79" spans="1:12" x14ac:dyDescent="0.2">
      <c r="B79" s="26"/>
      <c r="C79" s="28" t="s">
        <v>317</v>
      </c>
      <c r="D79" s="28" t="s">
        <v>317</v>
      </c>
      <c r="E79" s="28" t="s">
        <v>317</v>
      </c>
      <c r="F79" s="28" t="s">
        <v>317</v>
      </c>
      <c r="G79" s="28" t="s">
        <v>317</v>
      </c>
      <c r="H79" s="28" t="s">
        <v>317</v>
      </c>
      <c r="I79" s="28" t="s">
        <v>317</v>
      </c>
      <c r="J79" s="28" t="s">
        <v>317</v>
      </c>
      <c r="K79" s="28"/>
    </row>
    <row r="80" spans="1:12" x14ac:dyDescent="0.2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1" t="s">
        <v>690</v>
      </c>
      <c r="B81" s="26" t="s">
        <v>694</v>
      </c>
      <c r="C81" s="4">
        <v>7144100</v>
      </c>
      <c r="D81" s="4">
        <v>6532000</v>
      </c>
      <c r="E81" s="4">
        <v>2272500</v>
      </c>
      <c r="F81" s="4">
        <v>479200</v>
      </c>
      <c r="G81" s="4">
        <v>9779500</v>
      </c>
      <c r="H81" s="4">
        <v>9492700</v>
      </c>
      <c r="I81" s="4">
        <v>1019800</v>
      </c>
      <c r="J81" s="4">
        <v>987800</v>
      </c>
      <c r="K81" s="4"/>
    </row>
    <row r="82" spans="1:11" x14ac:dyDescent="0.2">
      <c r="A82" s="1" t="s">
        <v>690</v>
      </c>
      <c r="B82" s="26" t="s">
        <v>697</v>
      </c>
      <c r="C82" s="4">
        <v>145715927</v>
      </c>
      <c r="D82" s="4">
        <v>125315748</v>
      </c>
      <c r="E82" s="4">
        <v>24593649</v>
      </c>
      <c r="F82" s="4">
        <v>13569538</v>
      </c>
      <c r="G82" s="4">
        <v>37989234</v>
      </c>
      <c r="H82" s="4">
        <v>37165500</v>
      </c>
      <c r="I82" s="4">
        <v>11955784</v>
      </c>
      <c r="J82" s="4">
        <v>6961558</v>
      </c>
      <c r="K82" s="4"/>
    </row>
    <row r="83" spans="1:11" x14ac:dyDescent="0.2">
      <c r="A83" s="1" t="s">
        <v>690</v>
      </c>
      <c r="B83" s="26" t="s">
        <v>700</v>
      </c>
      <c r="C83" s="4">
        <v>3303189.62</v>
      </c>
      <c r="D83" s="4">
        <v>2903461.91</v>
      </c>
      <c r="E83" s="4">
        <v>881253.86</v>
      </c>
      <c r="F83" s="4">
        <v>305131.56</v>
      </c>
      <c r="G83" s="4">
        <v>5902485.9900000002</v>
      </c>
      <c r="H83" s="4">
        <v>5903397.0800000001</v>
      </c>
      <c r="I83" s="4">
        <v>1488917.7</v>
      </c>
      <c r="J83" s="4">
        <v>554136.66</v>
      </c>
      <c r="K83" s="4"/>
    </row>
    <row r="84" spans="1:11" x14ac:dyDescent="0.2">
      <c r="A84" s="1" t="s">
        <v>690</v>
      </c>
      <c r="B84" s="26" t="s">
        <v>691</v>
      </c>
      <c r="C84" s="4">
        <v>335193.23</v>
      </c>
      <c r="D84" s="4">
        <v>278266</v>
      </c>
      <c r="E84" s="4">
        <v>1634600.9</v>
      </c>
      <c r="F84" s="4">
        <v>1281650</v>
      </c>
      <c r="G84" s="4">
        <v>5812845.7199999997</v>
      </c>
      <c r="H84" s="4">
        <v>5808876</v>
      </c>
      <c r="I84" s="4">
        <v>405639.49</v>
      </c>
      <c r="J84" s="4">
        <v>333290</v>
      </c>
      <c r="K84" s="4"/>
    </row>
    <row r="85" spans="1:11" x14ac:dyDescent="0.2">
      <c r="A85" s="1" t="s">
        <v>690</v>
      </c>
      <c r="B85" s="26" t="s">
        <v>692</v>
      </c>
      <c r="C85" s="4">
        <v>196509.63</v>
      </c>
      <c r="D85" s="4">
        <v>82845.2</v>
      </c>
      <c r="E85" s="4">
        <v>462629.5</v>
      </c>
      <c r="F85" s="4">
        <v>106303.66</v>
      </c>
      <c r="G85" s="4">
        <v>4675211.5</v>
      </c>
      <c r="H85" s="4">
        <v>4589605.08</v>
      </c>
      <c r="I85" s="4">
        <v>431309.87</v>
      </c>
      <c r="J85" s="4">
        <v>195375.21</v>
      </c>
      <c r="K85" s="4"/>
    </row>
    <row r="86" spans="1:11" x14ac:dyDescent="0.2">
      <c r="A86" s="1" t="s">
        <v>690</v>
      </c>
      <c r="B86" s="26" t="s">
        <v>693</v>
      </c>
      <c r="C86" s="4">
        <v>631376.64000000001</v>
      </c>
      <c r="D86" s="4">
        <v>471304.16</v>
      </c>
      <c r="E86" s="4">
        <v>1756074.29</v>
      </c>
      <c r="F86" s="4">
        <v>714923.38</v>
      </c>
      <c r="G86" s="4">
        <v>5988142.54</v>
      </c>
      <c r="H86" s="4">
        <v>6049724.8099999996</v>
      </c>
      <c r="I86" s="4">
        <v>794646.63</v>
      </c>
      <c r="J86" s="4">
        <v>393158.03</v>
      </c>
      <c r="K86" s="4"/>
    </row>
    <row r="87" spans="1:11" x14ac:dyDescent="0.2">
      <c r="A87" s="1" t="s">
        <v>690</v>
      </c>
      <c r="B87" s="26" t="s">
        <v>695</v>
      </c>
      <c r="C87" s="4">
        <v>971108</v>
      </c>
      <c r="D87" s="4">
        <v>674027</v>
      </c>
      <c r="E87" s="4">
        <v>8943254</v>
      </c>
      <c r="F87" s="4">
        <v>5219042</v>
      </c>
      <c r="G87" s="4">
        <v>12597050</v>
      </c>
      <c r="H87" s="4">
        <v>12691704</v>
      </c>
      <c r="I87" s="4">
        <v>2728572</v>
      </c>
      <c r="J87" s="4">
        <v>2495092</v>
      </c>
      <c r="K87" s="4"/>
    </row>
    <row r="88" spans="1:11" x14ac:dyDescent="0.2">
      <c r="A88" s="1" t="s">
        <v>690</v>
      </c>
      <c r="B88" s="26" t="s">
        <v>696</v>
      </c>
      <c r="C88" s="4">
        <v>300607.65999999997</v>
      </c>
      <c r="D88" s="4">
        <v>145076.07</v>
      </c>
      <c r="E88" s="4">
        <v>1672032.08</v>
      </c>
      <c r="F88" s="4">
        <v>697003.35</v>
      </c>
      <c r="G88" s="4">
        <v>4333464.49</v>
      </c>
      <c r="H88" s="4">
        <v>4637006.05</v>
      </c>
      <c r="I88" s="4">
        <v>1106551.68</v>
      </c>
      <c r="J88" s="4">
        <v>657187.48</v>
      </c>
      <c r="K88" s="4"/>
    </row>
    <row r="89" spans="1:11" x14ac:dyDescent="0.2">
      <c r="A89" s="1" t="s">
        <v>690</v>
      </c>
      <c r="B89" s="26" t="s">
        <v>698</v>
      </c>
      <c r="C89" s="4">
        <v>2703775.41</v>
      </c>
      <c r="D89" s="4">
        <v>400993.69</v>
      </c>
      <c r="E89" s="4">
        <v>7439781.6500000004</v>
      </c>
      <c r="F89" s="4">
        <v>4176313.05</v>
      </c>
      <c r="G89" s="4">
        <v>14965935.210000001</v>
      </c>
      <c r="H89" s="4">
        <v>14950939.789999999</v>
      </c>
      <c r="I89" s="4">
        <v>1365862.47</v>
      </c>
      <c r="J89" s="4">
        <v>323528.67</v>
      </c>
      <c r="K89" s="4"/>
    </row>
    <row r="90" spans="1:11" x14ac:dyDescent="0.2">
      <c r="A90" s="1" t="s">
        <v>690</v>
      </c>
      <c r="B90" s="26" t="s">
        <v>699</v>
      </c>
      <c r="C90" s="4">
        <v>3521661.12</v>
      </c>
      <c r="D90" s="4">
        <v>271433.24</v>
      </c>
      <c r="E90" s="4">
        <v>8365915.9299999997</v>
      </c>
      <c r="F90" s="4">
        <v>5527096.54</v>
      </c>
      <c r="G90" s="4">
        <v>25034886.969999999</v>
      </c>
      <c r="H90" s="4">
        <v>24407741.800000001</v>
      </c>
      <c r="I90" s="4">
        <v>4390693.1900000004</v>
      </c>
      <c r="J90" s="4">
        <v>3563341.75</v>
      </c>
      <c r="K90" s="4"/>
    </row>
    <row r="91" spans="1:11" x14ac:dyDescent="0.2">
      <c r="A91" s="1" t="s">
        <v>690</v>
      </c>
      <c r="B91" s="26" t="s">
        <v>701</v>
      </c>
      <c r="C91" s="4">
        <v>645226.94999999995</v>
      </c>
      <c r="D91" s="4">
        <v>550174.71</v>
      </c>
      <c r="E91" s="4">
        <v>960401.78</v>
      </c>
      <c r="F91" s="4">
        <v>225284.37</v>
      </c>
      <c r="G91" s="4">
        <v>3777502.41</v>
      </c>
      <c r="H91" s="4">
        <v>4042571.33</v>
      </c>
      <c r="I91" s="4">
        <v>934805.59</v>
      </c>
      <c r="J91" s="4">
        <v>823549.61</v>
      </c>
      <c r="K91" s="4"/>
    </row>
    <row r="92" spans="1:11" x14ac:dyDescent="0.2">
      <c r="A92" s="1" t="s">
        <v>690</v>
      </c>
      <c r="B92" s="26" t="s">
        <v>702</v>
      </c>
      <c r="C92" s="4">
        <v>931414.1</v>
      </c>
      <c r="D92" s="4">
        <v>739907.97</v>
      </c>
      <c r="E92" s="4">
        <v>1477626.41</v>
      </c>
      <c r="F92" s="4">
        <v>605970.09</v>
      </c>
      <c r="G92" s="4">
        <v>9719853.0700000003</v>
      </c>
      <c r="H92" s="4">
        <v>9750866.2400000002</v>
      </c>
      <c r="I92" s="4">
        <v>2136437.5299999998</v>
      </c>
      <c r="J92" s="4">
        <v>743206.87</v>
      </c>
      <c r="K92" s="4"/>
    </row>
    <row r="93" spans="1:11" x14ac:dyDescent="0.2">
      <c r="A93" s="1" t="s">
        <v>690</v>
      </c>
      <c r="B93" s="26" t="s">
        <v>703</v>
      </c>
      <c r="C93" s="4">
        <v>3297419.08</v>
      </c>
      <c r="D93" s="4">
        <v>2611821.52</v>
      </c>
      <c r="E93" s="4">
        <v>3003294.34</v>
      </c>
      <c r="F93" s="4">
        <v>1097058.44</v>
      </c>
      <c r="G93" s="4">
        <v>11311182.26</v>
      </c>
      <c r="H93" s="4">
        <v>10989979.15</v>
      </c>
      <c r="I93" s="4">
        <v>2799672.18</v>
      </c>
      <c r="J93" s="4">
        <v>1104669.08</v>
      </c>
      <c r="K93" s="4"/>
    </row>
    <row r="94" spans="1:11" x14ac:dyDescent="0.2">
      <c r="A94" s="1" t="s">
        <v>690</v>
      </c>
      <c r="B94" s="26" t="s">
        <v>704</v>
      </c>
      <c r="C94" s="4">
        <v>688685.35</v>
      </c>
      <c r="D94" s="4">
        <v>454809.72</v>
      </c>
      <c r="E94" s="4">
        <v>603184.06000000006</v>
      </c>
      <c r="F94" s="4">
        <v>106107.91</v>
      </c>
      <c r="G94" s="4">
        <v>6987183.96</v>
      </c>
      <c r="H94" s="4">
        <v>7044216.8700000001</v>
      </c>
      <c r="I94" s="4">
        <v>1193403.3799999999</v>
      </c>
      <c r="J94" s="4">
        <v>1058237.6599999999</v>
      </c>
      <c r="K94" s="4"/>
    </row>
    <row r="95" spans="1:11" x14ac:dyDescent="0.2">
      <c r="A95" s="1" t="s">
        <v>690</v>
      </c>
      <c r="B95" s="26" t="s">
        <v>705</v>
      </c>
      <c r="C95" s="4">
        <v>298808.87</v>
      </c>
      <c r="D95" s="4">
        <v>222748.83</v>
      </c>
      <c r="E95" s="4">
        <v>896693.18</v>
      </c>
      <c r="F95" s="4">
        <v>568220.64</v>
      </c>
      <c r="G95" s="4">
        <v>2815164.33</v>
      </c>
      <c r="H95" s="4">
        <v>2663470.12</v>
      </c>
      <c r="I95" s="4">
        <v>1716821.53</v>
      </c>
      <c r="J95" s="4">
        <v>2031653.04</v>
      </c>
      <c r="K95" s="4"/>
    </row>
    <row r="96" spans="1:11" x14ac:dyDescent="0.2">
      <c r="A96" s="1" t="s">
        <v>690</v>
      </c>
      <c r="B96" s="26" t="s">
        <v>706</v>
      </c>
      <c r="C96" s="4">
        <v>52475.19</v>
      </c>
      <c r="D96" s="4">
        <v>6002.78</v>
      </c>
      <c r="E96" s="4">
        <v>746997.28</v>
      </c>
      <c r="F96" s="4">
        <v>327171.75</v>
      </c>
      <c r="G96" s="4">
        <v>750955.71</v>
      </c>
      <c r="H96" s="4">
        <v>810451.31</v>
      </c>
      <c r="I96" s="4">
        <v>78736.990000000005</v>
      </c>
      <c r="J96" s="4">
        <v>60111.53</v>
      </c>
      <c r="K96" s="4"/>
    </row>
    <row r="97" spans="1:11" x14ac:dyDescent="0.2">
      <c r="A97" s="1" t="s">
        <v>690</v>
      </c>
      <c r="B97" s="26" t="s">
        <v>707</v>
      </c>
      <c r="C97" s="4">
        <v>3974485</v>
      </c>
      <c r="D97" s="4">
        <v>3360207.12</v>
      </c>
      <c r="E97" s="4">
        <v>2662139.75</v>
      </c>
      <c r="F97" s="4">
        <v>731818.63</v>
      </c>
      <c r="G97" s="4">
        <v>7814886.1799999997</v>
      </c>
      <c r="H97" s="4">
        <v>7653638.29</v>
      </c>
      <c r="I97" s="4">
        <v>810623.59</v>
      </c>
      <c r="J97" s="4">
        <v>302749.06</v>
      </c>
      <c r="K97" s="4"/>
    </row>
    <row r="98" spans="1:11" x14ac:dyDescent="0.2">
      <c r="A98" s="1" t="s">
        <v>690</v>
      </c>
      <c r="B98" s="26" t="s">
        <v>708</v>
      </c>
      <c r="C98" s="4">
        <v>294361.53999999998</v>
      </c>
      <c r="D98" s="4">
        <v>215616.74</v>
      </c>
      <c r="E98" s="4">
        <v>614847.81000000006</v>
      </c>
      <c r="F98" s="4">
        <v>315220.92</v>
      </c>
      <c r="G98" s="4">
        <v>2763570.05</v>
      </c>
      <c r="H98" s="4">
        <v>2898975.03</v>
      </c>
      <c r="I98" s="4">
        <v>432532.31</v>
      </c>
      <c r="J98" s="4">
        <v>280355.58</v>
      </c>
      <c r="K98" s="4"/>
    </row>
    <row r="99" spans="1:11" x14ac:dyDescent="0.2">
      <c r="A99" s="1" t="s">
        <v>690</v>
      </c>
      <c r="B99" s="26" t="s">
        <v>709</v>
      </c>
      <c r="C99" s="4">
        <v>2349095.63</v>
      </c>
      <c r="D99" s="4">
        <v>1985883.45</v>
      </c>
      <c r="E99" s="4">
        <v>2660811.6</v>
      </c>
      <c r="F99" s="4">
        <v>1412601.15</v>
      </c>
      <c r="G99" s="4">
        <v>5561532.1600000001</v>
      </c>
      <c r="H99" s="4">
        <v>5454596.21</v>
      </c>
      <c r="I99" s="4">
        <v>1656044.58</v>
      </c>
      <c r="J99" s="4">
        <v>1464109.3</v>
      </c>
      <c r="K99" s="4"/>
    </row>
    <row r="100" spans="1:11" x14ac:dyDescent="0.2">
      <c r="A100" s="1" t="s">
        <v>690</v>
      </c>
      <c r="B100" s="26" t="s">
        <v>710</v>
      </c>
      <c r="C100" s="4">
        <v>191870</v>
      </c>
      <c r="D100" s="4">
        <v>74260</v>
      </c>
      <c r="E100" s="4">
        <v>1430877</v>
      </c>
      <c r="F100" s="4">
        <v>495003</v>
      </c>
      <c r="G100" s="4">
        <v>7209107</v>
      </c>
      <c r="H100" s="4">
        <v>7309918</v>
      </c>
      <c r="I100" s="4">
        <v>1245942</v>
      </c>
      <c r="J100" s="4">
        <v>887943</v>
      </c>
      <c r="K100" s="4"/>
    </row>
    <row r="101" spans="1:11" x14ac:dyDescent="0.2">
      <c r="A101" s="1" t="s">
        <v>690</v>
      </c>
      <c r="B101" s="26" t="s">
        <v>711</v>
      </c>
      <c r="C101" s="4">
        <v>1229984.99</v>
      </c>
      <c r="D101" s="4">
        <v>814999.32</v>
      </c>
      <c r="E101" s="4">
        <v>2781516.19</v>
      </c>
      <c r="F101" s="4">
        <v>346231.2</v>
      </c>
      <c r="G101" s="4">
        <v>6526042.9500000002</v>
      </c>
      <c r="H101" s="4">
        <v>6514510</v>
      </c>
      <c r="I101" s="4">
        <v>2382791.0499999998</v>
      </c>
      <c r="J101" s="4">
        <v>482563.61</v>
      </c>
      <c r="K101" s="4"/>
    </row>
    <row r="102" spans="1:11" x14ac:dyDescent="0.2">
      <c r="A102" s="1" t="s">
        <v>690</v>
      </c>
      <c r="B102" s="26" t="s">
        <v>712</v>
      </c>
      <c r="C102" s="4">
        <v>65185.4</v>
      </c>
      <c r="D102" s="4">
        <v>48067.79</v>
      </c>
      <c r="E102" s="4">
        <v>824410.04</v>
      </c>
      <c r="F102" s="4">
        <v>67591.56</v>
      </c>
      <c r="G102" s="4">
        <v>1552878.74</v>
      </c>
      <c r="H102" s="4">
        <v>1686736.4</v>
      </c>
      <c r="I102" s="4">
        <v>523071.93</v>
      </c>
      <c r="J102" s="4">
        <v>439987.22</v>
      </c>
      <c r="K102" s="4"/>
    </row>
    <row r="103" spans="1:11" x14ac:dyDescent="0.2">
      <c r="A103" s="1" t="s">
        <v>690</v>
      </c>
      <c r="B103" s="26" t="s">
        <v>713</v>
      </c>
      <c r="C103" s="4">
        <v>309004.74</v>
      </c>
      <c r="D103" s="4">
        <v>236233</v>
      </c>
      <c r="E103" s="4">
        <v>1563589.51</v>
      </c>
      <c r="F103" s="4">
        <v>771410.16</v>
      </c>
      <c r="G103" s="4">
        <v>3165455.71</v>
      </c>
      <c r="H103" s="4">
        <v>2885095</v>
      </c>
      <c r="I103" s="4">
        <v>557997.55000000005</v>
      </c>
      <c r="J103" s="4">
        <v>489141.93</v>
      </c>
      <c r="K103" s="4"/>
    </row>
    <row r="104" spans="1:11" x14ac:dyDescent="0.2">
      <c r="A104" s="1" t="s">
        <v>690</v>
      </c>
      <c r="B104" s="26" t="s">
        <v>714</v>
      </c>
      <c r="C104" s="4">
        <v>33445.15</v>
      </c>
      <c r="D104" s="4">
        <v>22100</v>
      </c>
      <c r="E104" s="4">
        <v>398105.76</v>
      </c>
      <c r="F104" s="4">
        <v>59182.99</v>
      </c>
      <c r="G104" s="4">
        <v>2701397.51</v>
      </c>
      <c r="H104" s="4">
        <v>2871834.06</v>
      </c>
      <c r="I104" s="4">
        <v>147367.34</v>
      </c>
      <c r="J104" s="4">
        <v>54619.15</v>
      </c>
      <c r="K104" s="4"/>
    </row>
    <row r="105" spans="1:11" x14ac:dyDescent="0.2">
      <c r="A105" s="1" t="s">
        <v>690</v>
      </c>
      <c r="B105" s="26" t="s">
        <v>715</v>
      </c>
      <c r="C105" s="4">
        <v>401027.45</v>
      </c>
      <c r="D105" s="4">
        <v>339133.89</v>
      </c>
      <c r="E105" s="4">
        <v>1089533.28</v>
      </c>
      <c r="F105" s="4">
        <v>685959.46</v>
      </c>
      <c r="G105" s="4">
        <v>4351165.6399999997</v>
      </c>
      <c r="H105" s="4">
        <v>3758974.3</v>
      </c>
      <c r="I105" s="4">
        <v>1589093.64</v>
      </c>
      <c r="J105" s="4">
        <v>808985.18</v>
      </c>
      <c r="K105" s="4"/>
    </row>
    <row r="106" spans="1:11" x14ac:dyDescent="0.2">
      <c r="A106" s="1" t="s">
        <v>690</v>
      </c>
      <c r="B106" s="26" t="s">
        <v>716</v>
      </c>
      <c r="C106" s="4">
        <v>3408200</v>
      </c>
      <c r="D106" s="4">
        <v>343400</v>
      </c>
      <c r="E106" s="4">
        <v>9071300</v>
      </c>
      <c r="F106" s="4">
        <v>6694600</v>
      </c>
      <c r="G106" s="4">
        <v>30976600</v>
      </c>
      <c r="H106" s="4">
        <v>30976200</v>
      </c>
      <c r="I106" s="4">
        <v>2444900</v>
      </c>
      <c r="J106" s="4">
        <v>1375800</v>
      </c>
      <c r="K106" s="4"/>
    </row>
    <row r="107" spans="1:11" x14ac:dyDescent="0.2">
      <c r="A107" s="1" t="s">
        <v>690</v>
      </c>
      <c r="B107" s="26" t="s">
        <v>717</v>
      </c>
      <c r="C107" s="4">
        <v>489894.61</v>
      </c>
      <c r="D107" s="4">
        <v>367609.49</v>
      </c>
      <c r="E107" s="4">
        <v>2108855.7400000002</v>
      </c>
      <c r="F107" s="4">
        <v>1318873.1399999999</v>
      </c>
      <c r="G107" s="4">
        <v>11595554.060000001</v>
      </c>
      <c r="H107" s="4">
        <v>12697156.720000001</v>
      </c>
      <c r="I107" s="4">
        <v>777493.51</v>
      </c>
      <c r="J107" s="4">
        <v>725079.56</v>
      </c>
      <c r="K107" s="4"/>
    </row>
    <row r="108" spans="1:11" x14ac:dyDescent="0.2">
      <c r="A108" s="1" t="s">
        <v>690</v>
      </c>
      <c r="B108" s="26" t="s">
        <v>718</v>
      </c>
      <c r="C108" s="4">
        <v>4675007.78</v>
      </c>
      <c r="D108" s="4">
        <v>4499498.9000000004</v>
      </c>
      <c r="E108" s="4">
        <v>1431006.83</v>
      </c>
      <c r="F108" s="4">
        <v>752754.18</v>
      </c>
      <c r="G108" s="4">
        <v>6273932.4699999997</v>
      </c>
      <c r="H108" s="4">
        <v>6672301.1200000001</v>
      </c>
      <c r="I108" s="4">
        <v>1842379.51</v>
      </c>
      <c r="J108" s="4">
        <v>1269611.43</v>
      </c>
      <c r="K108" s="4"/>
    </row>
    <row r="109" spans="1:11" x14ac:dyDescent="0.2">
      <c r="A109" s="1" t="s">
        <v>690</v>
      </c>
      <c r="B109" s="26" t="s">
        <v>719</v>
      </c>
      <c r="C109" s="4">
        <v>1377949.46</v>
      </c>
      <c r="D109" s="4">
        <v>1225182.3899999999</v>
      </c>
      <c r="E109" s="4">
        <v>579219.44999999995</v>
      </c>
      <c r="F109" s="4">
        <v>10060.200000000001</v>
      </c>
      <c r="G109" s="4">
        <v>7174810.3099999996</v>
      </c>
      <c r="H109" s="4">
        <v>7424557.9299999997</v>
      </c>
      <c r="I109" s="4">
        <v>918502.09</v>
      </c>
      <c r="J109" s="4">
        <v>732197.98</v>
      </c>
      <c r="K109" s="4"/>
    </row>
    <row r="110" spans="1:11" x14ac:dyDescent="0.2">
      <c r="A110" s="1" t="s">
        <v>690</v>
      </c>
      <c r="B110" s="26" t="s">
        <v>720</v>
      </c>
      <c r="C110" s="4">
        <v>876170</v>
      </c>
      <c r="D110" s="4">
        <v>670422</v>
      </c>
      <c r="E110" s="4">
        <v>2163127</v>
      </c>
      <c r="F110" s="4">
        <v>348782</v>
      </c>
      <c r="G110" s="4">
        <v>7854933</v>
      </c>
      <c r="H110" s="4">
        <v>6341793</v>
      </c>
      <c r="I110" s="4">
        <v>1496164</v>
      </c>
      <c r="J110" s="4">
        <v>1285213</v>
      </c>
      <c r="K110" s="4"/>
    </row>
    <row r="111" spans="1:11" x14ac:dyDescent="0.2">
      <c r="A111" s="1" t="s">
        <v>425</v>
      </c>
      <c r="B111" s="26" t="s">
        <v>721</v>
      </c>
      <c r="C111" s="4">
        <v>902916.52</v>
      </c>
      <c r="D111" s="4">
        <v>504730.59</v>
      </c>
      <c r="E111" s="4">
        <v>1995675.7</v>
      </c>
      <c r="F111" s="4">
        <v>480347.37</v>
      </c>
      <c r="G111" s="4">
        <v>7298462.7699999996</v>
      </c>
      <c r="H111" s="4">
        <v>7586209.5</v>
      </c>
      <c r="I111" s="4">
        <v>1067094.6599999999</v>
      </c>
      <c r="J111" s="4">
        <v>391421.91</v>
      </c>
      <c r="K111" s="4"/>
    </row>
    <row r="112" spans="1:11" x14ac:dyDescent="0.2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2">
      <c r="B113" s="26" t="s">
        <v>289</v>
      </c>
      <c r="C113" s="11">
        <f t="shared" ref="C113:J113" si="1">SUBTOTAL(9,C80:C112)</f>
        <v>191316076.12</v>
      </c>
      <c r="D113" s="11">
        <f t="shared" si="1"/>
        <v>156367965.47999999</v>
      </c>
      <c r="E113" s="11">
        <f t="shared" si="1"/>
        <v>97084903.920000002</v>
      </c>
      <c r="F113" s="11">
        <f t="shared" si="1"/>
        <v>49496450.70000001</v>
      </c>
      <c r="G113" s="11">
        <f t="shared" si="1"/>
        <v>275260926.70999998</v>
      </c>
      <c r="H113" s="11">
        <f t="shared" si="1"/>
        <v>273731245.19000006</v>
      </c>
      <c r="I113" s="11">
        <f t="shared" si="1"/>
        <v>52439651.989999995</v>
      </c>
      <c r="J113" s="11">
        <f t="shared" si="1"/>
        <v>33275673.499999993</v>
      </c>
      <c r="K113" s="4"/>
    </row>
    <row r="114" spans="1:12" x14ac:dyDescent="0.2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8.75" x14ac:dyDescent="0.3">
      <c r="B115" s="229" t="s">
        <v>322</v>
      </c>
      <c r="C115" s="229"/>
      <c r="D115" s="229"/>
      <c r="E115" s="229"/>
      <c r="F115" s="229"/>
      <c r="G115" s="229"/>
      <c r="H115" s="229"/>
      <c r="I115" s="229"/>
      <c r="J115" s="229"/>
      <c r="K115" s="229"/>
    </row>
    <row r="116" spans="1:12" ht="25.5" customHeight="1" x14ac:dyDescent="0.2">
      <c r="B116" s="24" t="s">
        <v>596</v>
      </c>
      <c r="C116" s="230" t="s">
        <v>354</v>
      </c>
      <c r="D116" s="231"/>
      <c r="E116" s="230" t="s">
        <v>355</v>
      </c>
      <c r="F116" s="231"/>
      <c r="G116" s="230" t="s">
        <v>602</v>
      </c>
      <c r="H116" s="231"/>
      <c r="I116" s="6"/>
      <c r="J116" s="89"/>
      <c r="K116" s="233" t="s">
        <v>162</v>
      </c>
      <c r="L116" s="234"/>
    </row>
    <row r="117" spans="1:12" x14ac:dyDescent="0.2">
      <c r="B117" s="26"/>
      <c r="C117" s="172" t="s">
        <v>315</v>
      </c>
      <c r="D117" s="172" t="s">
        <v>316</v>
      </c>
      <c r="E117" s="172" t="s">
        <v>315</v>
      </c>
      <c r="F117" s="172" t="s">
        <v>316</v>
      </c>
      <c r="G117" s="172" t="s">
        <v>315</v>
      </c>
      <c r="H117" s="172" t="s">
        <v>316</v>
      </c>
      <c r="K117" s="28" t="s">
        <v>315</v>
      </c>
      <c r="L117" s="28" t="s">
        <v>316</v>
      </c>
    </row>
    <row r="118" spans="1:12" x14ac:dyDescent="0.2">
      <c r="B118" s="26"/>
      <c r="C118" s="28" t="s">
        <v>317</v>
      </c>
      <c r="D118" s="28" t="s">
        <v>317</v>
      </c>
      <c r="E118" s="28" t="s">
        <v>317</v>
      </c>
      <c r="F118" s="28" t="s">
        <v>317</v>
      </c>
      <c r="G118" s="28" t="s">
        <v>317</v>
      </c>
      <c r="H118" s="28" t="s">
        <v>317</v>
      </c>
      <c r="K118" s="28" t="s">
        <v>317</v>
      </c>
      <c r="L118" s="28" t="s">
        <v>317</v>
      </c>
    </row>
    <row r="119" spans="1:12" x14ac:dyDescent="0.2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2">
      <c r="A120" s="1" t="s">
        <v>690</v>
      </c>
      <c r="B120" s="26" t="s">
        <v>694</v>
      </c>
      <c r="C120" s="4">
        <v>2266500</v>
      </c>
      <c r="D120" s="4">
        <v>1668000</v>
      </c>
      <c r="E120" s="4">
        <v>436900</v>
      </c>
      <c r="F120" s="4">
        <v>128300</v>
      </c>
      <c r="G120" s="4">
        <v>216100</v>
      </c>
      <c r="H120" s="4">
        <v>224300</v>
      </c>
      <c r="K120" s="4">
        <f t="shared" ref="K120:K150" si="2">C42+E42+G42+I42+C81+E81+G81+I81+C120+E120+G120</f>
        <v>46576000</v>
      </c>
      <c r="L120" s="4">
        <f t="shared" ref="L120:L150" si="3">D42+F42+H42+J42+D81+F81+H81+J81+D120+F120+H120</f>
        <v>41991700</v>
      </c>
    </row>
    <row r="121" spans="1:12" x14ac:dyDescent="0.2">
      <c r="A121" s="1" t="s">
        <v>690</v>
      </c>
      <c r="B121" s="26" t="s">
        <v>697</v>
      </c>
      <c r="C121" s="4">
        <v>9891955</v>
      </c>
      <c r="D121" s="4">
        <v>5080000</v>
      </c>
      <c r="E121" s="4">
        <v>0</v>
      </c>
      <c r="F121" s="4">
        <v>2307376</v>
      </c>
      <c r="G121" s="4">
        <v>12615241</v>
      </c>
      <c r="H121" s="4">
        <v>12321585</v>
      </c>
      <c r="K121" s="4">
        <f t="shared" si="2"/>
        <v>349460428</v>
      </c>
      <c r="L121" s="4">
        <f t="shared" si="3"/>
        <v>286274911</v>
      </c>
    </row>
    <row r="122" spans="1:12" x14ac:dyDescent="0.2">
      <c r="A122" s="1" t="s">
        <v>690</v>
      </c>
      <c r="B122" s="26" t="s">
        <v>700</v>
      </c>
      <c r="C122" s="4">
        <v>296779.51</v>
      </c>
      <c r="D122" s="4">
        <v>2691.32</v>
      </c>
      <c r="E122" s="4">
        <v>0</v>
      </c>
      <c r="F122" s="4">
        <v>0</v>
      </c>
      <c r="G122" s="4">
        <v>476828.15</v>
      </c>
      <c r="H122" s="4">
        <v>302449.53000000003</v>
      </c>
      <c r="K122" s="4">
        <f t="shared" si="2"/>
        <v>21040531.399999999</v>
      </c>
      <c r="L122" s="4">
        <f t="shared" si="3"/>
        <v>17601322.260000002</v>
      </c>
    </row>
    <row r="123" spans="1:12" x14ac:dyDescent="0.2">
      <c r="A123" s="1" t="s">
        <v>690</v>
      </c>
      <c r="B123" s="26" t="s">
        <v>691</v>
      </c>
      <c r="C123" s="4">
        <v>450833.43</v>
      </c>
      <c r="D123" s="4">
        <v>2093</v>
      </c>
      <c r="E123" s="4">
        <v>-0.01</v>
      </c>
      <c r="F123" s="4">
        <v>0</v>
      </c>
      <c r="G123" s="4">
        <v>166109.95000000001</v>
      </c>
      <c r="H123" s="4">
        <v>112563</v>
      </c>
      <c r="K123" s="4">
        <f t="shared" si="2"/>
        <v>11473543.209999999</v>
      </c>
      <c r="L123" s="4">
        <f t="shared" si="3"/>
        <v>12822214</v>
      </c>
    </row>
    <row r="124" spans="1:12" x14ac:dyDescent="0.2">
      <c r="A124" s="1" t="s">
        <v>690</v>
      </c>
      <c r="B124" s="26" t="s">
        <v>692</v>
      </c>
      <c r="C124" s="4">
        <v>207202.38</v>
      </c>
      <c r="D124" s="4">
        <v>4167.91</v>
      </c>
      <c r="E124" s="4">
        <v>1325.98</v>
      </c>
      <c r="F124" s="4">
        <v>0</v>
      </c>
      <c r="G124" s="4">
        <v>0</v>
      </c>
      <c r="H124" s="4">
        <v>0</v>
      </c>
      <c r="K124" s="4">
        <f t="shared" si="2"/>
        <v>8592960.4900000002</v>
      </c>
      <c r="L124" s="4">
        <f t="shared" si="3"/>
        <v>9402495.5900000017</v>
      </c>
    </row>
    <row r="125" spans="1:12" x14ac:dyDescent="0.2">
      <c r="A125" s="1" t="s">
        <v>690</v>
      </c>
      <c r="B125" s="26" t="s">
        <v>693</v>
      </c>
      <c r="C125" s="4">
        <v>2216891.12</v>
      </c>
      <c r="D125" s="4">
        <v>1824700.36</v>
      </c>
      <c r="E125" s="4">
        <v>0</v>
      </c>
      <c r="F125" s="4">
        <v>0</v>
      </c>
      <c r="G125" s="4">
        <v>257533.32</v>
      </c>
      <c r="H125" s="4">
        <v>173079.47</v>
      </c>
      <c r="K125" s="4">
        <f t="shared" si="2"/>
        <v>16758531.030000001</v>
      </c>
      <c r="L125" s="4">
        <f t="shared" si="3"/>
        <v>15616664.629999999</v>
      </c>
    </row>
    <row r="126" spans="1:12" x14ac:dyDescent="0.2">
      <c r="A126" s="1" t="s">
        <v>690</v>
      </c>
      <c r="B126" s="26" t="s">
        <v>695</v>
      </c>
      <c r="C126" s="4">
        <v>5669892</v>
      </c>
      <c r="D126" s="4">
        <v>3934605</v>
      </c>
      <c r="E126" s="4">
        <v>0</v>
      </c>
      <c r="F126" s="4">
        <v>0</v>
      </c>
      <c r="G126" s="4">
        <v>0</v>
      </c>
      <c r="H126" s="4">
        <v>0</v>
      </c>
      <c r="K126" s="4">
        <f t="shared" si="2"/>
        <v>52082434</v>
      </c>
      <c r="L126" s="4">
        <f t="shared" si="3"/>
        <v>46205784</v>
      </c>
    </row>
    <row r="127" spans="1:12" x14ac:dyDescent="0.2">
      <c r="A127" s="1" t="s">
        <v>690</v>
      </c>
      <c r="B127" s="26" t="s">
        <v>696</v>
      </c>
      <c r="C127" s="4">
        <v>1759938.38</v>
      </c>
      <c r="D127" s="4">
        <v>416527.66</v>
      </c>
      <c r="E127" s="4">
        <v>27181.05</v>
      </c>
      <c r="F127" s="4">
        <v>31098.400000000001</v>
      </c>
      <c r="G127" s="4">
        <v>336295</v>
      </c>
      <c r="H127" s="4">
        <v>100000</v>
      </c>
      <c r="K127" s="4">
        <f t="shared" si="2"/>
        <v>18486066.5</v>
      </c>
      <c r="L127" s="4">
        <f t="shared" si="3"/>
        <v>19159319.049999997</v>
      </c>
    </row>
    <row r="128" spans="1:12" x14ac:dyDescent="0.2">
      <c r="A128" s="1" t="s">
        <v>690</v>
      </c>
      <c r="B128" s="26" t="s">
        <v>698</v>
      </c>
      <c r="C128" s="4">
        <v>1823300.71</v>
      </c>
      <c r="D128" s="4">
        <v>1091492.8999999999</v>
      </c>
      <c r="E128" s="4">
        <v>188518.78</v>
      </c>
      <c r="F128" s="4">
        <v>178451.73</v>
      </c>
      <c r="G128" s="4">
        <v>520597.53</v>
      </c>
      <c r="H128" s="4">
        <v>42273.1</v>
      </c>
      <c r="K128" s="4">
        <f t="shared" si="2"/>
        <v>42299698.25</v>
      </c>
      <c r="L128" s="4">
        <f t="shared" si="3"/>
        <v>37409556.019999996</v>
      </c>
    </row>
    <row r="129" spans="1:12" x14ac:dyDescent="0.2">
      <c r="A129" s="1" t="s">
        <v>690</v>
      </c>
      <c r="B129" s="26" t="s">
        <v>699</v>
      </c>
      <c r="C129" s="4">
        <v>3007110.4</v>
      </c>
      <c r="D129" s="4">
        <v>1946122.01</v>
      </c>
      <c r="E129" s="4">
        <v>321158.42</v>
      </c>
      <c r="F129" s="4">
        <v>0</v>
      </c>
      <c r="G129" s="4">
        <v>539889.28</v>
      </c>
      <c r="H129" s="4">
        <v>70000</v>
      </c>
      <c r="K129" s="4">
        <f t="shared" si="2"/>
        <v>61107170.259999998</v>
      </c>
      <c r="L129" s="4">
        <f t="shared" si="3"/>
        <v>52866730.159999996</v>
      </c>
    </row>
    <row r="130" spans="1:12" x14ac:dyDescent="0.2">
      <c r="A130" s="1" t="s">
        <v>690</v>
      </c>
      <c r="B130" s="26" t="s">
        <v>701</v>
      </c>
      <c r="C130" s="4">
        <v>510957.84</v>
      </c>
      <c r="D130" s="4">
        <v>3920.35</v>
      </c>
      <c r="E130" s="4">
        <v>-0.01</v>
      </c>
      <c r="F130" s="4">
        <v>0</v>
      </c>
      <c r="G130" s="4">
        <v>275234.84000000003</v>
      </c>
      <c r="H130" s="4">
        <v>97812.03</v>
      </c>
      <c r="K130" s="4">
        <f t="shared" si="2"/>
        <v>13541144.950000001</v>
      </c>
      <c r="L130" s="4">
        <f t="shared" si="3"/>
        <v>13363680.139999999</v>
      </c>
    </row>
    <row r="131" spans="1:12" x14ac:dyDescent="0.2">
      <c r="A131" s="1" t="s">
        <v>690</v>
      </c>
      <c r="B131" s="26" t="s">
        <v>702</v>
      </c>
      <c r="C131" s="4">
        <v>2656273.14</v>
      </c>
      <c r="D131" s="4">
        <v>2038603.07</v>
      </c>
      <c r="E131" s="4">
        <v>0</v>
      </c>
      <c r="F131" s="4">
        <v>25000</v>
      </c>
      <c r="G131" s="4">
        <v>458179.49</v>
      </c>
      <c r="H131" s="4">
        <v>333482.21000000002</v>
      </c>
      <c r="K131" s="4">
        <f t="shared" si="2"/>
        <v>26706510.239999998</v>
      </c>
      <c r="L131" s="4">
        <f t="shared" si="3"/>
        <v>26244701.960000005</v>
      </c>
    </row>
    <row r="132" spans="1:12" x14ac:dyDescent="0.2">
      <c r="A132" s="1" t="s">
        <v>690</v>
      </c>
      <c r="B132" s="26" t="s">
        <v>703</v>
      </c>
      <c r="C132" s="4">
        <v>3965690.18</v>
      </c>
      <c r="D132" s="4">
        <v>2732419.49</v>
      </c>
      <c r="E132" s="4">
        <v>0</v>
      </c>
      <c r="F132" s="4">
        <v>0</v>
      </c>
      <c r="G132" s="4">
        <v>262500</v>
      </c>
      <c r="H132" s="4">
        <v>120000</v>
      </c>
      <c r="K132" s="4">
        <f t="shared" si="2"/>
        <v>36858985.18</v>
      </c>
      <c r="L132" s="4">
        <f t="shared" si="3"/>
        <v>28672826.079999998</v>
      </c>
    </row>
    <row r="133" spans="1:12" x14ac:dyDescent="0.2">
      <c r="A133" s="1" t="s">
        <v>690</v>
      </c>
      <c r="B133" s="26" t="s">
        <v>704</v>
      </c>
      <c r="C133" s="4">
        <v>1710419.22</v>
      </c>
      <c r="D133" s="4">
        <v>1230038.8999999999</v>
      </c>
      <c r="E133" s="4">
        <v>64382.25</v>
      </c>
      <c r="F133" s="4">
        <v>0</v>
      </c>
      <c r="G133" s="4">
        <v>0</v>
      </c>
      <c r="H133" s="4">
        <v>35000</v>
      </c>
      <c r="K133" s="4">
        <f t="shared" si="2"/>
        <v>15863935.040000001</v>
      </c>
      <c r="L133" s="4">
        <f t="shared" si="3"/>
        <v>16841962.029999997</v>
      </c>
    </row>
    <row r="134" spans="1:12" x14ac:dyDescent="0.2">
      <c r="A134" s="1" t="s">
        <v>690</v>
      </c>
      <c r="B134" s="26" t="s">
        <v>705</v>
      </c>
      <c r="C134" s="4">
        <v>1323989.1399999999</v>
      </c>
      <c r="D134" s="4">
        <v>972272.44</v>
      </c>
      <c r="E134" s="4">
        <v>100000</v>
      </c>
      <c r="F134" s="4">
        <v>100000</v>
      </c>
      <c r="G134" s="4">
        <v>156188.87</v>
      </c>
      <c r="H134" s="4">
        <v>107225.2</v>
      </c>
      <c r="K134" s="4">
        <f t="shared" si="2"/>
        <v>11538798</v>
      </c>
      <c r="L134" s="4">
        <f t="shared" si="3"/>
        <v>12522484.079999996</v>
      </c>
    </row>
    <row r="135" spans="1:12" x14ac:dyDescent="0.2">
      <c r="A135" s="1" t="s">
        <v>690</v>
      </c>
      <c r="B135" s="26" t="s">
        <v>706</v>
      </c>
      <c r="C135" s="4">
        <v>529143.27</v>
      </c>
      <c r="D135" s="4">
        <v>453558.68</v>
      </c>
      <c r="E135" s="4">
        <v>2295.5100000000002</v>
      </c>
      <c r="F135" s="4">
        <v>0</v>
      </c>
      <c r="G135" s="4">
        <v>109320.63</v>
      </c>
      <c r="H135" s="4">
        <v>33541.879999999997</v>
      </c>
      <c r="K135" s="4">
        <f t="shared" si="2"/>
        <v>4355371.63</v>
      </c>
      <c r="L135" s="4">
        <f t="shared" si="3"/>
        <v>4046799.6299999994</v>
      </c>
    </row>
    <row r="136" spans="1:12" x14ac:dyDescent="0.2">
      <c r="A136" s="1" t="s">
        <v>690</v>
      </c>
      <c r="B136" s="26" t="s">
        <v>707</v>
      </c>
      <c r="C136" s="4">
        <v>1154674.8600000001</v>
      </c>
      <c r="D136" s="4">
        <v>9882</v>
      </c>
      <c r="E136" s="4">
        <v>370561.85</v>
      </c>
      <c r="F136" s="4">
        <v>347420.96</v>
      </c>
      <c r="G136" s="4">
        <v>402772775.52999997</v>
      </c>
      <c r="H136" s="4">
        <v>402803757.18000001</v>
      </c>
      <c r="K136" s="4">
        <f t="shared" si="2"/>
        <v>432170920.94</v>
      </c>
      <c r="L136" s="4">
        <f t="shared" si="3"/>
        <v>429687564.25</v>
      </c>
    </row>
    <row r="137" spans="1:12" x14ac:dyDescent="0.2">
      <c r="A137" s="1" t="s">
        <v>690</v>
      </c>
      <c r="B137" s="26" t="s">
        <v>708</v>
      </c>
      <c r="C137" s="4">
        <v>335465.40999999997</v>
      </c>
      <c r="D137" s="4">
        <v>6362.93</v>
      </c>
      <c r="E137" s="4">
        <v>0</v>
      </c>
      <c r="F137" s="4">
        <v>50000</v>
      </c>
      <c r="G137" s="4">
        <v>816719.13</v>
      </c>
      <c r="H137" s="4">
        <v>150000</v>
      </c>
      <c r="K137" s="4">
        <f t="shared" si="2"/>
        <v>8588156.6400000006</v>
      </c>
      <c r="L137" s="4">
        <f t="shared" si="3"/>
        <v>8769711.0800000001</v>
      </c>
    </row>
    <row r="138" spans="1:12" x14ac:dyDescent="0.2">
      <c r="A138" s="1" t="s">
        <v>690</v>
      </c>
      <c r="B138" s="26" t="s">
        <v>709</v>
      </c>
      <c r="C138" s="4">
        <v>1801773.5</v>
      </c>
      <c r="D138" s="4">
        <v>1652660.72</v>
      </c>
      <c r="E138" s="4">
        <v>0</v>
      </c>
      <c r="F138" s="4">
        <v>0</v>
      </c>
      <c r="G138" s="4">
        <v>448556.53</v>
      </c>
      <c r="H138" s="4">
        <v>161291.67000000001</v>
      </c>
      <c r="K138" s="4">
        <f t="shared" si="2"/>
        <v>23072404.399999999</v>
      </c>
      <c r="L138" s="4">
        <f t="shared" si="3"/>
        <v>25488641.16</v>
      </c>
    </row>
    <row r="139" spans="1:12" x14ac:dyDescent="0.2">
      <c r="A139" s="1" t="s">
        <v>690</v>
      </c>
      <c r="B139" s="26" t="s">
        <v>710</v>
      </c>
      <c r="C139" s="4">
        <v>3075769</v>
      </c>
      <c r="D139" s="4">
        <v>2093265</v>
      </c>
      <c r="E139" s="4">
        <v>0</v>
      </c>
      <c r="F139" s="4">
        <v>0</v>
      </c>
      <c r="G139" s="4">
        <v>279278</v>
      </c>
      <c r="H139" s="4">
        <v>254303</v>
      </c>
      <c r="K139" s="4">
        <f t="shared" si="2"/>
        <v>17953556</v>
      </c>
      <c r="L139" s="4">
        <f t="shared" si="3"/>
        <v>16174988</v>
      </c>
    </row>
    <row r="140" spans="1:12" x14ac:dyDescent="0.2">
      <c r="A140" s="1" t="s">
        <v>690</v>
      </c>
      <c r="B140" s="26" t="s">
        <v>711</v>
      </c>
      <c r="C140" s="4">
        <v>1604526.09</v>
      </c>
      <c r="D140" s="4">
        <v>1600079.49</v>
      </c>
      <c r="E140" s="4">
        <v>854.29</v>
      </c>
      <c r="F140" s="4">
        <v>0</v>
      </c>
      <c r="G140" s="4">
        <v>284808</v>
      </c>
      <c r="H140" s="4">
        <v>389000</v>
      </c>
      <c r="K140" s="4">
        <f t="shared" si="2"/>
        <v>21744853.199999999</v>
      </c>
      <c r="L140" s="4">
        <f t="shared" si="3"/>
        <v>21122215.839999996</v>
      </c>
    </row>
    <row r="141" spans="1:12" x14ac:dyDescent="0.2">
      <c r="A141" s="1" t="s">
        <v>690</v>
      </c>
      <c r="B141" s="26" t="s">
        <v>712</v>
      </c>
      <c r="C141" s="4">
        <v>1707193.75</v>
      </c>
      <c r="D141" s="4">
        <v>1208175.78</v>
      </c>
      <c r="E141" s="4">
        <v>0</v>
      </c>
      <c r="F141" s="4">
        <v>0</v>
      </c>
      <c r="G141" s="4">
        <v>145322.19</v>
      </c>
      <c r="H141" s="4">
        <v>20013.830000000002</v>
      </c>
      <c r="K141" s="4">
        <f t="shared" si="2"/>
        <v>7770808.6699999999</v>
      </c>
      <c r="L141" s="4">
        <f t="shared" si="3"/>
        <v>7703522.8399999999</v>
      </c>
    </row>
    <row r="142" spans="1:12" x14ac:dyDescent="0.2">
      <c r="A142" s="1" t="s">
        <v>690</v>
      </c>
      <c r="B142" s="26" t="s">
        <v>713</v>
      </c>
      <c r="C142" s="4">
        <v>1696389.22</v>
      </c>
      <c r="D142" s="4">
        <v>1283748</v>
      </c>
      <c r="E142" s="4">
        <v>132965.75</v>
      </c>
      <c r="F142" s="4">
        <v>119729.33</v>
      </c>
      <c r="G142" s="4">
        <v>175079</v>
      </c>
      <c r="H142" s="4">
        <v>73329</v>
      </c>
      <c r="K142" s="4">
        <f t="shared" si="2"/>
        <v>11538752.220000001</v>
      </c>
      <c r="L142" s="4">
        <f t="shared" si="3"/>
        <v>10889088.229999999</v>
      </c>
    </row>
    <row r="143" spans="1:12" x14ac:dyDescent="0.2">
      <c r="A143" s="1" t="s">
        <v>690</v>
      </c>
      <c r="B143" s="26" t="s">
        <v>714</v>
      </c>
      <c r="C143" s="4">
        <v>374400.77</v>
      </c>
      <c r="D143" s="4">
        <v>7063.84</v>
      </c>
      <c r="E143" s="4">
        <v>2022.81</v>
      </c>
      <c r="F143" s="4">
        <v>0</v>
      </c>
      <c r="G143" s="4">
        <v>170771.6</v>
      </c>
      <c r="H143" s="4">
        <v>45651.07</v>
      </c>
      <c r="K143" s="4">
        <f t="shared" si="2"/>
        <v>6409640.1499999994</v>
      </c>
      <c r="L143" s="4">
        <f t="shared" si="3"/>
        <v>6488225.6300000008</v>
      </c>
    </row>
    <row r="144" spans="1:12" x14ac:dyDescent="0.2">
      <c r="A144" s="1" t="s">
        <v>690</v>
      </c>
      <c r="B144" s="26" t="s">
        <v>715</v>
      </c>
      <c r="C144" s="4">
        <v>1675150.28</v>
      </c>
      <c r="D144" s="4">
        <v>1280000</v>
      </c>
      <c r="E144" s="4">
        <v>79881.710000000006</v>
      </c>
      <c r="F144" s="4">
        <v>30017.599999999999</v>
      </c>
      <c r="G144" s="4">
        <v>122619.57</v>
      </c>
      <c r="H144" s="4">
        <v>117748</v>
      </c>
      <c r="K144" s="4">
        <f t="shared" si="2"/>
        <v>13145666.33</v>
      </c>
      <c r="L144" s="4">
        <f t="shared" si="3"/>
        <v>11661575.85</v>
      </c>
    </row>
    <row r="145" spans="1:12" x14ac:dyDescent="0.2">
      <c r="A145" s="1" t="s">
        <v>690</v>
      </c>
      <c r="B145" s="26" t="s">
        <v>716</v>
      </c>
      <c r="C145" s="4">
        <v>2122600</v>
      </c>
      <c r="D145" s="4">
        <v>1331500</v>
      </c>
      <c r="E145" s="4">
        <v>473000</v>
      </c>
      <c r="F145" s="4">
        <v>310200</v>
      </c>
      <c r="G145" s="4">
        <v>309600</v>
      </c>
      <c r="H145" s="4">
        <v>309600</v>
      </c>
      <c r="K145" s="4">
        <f t="shared" si="2"/>
        <v>70793800</v>
      </c>
      <c r="L145" s="4">
        <f t="shared" si="3"/>
        <v>62539900</v>
      </c>
    </row>
    <row r="146" spans="1:12" x14ac:dyDescent="0.2">
      <c r="A146" s="1" t="s">
        <v>690</v>
      </c>
      <c r="B146" s="26" t="s">
        <v>717</v>
      </c>
      <c r="C146" s="4">
        <v>2567585.6800000002</v>
      </c>
      <c r="D146" s="4">
        <v>1706949.4</v>
      </c>
      <c r="E146" s="4">
        <v>0</v>
      </c>
      <c r="F146" s="4">
        <v>2500</v>
      </c>
      <c r="G146" s="4">
        <v>400283.13</v>
      </c>
      <c r="H146" s="4">
        <v>190354.82</v>
      </c>
      <c r="K146" s="4">
        <f t="shared" si="2"/>
        <v>29247503.550000001</v>
      </c>
      <c r="L146" s="4">
        <f t="shared" si="3"/>
        <v>29360589.43</v>
      </c>
    </row>
    <row r="147" spans="1:12" x14ac:dyDescent="0.2">
      <c r="A147" s="1" t="s">
        <v>690</v>
      </c>
      <c r="B147" s="26" t="s">
        <v>718</v>
      </c>
      <c r="C147" s="4">
        <v>1536162.39</v>
      </c>
      <c r="D147" s="4">
        <v>879282.96</v>
      </c>
      <c r="E147" s="4">
        <v>64476</v>
      </c>
      <c r="F147" s="4">
        <v>61746</v>
      </c>
      <c r="G147" s="4">
        <v>382749.22</v>
      </c>
      <c r="H147" s="4">
        <v>150155.99</v>
      </c>
      <c r="K147" s="4">
        <f t="shared" si="2"/>
        <v>25728775.630000003</v>
      </c>
      <c r="L147" s="4">
        <f t="shared" si="3"/>
        <v>26933915.119999997</v>
      </c>
    </row>
    <row r="148" spans="1:12" x14ac:dyDescent="0.2">
      <c r="A148" s="1" t="s">
        <v>690</v>
      </c>
      <c r="B148" s="26" t="s">
        <v>719</v>
      </c>
      <c r="C148" s="4">
        <v>2248262.66</v>
      </c>
      <c r="D148" s="4">
        <v>1631809.24</v>
      </c>
      <c r="E148" s="4">
        <v>400700.34</v>
      </c>
      <c r="F148" s="4">
        <v>283226.65999999997</v>
      </c>
      <c r="G148" s="4">
        <v>154091.87</v>
      </c>
      <c r="H148" s="4">
        <v>65178.81</v>
      </c>
      <c r="K148" s="4">
        <f t="shared" si="2"/>
        <v>15908548.359999999</v>
      </c>
      <c r="L148" s="4">
        <f t="shared" si="3"/>
        <v>15870119.73</v>
      </c>
    </row>
    <row r="149" spans="1:12" x14ac:dyDescent="0.2">
      <c r="A149" s="1" t="s">
        <v>690</v>
      </c>
      <c r="B149" s="26" t="s">
        <v>720</v>
      </c>
      <c r="C149" s="4">
        <v>2549592</v>
      </c>
      <c r="D149" s="4">
        <v>1766627</v>
      </c>
      <c r="E149" s="4">
        <v>0</v>
      </c>
      <c r="F149" s="4">
        <v>0</v>
      </c>
      <c r="G149" s="4">
        <v>290760</v>
      </c>
      <c r="H149" s="4">
        <v>147642</v>
      </c>
      <c r="K149" s="4">
        <f t="shared" si="2"/>
        <v>23601943</v>
      </c>
      <c r="L149" s="4">
        <f t="shared" si="3"/>
        <v>25801491</v>
      </c>
    </row>
    <row r="150" spans="1:12" x14ac:dyDescent="0.2">
      <c r="A150" s="1" t="s">
        <v>426</v>
      </c>
      <c r="B150" s="26" t="s">
        <v>721</v>
      </c>
      <c r="C150" s="4">
        <v>1077669.97</v>
      </c>
      <c r="D150" s="4">
        <v>606213.38</v>
      </c>
      <c r="E150" s="4">
        <v>0</v>
      </c>
      <c r="F150" s="4">
        <v>0</v>
      </c>
      <c r="G150" s="4">
        <v>334749.78999999998</v>
      </c>
      <c r="H150" s="4">
        <v>47002.52</v>
      </c>
      <c r="K150" s="4">
        <f t="shared" si="2"/>
        <v>20701027.319999997</v>
      </c>
      <c r="L150" s="4">
        <f t="shared" si="3"/>
        <v>22250379.739999998</v>
      </c>
    </row>
    <row r="151" spans="1:12" x14ac:dyDescent="0.2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2">
      <c r="B152" s="26" t="s">
        <v>289</v>
      </c>
      <c r="C152" s="11">
        <f t="shared" ref="C152:H152" si="4">SUBTOTAL(9,C119:C151)</f>
        <v>63814091.300000012</v>
      </c>
      <c r="D152" s="11">
        <f t="shared" si="4"/>
        <v>40464832.829999998</v>
      </c>
      <c r="E152" s="11">
        <f t="shared" si="4"/>
        <v>2666224.7199999997</v>
      </c>
      <c r="F152" s="11">
        <f t="shared" si="4"/>
        <v>3975066.68</v>
      </c>
      <c r="G152" s="11">
        <f t="shared" si="4"/>
        <v>423478181.62</v>
      </c>
      <c r="H152" s="11">
        <f t="shared" si="4"/>
        <v>418998339.31</v>
      </c>
      <c r="I152" s="6"/>
      <c r="J152" s="6"/>
      <c r="K152" s="11">
        <f>SUBTOTAL(9,K119:K151)</f>
        <v>1465118464.5900002</v>
      </c>
      <c r="L152" s="11">
        <f>SUBTOTAL(9,L119:L151)</f>
        <v>1361785078.53</v>
      </c>
    </row>
    <row r="153" spans="1:12" x14ac:dyDescent="0.2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25">
      <c r="B155" s="26"/>
      <c r="C155" s="235"/>
      <c r="D155" s="235"/>
      <c r="E155" s="235"/>
      <c r="F155" s="235"/>
      <c r="H155" s="186"/>
      <c r="I155" s="186"/>
      <c r="K155" s="188" t="s">
        <v>162</v>
      </c>
      <c r="L155" s="189"/>
    </row>
    <row r="156" spans="1:12" ht="13.5" thickTop="1" x14ac:dyDescent="0.2">
      <c r="B156" s="15"/>
      <c r="C156" s="28"/>
      <c r="D156" s="28"/>
      <c r="E156" s="28"/>
      <c r="F156" s="28"/>
      <c r="H156" s="26"/>
      <c r="I156" s="28"/>
      <c r="J156" s="27"/>
      <c r="K156" s="28" t="s">
        <v>315</v>
      </c>
      <c r="L156" s="28" t="s">
        <v>316</v>
      </c>
    </row>
    <row r="157" spans="1:12" x14ac:dyDescent="0.2">
      <c r="B157" s="15"/>
      <c r="C157" s="28"/>
      <c r="D157" s="28"/>
      <c r="E157" s="28"/>
      <c r="F157" s="28"/>
      <c r="H157" s="28"/>
      <c r="I157" s="28"/>
      <c r="J157" s="27"/>
      <c r="K157" s="28" t="s">
        <v>317</v>
      </c>
      <c r="L157" s="28" t="s">
        <v>317</v>
      </c>
    </row>
    <row r="158" spans="1:12" x14ac:dyDescent="0.2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2">
      <c r="A159" s="1" t="s">
        <v>175</v>
      </c>
      <c r="B159" s="26"/>
      <c r="C159" s="4"/>
      <c r="D159" s="4"/>
      <c r="E159" s="4"/>
      <c r="F159" s="4"/>
      <c r="H159" s="200" t="s">
        <v>597</v>
      </c>
      <c r="I159" s="184"/>
      <c r="J159" s="184"/>
      <c r="K159" s="168">
        <v>0</v>
      </c>
      <c r="L159" s="168">
        <v>0</v>
      </c>
    </row>
    <row r="160" spans="1:12" x14ac:dyDescent="0.2">
      <c r="B160" s="26"/>
      <c r="C160" s="4"/>
      <c r="D160" s="4"/>
      <c r="E160" s="4"/>
      <c r="F160" s="4"/>
      <c r="H160" s="4"/>
      <c r="I160" s="4"/>
      <c r="J160" s="4"/>
      <c r="K160" s="15">
        <f>K152+K159</f>
        <v>1465118464.5900002</v>
      </c>
      <c r="L160" s="15">
        <f>L152+L159</f>
        <v>1361785078.53</v>
      </c>
    </row>
    <row r="161" spans="1:13" x14ac:dyDescent="0.2">
      <c r="A161" s="1" t="s">
        <v>179</v>
      </c>
      <c r="B161" s="26"/>
      <c r="C161" s="4"/>
      <c r="D161" s="4"/>
      <c r="E161" s="4"/>
      <c r="F161" s="4"/>
      <c r="H161" s="185" t="s">
        <v>562</v>
      </c>
      <c r="I161" s="184"/>
      <c r="J161" s="184"/>
      <c r="K161" s="4">
        <v>8541896.8000000007</v>
      </c>
      <c r="L161" s="4">
        <v>8541896.8000000007</v>
      </c>
    </row>
    <row r="162" spans="1:13" ht="13.5" thickBot="1" x14ac:dyDescent="0.25">
      <c r="B162" s="10"/>
      <c r="C162" s="10"/>
      <c r="D162" s="10"/>
      <c r="E162" s="10"/>
      <c r="F162" s="10"/>
      <c r="H162" s="10"/>
      <c r="I162" s="149"/>
      <c r="J162" s="149"/>
      <c r="K162" s="4"/>
      <c r="L162" s="149"/>
    </row>
    <row r="163" spans="1:13" ht="14.25" thickTop="1" thickBot="1" x14ac:dyDescent="0.25">
      <c r="B163" s="10"/>
      <c r="C163" s="10"/>
      <c r="D163" s="10"/>
      <c r="E163" s="10"/>
      <c r="F163" s="10"/>
      <c r="H163" s="180" t="s">
        <v>176</v>
      </c>
      <c r="I163" s="181"/>
      <c r="J163" s="180"/>
      <c r="K163" s="187">
        <f>K160-K161</f>
        <v>1456576567.7900002</v>
      </c>
      <c r="L163" s="151">
        <f>L160-L161</f>
        <v>1353243181.73</v>
      </c>
      <c r="M163" s="6"/>
    </row>
    <row r="164" spans="1:13" ht="13.5" thickTop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2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115:K115"/>
    <mergeCell ref="G116:H116"/>
    <mergeCell ref="K116:L116"/>
    <mergeCell ref="C155:D155"/>
    <mergeCell ref="E155:F155"/>
    <mergeCell ref="C116:D116"/>
    <mergeCell ref="E116:F116"/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A8" sqref="A8"/>
    </sheetView>
  </sheetViews>
  <sheetFormatPr defaultRowHeight="12.75" x14ac:dyDescent="0.2"/>
  <cols>
    <col min="1" max="1" width="9.140625" style="1" hidden="1" customWidth="1"/>
    <col min="2" max="2" width="27.7109375" style="1" customWidth="1"/>
    <col min="3" max="10" width="13" style="1" customWidth="1"/>
    <col min="11" max="12" width="18" style="1" customWidth="1"/>
    <col min="13" max="21" width="13" style="1" customWidth="1"/>
    <col min="22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318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300</v>
      </c>
    </row>
    <row r="10" spans="1:12" hidden="1" x14ac:dyDescent="0.2">
      <c r="A10" s="1" t="s">
        <v>313</v>
      </c>
      <c r="B10" s="8"/>
      <c r="K10" s="31" t="s">
        <v>290</v>
      </c>
      <c r="L10" s="31" t="s">
        <v>290</v>
      </c>
    </row>
    <row r="11" spans="1:12" hidden="1" x14ac:dyDescent="0.2">
      <c r="A11" s="1" t="s">
        <v>295</v>
      </c>
      <c r="C11" s="7"/>
      <c r="E11" s="7"/>
      <c r="G11" s="7"/>
      <c r="I11" s="7"/>
      <c r="K11" s="64">
        <v>10</v>
      </c>
      <c r="L11" s="31">
        <v>30</v>
      </c>
    </row>
    <row r="12" spans="1:12" hidden="1" x14ac:dyDescent="0.2">
      <c r="A12" s="1" t="s">
        <v>285</v>
      </c>
      <c r="K12" s="31" t="s">
        <v>180</v>
      </c>
      <c r="L12" s="31" t="s">
        <v>180</v>
      </c>
    </row>
    <row r="13" spans="1:12" s="22" customFormat="1" ht="12.75" hidden="1" customHeight="1" x14ac:dyDescent="0.25">
      <c r="A13" s="1" t="s">
        <v>427</v>
      </c>
      <c r="C13" s="1"/>
      <c r="D13" s="1"/>
      <c r="E13" s="1"/>
      <c r="F13" s="1"/>
      <c r="G13" s="1"/>
      <c r="H13" s="1"/>
      <c r="I13" s="1"/>
      <c r="J13" s="1"/>
      <c r="K13" s="31" t="s">
        <v>420</v>
      </c>
      <c r="L13" s="31" t="s">
        <v>421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608</v>
      </c>
    </row>
    <row r="16" spans="1:12" hidden="1" x14ac:dyDescent="0.2">
      <c r="A16" s="1" t="s">
        <v>301</v>
      </c>
    </row>
    <row r="17" spans="1:12" hidden="1" x14ac:dyDescent="0.2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2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286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25">
      <c r="A20" s="1" t="s">
        <v>434</v>
      </c>
      <c r="C20" s="1" t="s">
        <v>420</v>
      </c>
      <c r="D20" s="1" t="s">
        <v>421</v>
      </c>
      <c r="E20" s="1" t="s">
        <v>420</v>
      </c>
      <c r="F20" s="1" t="s">
        <v>421</v>
      </c>
      <c r="G20" s="1" t="s">
        <v>420</v>
      </c>
      <c r="H20" s="1" t="s">
        <v>421</v>
      </c>
      <c r="I20" s="1" t="s">
        <v>420</v>
      </c>
      <c r="J20" s="1" t="s">
        <v>421</v>
      </c>
    </row>
    <row r="21" spans="1:12" customFormat="1" x14ac:dyDescent="0.2"/>
    <row r="22" spans="1:12" hidden="1" x14ac:dyDescent="0.2">
      <c r="A22" s="1" t="s">
        <v>609</v>
      </c>
    </row>
    <row r="23" spans="1:12" hidden="1" x14ac:dyDescent="0.2">
      <c r="A23" s="1" t="s">
        <v>442</v>
      </c>
    </row>
    <row r="24" spans="1:12" hidden="1" x14ac:dyDescent="0.2">
      <c r="A24" s="1" t="s">
        <v>443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</row>
    <row r="25" spans="1:12" hidden="1" x14ac:dyDescent="0.2">
      <c r="A25" s="1" t="s">
        <v>444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445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25">
      <c r="A27" s="1" t="s">
        <v>446</v>
      </c>
      <c r="C27" s="1" t="s">
        <v>420</v>
      </c>
      <c r="D27" s="1" t="s">
        <v>421</v>
      </c>
      <c r="E27" s="1" t="s">
        <v>420</v>
      </c>
      <c r="F27" s="1" t="s">
        <v>421</v>
      </c>
      <c r="G27" s="1" t="s">
        <v>420</v>
      </c>
      <c r="H27" s="1" t="s">
        <v>421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181</v>
      </c>
      <c r="K29" s="2"/>
      <c r="L29" s="3"/>
    </row>
    <row r="30" spans="1:12" hidden="1" x14ac:dyDescent="0.2">
      <c r="A30" s="1" t="s">
        <v>463</v>
      </c>
      <c r="K30" s="2"/>
      <c r="L30" s="3"/>
    </row>
    <row r="31" spans="1:12" hidden="1" x14ac:dyDescent="0.2">
      <c r="A31" s="1" t="s">
        <v>464</v>
      </c>
      <c r="B31" s="8"/>
      <c r="C31" s="31"/>
      <c r="D31" s="31"/>
      <c r="E31" s="31"/>
      <c r="F31" s="31"/>
      <c r="G31" s="31"/>
      <c r="H31" s="31"/>
      <c r="K31" s="31" t="s">
        <v>290</v>
      </c>
      <c r="L31" s="1" t="s">
        <v>290</v>
      </c>
    </row>
    <row r="32" spans="1:12" hidden="1" x14ac:dyDescent="0.2">
      <c r="A32" s="1" t="s">
        <v>465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2">
      <c r="A33" s="1" t="s">
        <v>466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75" hidden="1" x14ac:dyDescent="0.25">
      <c r="A34" s="1" t="s">
        <v>467</v>
      </c>
      <c r="B34" s="22"/>
      <c r="C34" s="31"/>
      <c r="D34" s="31"/>
      <c r="E34" s="31"/>
      <c r="F34" s="31"/>
      <c r="G34" s="31"/>
      <c r="H34" s="31"/>
      <c r="K34" s="64" t="s">
        <v>421</v>
      </c>
      <c r="L34" s="7" t="s">
        <v>421</v>
      </c>
    </row>
    <row r="35" spans="1:13" ht="15.75" x14ac:dyDescent="0.25">
      <c r="B35" s="22"/>
      <c r="C35" s="31"/>
      <c r="D35" s="31"/>
      <c r="E35" s="31"/>
      <c r="F35" s="31"/>
      <c r="G35" s="31"/>
      <c r="H35" s="31"/>
      <c r="K35" s="64"/>
      <c r="L35" s="7"/>
    </row>
    <row r="36" spans="1:13" ht="18.75" x14ac:dyDescent="0.3">
      <c r="B36" s="223" t="s">
        <v>322</v>
      </c>
      <c r="C36" s="223"/>
      <c r="D36" s="223"/>
      <c r="E36" s="223"/>
      <c r="F36" s="223"/>
      <c r="G36" s="223"/>
      <c r="H36" s="223"/>
      <c r="I36" s="223"/>
      <c r="J36" s="223"/>
      <c r="K36" s="223"/>
      <c r="L36" s="223"/>
    </row>
    <row r="37" spans="1:13" ht="25.5" customHeight="1" x14ac:dyDescent="0.2">
      <c r="B37" s="13" t="s">
        <v>596</v>
      </c>
      <c r="C37" s="239" t="s">
        <v>357</v>
      </c>
      <c r="D37" s="240"/>
      <c r="E37" s="239" t="s">
        <v>358</v>
      </c>
      <c r="F37" s="240"/>
      <c r="G37" s="239" t="s">
        <v>157</v>
      </c>
      <c r="H37" s="240"/>
      <c r="I37" s="239" t="s">
        <v>359</v>
      </c>
      <c r="J37" s="240"/>
      <c r="K37" s="14"/>
      <c r="L37" s="6"/>
      <c r="M37" s="6"/>
    </row>
    <row r="38" spans="1:13" x14ac:dyDescent="0.2">
      <c r="B38" s="8"/>
      <c r="C38" s="9" t="s">
        <v>315</v>
      </c>
      <c r="D38" s="9" t="s">
        <v>316</v>
      </c>
      <c r="E38" s="9" t="s">
        <v>315</v>
      </c>
      <c r="F38" s="9" t="s">
        <v>316</v>
      </c>
      <c r="G38" s="9" t="s">
        <v>315</v>
      </c>
      <c r="H38" s="9" t="s">
        <v>316</v>
      </c>
      <c r="I38" s="9" t="s">
        <v>315</v>
      </c>
      <c r="J38" s="9" t="s">
        <v>316</v>
      </c>
      <c r="K38" s="12"/>
      <c r="L38" s="12"/>
    </row>
    <row r="39" spans="1:13" x14ac:dyDescent="0.2">
      <c r="B39" s="8"/>
      <c r="C39" s="9" t="s">
        <v>317</v>
      </c>
      <c r="D39" s="9" t="s">
        <v>317</v>
      </c>
      <c r="E39" s="9" t="s">
        <v>317</v>
      </c>
      <c r="F39" s="9" t="s">
        <v>317</v>
      </c>
      <c r="G39" s="9" t="s">
        <v>317</v>
      </c>
      <c r="H39" s="9" t="s">
        <v>317</v>
      </c>
      <c r="I39" s="9" t="s">
        <v>317</v>
      </c>
      <c r="J39" s="9" t="s">
        <v>317</v>
      </c>
      <c r="K39" s="12"/>
      <c r="L39" s="12"/>
    </row>
    <row r="40" spans="1:13" x14ac:dyDescent="0.2">
      <c r="B40" s="8"/>
      <c r="K40" s="6"/>
      <c r="L40" s="6"/>
    </row>
    <row r="41" spans="1:13" x14ac:dyDescent="0.2">
      <c r="A41" s="1" t="s">
        <v>690</v>
      </c>
      <c r="B41" s="26" t="s">
        <v>694</v>
      </c>
      <c r="C41" s="10">
        <v>672500</v>
      </c>
      <c r="D41" s="10">
        <v>230400</v>
      </c>
      <c r="E41" s="10">
        <v>3200</v>
      </c>
      <c r="F41" s="10">
        <v>40500</v>
      </c>
      <c r="G41" s="10">
        <v>850600</v>
      </c>
      <c r="H41" s="10">
        <v>10800</v>
      </c>
      <c r="I41" s="10">
        <v>9610300</v>
      </c>
      <c r="J41" s="10">
        <v>3188200</v>
      </c>
      <c r="K41" s="4"/>
      <c r="L41" s="4"/>
    </row>
    <row r="42" spans="1:13" x14ac:dyDescent="0.2">
      <c r="A42" s="1" t="s">
        <v>690</v>
      </c>
      <c r="B42" s="26" t="s">
        <v>697</v>
      </c>
      <c r="C42" s="10">
        <v>0</v>
      </c>
      <c r="D42" s="10">
        <v>0</v>
      </c>
      <c r="E42" s="10">
        <v>0</v>
      </c>
      <c r="F42" s="10">
        <v>0</v>
      </c>
      <c r="G42" s="10">
        <v>11276836</v>
      </c>
      <c r="H42" s="10">
        <v>0</v>
      </c>
      <c r="I42" s="10">
        <v>33263688</v>
      </c>
      <c r="J42" s="10">
        <v>6545300</v>
      </c>
      <c r="K42" s="4"/>
      <c r="L42" s="4"/>
    </row>
    <row r="43" spans="1:13" x14ac:dyDescent="0.2">
      <c r="A43" s="1" t="s">
        <v>690</v>
      </c>
      <c r="B43" s="26" t="s">
        <v>700</v>
      </c>
      <c r="C43" s="10">
        <v>418503.43</v>
      </c>
      <c r="D43" s="10">
        <v>350153.35</v>
      </c>
      <c r="E43" s="10">
        <v>268710.84999999998</v>
      </c>
      <c r="F43" s="10">
        <v>128305.61</v>
      </c>
      <c r="G43" s="10">
        <v>3836946.3</v>
      </c>
      <c r="H43" s="10">
        <v>1237591.94</v>
      </c>
      <c r="I43" s="10">
        <v>2142893.2599999998</v>
      </c>
      <c r="J43" s="10">
        <v>429232.05</v>
      </c>
      <c r="K43" s="4"/>
      <c r="L43" s="4"/>
    </row>
    <row r="44" spans="1:13" x14ac:dyDescent="0.2">
      <c r="A44" s="1" t="s">
        <v>690</v>
      </c>
      <c r="B44" s="26" t="s">
        <v>691</v>
      </c>
      <c r="C44" s="10">
        <v>0</v>
      </c>
      <c r="D44" s="10">
        <v>0</v>
      </c>
      <c r="E44" s="10">
        <v>497416.36</v>
      </c>
      <c r="F44" s="10">
        <v>248271</v>
      </c>
      <c r="G44" s="10">
        <v>1886974.96</v>
      </c>
      <c r="H44" s="10">
        <v>1321204</v>
      </c>
      <c r="I44" s="10">
        <v>5199662.0199999996</v>
      </c>
      <c r="J44" s="10">
        <v>2570759</v>
      </c>
      <c r="K44" s="4"/>
      <c r="L44" s="4"/>
    </row>
    <row r="45" spans="1:13" x14ac:dyDescent="0.2">
      <c r="A45" s="1" t="s">
        <v>690</v>
      </c>
      <c r="B45" s="26" t="s">
        <v>692</v>
      </c>
      <c r="C45" s="10">
        <v>1509129.5</v>
      </c>
      <c r="D45" s="10">
        <v>989352.05</v>
      </c>
      <c r="E45" s="10">
        <v>388388.83</v>
      </c>
      <c r="F45" s="10">
        <v>222885.35</v>
      </c>
      <c r="G45" s="10">
        <v>3910311.72</v>
      </c>
      <c r="H45" s="10">
        <v>3020588.22</v>
      </c>
      <c r="I45" s="10">
        <v>10563378.439999999</v>
      </c>
      <c r="J45" s="10">
        <v>6140980.96</v>
      </c>
      <c r="K45" s="4"/>
      <c r="L45" s="4"/>
    </row>
    <row r="46" spans="1:13" x14ac:dyDescent="0.2">
      <c r="A46" s="1" t="s">
        <v>690</v>
      </c>
      <c r="B46" s="26" t="s">
        <v>693</v>
      </c>
      <c r="C46" s="10">
        <v>148613.94</v>
      </c>
      <c r="D46" s="10">
        <v>1964.91</v>
      </c>
      <c r="E46" s="10">
        <v>1889229.97</v>
      </c>
      <c r="F46" s="10">
        <v>1704464.86</v>
      </c>
      <c r="G46" s="10">
        <v>7903482.3200000003</v>
      </c>
      <c r="H46" s="10">
        <v>5879296.3600000003</v>
      </c>
      <c r="I46" s="10">
        <v>13567926.1</v>
      </c>
      <c r="J46" s="10">
        <v>9200582.4299999997</v>
      </c>
      <c r="K46" s="4"/>
      <c r="L46" s="4"/>
    </row>
    <row r="47" spans="1:13" x14ac:dyDescent="0.2">
      <c r="A47" s="1" t="s">
        <v>690</v>
      </c>
      <c r="B47" s="26" t="s">
        <v>695</v>
      </c>
      <c r="C47" s="10">
        <v>1313066</v>
      </c>
      <c r="D47" s="10">
        <v>773929</v>
      </c>
      <c r="E47" s="10">
        <v>1524428</v>
      </c>
      <c r="F47" s="10">
        <v>920454</v>
      </c>
      <c r="G47" s="10">
        <v>15174992</v>
      </c>
      <c r="H47" s="10">
        <v>9805425</v>
      </c>
      <c r="I47" s="10">
        <v>44131777</v>
      </c>
      <c r="J47" s="10">
        <v>28873938</v>
      </c>
      <c r="K47" s="4"/>
      <c r="L47" s="4"/>
    </row>
    <row r="48" spans="1:13" x14ac:dyDescent="0.2">
      <c r="A48" s="1" t="s">
        <v>690</v>
      </c>
      <c r="B48" s="26" t="s">
        <v>696</v>
      </c>
      <c r="C48" s="10">
        <v>1308864.6299999999</v>
      </c>
      <c r="D48" s="10">
        <v>897525.97</v>
      </c>
      <c r="E48" s="10">
        <v>1193340.56</v>
      </c>
      <c r="F48" s="10">
        <v>667581.68999999994</v>
      </c>
      <c r="G48" s="10">
        <v>13784610.699999999</v>
      </c>
      <c r="H48" s="10">
        <v>7904519.1200000001</v>
      </c>
      <c r="I48" s="10">
        <v>30054528.66</v>
      </c>
      <c r="J48" s="10">
        <v>23330406.829999998</v>
      </c>
      <c r="K48" s="4"/>
      <c r="L48" s="4"/>
    </row>
    <row r="49" spans="1:12" x14ac:dyDescent="0.2">
      <c r="A49" s="1" t="s">
        <v>690</v>
      </c>
      <c r="B49" s="26" t="s">
        <v>698</v>
      </c>
      <c r="C49" s="10">
        <v>364138</v>
      </c>
      <c r="D49" s="10">
        <v>111425.54</v>
      </c>
      <c r="E49" s="10">
        <v>0</v>
      </c>
      <c r="F49" s="10">
        <v>0</v>
      </c>
      <c r="G49" s="10">
        <v>2192018.25</v>
      </c>
      <c r="H49" s="10">
        <v>45447.23</v>
      </c>
      <c r="I49" s="10">
        <v>11053973.310000001</v>
      </c>
      <c r="J49" s="10">
        <v>3924445.41</v>
      </c>
      <c r="K49" s="4"/>
      <c r="L49" s="4"/>
    </row>
    <row r="50" spans="1:12" x14ac:dyDescent="0.2">
      <c r="A50" s="1" t="s">
        <v>690</v>
      </c>
      <c r="B50" s="26" t="s">
        <v>699</v>
      </c>
      <c r="C50" s="10">
        <v>0</v>
      </c>
      <c r="D50" s="10">
        <v>0</v>
      </c>
      <c r="E50" s="10">
        <v>0</v>
      </c>
      <c r="F50" s="10">
        <v>0</v>
      </c>
      <c r="G50" s="10">
        <v>6814527.0999999996</v>
      </c>
      <c r="H50" s="10">
        <v>2072743.54</v>
      </c>
      <c r="I50" s="10">
        <v>8041940.8499999996</v>
      </c>
      <c r="J50" s="10">
        <v>2039745.88</v>
      </c>
      <c r="K50" s="4"/>
      <c r="L50" s="4"/>
    </row>
    <row r="51" spans="1:12" x14ac:dyDescent="0.2">
      <c r="A51" s="1" t="s">
        <v>690</v>
      </c>
      <c r="B51" s="26" t="s">
        <v>701</v>
      </c>
      <c r="C51" s="10">
        <v>1251886.8999999999</v>
      </c>
      <c r="D51" s="10">
        <v>658876.69999999995</v>
      </c>
      <c r="E51" s="10">
        <v>1289755.22</v>
      </c>
      <c r="F51" s="10">
        <v>779260.39</v>
      </c>
      <c r="G51" s="10">
        <v>8107066.04</v>
      </c>
      <c r="H51" s="10">
        <v>6860358.29</v>
      </c>
      <c r="I51" s="10">
        <v>19956366.93</v>
      </c>
      <c r="J51" s="10">
        <v>13955934.42</v>
      </c>
      <c r="K51" s="4"/>
      <c r="L51" s="4"/>
    </row>
    <row r="52" spans="1:12" x14ac:dyDescent="0.2">
      <c r="A52" s="1" t="s">
        <v>690</v>
      </c>
      <c r="B52" s="26" t="s">
        <v>702</v>
      </c>
      <c r="C52" s="10">
        <v>909075.47</v>
      </c>
      <c r="D52" s="10">
        <v>423962.66</v>
      </c>
      <c r="E52" s="10">
        <v>1854006.16</v>
      </c>
      <c r="F52" s="10">
        <v>920379.15</v>
      </c>
      <c r="G52" s="10">
        <v>5722869.9699999997</v>
      </c>
      <c r="H52" s="10">
        <v>4088036.97</v>
      </c>
      <c r="I52" s="10">
        <v>17730746.82</v>
      </c>
      <c r="J52" s="10">
        <v>11441688.07</v>
      </c>
      <c r="K52" s="4"/>
      <c r="L52" s="4"/>
    </row>
    <row r="53" spans="1:12" x14ac:dyDescent="0.2">
      <c r="A53" s="1" t="s">
        <v>690</v>
      </c>
      <c r="B53" s="26" t="s">
        <v>703</v>
      </c>
      <c r="C53" s="10">
        <v>0</v>
      </c>
      <c r="D53" s="10">
        <v>0</v>
      </c>
      <c r="E53" s="10">
        <v>70000</v>
      </c>
      <c r="F53" s="10">
        <v>70000</v>
      </c>
      <c r="G53" s="10">
        <v>7319173.9800000004</v>
      </c>
      <c r="H53" s="10">
        <v>2372443.75</v>
      </c>
      <c r="I53" s="10">
        <v>13455005.630000001</v>
      </c>
      <c r="J53" s="10">
        <v>7135002.79</v>
      </c>
      <c r="K53" s="4"/>
      <c r="L53" s="4"/>
    </row>
    <row r="54" spans="1:12" x14ac:dyDescent="0.2">
      <c r="A54" s="1" t="s">
        <v>690</v>
      </c>
      <c r="B54" s="26" t="s">
        <v>704</v>
      </c>
      <c r="C54" s="10">
        <v>817568.16</v>
      </c>
      <c r="D54" s="10">
        <v>472398.49</v>
      </c>
      <c r="E54" s="10">
        <v>375279.44</v>
      </c>
      <c r="F54" s="10">
        <v>205688.82</v>
      </c>
      <c r="G54" s="10">
        <v>3352507.86</v>
      </c>
      <c r="H54" s="10">
        <v>2437995.15</v>
      </c>
      <c r="I54" s="10">
        <v>12248190.810000001</v>
      </c>
      <c r="J54" s="10">
        <v>7591887.3799999999</v>
      </c>
      <c r="K54" s="4"/>
      <c r="L54" s="4"/>
    </row>
    <row r="55" spans="1:12" x14ac:dyDescent="0.2">
      <c r="A55" s="1" t="s">
        <v>690</v>
      </c>
      <c r="B55" s="26" t="s">
        <v>705</v>
      </c>
      <c r="C55" s="10">
        <v>275029.83</v>
      </c>
      <c r="D55" s="10">
        <v>6761.81</v>
      </c>
      <c r="E55" s="10">
        <v>1968494.96</v>
      </c>
      <c r="F55" s="10">
        <v>1562357.73</v>
      </c>
      <c r="G55" s="10">
        <v>3937523.2</v>
      </c>
      <c r="H55" s="10">
        <v>3301902.48</v>
      </c>
      <c r="I55" s="10">
        <v>5490595.0999999996</v>
      </c>
      <c r="J55" s="10">
        <v>3468150.86</v>
      </c>
      <c r="K55" s="4"/>
      <c r="L55" s="4"/>
    </row>
    <row r="56" spans="1:12" x14ac:dyDescent="0.2">
      <c r="A56" s="1" t="s">
        <v>690</v>
      </c>
      <c r="B56" s="26" t="s">
        <v>706</v>
      </c>
      <c r="C56" s="10">
        <v>726049.35</v>
      </c>
      <c r="D56" s="10">
        <v>521453.12</v>
      </c>
      <c r="E56" s="10">
        <v>0</v>
      </c>
      <c r="F56" s="10">
        <v>0</v>
      </c>
      <c r="G56" s="10">
        <v>4116390.64</v>
      </c>
      <c r="H56" s="10">
        <v>3494838.39</v>
      </c>
      <c r="I56" s="10">
        <v>4888323.05</v>
      </c>
      <c r="J56" s="10">
        <v>3645522.55</v>
      </c>
      <c r="K56" s="4"/>
      <c r="L56" s="4"/>
    </row>
    <row r="57" spans="1:12" x14ac:dyDescent="0.2">
      <c r="A57" s="1" t="s">
        <v>690</v>
      </c>
      <c r="B57" s="26" t="s">
        <v>707</v>
      </c>
      <c r="C57" s="10">
        <v>1218892.96</v>
      </c>
      <c r="D57" s="10">
        <v>844060.21</v>
      </c>
      <c r="E57" s="10">
        <v>321872.3</v>
      </c>
      <c r="F57" s="10">
        <v>172477.16</v>
      </c>
      <c r="G57" s="10">
        <v>8717964.8800000008</v>
      </c>
      <c r="H57" s="10">
        <v>4000477.95</v>
      </c>
      <c r="I57" s="10">
        <v>18365284.359999999</v>
      </c>
      <c r="J57" s="10">
        <v>9865198.8499999996</v>
      </c>
      <c r="K57" s="4"/>
      <c r="L57" s="4"/>
    </row>
    <row r="58" spans="1:12" x14ac:dyDescent="0.2">
      <c r="A58" s="1" t="s">
        <v>690</v>
      </c>
      <c r="B58" s="26" t="s">
        <v>708</v>
      </c>
      <c r="C58" s="10">
        <v>660446.86</v>
      </c>
      <c r="D58" s="10">
        <v>383092.33</v>
      </c>
      <c r="E58" s="10">
        <v>810177.73</v>
      </c>
      <c r="F58" s="10">
        <v>315368.88</v>
      </c>
      <c r="G58" s="10">
        <v>1503830.19</v>
      </c>
      <c r="H58" s="10">
        <v>904148.79</v>
      </c>
      <c r="I58" s="10">
        <v>5448962.21</v>
      </c>
      <c r="J58" s="10">
        <v>3593323.05</v>
      </c>
      <c r="K58" s="4"/>
      <c r="L58" s="4"/>
    </row>
    <row r="59" spans="1:12" x14ac:dyDescent="0.2">
      <c r="A59" s="1" t="s">
        <v>690</v>
      </c>
      <c r="B59" s="26" t="s">
        <v>709</v>
      </c>
      <c r="C59" s="10">
        <v>554388.29</v>
      </c>
      <c r="D59" s="10">
        <v>339094.24</v>
      </c>
      <c r="E59" s="10">
        <v>481365.1</v>
      </c>
      <c r="F59" s="10">
        <v>405692</v>
      </c>
      <c r="G59" s="10">
        <v>3385724.39</v>
      </c>
      <c r="H59" s="10">
        <v>1664133.89</v>
      </c>
      <c r="I59" s="10">
        <v>10540444</v>
      </c>
      <c r="J59" s="10">
        <v>5321267.97</v>
      </c>
      <c r="K59" s="4"/>
      <c r="L59" s="4"/>
    </row>
    <row r="60" spans="1:12" x14ac:dyDescent="0.2">
      <c r="A60" s="1" t="s">
        <v>690</v>
      </c>
      <c r="B60" s="26" t="s">
        <v>710</v>
      </c>
      <c r="C60" s="10">
        <v>944566</v>
      </c>
      <c r="D60" s="10">
        <v>590048</v>
      </c>
      <c r="E60" s="10">
        <v>1578708</v>
      </c>
      <c r="F60" s="10">
        <v>1008298</v>
      </c>
      <c r="G60" s="10">
        <v>6004129</v>
      </c>
      <c r="H60" s="10">
        <v>5090408</v>
      </c>
      <c r="I60" s="10">
        <v>20638732</v>
      </c>
      <c r="J60" s="10">
        <v>14848844</v>
      </c>
      <c r="K60" s="4"/>
      <c r="L60" s="4"/>
    </row>
    <row r="61" spans="1:12" x14ac:dyDescent="0.2">
      <c r="A61" s="1" t="s">
        <v>690</v>
      </c>
      <c r="B61" s="26" t="s">
        <v>711</v>
      </c>
      <c r="C61" s="10">
        <v>667828.53</v>
      </c>
      <c r="D61" s="10">
        <v>255885.83</v>
      </c>
      <c r="E61" s="10">
        <v>347468.16</v>
      </c>
      <c r="F61" s="10">
        <v>289961.11</v>
      </c>
      <c r="G61" s="10">
        <v>10195487.789999999</v>
      </c>
      <c r="H61" s="10">
        <v>7795068.3899999997</v>
      </c>
      <c r="I61" s="10">
        <v>13282507.66</v>
      </c>
      <c r="J61" s="10">
        <v>6228359.4400000004</v>
      </c>
      <c r="K61" s="4"/>
      <c r="L61" s="4"/>
    </row>
    <row r="62" spans="1:12" x14ac:dyDescent="0.2">
      <c r="A62" s="1" t="s">
        <v>690</v>
      </c>
      <c r="B62" s="26" t="s">
        <v>712</v>
      </c>
      <c r="C62" s="10">
        <v>519050.92</v>
      </c>
      <c r="D62" s="10">
        <v>403386</v>
      </c>
      <c r="E62" s="10">
        <v>298289.87</v>
      </c>
      <c r="F62" s="10">
        <v>239470</v>
      </c>
      <c r="G62" s="10">
        <v>4635929.22</v>
      </c>
      <c r="H62" s="10">
        <v>3103091.2</v>
      </c>
      <c r="I62" s="10">
        <v>8009506.25</v>
      </c>
      <c r="J62" s="10">
        <v>5187493.9000000004</v>
      </c>
      <c r="K62" s="4"/>
      <c r="L62" s="4"/>
    </row>
    <row r="63" spans="1:12" x14ac:dyDescent="0.2">
      <c r="A63" s="1" t="s">
        <v>690</v>
      </c>
      <c r="B63" s="26" t="s">
        <v>713</v>
      </c>
      <c r="C63" s="10">
        <v>0</v>
      </c>
      <c r="D63" s="10">
        <v>0</v>
      </c>
      <c r="E63" s="10">
        <v>1439420.54</v>
      </c>
      <c r="F63" s="10">
        <v>937403</v>
      </c>
      <c r="G63" s="10">
        <v>3925551.22</v>
      </c>
      <c r="H63" s="10">
        <v>3421500</v>
      </c>
      <c r="I63" s="10">
        <v>4470227.2699999996</v>
      </c>
      <c r="J63" s="10">
        <v>2340086</v>
      </c>
      <c r="K63" s="4"/>
      <c r="L63" s="4"/>
    </row>
    <row r="64" spans="1:12" x14ac:dyDescent="0.2">
      <c r="A64" s="1" t="s">
        <v>690</v>
      </c>
      <c r="B64" s="26" t="s">
        <v>714</v>
      </c>
      <c r="C64" s="10">
        <v>674111.01</v>
      </c>
      <c r="D64" s="10">
        <v>414491.28</v>
      </c>
      <c r="E64" s="10">
        <v>699500.25</v>
      </c>
      <c r="F64" s="10">
        <v>414138</v>
      </c>
      <c r="G64" s="10">
        <v>3552317.36</v>
      </c>
      <c r="H64" s="10">
        <v>2848941.28</v>
      </c>
      <c r="I64" s="10">
        <v>11896759.77</v>
      </c>
      <c r="J64" s="10">
        <v>8848021.5399999991</v>
      </c>
      <c r="K64" s="4"/>
      <c r="L64" s="4"/>
    </row>
    <row r="65" spans="1:13" x14ac:dyDescent="0.2">
      <c r="A65" s="1" t="s">
        <v>690</v>
      </c>
      <c r="B65" s="26" t="s">
        <v>715</v>
      </c>
      <c r="C65" s="10">
        <v>4807922.05</v>
      </c>
      <c r="D65" s="10">
        <v>4515113.4400000004</v>
      </c>
      <c r="E65" s="10">
        <v>905992.4</v>
      </c>
      <c r="F65" s="10">
        <v>649549.88</v>
      </c>
      <c r="G65" s="10">
        <v>4109457.69</v>
      </c>
      <c r="H65" s="10">
        <v>3241307.51</v>
      </c>
      <c r="I65" s="10">
        <v>8895452.3699999992</v>
      </c>
      <c r="J65" s="10">
        <v>6354705.7999999998</v>
      </c>
      <c r="K65" s="4"/>
      <c r="L65" s="4"/>
    </row>
    <row r="66" spans="1:13" x14ac:dyDescent="0.2">
      <c r="A66" s="1" t="s">
        <v>690</v>
      </c>
      <c r="B66" s="26" t="s">
        <v>716</v>
      </c>
      <c r="C66" s="10">
        <v>0</v>
      </c>
      <c r="D66" s="10">
        <v>0</v>
      </c>
      <c r="E66" s="10">
        <v>104600</v>
      </c>
      <c r="F66" s="10">
        <v>62700</v>
      </c>
      <c r="G66" s="10">
        <v>2727500</v>
      </c>
      <c r="H66" s="10">
        <v>47000</v>
      </c>
      <c r="I66" s="10">
        <v>12317800</v>
      </c>
      <c r="J66" s="10">
        <v>3045800</v>
      </c>
      <c r="K66" s="4"/>
      <c r="L66" s="4"/>
    </row>
    <row r="67" spans="1:13" x14ac:dyDescent="0.2">
      <c r="A67" s="1" t="s">
        <v>690</v>
      </c>
      <c r="B67" s="26" t="s">
        <v>717</v>
      </c>
      <c r="C67" s="10">
        <v>740725.51</v>
      </c>
      <c r="D67" s="10">
        <v>423500.99</v>
      </c>
      <c r="E67" s="10">
        <v>1146049.24</v>
      </c>
      <c r="F67" s="10">
        <v>522661.01</v>
      </c>
      <c r="G67" s="10">
        <v>11769558.130000001</v>
      </c>
      <c r="H67" s="10">
        <v>8241500.1399999997</v>
      </c>
      <c r="I67" s="10">
        <v>21579118.34</v>
      </c>
      <c r="J67" s="10">
        <v>13486843.15</v>
      </c>
      <c r="K67" s="4"/>
      <c r="L67" s="4"/>
    </row>
    <row r="68" spans="1:13" x14ac:dyDescent="0.2">
      <c r="A68" s="1" t="s">
        <v>690</v>
      </c>
      <c r="B68" s="26" t="s">
        <v>718</v>
      </c>
      <c r="C68" s="10">
        <v>765456.96</v>
      </c>
      <c r="D68" s="10">
        <v>536557.47</v>
      </c>
      <c r="E68" s="10">
        <v>302543.15999999997</v>
      </c>
      <c r="F68" s="10">
        <v>275665.71999999997</v>
      </c>
      <c r="G68" s="10">
        <v>5859722.0199999996</v>
      </c>
      <c r="H68" s="10">
        <v>4773664.18</v>
      </c>
      <c r="I68" s="10">
        <v>13155194.59</v>
      </c>
      <c r="J68" s="10">
        <v>5686515.6600000001</v>
      </c>
      <c r="K68" s="4"/>
      <c r="L68" s="4"/>
    </row>
    <row r="69" spans="1:13" x14ac:dyDescent="0.2">
      <c r="A69" s="1" t="s">
        <v>690</v>
      </c>
      <c r="B69" s="26" t="s">
        <v>719</v>
      </c>
      <c r="C69" s="10">
        <v>215681.68</v>
      </c>
      <c r="D69" s="10">
        <v>185030.56</v>
      </c>
      <c r="E69" s="10">
        <v>1048462.16</v>
      </c>
      <c r="F69" s="10">
        <v>953487.91</v>
      </c>
      <c r="G69" s="10">
        <v>2722328.19</v>
      </c>
      <c r="H69" s="10">
        <v>2403269.38</v>
      </c>
      <c r="I69" s="10">
        <v>6567906.8399999999</v>
      </c>
      <c r="J69" s="10">
        <v>4173284.26</v>
      </c>
      <c r="K69" s="4"/>
      <c r="L69" s="4"/>
    </row>
    <row r="70" spans="1:13" x14ac:dyDescent="0.2">
      <c r="A70" s="1" t="s">
        <v>690</v>
      </c>
      <c r="B70" s="26" t="s">
        <v>720</v>
      </c>
      <c r="C70" s="10">
        <v>1171723</v>
      </c>
      <c r="D70" s="10">
        <v>810755</v>
      </c>
      <c r="E70" s="10">
        <v>183398</v>
      </c>
      <c r="F70" s="10">
        <v>46112</v>
      </c>
      <c r="G70" s="10">
        <v>2714215</v>
      </c>
      <c r="H70" s="10">
        <v>313682</v>
      </c>
      <c r="I70" s="10">
        <v>18297878</v>
      </c>
      <c r="J70" s="10">
        <v>10138193</v>
      </c>
      <c r="K70" s="4"/>
      <c r="L70" s="4"/>
    </row>
    <row r="71" spans="1:13" x14ac:dyDescent="0.2">
      <c r="A71" s="1" t="s">
        <v>325</v>
      </c>
      <c r="B71" s="26" t="s">
        <v>721</v>
      </c>
      <c r="C71" s="10">
        <v>0</v>
      </c>
      <c r="D71" s="10">
        <v>0</v>
      </c>
      <c r="E71" s="10">
        <v>433647.82</v>
      </c>
      <c r="F71" s="10">
        <v>303242.53999999998</v>
      </c>
      <c r="G71" s="10">
        <v>5553428.2000000002</v>
      </c>
      <c r="H71" s="10">
        <v>1807527.88</v>
      </c>
      <c r="I71" s="10">
        <v>9508973.2400000002</v>
      </c>
      <c r="J71" s="10">
        <v>5206282.8499999996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289</v>
      </c>
      <c r="C73" s="11">
        <f t="shared" ref="C73:J73" si="0">SUBTOTAL(9,C40:C72)</f>
        <v>22655218.979999997</v>
      </c>
      <c r="D73" s="11">
        <f t="shared" si="0"/>
        <v>15139218.950000001</v>
      </c>
      <c r="E73" s="11">
        <f t="shared" si="0"/>
        <v>21423745.079999994</v>
      </c>
      <c r="F73" s="11">
        <f t="shared" si="0"/>
        <v>14066375.810000001</v>
      </c>
      <c r="G73" s="11">
        <f t="shared" si="0"/>
        <v>177563974.31999999</v>
      </c>
      <c r="H73" s="11">
        <f t="shared" si="0"/>
        <v>103508911.03</v>
      </c>
      <c r="I73" s="11">
        <f t="shared" si="0"/>
        <v>424374042.87999988</v>
      </c>
      <c r="J73" s="11">
        <f t="shared" si="0"/>
        <v>237805996.09999999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29" t="s">
        <v>322</v>
      </c>
      <c r="C75" s="229"/>
      <c r="D75" s="229"/>
      <c r="E75" s="229"/>
      <c r="F75" s="229"/>
      <c r="G75" s="229"/>
      <c r="H75" s="229"/>
      <c r="I75" s="229"/>
      <c r="J75" s="229"/>
      <c r="K75" s="229"/>
      <c r="L75" s="229"/>
    </row>
    <row r="76" spans="1:13" ht="25.5" customHeight="1" x14ac:dyDescent="0.2">
      <c r="B76" s="13" t="s">
        <v>596</v>
      </c>
      <c r="C76" s="230" t="s">
        <v>360</v>
      </c>
      <c r="D76" s="231"/>
      <c r="E76" s="230" t="s">
        <v>361</v>
      </c>
      <c r="F76" s="231"/>
      <c r="G76" s="230" t="s">
        <v>362</v>
      </c>
      <c r="H76" s="231"/>
      <c r="I76" s="230" t="s">
        <v>363</v>
      </c>
      <c r="J76" s="231"/>
      <c r="K76" s="25"/>
      <c r="L76" s="4"/>
      <c r="M76" s="6"/>
    </row>
    <row r="77" spans="1:13" x14ac:dyDescent="0.2">
      <c r="B77" s="26"/>
      <c r="C77" s="27" t="s">
        <v>315</v>
      </c>
      <c r="D77" s="27" t="s">
        <v>316</v>
      </c>
      <c r="E77" s="27" t="s">
        <v>315</v>
      </c>
      <c r="F77" s="27" t="s">
        <v>316</v>
      </c>
      <c r="G77" s="27" t="s">
        <v>315</v>
      </c>
      <c r="H77" s="27" t="s">
        <v>316</v>
      </c>
      <c r="I77" s="27" t="s">
        <v>315</v>
      </c>
      <c r="J77" s="27" t="s">
        <v>316</v>
      </c>
      <c r="K77" s="28"/>
      <c r="L77" s="28"/>
    </row>
    <row r="78" spans="1:13" x14ac:dyDescent="0.2">
      <c r="B78" s="26"/>
      <c r="C78" s="27" t="s">
        <v>317</v>
      </c>
      <c r="D78" s="27" t="s">
        <v>317</v>
      </c>
      <c r="E78" s="27" t="s">
        <v>317</v>
      </c>
      <c r="F78" s="27" t="s">
        <v>317</v>
      </c>
      <c r="G78" s="27" t="s">
        <v>317</v>
      </c>
      <c r="H78" s="27" t="s">
        <v>317</v>
      </c>
      <c r="I78" s="27" t="s">
        <v>317</v>
      </c>
      <c r="J78" s="27" t="s">
        <v>317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690</v>
      </c>
      <c r="B80" s="26" t="s">
        <v>694</v>
      </c>
      <c r="C80" s="10">
        <v>2664000</v>
      </c>
      <c r="D80" s="10">
        <v>131000</v>
      </c>
      <c r="E80" s="10">
        <v>5473400</v>
      </c>
      <c r="F80" s="10">
        <v>165800</v>
      </c>
      <c r="G80" s="10">
        <v>280200</v>
      </c>
      <c r="H80" s="10">
        <v>480000</v>
      </c>
      <c r="I80" s="10">
        <v>879600</v>
      </c>
      <c r="J80" s="10">
        <v>18200</v>
      </c>
      <c r="K80" s="4"/>
      <c r="L80" s="4"/>
    </row>
    <row r="81" spans="1:12" x14ac:dyDescent="0.2">
      <c r="A81" s="1" t="s">
        <v>690</v>
      </c>
      <c r="B81" s="26" t="s">
        <v>697</v>
      </c>
      <c r="C81" s="10">
        <v>9763932</v>
      </c>
      <c r="D81" s="10">
        <v>0</v>
      </c>
      <c r="E81" s="10">
        <v>29435310</v>
      </c>
      <c r="F81" s="10">
        <v>10185137</v>
      </c>
      <c r="G81" s="10">
        <v>0</v>
      </c>
      <c r="H81" s="10">
        <v>0</v>
      </c>
      <c r="I81" s="10">
        <v>3759091</v>
      </c>
      <c r="J81" s="10">
        <v>0</v>
      </c>
      <c r="K81" s="4"/>
      <c r="L81" s="4"/>
    </row>
    <row r="82" spans="1:12" x14ac:dyDescent="0.2">
      <c r="A82" s="1" t="s">
        <v>690</v>
      </c>
      <c r="B82" s="26" t="s">
        <v>700</v>
      </c>
      <c r="C82" s="10">
        <v>1247132.55</v>
      </c>
      <c r="D82" s="10">
        <v>3148.83</v>
      </c>
      <c r="E82" s="10">
        <v>2279122.15</v>
      </c>
      <c r="F82" s="10">
        <v>749103.65</v>
      </c>
      <c r="G82" s="10">
        <v>210182.46</v>
      </c>
      <c r="H82" s="10">
        <v>210000</v>
      </c>
      <c r="I82" s="10">
        <v>348688.14</v>
      </c>
      <c r="J82" s="10">
        <v>8359.35</v>
      </c>
      <c r="K82" s="4"/>
      <c r="L82" s="4"/>
    </row>
    <row r="83" spans="1:12" x14ac:dyDescent="0.2">
      <c r="A83" s="1" t="s">
        <v>690</v>
      </c>
      <c r="B83" s="26" t="s">
        <v>691</v>
      </c>
      <c r="C83" s="10">
        <v>898421.62</v>
      </c>
      <c r="D83" s="10">
        <v>81196</v>
      </c>
      <c r="E83" s="10">
        <v>156479.18</v>
      </c>
      <c r="F83" s="10">
        <v>14967</v>
      </c>
      <c r="G83" s="10">
        <v>174193.2</v>
      </c>
      <c r="H83" s="10">
        <v>132394</v>
      </c>
      <c r="I83" s="10">
        <v>223500.1</v>
      </c>
      <c r="J83" s="10">
        <v>5961</v>
      </c>
      <c r="K83" s="4"/>
      <c r="L83" s="4"/>
    </row>
    <row r="84" spans="1:12" x14ac:dyDescent="0.2">
      <c r="A84" s="1" t="s">
        <v>690</v>
      </c>
      <c r="B84" s="26" t="s">
        <v>692</v>
      </c>
      <c r="C84" s="10">
        <v>628759.35</v>
      </c>
      <c r="D84" s="10">
        <v>1265.6600000000001</v>
      </c>
      <c r="E84" s="10">
        <v>149429.07</v>
      </c>
      <c r="F84" s="10">
        <v>68.48</v>
      </c>
      <c r="G84" s="10">
        <v>147846.96</v>
      </c>
      <c r="H84" s="10">
        <v>26976.32</v>
      </c>
      <c r="I84" s="10">
        <v>21084.89</v>
      </c>
      <c r="J84" s="10">
        <v>0</v>
      </c>
      <c r="K84" s="4"/>
      <c r="L84" s="4"/>
    </row>
    <row r="85" spans="1:12" x14ac:dyDescent="0.2">
      <c r="A85" s="1" t="s">
        <v>690</v>
      </c>
      <c r="B85" s="26" t="s">
        <v>693</v>
      </c>
      <c r="C85" s="10">
        <v>1515953.75</v>
      </c>
      <c r="D85" s="10">
        <v>72557.16</v>
      </c>
      <c r="E85" s="10">
        <v>120314.67</v>
      </c>
      <c r="F85" s="10">
        <v>287.19</v>
      </c>
      <c r="G85" s="10">
        <v>309494.73</v>
      </c>
      <c r="H85" s="10">
        <v>245000</v>
      </c>
      <c r="I85" s="10">
        <v>397580.34</v>
      </c>
      <c r="J85" s="10">
        <v>9455.5400000000009</v>
      </c>
      <c r="K85" s="4"/>
      <c r="L85" s="4"/>
    </row>
    <row r="86" spans="1:12" x14ac:dyDescent="0.2">
      <c r="A86" s="1" t="s">
        <v>690</v>
      </c>
      <c r="B86" s="26" t="s">
        <v>695</v>
      </c>
      <c r="C86" s="10">
        <v>5905114</v>
      </c>
      <c r="D86" s="10">
        <v>508993</v>
      </c>
      <c r="E86" s="10">
        <v>815997</v>
      </c>
      <c r="F86" s="10">
        <v>152772</v>
      </c>
      <c r="G86" s="10">
        <v>37510</v>
      </c>
      <c r="H86" s="10">
        <v>978</v>
      </c>
      <c r="I86" s="10">
        <v>849229</v>
      </c>
      <c r="J86" s="10">
        <v>25247</v>
      </c>
      <c r="K86" s="4"/>
      <c r="L86" s="4"/>
    </row>
    <row r="87" spans="1:12" x14ac:dyDescent="0.2">
      <c r="A87" s="1" t="s">
        <v>690</v>
      </c>
      <c r="B87" s="26" t="s">
        <v>696</v>
      </c>
      <c r="C87" s="10">
        <v>2186946.63</v>
      </c>
      <c r="D87" s="10">
        <v>100117.66</v>
      </c>
      <c r="E87" s="10">
        <v>80527.759999999995</v>
      </c>
      <c r="F87" s="10">
        <v>1536.69</v>
      </c>
      <c r="G87" s="10">
        <v>597313.1</v>
      </c>
      <c r="H87" s="10">
        <v>442280.13</v>
      </c>
      <c r="I87" s="10">
        <v>238224.67</v>
      </c>
      <c r="J87" s="10">
        <v>7839.36</v>
      </c>
      <c r="K87" s="4"/>
      <c r="L87" s="4"/>
    </row>
    <row r="88" spans="1:12" x14ac:dyDescent="0.2">
      <c r="A88" s="1" t="s">
        <v>690</v>
      </c>
      <c r="B88" s="26" t="s">
        <v>698</v>
      </c>
      <c r="C88" s="10">
        <v>5077038.99</v>
      </c>
      <c r="D88" s="10">
        <v>278577.57</v>
      </c>
      <c r="E88" s="10">
        <v>4551663.46</v>
      </c>
      <c r="F88" s="10">
        <v>205124.39</v>
      </c>
      <c r="G88" s="10">
        <v>55000</v>
      </c>
      <c r="H88" s="10">
        <v>0</v>
      </c>
      <c r="I88" s="10">
        <v>1225351.26</v>
      </c>
      <c r="J88" s="10">
        <v>49019.39</v>
      </c>
      <c r="K88" s="4"/>
      <c r="L88" s="4"/>
    </row>
    <row r="89" spans="1:12" x14ac:dyDescent="0.2">
      <c r="A89" s="1" t="s">
        <v>690</v>
      </c>
      <c r="B89" s="26" t="s">
        <v>699</v>
      </c>
      <c r="C89" s="10">
        <v>4723070.18</v>
      </c>
      <c r="D89" s="10">
        <v>452129.95</v>
      </c>
      <c r="E89" s="10">
        <v>2460158.48</v>
      </c>
      <c r="F89" s="10">
        <v>48508.62</v>
      </c>
      <c r="G89" s="10">
        <v>0</v>
      </c>
      <c r="H89" s="10">
        <v>0</v>
      </c>
      <c r="I89" s="10">
        <v>1329187.99</v>
      </c>
      <c r="J89" s="10">
        <v>69841.789999999994</v>
      </c>
      <c r="K89" s="4"/>
      <c r="L89" s="4"/>
    </row>
    <row r="90" spans="1:12" x14ac:dyDescent="0.2">
      <c r="A90" s="1" t="s">
        <v>690</v>
      </c>
      <c r="B90" s="26" t="s">
        <v>701</v>
      </c>
      <c r="C90" s="10">
        <v>1404518.05</v>
      </c>
      <c r="D90" s="10">
        <v>201801.88</v>
      </c>
      <c r="E90" s="10">
        <v>357071.19</v>
      </c>
      <c r="F90" s="10">
        <v>16046.97</v>
      </c>
      <c r="G90" s="10">
        <v>431960.74</v>
      </c>
      <c r="H90" s="10">
        <v>248882.36</v>
      </c>
      <c r="I90" s="10">
        <v>114313.15</v>
      </c>
      <c r="J90" s="10">
        <v>6632.22</v>
      </c>
      <c r="K90" s="4"/>
      <c r="L90" s="4"/>
    </row>
    <row r="91" spans="1:12" x14ac:dyDescent="0.2">
      <c r="A91" s="1" t="s">
        <v>690</v>
      </c>
      <c r="B91" s="26" t="s">
        <v>702</v>
      </c>
      <c r="C91" s="10">
        <v>2023593.96</v>
      </c>
      <c r="D91" s="10">
        <v>219844.54</v>
      </c>
      <c r="E91" s="10">
        <v>62177.23</v>
      </c>
      <c r="F91" s="10">
        <v>1429.6</v>
      </c>
      <c r="G91" s="10">
        <v>433491.11</v>
      </c>
      <c r="H91" s="10">
        <v>287499.40000000002</v>
      </c>
      <c r="I91" s="10">
        <v>263817.57</v>
      </c>
      <c r="J91" s="10">
        <v>9527.3700000000008</v>
      </c>
      <c r="K91" s="4"/>
      <c r="L91" s="4"/>
    </row>
    <row r="92" spans="1:12" x14ac:dyDescent="0.2">
      <c r="A92" s="1" t="s">
        <v>690</v>
      </c>
      <c r="B92" s="26" t="s">
        <v>703</v>
      </c>
      <c r="C92" s="10">
        <v>4290496.4800000004</v>
      </c>
      <c r="D92" s="10">
        <v>416421.23</v>
      </c>
      <c r="E92" s="10">
        <v>1327453.6299999999</v>
      </c>
      <c r="F92" s="10">
        <v>15600.9</v>
      </c>
      <c r="G92" s="10">
        <v>82142.649999999994</v>
      </c>
      <c r="H92" s="10">
        <v>0</v>
      </c>
      <c r="I92" s="10">
        <v>1137819.94</v>
      </c>
      <c r="J92" s="10">
        <v>175006.13</v>
      </c>
      <c r="K92" s="4"/>
      <c r="L92" s="4"/>
    </row>
    <row r="93" spans="1:12" x14ac:dyDescent="0.2">
      <c r="A93" s="1" t="s">
        <v>690</v>
      </c>
      <c r="B93" s="26" t="s">
        <v>704</v>
      </c>
      <c r="C93" s="10">
        <v>1167006.49</v>
      </c>
      <c r="D93" s="10">
        <v>131247.76</v>
      </c>
      <c r="E93" s="10">
        <v>132312.76</v>
      </c>
      <c r="F93" s="10">
        <v>3847.26</v>
      </c>
      <c r="G93" s="10">
        <v>39959.449999999997</v>
      </c>
      <c r="H93" s="10">
        <v>199000</v>
      </c>
      <c r="I93" s="10">
        <v>36794.18</v>
      </c>
      <c r="J93" s="10">
        <v>666.31</v>
      </c>
      <c r="K93" s="4"/>
      <c r="L93" s="4"/>
    </row>
    <row r="94" spans="1:12" x14ac:dyDescent="0.2">
      <c r="A94" s="1" t="s">
        <v>690</v>
      </c>
      <c r="B94" s="26" t="s">
        <v>705</v>
      </c>
      <c r="C94" s="10">
        <v>1552590.42</v>
      </c>
      <c r="D94" s="10">
        <v>523216.36</v>
      </c>
      <c r="E94" s="10">
        <v>122266.71</v>
      </c>
      <c r="F94" s="10">
        <v>3191.91</v>
      </c>
      <c r="G94" s="10">
        <v>1161002.3500000001</v>
      </c>
      <c r="H94" s="10">
        <v>929007.41</v>
      </c>
      <c r="I94" s="10">
        <v>125965.19</v>
      </c>
      <c r="J94" s="10">
        <v>8214.99</v>
      </c>
      <c r="K94" s="4"/>
      <c r="L94" s="4"/>
    </row>
    <row r="95" spans="1:12" x14ac:dyDescent="0.2">
      <c r="A95" s="1" t="s">
        <v>690</v>
      </c>
      <c r="B95" s="26" t="s">
        <v>706</v>
      </c>
      <c r="C95" s="10">
        <v>374857.82</v>
      </c>
      <c r="D95" s="10">
        <v>51957</v>
      </c>
      <c r="E95" s="10">
        <v>138576.95999999999</v>
      </c>
      <c r="F95" s="10">
        <v>3685.29</v>
      </c>
      <c r="G95" s="10">
        <v>373334.99</v>
      </c>
      <c r="H95" s="10">
        <v>300300.45</v>
      </c>
      <c r="I95" s="10">
        <v>16737.89</v>
      </c>
      <c r="J95" s="10">
        <v>265.93</v>
      </c>
      <c r="K95" s="4"/>
      <c r="L95" s="4"/>
    </row>
    <row r="96" spans="1:12" x14ac:dyDescent="0.2">
      <c r="A96" s="1" t="s">
        <v>690</v>
      </c>
      <c r="B96" s="26" t="s">
        <v>707</v>
      </c>
      <c r="C96" s="10">
        <v>2886203.84</v>
      </c>
      <c r="D96" s="10">
        <v>5290.08</v>
      </c>
      <c r="E96" s="10">
        <v>1392541.55</v>
      </c>
      <c r="F96" s="10">
        <v>194291.5</v>
      </c>
      <c r="G96" s="10">
        <v>627690.43999999994</v>
      </c>
      <c r="H96" s="10">
        <v>299241.84000000003</v>
      </c>
      <c r="I96" s="10">
        <v>978497.11</v>
      </c>
      <c r="J96" s="10">
        <v>21521.07</v>
      </c>
      <c r="K96" s="4"/>
      <c r="L96" s="4"/>
    </row>
    <row r="97" spans="1:12" x14ac:dyDescent="0.2">
      <c r="A97" s="1" t="s">
        <v>690</v>
      </c>
      <c r="B97" s="26" t="s">
        <v>708</v>
      </c>
      <c r="C97" s="10">
        <v>763091.03</v>
      </c>
      <c r="D97" s="10">
        <v>128604.07</v>
      </c>
      <c r="E97" s="10">
        <v>107878.61</v>
      </c>
      <c r="F97" s="10">
        <v>2426.11</v>
      </c>
      <c r="G97" s="10">
        <v>352739.98</v>
      </c>
      <c r="H97" s="10">
        <v>170739.58</v>
      </c>
      <c r="I97" s="10">
        <v>31869.19</v>
      </c>
      <c r="J97" s="10">
        <v>162.43</v>
      </c>
      <c r="K97" s="4"/>
      <c r="L97" s="4"/>
    </row>
    <row r="98" spans="1:12" x14ac:dyDescent="0.2">
      <c r="A98" s="1" t="s">
        <v>690</v>
      </c>
      <c r="B98" s="26" t="s">
        <v>709</v>
      </c>
      <c r="C98" s="10">
        <v>1421723.89</v>
      </c>
      <c r="D98" s="10">
        <v>98724.68</v>
      </c>
      <c r="E98" s="10">
        <v>223206.15</v>
      </c>
      <c r="F98" s="10">
        <v>2696.72</v>
      </c>
      <c r="G98" s="10">
        <v>409882.55</v>
      </c>
      <c r="H98" s="10">
        <v>95285.8</v>
      </c>
      <c r="I98" s="10">
        <v>456435.7</v>
      </c>
      <c r="J98" s="10">
        <v>32029.56</v>
      </c>
      <c r="K98" s="4"/>
      <c r="L98" s="4"/>
    </row>
    <row r="99" spans="1:12" x14ac:dyDescent="0.2">
      <c r="A99" s="1" t="s">
        <v>690</v>
      </c>
      <c r="B99" s="26" t="s">
        <v>710</v>
      </c>
      <c r="C99" s="10">
        <v>1321647</v>
      </c>
      <c r="D99" s="10">
        <v>236032</v>
      </c>
      <c r="E99" s="10">
        <v>145132</v>
      </c>
      <c r="F99" s="10">
        <v>3745</v>
      </c>
      <c r="G99" s="10">
        <v>582873</v>
      </c>
      <c r="H99" s="10">
        <v>500513</v>
      </c>
      <c r="I99" s="10">
        <v>152115</v>
      </c>
      <c r="J99" s="10">
        <v>93528</v>
      </c>
      <c r="K99" s="4"/>
      <c r="L99" s="4"/>
    </row>
    <row r="100" spans="1:12" x14ac:dyDescent="0.2">
      <c r="A100" s="1" t="s">
        <v>690</v>
      </c>
      <c r="B100" s="26" t="s">
        <v>711</v>
      </c>
      <c r="C100" s="10">
        <v>2324392.21</v>
      </c>
      <c r="D100" s="10">
        <v>12.97</v>
      </c>
      <c r="E100" s="10">
        <v>100983.55</v>
      </c>
      <c r="F100" s="10">
        <v>1981.27</v>
      </c>
      <c r="G100" s="10">
        <v>259766.18</v>
      </c>
      <c r="H100" s="10">
        <v>210194.39</v>
      </c>
      <c r="I100" s="10">
        <v>364118.42</v>
      </c>
      <c r="J100" s="10">
        <v>57140.08</v>
      </c>
      <c r="K100" s="4"/>
      <c r="L100" s="4"/>
    </row>
    <row r="101" spans="1:12" x14ac:dyDescent="0.2">
      <c r="A101" s="1" t="s">
        <v>690</v>
      </c>
      <c r="B101" s="26" t="s">
        <v>712</v>
      </c>
      <c r="C101" s="10">
        <v>853309.52</v>
      </c>
      <c r="D101" s="10">
        <v>143566</v>
      </c>
      <c r="E101" s="10">
        <v>3500</v>
      </c>
      <c r="F101" s="10">
        <v>0</v>
      </c>
      <c r="G101" s="10">
        <v>235000</v>
      </c>
      <c r="H101" s="10">
        <v>175000</v>
      </c>
      <c r="I101" s="10">
        <v>107182</v>
      </c>
      <c r="J101" s="10">
        <v>0</v>
      </c>
      <c r="K101" s="4"/>
      <c r="L101" s="4"/>
    </row>
    <row r="102" spans="1:12" x14ac:dyDescent="0.2">
      <c r="A102" s="1" t="s">
        <v>690</v>
      </c>
      <c r="B102" s="26" t="s">
        <v>713</v>
      </c>
      <c r="C102" s="10">
        <v>979371.26</v>
      </c>
      <c r="D102" s="10">
        <v>6311</v>
      </c>
      <c r="E102" s="10">
        <v>147667.39000000001</v>
      </c>
      <c r="F102" s="10">
        <v>3280</v>
      </c>
      <c r="G102" s="10">
        <v>755850.93</v>
      </c>
      <c r="H102" s="10">
        <v>475945</v>
      </c>
      <c r="I102" s="10">
        <v>82891.039999999994</v>
      </c>
      <c r="J102" s="10">
        <v>2255</v>
      </c>
      <c r="K102" s="4"/>
      <c r="L102" s="4"/>
    </row>
    <row r="103" spans="1:12" x14ac:dyDescent="0.2">
      <c r="A103" s="1" t="s">
        <v>690</v>
      </c>
      <c r="B103" s="26" t="s">
        <v>714</v>
      </c>
      <c r="C103" s="10">
        <v>755805.6</v>
      </c>
      <c r="D103" s="10">
        <v>130171.71</v>
      </c>
      <c r="E103" s="10">
        <v>27948.57</v>
      </c>
      <c r="F103" s="10">
        <v>0</v>
      </c>
      <c r="G103" s="10">
        <v>207070.15</v>
      </c>
      <c r="H103" s="10">
        <v>175690.71</v>
      </c>
      <c r="I103" s="10">
        <v>69724.91</v>
      </c>
      <c r="J103" s="10">
        <v>6690.71</v>
      </c>
      <c r="K103" s="4"/>
      <c r="L103" s="4"/>
    </row>
    <row r="104" spans="1:12" x14ac:dyDescent="0.2">
      <c r="A104" s="1" t="s">
        <v>690</v>
      </c>
      <c r="B104" s="26" t="s">
        <v>715</v>
      </c>
      <c r="C104" s="10">
        <v>716769.66</v>
      </c>
      <c r="D104" s="10">
        <v>0</v>
      </c>
      <c r="E104" s="10">
        <v>400664.77</v>
      </c>
      <c r="F104" s="10">
        <v>9832.0300000000007</v>
      </c>
      <c r="G104" s="10">
        <v>185282.2</v>
      </c>
      <c r="H104" s="10">
        <v>3577.86</v>
      </c>
      <c r="I104" s="10">
        <v>141529.76999999999</v>
      </c>
      <c r="J104" s="10">
        <v>42981.81</v>
      </c>
      <c r="K104" s="4"/>
      <c r="L104" s="4"/>
    </row>
    <row r="105" spans="1:12" x14ac:dyDescent="0.2">
      <c r="A105" s="1" t="s">
        <v>690</v>
      </c>
      <c r="B105" s="26" t="s">
        <v>716</v>
      </c>
      <c r="C105" s="10">
        <v>4641500</v>
      </c>
      <c r="D105" s="10">
        <v>659100</v>
      </c>
      <c r="E105" s="10">
        <v>2621200</v>
      </c>
      <c r="F105" s="10">
        <v>137500</v>
      </c>
      <c r="G105" s="10">
        <v>1870000</v>
      </c>
      <c r="H105" s="10">
        <v>71500</v>
      </c>
      <c r="I105" s="10">
        <v>1640300</v>
      </c>
      <c r="J105" s="10">
        <v>52800</v>
      </c>
      <c r="K105" s="4"/>
      <c r="L105" s="4"/>
    </row>
    <row r="106" spans="1:12" x14ac:dyDescent="0.2">
      <c r="A106" s="1" t="s">
        <v>690</v>
      </c>
      <c r="B106" s="26" t="s">
        <v>717</v>
      </c>
      <c r="C106" s="10">
        <v>2326189.0099999998</v>
      </c>
      <c r="D106" s="10">
        <v>207808.39</v>
      </c>
      <c r="E106" s="10">
        <v>208984.9</v>
      </c>
      <c r="F106" s="10">
        <v>36760.29</v>
      </c>
      <c r="G106" s="10">
        <v>355435.43</v>
      </c>
      <c r="H106" s="10">
        <v>324480.01</v>
      </c>
      <c r="I106" s="10">
        <v>120521.5</v>
      </c>
      <c r="J106" s="10">
        <v>3248.68</v>
      </c>
      <c r="K106" s="4"/>
      <c r="L106" s="4"/>
    </row>
    <row r="107" spans="1:12" x14ac:dyDescent="0.2">
      <c r="A107" s="1" t="s">
        <v>690</v>
      </c>
      <c r="B107" s="26" t="s">
        <v>718</v>
      </c>
      <c r="C107" s="10">
        <v>2088819.45</v>
      </c>
      <c r="D107" s="10">
        <v>51119.519999999997</v>
      </c>
      <c r="E107" s="10">
        <v>454963.86</v>
      </c>
      <c r="F107" s="10">
        <v>8510.86</v>
      </c>
      <c r="G107" s="10">
        <v>730019.75</v>
      </c>
      <c r="H107" s="10">
        <v>389605.71</v>
      </c>
      <c r="I107" s="10">
        <v>218535.29</v>
      </c>
      <c r="J107" s="10">
        <v>6039.11</v>
      </c>
      <c r="K107" s="4"/>
      <c r="L107" s="4"/>
    </row>
    <row r="108" spans="1:12" x14ac:dyDescent="0.2">
      <c r="A108" s="1" t="s">
        <v>690</v>
      </c>
      <c r="B108" s="26" t="s">
        <v>719</v>
      </c>
      <c r="C108" s="10">
        <v>1171693.74</v>
      </c>
      <c r="D108" s="10">
        <v>183900.14</v>
      </c>
      <c r="E108" s="10">
        <v>94363.48</v>
      </c>
      <c r="F108" s="10">
        <v>31487.39</v>
      </c>
      <c r="G108" s="10">
        <v>271544.64</v>
      </c>
      <c r="H108" s="10">
        <v>240845.95</v>
      </c>
      <c r="I108" s="10">
        <v>291713.59999999998</v>
      </c>
      <c r="J108" s="10">
        <v>8531.26</v>
      </c>
      <c r="K108" s="4"/>
      <c r="L108" s="4"/>
    </row>
    <row r="109" spans="1:12" x14ac:dyDescent="0.2">
      <c r="A109" s="1" t="s">
        <v>690</v>
      </c>
      <c r="B109" s="26" t="s">
        <v>720</v>
      </c>
      <c r="C109" s="10">
        <v>1520464</v>
      </c>
      <c r="D109" s="10">
        <v>20945</v>
      </c>
      <c r="E109" s="10">
        <v>97941</v>
      </c>
      <c r="F109" s="10">
        <v>1414</v>
      </c>
      <c r="G109" s="10">
        <v>551215</v>
      </c>
      <c r="H109" s="10">
        <v>294261</v>
      </c>
      <c r="I109" s="10">
        <v>250838</v>
      </c>
      <c r="J109" s="10">
        <v>5346</v>
      </c>
      <c r="K109" s="4"/>
      <c r="L109" s="4"/>
    </row>
    <row r="110" spans="1:12" x14ac:dyDescent="0.2">
      <c r="A110" s="1" t="s">
        <v>425</v>
      </c>
      <c r="B110" s="26" t="s">
        <v>721</v>
      </c>
      <c r="C110" s="10">
        <v>1988870.75</v>
      </c>
      <c r="D110" s="10">
        <v>148938.97</v>
      </c>
      <c r="E110" s="10">
        <v>1044256.63</v>
      </c>
      <c r="F110" s="10">
        <v>817497.38</v>
      </c>
      <c r="G110" s="10">
        <v>505023.99</v>
      </c>
      <c r="H110" s="10">
        <v>314220.57</v>
      </c>
      <c r="I110" s="10">
        <v>242319.39</v>
      </c>
      <c r="J110" s="10">
        <v>5079.8500000000004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289</v>
      </c>
      <c r="C112" s="11">
        <f t="shared" ref="C112:J112" si="1">SUBTOTAL(9,C79:C111)</f>
        <v>71183283.250000015</v>
      </c>
      <c r="D112" s="11">
        <f t="shared" si="1"/>
        <v>5193999.129999999</v>
      </c>
      <c r="E112" s="11">
        <f t="shared" si="1"/>
        <v>54733492.709999986</v>
      </c>
      <c r="F112" s="11">
        <f t="shared" si="1"/>
        <v>12818529.499999998</v>
      </c>
      <c r="G112" s="11">
        <f t="shared" si="1"/>
        <v>12233025.98</v>
      </c>
      <c r="H112" s="11">
        <f t="shared" si="1"/>
        <v>7243419.4899999993</v>
      </c>
      <c r="I112" s="11">
        <f t="shared" si="1"/>
        <v>16115576.229999995</v>
      </c>
      <c r="J112" s="11">
        <f t="shared" si="1"/>
        <v>731589.93999999983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8.75" x14ac:dyDescent="0.3">
      <c r="B114" s="229" t="s">
        <v>322</v>
      </c>
      <c r="C114" s="229"/>
      <c r="D114" s="229"/>
      <c r="E114" s="229"/>
      <c r="F114" s="229"/>
      <c r="G114" s="229"/>
      <c r="H114" s="229"/>
      <c r="I114" s="229"/>
      <c r="J114" s="229"/>
      <c r="K114" s="229"/>
      <c r="L114" s="229"/>
    </row>
    <row r="115" spans="1:13" ht="25.5" customHeight="1" x14ac:dyDescent="0.2">
      <c r="B115" s="13" t="s">
        <v>596</v>
      </c>
      <c r="C115" s="230" t="s">
        <v>364</v>
      </c>
      <c r="D115" s="231"/>
      <c r="E115" s="230" t="s">
        <v>365</v>
      </c>
      <c r="F115" s="231"/>
      <c r="G115" s="230" t="s">
        <v>355</v>
      </c>
      <c r="H115" s="231"/>
      <c r="I115" s="237"/>
      <c r="J115" s="238"/>
      <c r="K115" s="236" t="s">
        <v>162</v>
      </c>
      <c r="L115" s="234"/>
      <c r="M115" s="6"/>
    </row>
    <row r="116" spans="1:13" x14ac:dyDescent="0.2">
      <c r="B116" s="26"/>
      <c r="C116" s="27" t="s">
        <v>315</v>
      </c>
      <c r="D116" s="27" t="s">
        <v>316</v>
      </c>
      <c r="E116" s="27" t="s">
        <v>315</v>
      </c>
      <c r="F116" s="27" t="s">
        <v>316</v>
      </c>
      <c r="G116" s="27" t="s">
        <v>315</v>
      </c>
      <c r="H116" s="27" t="s">
        <v>316</v>
      </c>
      <c r="I116" s="28"/>
      <c r="J116" s="28"/>
      <c r="K116" s="27" t="s">
        <v>315</v>
      </c>
      <c r="L116" s="27" t="s">
        <v>316</v>
      </c>
    </row>
    <row r="117" spans="1:13" x14ac:dyDescent="0.2">
      <c r="B117" s="26"/>
      <c r="C117" s="27" t="s">
        <v>317</v>
      </c>
      <c r="D117" s="27" t="s">
        <v>317</v>
      </c>
      <c r="E117" s="27" t="s">
        <v>317</v>
      </c>
      <c r="F117" s="27" t="s">
        <v>317</v>
      </c>
      <c r="G117" s="27" t="s">
        <v>317</v>
      </c>
      <c r="H117" s="27" t="s">
        <v>317</v>
      </c>
      <c r="I117" s="28"/>
      <c r="J117" s="28"/>
      <c r="K117" s="27" t="s">
        <v>317</v>
      </c>
      <c r="L117" s="27" t="s">
        <v>317</v>
      </c>
    </row>
    <row r="118" spans="1:13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2">
      <c r="A119" s="1" t="s">
        <v>690</v>
      </c>
      <c r="B119" s="26" t="s">
        <v>694</v>
      </c>
      <c r="C119" s="10">
        <v>4959200</v>
      </c>
      <c r="D119" s="10">
        <v>8616900</v>
      </c>
      <c r="E119" s="10">
        <v>1332500</v>
      </c>
      <c r="F119" s="10">
        <v>10600</v>
      </c>
      <c r="G119" s="10">
        <v>16900</v>
      </c>
      <c r="H119" s="10">
        <v>319400</v>
      </c>
      <c r="I119" s="30"/>
      <c r="J119" s="30"/>
      <c r="K119" s="10">
        <f t="shared" ref="K119:K149" si="2">C41+E41+G41+I41+C80+E80+G80+I80+C119+E119+G119</f>
        <v>26742400</v>
      </c>
      <c r="L119" s="10">
        <f t="shared" ref="L119:L149" si="3">D41+F41+H41+J41+D80+F80+H80+J80+D119+F119+H119</f>
        <v>13211800</v>
      </c>
    </row>
    <row r="120" spans="1:13" x14ac:dyDescent="0.2">
      <c r="A120" s="1" t="s">
        <v>690</v>
      </c>
      <c r="B120" s="26" t="s">
        <v>697</v>
      </c>
      <c r="C120" s="10">
        <v>13393692</v>
      </c>
      <c r="D120" s="10">
        <v>33570000</v>
      </c>
      <c r="E120" s="10">
        <v>5264395</v>
      </c>
      <c r="F120" s="10">
        <v>12272</v>
      </c>
      <c r="G120" s="10">
        <v>5600458</v>
      </c>
      <c r="H120" s="10">
        <v>5173200</v>
      </c>
      <c r="I120" s="30"/>
      <c r="J120" s="30"/>
      <c r="K120" s="10">
        <f t="shared" si="2"/>
        <v>111757402</v>
      </c>
      <c r="L120" s="10">
        <f t="shared" si="3"/>
        <v>55485909</v>
      </c>
    </row>
    <row r="121" spans="1:13" x14ac:dyDescent="0.2">
      <c r="A121" s="1" t="s">
        <v>690</v>
      </c>
      <c r="B121" s="26" t="s">
        <v>700</v>
      </c>
      <c r="C121" s="10">
        <v>1247932.69</v>
      </c>
      <c r="D121" s="10">
        <v>4281710.41</v>
      </c>
      <c r="E121" s="10">
        <v>0</v>
      </c>
      <c r="F121" s="10">
        <v>0</v>
      </c>
      <c r="G121" s="10">
        <v>62475.81</v>
      </c>
      <c r="H121" s="10">
        <v>0</v>
      </c>
      <c r="I121" s="30"/>
      <c r="J121" s="30"/>
      <c r="K121" s="10">
        <f t="shared" si="2"/>
        <v>12062587.640000001</v>
      </c>
      <c r="L121" s="10">
        <f t="shared" si="3"/>
        <v>7397605.1899999995</v>
      </c>
    </row>
    <row r="122" spans="1:13" x14ac:dyDescent="0.2">
      <c r="A122" s="1" t="s">
        <v>690</v>
      </c>
      <c r="B122" s="26" t="s">
        <v>691</v>
      </c>
      <c r="C122" s="10">
        <v>225794</v>
      </c>
      <c r="D122" s="10">
        <v>398846</v>
      </c>
      <c r="E122" s="10">
        <v>98293.2</v>
      </c>
      <c r="F122" s="10">
        <v>2161</v>
      </c>
      <c r="G122" s="10">
        <v>0</v>
      </c>
      <c r="H122" s="10">
        <v>32000</v>
      </c>
      <c r="I122" s="30"/>
      <c r="J122" s="30"/>
      <c r="K122" s="10">
        <f t="shared" si="2"/>
        <v>9360734.6399999969</v>
      </c>
      <c r="L122" s="10">
        <f t="shared" si="3"/>
        <v>4807759</v>
      </c>
    </row>
    <row r="123" spans="1:13" x14ac:dyDescent="0.2">
      <c r="A123" s="1" t="s">
        <v>690</v>
      </c>
      <c r="B123" s="26" t="s">
        <v>692</v>
      </c>
      <c r="C123" s="10">
        <v>525000.93000000005</v>
      </c>
      <c r="D123" s="10">
        <v>646007.85</v>
      </c>
      <c r="E123" s="10">
        <v>189778.81</v>
      </c>
      <c r="F123" s="10">
        <v>11045.97</v>
      </c>
      <c r="G123" s="10">
        <v>508402.6</v>
      </c>
      <c r="H123" s="10">
        <v>382100.89</v>
      </c>
      <c r="I123" s="30"/>
      <c r="J123" s="30"/>
      <c r="K123" s="10">
        <f t="shared" si="2"/>
        <v>18541511.100000001</v>
      </c>
      <c r="L123" s="10">
        <f t="shared" si="3"/>
        <v>11441271.750000002</v>
      </c>
    </row>
    <row r="124" spans="1:13" x14ac:dyDescent="0.2">
      <c r="A124" s="1" t="s">
        <v>690</v>
      </c>
      <c r="B124" s="26" t="s">
        <v>693</v>
      </c>
      <c r="C124" s="10">
        <v>843839.52</v>
      </c>
      <c r="D124" s="10">
        <v>1323544.8700000001</v>
      </c>
      <c r="E124" s="10">
        <v>395328.92</v>
      </c>
      <c r="F124" s="10">
        <v>22043.71</v>
      </c>
      <c r="G124" s="10">
        <v>0</v>
      </c>
      <c r="H124" s="10">
        <v>0</v>
      </c>
      <c r="I124" s="30"/>
      <c r="J124" s="30"/>
      <c r="K124" s="10">
        <f t="shared" si="2"/>
        <v>27091764.260000002</v>
      </c>
      <c r="L124" s="10">
        <f t="shared" si="3"/>
        <v>18459197.030000005</v>
      </c>
    </row>
    <row r="125" spans="1:13" x14ac:dyDescent="0.2">
      <c r="A125" s="1" t="s">
        <v>690</v>
      </c>
      <c r="B125" s="26" t="s">
        <v>695</v>
      </c>
      <c r="C125" s="10">
        <v>3067439</v>
      </c>
      <c r="D125" s="10">
        <v>1501798</v>
      </c>
      <c r="E125" s="10">
        <v>1895395</v>
      </c>
      <c r="F125" s="10">
        <v>82828</v>
      </c>
      <c r="G125" s="10">
        <v>2591763</v>
      </c>
      <c r="H125" s="10">
        <v>1593945</v>
      </c>
      <c r="I125" s="30"/>
      <c r="J125" s="30"/>
      <c r="K125" s="10">
        <f t="shared" si="2"/>
        <v>77306710</v>
      </c>
      <c r="L125" s="10">
        <f t="shared" si="3"/>
        <v>44240307</v>
      </c>
    </row>
    <row r="126" spans="1:13" x14ac:dyDescent="0.2">
      <c r="A126" s="1" t="s">
        <v>690</v>
      </c>
      <c r="B126" s="26" t="s">
        <v>696</v>
      </c>
      <c r="C126" s="10">
        <v>1107982.82</v>
      </c>
      <c r="D126" s="10">
        <v>1017324.06</v>
      </c>
      <c r="E126" s="10">
        <v>715537.65</v>
      </c>
      <c r="F126" s="10">
        <v>90301.04</v>
      </c>
      <c r="G126" s="10">
        <v>94079.5</v>
      </c>
      <c r="H126" s="10">
        <v>50621.87</v>
      </c>
      <c r="I126" s="30"/>
      <c r="J126" s="30"/>
      <c r="K126" s="10">
        <f t="shared" si="2"/>
        <v>51361956.68</v>
      </c>
      <c r="L126" s="10">
        <f t="shared" si="3"/>
        <v>34510054.419999994</v>
      </c>
    </row>
    <row r="127" spans="1:13" x14ac:dyDescent="0.2">
      <c r="A127" s="1" t="s">
        <v>690</v>
      </c>
      <c r="B127" s="26" t="s">
        <v>698</v>
      </c>
      <c r="C127" s="10">
        <v>2750864.43</v>
      </c>
      <c r="D127" s="10">
        <v>6592266.54</v>
      </c>
      <c r="E127" s="10">
        <v>1866579.95</v>
      </c>
      <c r="F127" s="10">
        <v>93405.97</v>
      </c>
      <c r="G127" s="10">
        <v>631078.63</v>
      </c>
      <c r="H127" s="10">
        <v>431550.23</v>
      </c>
      <c r="I127" s="30"/>
      <c r="J127" s="30"/>
      <c r="K127" s="10">
        <f t="shared" si="2"/>
        <v>29767706.280000001</v>
      </c>
      <c r="L127" s="10">
        <f t="shared" si="3"/>
        <v>11731262.270000001</v>
      </c>
    </row>
    <row r="128" spans="1:13" x14ac:dyDescent="0.2">
      <c r="A128" s="1" t="s">
        <v>690</v>
      </c>
      <c r="B128" s="26" t="s">
        <v>699</v>
      </c>
      <c r="C128" s="10">
        <v>863884.33</v>
      </c>
      <c r="D128" s="10">
        <v>1751983.23</v>
      </c>
      <c r="E128" s="10">
        <v>1341031.54</v>
      </c>
      <c r="F128" s="10">
        <v>22066.17</v>
      </c>
      <c r="G128" s="10">
        <v>283069.33</v>
      </c>
      <c r="H128" s="10">
        <v>532323.88</v>
      </c>
      <c r="I128" s="30"/>
      <c r="J128" s="30"/>
      <c r="K128" s="10">
        <f t="shared" si="2"/>
        <v>25856869.799999993</v>
      </c>
      <c r="L128" s="10">
        <f t="shared" si="3"/>
        <v>6989343.0599999996</v>
      </c>
    </row>
    <row r="129" spans="1:12" x14ac:dyDescent="0.2">
      <c r="A129" s="1" t="s">
        <v>690</v>
      </c>
      <c r="B129" s="26" t="s">
        <v>701</v>
      </c>
      <c r="C129" s="10">
        <v>945750.87</v>
      </c>
      <c r="D129" s="10">
        <v>762153.32</v>
      </c>
      <c r="E129" s="10">
        <v>877513.88</v>
      </c>
      <c r="F129" s="10">
        <v>18446.46</v>
      </c>
      <c r="G129" s="10">
        <v>351787.16</v>
      </c>
      <c r="H129" s="10">
        <v>342082.74</v>
      </c>
      <c r="I129" s="30"/>
      <c r="J129" s="30"/>
      <c r="K129" s="10">
        <f t="shared" si="2"/>
        <v>35087990.129999995</v>
      </c>
      <c r="L129" s="10">
        <f t="shared" si="3"/>
        <v>23850475.749999996</v>
      </c>
    </row>
    <row r="130" spans="1:12" x14ac:dyDescent="0.2">
      <c r="A130" s="1" t="s">
        <v>690</v>
      </c>
      <c r="B130" s="26" t="s">
        <v>702</v>
      </c>
      <c r="C130" s="10">
        <v>1638836.54</v>
      </c>
      <c r="D130" s="10">
        <v>2973571.72</v>
      </c>
      <c r="E130" s="10">
        <v>2920599.81</v>
      </c>
      <c r="F130" s="10">
        <v>226331.37</v>
      </c>
      <c r="G130" s="10">
        <v>236015.14</v>
      </c>
      <c r="H130" s="10">
        <v>334506.57</v>
      </c>
      <c r="I130" s="30"/>
      <c r="J130" s="30"/>
      <c r="K130" s="10">
        <f t="shared" si="2"/>
        <v>33795229.780000001</v>
      </c>
      <c r="L130" s="10">
        <f t="shared" si="3"/>
        <v>20926777.420000002</v>
      </c>
    </row>
    <row r="131" spans="1:12" x14ac:dyDescent="0.2">
      <c r="A131" s="1" t="s">
        <v>690</v>
      </c>
      <c r="B131" s="26" t="s">
        <v>703</v>
      </c>
      <c r="C131" s="10">
        <v>2122173.9700000002</v>
      </c>
      <c r="D131" s="10">
        <v>2879263.62</v>
      </c>
      <c r="E131" s="10">
        <v>3954691.19</v>
      </c>
      <c r="F131" s="10">
        <v>925447.86</v>
      </c>
      <c r="G131" s="10">
        <v>0</v>
      </c>
      <c r="H131" s="10">
        <v>0</v>
      </c>
      <c r="I131" s="30"/>
      <c r="J131" s="30"/>
      <c r="K131" s="10">
        <f t="shared" si="2"/>
        <v>33758957.469999999</v>
      </c>
      <c r="L131" s="10">
        <f t="shared" si="3"/>
        <v>13989186.280000001</v>
      </c>
    </row>
    <row r="132" spans="1:12" x14ac:dyDescent="0.2">
      <c r="A132" s="1" t="s">
        <v>690</v>
      </c>
      <c r="B132" s="26" t="s">
        <v>704</v>
      </c>
      <c r="C132" s="10">
        <v>1036646.74</v>
      </c>
      <c r="D132" s="10">
        <v>2324484.9300000002</v>
      </c>
      <c r="E132" s="10">
        <v>253729.09</v>
      </c>
      <c r="F132" s="10">
        <v>17958.509999999998</v>
      </c>
      <c r="G132" s="10">
        <v>647773.79</v>
      </c>
      <c r="H132" s="10">
        <v>208543.68</v>
      </c>
      <c r="I132" s="30"/>
      <c r="J132" s="30"/>
      <c r="K132" s="10">
        <f t="shared" si="2"/>
        <v>20107768.769999996</v>
      </c>
      <c r="L132" s="10">
        <f t="shared" si="3"/>
        <v>13593718.289999999</v>
      </c>
    </row>
    <row r="133" spans="1:12" x14ac:dyDescent="0.2">
      <c r="A133" s="1" t="s">
        <v>690</v>
      </c>
      <c r="B133" s="26" t="s">
        <v>705</v>
      </c>
      <c r="C133" s="10">
        <v>364556.09</v>
      </c>
      <c r="D133" s="10">
        <v>520527.39</v>
      </c>
      <c r="E133" s="10">
        <v>576270.88</v>
      </c>
      <c r="F133" s="10">
        <v>16190.3</v>
      </c>
      <c r="G133" s="10">
        <v>640541.32999999996</v>
      </c>
      <c r="H133" s="10">
        <v>657022.62</v>
      </c>
      <c r="I133" s="30"/>
      <c r="J133" s="30"/>
      <c r="K133" s="10">
        <f t="shared" si="2"/>
        <v>16214836.060000001</v>
      </c>
      <c r="L133" s="10">
        <f t="shared" si="3"/>
        <v>10996543.859999999</v>
      </c>
    </row>
    <row r="134" spans="1:12" x14ac:dyDescent="0.2">
      <c r="A134" s="1" t="s">
        <v>690</v>
      </c>
      <c r="B134" s="26" t="s">
        <v>706</v>
      </c>
      <c r="C134" s="10">
        <v>85421.62</v>
      </c>
      <c r="D134" s="10">
        <v>116779.69</v>
      </c>
      <c r="E134" s="10">
        <v>469526.03</v>
      </c>
      <c r="F134" s="10">
        <v>15040.81</v>
      </c>
      <c r="G134" s="10">
        <v>1129613.08</v>
      </c>
      <c r="H134" s="10">
        <v>686303.28</v>
      </c>
      <c r="I134" s="30"/>
      <c r="J134" s="30"/>
      <c r="K134" s="10">
        <f t="shared" si="2"/>
        <v>12318831.43</v>
      </c>
      <c r="L134" s="10">
        <f t="shared" si="3"/>
        <v>8836146.5099999998</v>
      </c>
    </row>
    <row r="135" spans="1:12" x14ac:dyDescent="0.2">
      <c r="A135" s="1" t="s">
        <v>690</v>
      </c>
      <c r="B135" s="26" t="s">
        <v>707</v>
      </c>
      <c r="C135" s="10">
        <v>1235176.51</v>
      </c>
      <c r="D135" s="10">
        <v>2119970.0499999998</v>
      </c>
      <c r="E135" s="10">
        <v>1084292.54</v>
      </c>
      <c r="F135" s="10">
        <v>29287.56</v>
      </c>
      <c r="G135" s="10">
        <v>331707.45</v>
      </c>
      <c r="H135" s="10">
        <v>194659.93</v>
      </c>
      <c r="I135" s="30"/>
      <c r="J135" s="30"/>
      <c r="K135" s="10">
        <f t="shared" si="2"/>
        <v>37160123.940000005</v>
      </c>
      <c r="L135" s="10">
        <f t="shared" si="3"/>
        <v>17746476.199999999</v>
      </c>
    </row>
    <row r="136" spans="1:12" x14ac:dyDescent="0.2">
      <c r="A136" s="1" t="s">
        <v>690</v>
      </c>
      <c r="B136" s="26" t="s">
        <v>708</v>
      </c>
      <c r="C136" s="10">
        <v>801097.24</v>
      </c>
      <c r="D136" s="10">
        <v>808173.22</v>
      </c>
      <c r="E136" s="10">
        <v>382279.49</v>
      </c>
      <c r="F136" s="10">
        <v>11743.73</v>
      </c>
      <c r="G136" s="10">
        <v>26480.92</v>
      </c>
      <c r="H136" s="10">
        <v>240000</v>
      </c>
      <c r="I136" s="30"/>
      <c r="J136" s="30"/>
      <c r="K136" s="10">
        <f t="shared" si="2"/>
        <v>10888853.449999999</v>
      </c>
      <c r="L136" s="10">
        <f t="shared" si="3"/>
        <v>6557782.1900000004</v>
      </c>
    </row>
    <row r="137" spans="1:12" x14ac:dyDescent="0.2">
      <c r="A137" s="1" t="s">
        <v>690</v>
      </c>
      <c r="B137" s="26" t="s">
        <v>709</v>
      </c>
      <c r="C137" s="10">
        <v>1317586.6000000001</v>
      </c>
      <c r="D137" s="10">
        <v>2311995.84</v>
      </c>
      <c r="E137" s="10">
        <v>530209.89</v>
      </c>
      <c r="F137" s="10">
        <v>13585.81</v>
      </c>
      <c r="G137" s="10">
        <v>292183.28999999998</v>
      </c>
      <c r="H137" s="10">
        <v>695206.54</v>
      </c>
      <c r="I137" s="30"/>
      <c r="J137" s="30"/>
      <c r="K137" s="10">
        <f t="shared" si="2"/>
        <v>19613149.850000001</v>
      </c>
      <c r="L137" s="10">
        <f t="shared" si="3"/>
        <v>10979713.050000001</v>
      </c>
    </row>
    <row r="138" spans="1:12" x14ac:dyDescent="0.2">
      <c r="A138" s="1" t="s">
        <v>690</v>
      </c>
      <c r="B138" s="26" t="s">
        <v>710</v>
      </c>
      <c r="C138" s="10">
        <v>1233019</v>
      </c>
      <c r="D138" s="10">
        <v>2420387</v>
      </c>
      <c r="E138" s="10">
        <v>2266766</v>
      </c>
      <c r="F138" s="10">
        <v>1438699</v>
      </c>
      <c r="G138" s="10">
        <v>1215573</v>
      </c>
      <c r="H138" s="10">
        <v>942303</v>
      </c>
      <c r="I138" s="30"/>
      <c r="J138" s="30"/>
      <c r="K138" s="10">
        <f t="shared" si="2"/>
        <v>36083260</v>
      </c>
      <c r="L138" s="10">
        <f t="shared" si="3"/>
        <v>27172805</v>
      </c>
    </row>
    <row r="139" spans="1:12" x14ac:dyDescent="0.2">
      <c r="A139" s="1" t="s">
        <v>690</v>
      </c>
      <c r="B139" s="26" t="s">
        <v>711</v>
      </c>
      <c r="C139" s="10">
        <v>1163355</v>
      </c>
      <c r="D139" s="10">
        <v>1705000</v>
      </c>
      <c r="E139" s="10">
        <v>1686303.47</v>
      </c>
      <c r="F139" s="10">
        <v>126592.78</v>
      </c>
      <c r="G139" s="10">
        <v>3604505.52</v>
      </c>
      <c r="H139" s="10">
        <v>2102729.08</v>
      </c>
      <c r="I139" s="30"/>
      <c r="J139" s="30"/>
      <c r="K139" s="10">
        <f t="shared" si="2"/>
        <v>33996716.490000002</v>
      </c>
      <c r="L139" s="10">
        <f t="shared" si="3"/>
        <v>18772925.34</v>
      </c>
    </row>
    <row r="140" spans="1:12" x14ac:dyDescent="0.2">
      <c r="A140" s="1" t="s">
        <v>690</v>
      </c>
      <c r="B140" s="26" t="s">
        <v>712</v>
      </c>
      <c r="C140" s="10">
        <v>674191.54</v>
      </c>
      <c r="D140" s="10">
        <v>634458.18000000005</v>
      </c>
      <c r="E140" s="10">
        <v>69090.06</v>
      </c>
      <c r="F140" s="10">
        <v>49769.77</v>
      </c>
      <c r="G140" s="10">
        <v>794830.68</v>
      </c>
      <c r="H140" s="10">
        <v>114779.77</v>
      </c>
      <c r="I140" s="30"/>
      <c r="J140" s="30"/>
      <c r="K140" s="10">
        <f t="shared" si="2"/>
        <v>16199880.060000001</v>
      </c>
      <c r="L140" s="10">
        <f t="shared" si="3"/>
        <v>10051014.82</v>
      </c>
    </row>
    <row r="141" spans="1:12" x14ac:dyDescent="0.2">
      <c r="A141" s="1" t="s">
        <v>690</v>
      </c>
      <c r="B141" s="26" t="s">
        <v>713</v>
      </c>
      <c r="C141" s="10">
        <v>268315.78000000003</v>
      </c>
      <c r="D141" s="10">
        <v>769446</v>
      </c>
      <c r="E141" s="10">
        <v>556027.63</v>
      </c>
      <c r="F141" s="10">
        <v>230557</v>
      </c>
      <c r="G141" s="10">
        <v>529033.30000000005</v>
      </c>
      <c r="H141" s="10">
        <v>76819</v>
      </c>
      <c r="I141" s="30"/>
      <c r="J141" s="30"/>
      <c r="K141" s="10">
        <f t="shared" si="2"/>
        <v>13154356.359999999</v>
      </c>
      <c r="L141" s="10">
        <f t="shared" si="3"/>
        <v>8263602</v>
      </c>
    </row>
    <row r="142" spans="1:12" x14ac:dyDescent="0.2">
      <c r="A142" s="1" t="s">
        <v>690</v>
      </c>
      <c r="B142" s="26" t="s">
        <v>714</v>
      </c>
      <c r="C142" s="10">
        <v>0</v>
      </c>
      <c r="D142" s="10">
        <v>0</v>
      </c>
      <c r="E142" s="10">
        <v>149824.10999999999</v>
      </c>
      <c r="F142" s="10">
        <v>5072.1400000000003</v>
      </c>
      <c r="G142" s="10">
        <v>1848360.94</v>
      </c>
      <c r="H142" s="10">
        <v>1237244.71</v>
      </c>
      <c r="I142" s="30"/>
      <c r="J142" s="30"/>
      <c r="K142" s="10">
        <f t="shared" si="2"/>
        <v>19881422.670000002</v>
      </c>
      <c r="L142" s="10">
        <f t="shared" si="3"/>
        <v>14080462.080000002</v>
      </c>
    </row>
    <row r="143" spans="1:12" x14ac:dyDescent="0.2">
      <c r="A143" s="1" t="s">
        <v>690</v>
      </c>
      <c r="B143" s="26" t="s">
        <v>715</v>
      </c>
      <c r="C143" s="10">
        <v>475895.52</v>
      </c>
      <c r="D143" s="10">
        <v>1913158.36</v>
      </c>
      <c r="E143" s="10">
        <v>405350.64</v>
      </c>
      <c r="F143" s="10">
        <v>9894.73</v>
      </c>
      <c r="G143" s="10">
        <v>1546306.21</v>
      </c>
      <c r="H143" s="10">
        <v>810160.5</v>
      </c>
      <c r="I143" s="30"/>
      <c r="J143" s="30"/>
      <c r="K143" s="10">
        <f t="shared" si="2"/>
        <v>22590623.279999997</v>
      </c>
      <c r="L143" s="10">
        <f t="shared" si="3"/>
        <v>17550281.919999998</v>
      </c>
    </row>
    <row r="144" spans="1:12" x14ac:dyDescent="0.2">
      <c r="A144" s="1" t="s">
        <v>690</v>
      </c>
      <c r="B144" s="26" t="s">
        <v>716</v>
      </c>
      <c r="C144" s="10">
        <v>479800</v>
      </c>
      <c r="D144" s="10">
        <v>691500</v>
      </c>
      <c r="E144" s="10">
        <v>1086700</v>
      </c>
      <c r="F144" s="10">
        <v>27000</v>
      </c>
      <c r="G144" s="10">
        <v>115000</v>
      </c>
      <c r="H144" s="10">
        <v>427500</v>
      </c>
      <c r="I144" s="30"/>
      <c r="J144" s="30"/>
      <c r="K144" s="10">
        <f t="shared" si="2"/>
        <v>27604400</v>
      </c>
      <c r="L144" s="10">
        <f t="shared" si="3"/>
        <v>5222400</v>
      </c>
    </row>
    <row r="145" spans="1:13" x14ac:dyDescent="0.2">
      <c r="A145" s="1" t="s">
        <v>690</v>
      </c>
      <c r="B145" s="26" t="s">
        <v>717</v>
      </c>
      <c r="C145" s="10">
        <v>2151281.27</v>
      </c>
      <c r="D145" s="10">
        <v>3161499.7</v>
      </c>
      <c r="E145" s="10">
        <v>2560524.36</v>
      </c>
      <c r="F145" s="10">
        <v>31065.96</v>
      </c>
      <c r="G145" s="10">
        <v>74000</v>
      </c>
      <c r="H145" s="10">
        <v>199000</v>
      </c>
      <c r="I145" s="30"/>
      <c r="J145" s="30"/>
      <c r="K145" s="10">
        <f t="shared" si="2"/>
        <v>43032387.689999998</v>
      </c>
      <c r="L145" s="10">
        <f t="shared" si="3"/>
        <v>26638368.32</v>
      </c>
    </row>
    <row r="146" spans="1:13" x14ac:dyDescent="0.2">
      <c r="A146" s="1" t="s">
        <v>690</v>
      </c>
      <c r="B146" s="26" t="s">
        <v>718</v>
      </c>
      <c r="C146" s="10">
        <v>1184253.58</v>
      </c>
      <c r="D146" s="10">
        <v>2328938.44</v>
      </c>
      <c r="E146" s="10">
        <v>257252.65</v>
      </c>
      <c r="F146" s="10">
        <v>3994.41</v>
      </c>
      <c r="G146" s="10">
        <v>2748853.96</v>
      </c>
      <c r="H146" s="10">
        <v>2253796.7400000002</v>
      </c>
      <c r="I146" s="30"/>
      <c r="J146" s="30"/>
      <c r="K146" s="10">
        <f t="shared" si="2"/>
        <v>27765615.269999996</v>
      </c>
      <c r="L146" s="10">
        <f t="shared" si="3"/>
        <v>16314407.819999998</v>
      </c>
    </row>
    <row r="147" spans="1:13" x14ac:dyDescent="0.2">
      <c r="A147" s="1" t="s">
        <v>690</v>
      </c>
      <c r="B147" s="26" t="s">
        <v>719</v>
      </c>
      <c r="C147" s="10">
        <v>851631.88</v>
      </c>
      <c r="D147" s="10">
        <v>1868779.6</v>
      </c>
      <c r="E147" s="10">
        <v>1568729.09</v>
      </c>
      <c r="F147" s="10">
        <v>47031.47</v>
      </c>
      <c r="G147" s="10">
        <v>145107.18</v>
      </c>
      <c r="H147" s="10">
        <v>62500</v>
      </c>
      <c r="I147" s="30"/>
      <c r="J147" s="30"/>
      <c r="K147" s="10">
        <f t="shared" si="2"/>
        <v>14949162.480000002</v>
      </c>
      <c r="L147" s="10">
        <f t="shared" si="3"/>
        <v>10158147.92</v>
      </c>
    </row>
    <row r="148" spans="1:13" x14ac:dyDescent="0.2">
      <c r="A148" s="1" t="s">
        <v>690</v>
      </c>
      <c r="B148" s="26" t="s">
        <v>720</v>
      </c>
      <c r="C148" s="10">
        <v>1286567</v>
      </c>
      <c r="D148" s="10">
        <v>2815352</v>
      </c>
      <c r="E148" s="10">
        <v>355293</v>
      </c>
      <c r="F148" s="10">
        <v>2805</v>
      </c>
      <c r="G148" s="10">
        <v>1051208</v>
      </c>
      <c r="H148" s="10">
        <v>1001120</v>
      </c>
      <c r="I148" s="30"/>
      <c r="J148" s="30"/>
      <c r="K148" s="10">
        <f t="shared" si="2"/>
        <v>27480740</v>
      </c>
      <c r="L148" s="10">
        <f t="shared" si="3"/>
        <v>15449985</v>
      </c>
    </row>
    <row r="149" spans="1:13" x14ac:dyDescent="0.2">
      <c r="A149" s="1" t="s">
        <v>426</v>
      </c>
      <c r="B149" s="26" t="s">
        <v>721</v>
      </c>
      <c r="C149" s="10">
        <v>1560629.04</v>
      </c>
      <c r="D149" s="10">
        <v>2235019.98</v>
      </c>
      <c r="E149" s="10">
        <v>438562.88</v>
      </c>
      <c r="F149" s="10">
        <v>12530.87</v>
      </c>
      <c r="G149" s="10">
        <v>64001.95</v>
      </c>
      <c r="H149" s="10">
        <v>130000</v>
      </c>
      <c r="I149" s="30"/>
      <c r="J149" s="30"/>
      <c r="K149" s="10">
        <f t="shared" si="2"/>
        <v>21339713.889999997</v>
      </c>
      <c r="L149" s="10">
        <f t="shared" si="3"/>
        <v>10980340.889999999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289</v>
      </c>
      <c r="C151" s="11">
        <f t="shared" ref="C151:H151" si="4">SUBTOTAL(9,C118:C150)</f>
        <v>49861815.510000013</v>
      </c>
      <c r="D151" s="11">
        <f t="shared" si="4"/>
        <v>95060840</v>
      </c>
      <c r="E151" s="11">
        <f t="shared" si="4"/>
        <v>35548376.759999998</v>
      </c>
      <c r="F151" s="11">
        <f t="shared" si="4"/>
        <v>3605769.4000000004</v>
      </c>
      <c r="G151" s="11">
        <f t="shared" si="4"/>
        <v>27181109.770000003</v>
      </c>
      <c r="H151" s="11">
        <f t="shared" si="4"/>
        <v>21231420.030000001</v>
      </c>
      <c r="I151" s="4"/>
      <c r="J151" s="4"/>
      <c r="K151" s="11">
        <f>SUBTOTAL(9,K118:K150)</f>
        <v>912873661.47000015</v>
      </c>
      <c r="L151" s="11">
        <f>SUBTOTAL(9,L118:L150)</f>
        <v>516406069.37999994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35"/>
      <c r="D154" s="235"/>
      <c r="E154" s="235"/>
      <c r="F154" s="235"/>
      <c r="G154" s="235"/>
      <c r="H154" s="235"/>
      <c r="I154" s="235"/>
      <c r="J154" s="238"/>
      <c r="K154" s="236" t="s">
        <v>162</v>
      </c>
      <c r="L154" s="234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72" t="s">
        <v>315</v>
      </c>
      <c r="L155" s="28" t="s">
        <v>316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317</v>
      </c>
      <c r="L156" s="28" t="s">
        <v>317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2">
      <c r="A158" s="31" t="s">
        <v>175</v>
      </c>
      <c r="B158" s="26"/>
      <c r="C158" s="4"/>
      <c r="D158" s="4"/>
      <c r="E158" s="4"/>
      <c r="F158" s="4"/>
      <c r="G158" s="4"/>
      <c r="H158" s="243" t="s">
        <v>597</v>
      </c>
      <c r="I158" s="243"/>
      <c r="J158" s="243"/>
      <c r="K158" s="168">
        <v>0</v>
      </c>
      <c r="L158" s="168">
        <v>0</v>
      </c>
    </row>
    <row r="159" spans="1:13" x14ac:dyDescent="0.2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912873661.47000015</v>
      </c>
      <c r="L159" s="15">
        <f>L151+L158</f>
        <v>516406069.37999994</v>
      </c>
    </row>
    <row r="160" spans="1:13" x14ac:dyDescent="0.2">
      <c r="A160" s="31" t="s">
        <v>179</v>
      </c>
      <c r="B160" s="26"/>
      <c r="C160" s="4"/>
      <c r="D160" s="4"/>
      <c r="E160" s="4"/>
      <c r="F160" s="4"/>
      <c r="G160" s="4"/>
      <c r="H160" s="241" t="s">
        <v>562</v>
      </c>
      <c r="I160" s="241"/>
      <c r="J160" s="241"/>
      <c r="K160" s="4">
        <v>3425899.56</v>
      </c>
      <c r="L160" s="4">
        <v>3425899.56</v>
      </c>
    </row>
    <row r="161" spans="2:12" ht="13.5" thickBot="1" x14ac:dyDescent="0.25"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4"/>
    </row>
    <row r="162" spans="2:12" ht="14.25" thickTop="1" thickBot="1" x14ac:dyDescent="0.25">
      <c r="B162" s="10"/>
      <c r="C162" s="10"/>
      <c r="D162" s="10"/>
      <c r="E162" s="10"/>
      <c r="F162" s="10"/>
      <c r="G162" s="10"/>
      <c r="H162" s="242" t="s">
        <v>176</v>
      </c>
      <c r="I162" s="242"/>
      <c r="J162" s="242"/>
      <c r="K162" s="151">
        <f>K159-K160</f>
        <v>909447761.91000021</v>
      </c>
      <c r="L162" s="187">
        <f>L159-L160</f>
        <v>512980169.81999993</v>
      </c>
    </row>
    <row r="163" spans="2:12" ht="13.5" thickTop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2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2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75" x14ac:dyDescent="0.25">
      <c r="K168" s="183" t="s">
        <v>172</v>
      </c>
      <c r="L168" s="183" t="s">
        <v>172</v>
      </c>
    </row>
  </sheetData>
  <mergeCells count="24">
    <mergeCell ref="K154:L154"/>
    <mergeCell ref="E154:F154"/>
    <mergeCell ref="H160:J160"/>
    <mergeCell ref="H162:J162"/>
    <mergeCell ref="H158:J158"/>
    <mergeCell ref="C154:D154"/>
    <mergeCell ref="G154:H154"/>
    <mergeCell ref="I154:J154"/>
    <mergeCell ref="G115:H115"/>
    <mergeCell ref="I76:J76"/>
    <mergeCell ref="C115:D115"/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view="pageBreakPreview" topLeftCell="B7" zoomScale="60" zoomScaleNormal="100" workbookViewId="0">
      <selection activeCell="I20" sqref="I20:J20"/>
    </sheetView>
  </sheetViews>
  <sheetFormatPr defaultRowHeight="12.75" x14ac:dyDescent="0.2"/>
  <cols>
    <col min="1" max="1" width="9.140625" style="1" hidden="1" customWidth="1"/>
    <col min="2" max="2" width="27.7109375" style="1" customWidth="1"/>
    <col min="3" max="10" width="13" style="1" customWidth="1"/>
    <col min="11" max="11" width="17.42578125" style="1" customWidth="1"/>
    <col min="12" max="12" width="15.42578125" style="1" customWidth="1"/>
    <col min="13" max="13" width="13" style="1" customWidth="1"/>
    <col min="14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318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300</v>
      </c>
    </row>
    <row r="10" spans="1:12" hidden="1" x14ac:dyDescent="0.2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2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182</v>
      </c>
      <c r="L12" s="31" t="s">
        <v>182</v>
      </c>
    </row>
    <row r="13" spans="1:12" s="22" customFormat="1" ht="12.75" hidden="1" customHeight="1" x14ac:dyDescent="0.25">
      <c r="A13" s="1" t="s">
        <v>427</v>
      </c>
      <c r="C13" s="31"/>
      <c r="D13" s="31"/>
      <c r="E13" s="31"/>
      <c r="F13" s="31"/>
      <c r="G13" s="31"/>
      <c r="H13" s="31"/>
      <c r="I13" s="31"/>
      <c r="J13" s="31"/>
      <c r="K13" s="31" t="s">
        <v>420</v>
      </c>
      <c r="L13" s="31" t="s">
        <v>421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608</v>
      </c>
    </row>
    <row r="16" spans="1:12" hidden="1" x14ac:dyDescent="0.2">
      <c r="A16" s="1" t="s">
        <v>301</v>
      </c>
    </row>
    <row r="17" spans="1:13" hidden="1" x14ac:dyDescent="0.2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3" hidden="1" x14ac:dyDescent="0.2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2">
      <c r="A19" s="1" t="s">
        <v>286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25">
      <c r="A20" s="1" t="s">
        <v>434</v>
      </c>
      <c r="C20" s="1" t="s">
        <v>420</v>
      </c>
      <c r="D20" s="1" t="s">
        <v>421</v>
      </c>
      <c r="E20" s="1" t="s">
        <v>420</v>
      </c>
      <c r="F20" s="1" t="s">
        <v>421</v>
      </c>
      <c r="G20" s="1" t="s">
        <v>420</v>
      </c>
      <c r="H20" s="1" t="s">
        <v>421</v>
      </c>
      <c r="I20" s="1" t="s">
        <v>420</v>
      </c>
      <c r="J20" s="1" t="s">
        <v>421</v>
      </c>
    </row>
    <row r="21" spans="1:13" customFormat="1" x14ac:dyDescent="0.2"/>
    <row r="22" spans="1:13" hidden="1" x14ac:dyDescent="0.2">
      <c r="A22" s="1" t="s">
        <v>183</v>
      </c>
    </row>
    <row r="23" spans="1:13" hidden="1" x14ac:dyDescent="0.2">
      <c r="A23" s="1" t="s">
        <v>437</v>
      </c>
    </row>
    <row r="24" spans="1:13" hidden="1" x14ac:dyDescent="0.2">
      <c r="A24" s="1" t="s">
        <v>438</v>
      </c>
      <c r="B24" s="8"/>
      <c r="C24" s="31"/>
      <c r="D24" s="31"/>
      <c r="E24" s="31"/>
      <c r="F24" s="31"/>
      <c r="G24" s="31"/>
      <c r="H24" s="31"/>
      <c r="K24" s="31" t="s">
        <v>290</v>
      </c>
      <c r="L24" s="1" t="s">
        <v>290</v>
      </c>
    </row>
    <row r="25" spans="1:13" hidden="1" x14ac:dyDescent="0.2">
      <c r="A25" s="1" t="s">
        <v>439</v>
      </c>
      <c r="C25" s="64"/>
      <c r="D25" s="31"/>
      <c r="E25" s="64"/>
      <c r="F25" s="31"/>
      <c r="G25" s="64"/>
      <c r="H25" s="31"/>
      <c r="I25" s="7"/>
      <c r="K25" s="64">
        <v>10</v>
      </c>
      <c r="L25" s="1">
        <v>10</v>
      </c>
    </row>
    <row r="26" spans="1:13" hidden="1" x14ac:dyDescent="0.2">
      <c r="A26" s="1" t="s">
        <v>440</v>
      </c>
      <c r="C26" s="31"/>
      <c r="D26" s="31"/>
      <c r="E26" s="31"/>
      <c r="F26" s="31"/>
      <c r="G26" s="31"/>
      <c r="H26" s="31"/>
      <c r="K26" s="31">
        <v>80</v>
      </c>
      <c r="L26" s="1">
        <v>80</v>
      </c>
    </row>
    <row r="27" spans="1:13" s="22" customFormat="1" ht="12.75" hidden="1" customHeight="1" x14ac:dyDescent="0.25">
      <c r="A27" s="1" t="s">
        <v>441</v>
      </c>
      <c r="C27" s="31"/>
      <c r="D27" s="31"/>
      <c r="E27" s="31"/>
      <c r="F27" s="31"/>
      <c r="G27" s="31"/>
      <c r="H27" s="31"/>
      <c r="I27" s="23"/>
      <c r="J27" s="1"/>
      <c r="K27" s="64" t="s">
        <v>421</v>
      </c>
      <c r="L27" s="7" t="s">
        <v>421</v>
      </c>
    </row>
    <row r="28" spans="1:13" x14ac:dyDescent="0.2">
      <c r="C28" s="31"/>
      <c r="D28" s="31"/>
      <c r="E28" s="31"/>
      <c r="F28" s="31"/>
      <c r="G28" s="31"/>
      <c r="H28" s="31"/>
      <c r="K28" s="2"/>
      <c r="L28" s="3"/>
    </row>
    <row r="29" spans="1:13" ht="18.75" x14ac:dyDescent="0.3">
      <c r="B29" s="223" t="s">
        <v>322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</row>
    <row r="30" spans="1:13" ht="25.5" customHeight="1" x14ac:dyDescent="0.2">
      <c r="B30" s="13" t="s">
        <v>596</v>
      </c>
      <c r="C30" s="239" t="s">
        <v>366</v>
      </c>
      <c r="D30" s="240"/>
      <c r="E30" s="239" t="s">
        <v>367</v>
      </c>
      <c r="F30" s="240"/>
      <c r="G30" s="239" t="s">
        <v>368</v>
      </c>
      <c r="H30" s="240"/>
      <c r="I30" s="239" t="s">
        <v>369</v>
      </c>
      <c r="J30" s="240"/>
      <c r="K30" s="14"/>
      <c r="L30" s="6"/>
      <c r="M30" s="6"/>
    </row>
    <row r="31" spans="1:13" x14ac:dyDescent="0.2">
      <c r="B31" s="8"/>
      <c r="C31" s="9" t="s">
        <v>315</v>
      </c>
      <c r="D31" s="9" t="s">
        <v>316</v>
      </c>
      <c r="E31" s="9" t="s">
        <v>315</v>
      </c>
      <c r="F31" s="9" t="s">
        <v>316</v>
      </c>
      <c r="G31" s="9" t="s">
        <v>315</v>
      </c>
      <c r="H31" s="9" t="s">
        <v>316</v>
      </c>
      <c r="I31" s="9" t="s">
        <v>315</v>
      </c>
      <c r="J31" s="9" t="s">
        <v>316</v>
      </c>
      <c r="K31" s="12"/>
      <c r="L31" s="12"/>
    </row>
    <row r="32" spans="1:13" x14ac:dyDescent="0.2">
      <c r="B32" s="8"/>
      <c r="C32" s="9" t="s">
        <v>317</v>
      </c>
      <c r="D32" s="9" t="s">
        <v>317</v>
      </c>
      <c r="E32" s="9" t="s">
        <v>317</v>
      </c>
      <c r="F32" s="9" t="s">
        <v>317</v>
      </c>
      <c r="G32" s="9" t="s">
        <v>317</v>
      </c>
      <c r="H32" s="9" t="s">
        <v>317</v>
      </c>
      <c r="I32" s="9" t="s">
        <v>317</v>
      </c>
      <c r="J32" s="9" t="s">
        <v>317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690</v>
      </c>
      <c r="B34" s="8" t="s">
        <v>694</v>
      </c>
      <c r="C34" s="10">
        <v>6250200</v>
      </c>
      <c r="D34" s="10">
        <v>5977200</v>
      </c>
      <c r="E34" s="10">
        <v>3215100</v>
      </c>
      <c r="F34" s="10">
        <v>3100500</v>
      </c>
      <c r="G34" s="10">
        <v>0</v>
      </c>
      <c r="H34" s="10">
        <v>5700</v>
      </c>
      <c r="I34" s="10">
        <v>54800</v>
      </c>
      <c r="J34" s="10">
        <v>8000</v>
      </c>
      <c r="K34" s="4"/>
      <c r="L34" s="4"/>
    </row>
    <row r="35" spans="1:12" x14ac:dyDescent="0.2">
      <c r="A35" s="1" t="s">
        <v>690</v>
      </c>
      <c r="B35" s="8" t="s">
        <v>697</v>
      </c>
      <c r="C35" s="10">
        <v>32472131</v>
      </c>
      <c r="D35" s="10">
        <v>32472131</v>
      </c>
      <c r="E35" s="10">
        <v>12824788</v>
      </c>
      <c r="F35" s="10">
        <v>12824788</v>
      </c>
      <c r="G35" s="10">
        <v>0</v>
      </c>
      <c r="H35" s="10">
        <v>0</v>
      </c>
      <c r="I35" s="10">
        <v>183543</v>
      </c>
      <c r="J35" s="10">
        <v>3000</v>
      </c>
      <c r="K35" s="4"/>
      <c r="L35" s="4"/>
    </row>
    <row r="36" spans="1:12" x14ac:dyDescent="0.2">
      <c r="A36" s="1" t="s">
        <v>690</v>
      </c>
      <c r="B36" s="8" t="s">
        <v>700</v>
      </c>
      <c r="C36" s="10">
        <v>2648340.19</v>
      </c>
      <c r="D36" s="10">
        <v>60225.2</v>
      </c>
      <c r="E36" s="10">
        <v>790032.97</v>
      </c>
      <c r="F36" s="10">
        <v>16935.55</v>
      </c>
      <c r="G36" s="10">
        <v>413458.19</v>
      </c>
      <c r="H36" s="10">
        <v>398148</v>
      </c>
      <c r="I36" s="10">
        <v>195375.88</v>
      </c>
      <c r="J36" s="10">
        <v>21500</v>
      </c>
      <c r="K36" s="4"/>
      <c r="L36" s="4"/>
    </row>
    <row r="37" spans="1:12" x14ac:dyDescent="0.2">
      <c r="A37" s="1" t="s">
        <v>690</v>
      </c>
      <c r="B37" s="8" t="s">
        <v>691</v>
      </c>
      <c r="C37" s="10">
        <v>2447928.4</v>
      </c>
      <c r="D37" s="10">
        <v>56370</v>
      </c>
      <c r="E37" s="10">
        <v>2282982.63</v>
      </c>
      <c r="F37" s="10">
        <v>50077</v>
      </c>
      <c r="G37" s="10">
        <v>83401.7</v>
      </c>
      <c r="H37" s="10">
        <v>1566</v>
      </c>
      <c r="I37" s="10">
        <v>94904.6</v>
      </c>
      <c r="J37" s="10">
        <v>563</v>
      </c>
      <c r="K37" s="4"/>
      <c r="L37" s="4"/>
    </row>
    <row r="38" spans="1:12" x14ac:dyDescent="0.2">
      <c r="A38" s="1" t="s">
        <v>690</v>
      </c>
      <c r="B38" s="8" t="s">
        <v>692</v>
      </c>
      <c r="C38" s="10">
        <v>2072784.46</v>
      </c>
      <c r="D38" s="10">
        <v>2000075.69</v>
      </c>
      <c r="E38" s="10">
        <v>1689123.17</v>
      </c>
      <c r="F38" s="10">
        <v>1986204.6</v>
      </c>
      <c r="G38" s="10">
        <v>31550.57</v>
      </c>
      <c r="H38" s="10">
        <v>6647.5</v>
      </c>
      <c r="I38" s="10">
        <v>33242.43</v>
      </c>
      <c r="J38" s="10">
        <v>347.32</v>
      </c>
      <c r="K38" s="4"/>
      <c r="L38" s="4"/>
    </row>
    <row r="39" spans="1:12" x14ac:dyDescent="0.2">
      <c r="A39" s="1" t="s">
        <v>690</v>
      </c>
      <c r="B39" s="8" t="s">
        <v>693</v>
      </c>
      <c r="C39" s="10">
        <v>5279065.78</v>
      </c>
      <c r="D39" s="10">
        <v>10177295.609999999</v>
      </c>
      <c r="E39" s="10">
        <v>3488218.67</v>
      </c>
      <c r="F39" s="10">
        <v>79347.899999999994</v>
      </c>
      <c r="G39" s="10">
        <v>787903.77</v>
      </c>
      <c r="H39" s="10">
        <v>12416.83</v>
      </c>
      <c r="I39" s="10">
        <v>184119.54</v>
      </c>
      <c r="J39" s="10">
        <v>4758.8599999999997</v>
      </c>
      <c r="K39" s="4"/>
      <c r="L39" s="4"/>
    </row>
    <row r="40" spans="1:12" x14ac:dyDescent="0.2">
      <c r="A40" s="1" t="s">
        <v>690</v>
      </c>
      <c r="B40" s="8" t="s">
        <v>695</v>
      </c>
      <c r="C40" s="10">
        <v>22766144</v>
      </c>
      <c r="D40" s="10">
        <v>22766144</v>
      </c>
      <c r="E40" s="10">
        <v>8142576</v>
      </c>
      <c r="F40" s="10">
        <v>8142576</v>
      </c>
      <c r="G40" s="10">
        <v>0</v>
      </c>
      <c r="H40" s="10">
        <v>0</v>
      </c>
      <c r="I40" s="10">
        <v>1448299</v>
      </c>
      <c r="J40" s="10">
        <v>30508</v>
      </c>
      <c r="K40" s="4"/>
      <c r="L40" s="4"/>
    </row>
    <row r="41" spans="1:12" x14ac:dyDescent="0.2">
      <c r="A41" s="1" t="s">
        <v>690</v>
      </c>
      <c r="B41" s="8" t="s">
        <v>696</v>
      </c>
      <c r="C41" s="10">
        <v>10885387.970000001</v>
      </c>
      <c r="D41" s="10">
        <v>326333.33</v>
      </c>
      <c r="E41" s="10">
        <v>2801004.39</v>
      </c>
      <c r="F41" s="10">
        <v>79283.95</v>
      </c>
      <c r="G41" s="10">
        <v>551882.94999999995</v>
      </c>
      <c r="H41" s="10">
        <v>21254.43</v>
      </c>
      <c r="I41" s="10">
        <v>317525.78999999998</v>
      </c>
      <c r="J41" s="10">
        <v>9643.84</v>
      </c>
      <c r="K41" s="4"/>
      <c r="L41" s="4"/>
    </row>
    <row r="42" spans="1:12" x14ac:dyDescent="0.2">
      <c r="A42" s="1" t="s">
        <v>690</v>
      </c>
      <c r="B42" s="8" t="s">
        <v>698</v>
      </c>
      <c r="C42" s="10">
        <v>5910508.3399999999</v>
      </c>
      <c r="D42" s="10">
        <v>4396934.91</v>
      </c>
      <c r="E42" s="10">
        <v>2846239.88</v>
      </c>
      <c r="F42" s="10">
        <v>2152398.66</v>
      </c>
      <c r="G42" s="10">
        <v>153924.14000000001</v>
      </c>
      <c r="H42" s="10">
        <v>14164.08</v>
      </c>
      <c r="I42" s="10">
        <v>86266.32</v>
      </c>
      <c r="J42" s="10">
        <v>2500</v>
      </c>
      <c r="K42" s="4"/>
      <c r="L42" s="4"/>
    </row>
    <row r="43" spans="1:12" x14ac:dyDescent="0.2">
      <c r="A43" s="1" t="s">
        <v>690</v>
      </c>
      <c r="B43" s="8" t="s">
        <v>699</v>
      </c>
      <c r="C43" s="10">
        <v>11246819.23</v>
      </c>
      <c r="D43" s="10">
        <v>11335126.08</v>
      </c>
      <c r="E43" s="10">
        <v>6231268.2199999997</v>
      </c>
      <c r="F43" s="10">
        <v>6308507.8099999996</v>
      </c>
      <c r="G43" s="10">
        <v>0</v>
      </c>
      <c r="H43" s="10">
        <v>0</v>
      </c>
      <c r="I43" s="10">
        <v>282872.77</v>
      </c>
      <c r="J43" s="10">
        <v>9124.64</v>
      </c>
      <c r="K43" s="4"/>
      <c r="L43" s="4"/>
    </row>
    <row r="44" spans="1:12" x14ac:dyDescent="0.2">
      <c r="A44" s="1" t="s">
        <v>690</v>
      </c>
      <c r="B44" s="8" t="s">
        <v>701</v>
      </c>
      <c r="C44" s="10">
        <v>5534169.8799999999</v>
      </c>
      <c r="D44" s="10">
        <v>5466762.3099999996</v>
      </c>
      <c r="E44" s="10">
        <v>1857505.19</v>
      </c>
      <c r="F44" s="10">
        <v>1858255.4</v>
      </c>
      <c r="G44" s="10">
        <v>0</v>
      </c>
      <c r="H44" s="10">
        <v>0</v>
      </c>
      <c r="I44" s="10">
        <v>451762.1</v>
      </c>
      <c r="J44" s="10">
        <v>5029.53</v>
      </c>
      <c r="K44" s="4"/>
      <c r="L44" s="4"/>
    </row>
    <row r="45" spans="1:12" x14ac:dyDescent="0.2">
      <c r="A45" s="1" t="s">
        <v>690</v>
      </c>
      <c r="B45" s="8" t="s">
        <v>702</v>
      </c>
      <c r="C45" s="10">
        <v>7965719.2400000002</v>
      </c>
      <c r="D45" s="10">
        <v>420566.56</v>
      </c>
      <c r="E45" s="10">
        <v>3145284.06</v>
      </c>
      <c r="F45" s="10">
        <v>84762.73</v>
      </c>
      <c r="G45" s="10">
        <v>270415.63</v>
      </c>
      <c r="H45" s="10">
        <v>6555.72</v>
      </c>
      <c r="I45" s="10">
        <v>1032856.89</v>
      </c>
      <c r="J45" s="10">
        <v>70249.94</v>
      </c>
      <c r="K45" s="4"/>
      <c r="L45" s="4"/>
    </row>
    <row r="46" spans="1:12" x14ac:dyDescent="0.2">
      <c r="A46" s="1" t="s">
        <v>690</v>
      </c>
      <c r="B46" s="8" t="s">
        <v>703</v>
      </c>
      <c r="C46" s="10">
        <v>4045814.17</v>
      </c>
      <c r="D46" s="10">
        <v>4045814.1</v>
      </c>
      <c r="E46" s="10">
        <v>4221554.67</v>
      </c>
      <c r="F46" s="10">
        <v>4221554.82</v>
      </c>
      <c r="G46" s="10">
        <v>10000</v>
      </c>
      <c r="H46" s="10">
        <v>10000</v>
      </c>
      <c r="I46" s="10">
        <v>144000</v>
      </c>
      <c r="J46" s="10">
        <v>3100</v>
      </c>
      <c r="K46" s="4"/>
      <c r="L46" s="4"/>
    </row>
    <row r="47" spans="1:12" x14ac:dyDescent="0.2">
      <c r="A47" s="1" t="s">
        <v>690</v>
      </c>
      <c r="B47" s="8" t="s">
        <v>704</v>
      </c>
      <c r="C47" s="10">
        <v>3274060.68</v>
      </c>
      <c r="D47" s="10">
        <v>3065453.01</v>
      </c>
      <c r="E47" s="10">
        <v>1705571.51</v>
      </c>
      <c r="F47" s="10">
        <v>1788436.97</v>
      </c>
      <c r="G47" s="10">
        <v>350139.36</v>
      </c>
      <c r="H47" s="10">
        <v>336411.09</v>
      </c>
      <c r="I47" s="10">
        <v>73161.59</v>
      </c>
      <c r="J47" s="10">
        <v>4473.05</v>
      </c>
      <c r="K47" s="4"/>
      <c r="L47" s="4"/>
    </row>
    <row r="48" spans="1:12" x14ac:dyDescent="0.2">
      <c r="A48" s="1" t="s">
        <v>690</v>
      </c>
      <c r="B48" s="8" t="s">
        <v>705</v>
      </c>
      <c r="C48" s="10">
        <v>2720333.7</v>
      </c>
      <c r="D48" s="10">
        <v>2763399.2</v>
      </c>
      <c r="E48" s="10">
        <v>1614992.09</v>
      </c>
      <c r="F48" s="10">
        <v>1643305.08</v>
      </c>
      <c r="G48" s="10">
        <v>5910.18</v>
      </c>
      <c r="H48" s="10">
        <v>0</v>
      </c>
      <c r="I48" s="10">
        <v>41681.769999999997</v>
      </c>
      <c r="J48" s="10">
        <v>58.16</v>
      </c>
      <c r="K48" s="4"/>
      <c r="L48" s="4"/>
    </row>
    <row r="49" spans="1:12" x14ac:dyDescent="0.2">
      <c r="A49" s="1" t="s">
        <v>690</v>
      </c>
      <c r="B49" s="8" t="s">
        <v>706</v>
      </c>
      <c r="C49" s="10">
        <v>1699398.92</v>
      </c>
      <c r="D49" s="10">
        <v>1699398.82</v>
      </c>
      <c r="E49" s="10">
        <v>1088685.6599999999</v>
      </c>
      <c r="F49" s="10">
        <v>1088686.24</v>
      </c>
      <c r="G49" s="10">
        <v>155251.79999999999</v>
      </c>
      <c r="H49" s="10">
        <v>155250.93</v>
      </c>
      <c r="I49" s="10">
        <v>10219.49</v>
      </c>
      <c r="J49" s="10">
        <v>0</v>
      </c>
      <c r="K49" s="4"/>
      <c r="L49" s="4"/>
    </row>
    <row r="50" spans="1:12" x14ac:dyDescent="0.2">
      <c r="A50" s="1" t="s">
        <v>690</v>
      </c>
      <c r="B50" s="8" t="s">
        <v>707</v>
      </c>
      <c r="C50" s="10">
        <v>8286575.9699999997</v>
      </c>
      <c r="D50" s="10">
        <v>8286578.6399999997</v>
      </c>
      <c r="E50" s="10">
        <v>3137139.27</v>
      </c>
      <c r="F50" s="10">
        <v>3137139.37</v>
      </c>
      <c r="G50" s="10">
        <v>0</v>
      </c>
      <c r="H50" s="10">
        <v>0</v>
      </c>
      <c r="I50" s="10">
        <v>129873.04</v>
      </c>
      <c r="J50" s="10">
        <v>5246.06</v>
      </c>
      <c r="K50" s="4"/>
      <c r="L50" s="4"/>
    </row>
    <row r="51" spans="1:12" x14ac:dyDescent="0.2">
      <c r="A51" s="1" t="s">
        <v>690</v>
      </c>
      <c r="B51" s="8" t="s">
        <v>708</v>
      </c>
      <c r="C51" s="10">
        <v>2244143.5</v>
      </c>
      <c r="D51" s="10">
        <v>71909.94</v>
      </c>
      <c r="E51" s="10">
        <v>1170816.48</v>
      </c>
      <c r="F51" s="10">
        <v>38254.699999999997</v>
      </c>
      <c r="G51" s="10">
        <v>29034.01</v>
      </c>
      <c r="H51" s="10">
        <v>672.13</v>
      </c>
      <c r="I51" s="10">
        <v>38378.51</v>
      </c>
      <c r="J51" s="10">
        <v>350</v>
      </c>
      <c r="K51" s="4"/>
      <c r="L51" s="4"/>
    </row>
    <row r="52" spans="1:12" x14ac:dyDescent="0.2">
      <c r="A52" s="1" t="s">
        <v>690</v>
      </c>
      <c r="B52" s="8" t="s">
        <v>709</v>
      </c>
      <c r="C52" s="10">
        <v>3575853.36</v>
      </c>
      <c r="D52" s="10">
        <v>3575853.48</v>
      </c>
      <c r="E52" s="10">
        <v>1849303.31</v>
      </c>
      <c r="F52" s="10">
        <v>1849303.4</v>
      </c>
      <c r="G52" s="10">
        <v>136929.82999999999</v>
      </c>
      <c r="H52" s="10">
        <v>136929.67000000001</v>
      </c>
      <c r="I52" s="10">
        <v>226734.26</v>
      </c>
      <c r="J52" s="10">
        <v>5650.77</v>
      </c>
      <c r="K52" s="4"/>
      <c r="L52" s="4"/>
    </row>
    <row r="53" spans="1:12" x14ac:dyDescent="0.2">
      <c r="A53" s="1" t="s">
        <v>690</v>
      </c>
      <c r="B53" s="8" t="s">
        <v>710</v>
      </c>
      <c r="C53" s="10">
        <v>6800171</v>
      </c>
      <c r="D53" s="10">
        <v>5613238</v>
      </c>
      <c r="E53" s="10">
        <v>4238593</v>
      </c>
      <c r="F53" s="10">
        <v>3389950</v>
      </c>
      <c r="G53" s="10">
        <v>601669</v>
      </c>
      <c r="H53" s="10">
        <v>331108</v>
      </c>
      <c r="I53" s="10">
        <v>105648</v>
      </c>
      <c r="J53" s="10">
        <v>2161</v>
      </c>
      <c r="K53" s="4"/>
      <c r="L53" s="4"/>
    </row>
    <row r="54" spans="1:12" x14ac:dyDescent="0.2">
      <c r="A54" s="1" t="s">
        <v>690</v>
      </c>
      <c r="B54" s="8" t="s">
        <v>711</v>
      </c>
      <c r="C54" s="10">
        <v>3977221.74</v>
      </c>
      <c r="D54" s="10">
        <v>187781.27</v>
      </c>
      <c r="E54" s="10">
        <v>3761521.5</v>
      </c>
      <c r="F54" s="10">
        <v>102632.72</v>
      </c>
      <c r="G54" s="10">
        <v>106756.99</v>
      </c>
      <c r="H54" s="10">
        <v>3907.56</v>
      </c>
      <c r="I54" s="10">
        <v>58574.89</v>
      </c>
      <c r="J54" s="10">
        <v>21611.89</v>
      </c>
      <c r="K54" s="4"/>
      <c r="L54" s="4"/>
    </row>
    <row r="55" spans="1:12" x14ac:dyDescent="0.2">
      <c r="A55" s="1" t="s">
        <v>690</v>
      </c>
      <c r="B55" s="8" t="s">
        <v>712</v>
      </c>
      <c r="C55" s="10">
        <v>1736658.24</v>
      </c>
      <c r="D55" s="10">
        <v>34785.46</v>
      </c>
      <c r="E55" s="10">
        <v>1555423.54</v>
      </c>
      <c r="F55" s="10">
        <v>24000.78</v>
      </c>
      <c r="G55" s="10">
        <v>0</v>
      </c>
      <c r="H55" s="10">
        <v>0</v>
      </c>
      <c r="I55" s="10">
        <v>53833.19</v>
      </c>
      <c r="J55" s="10">
        <v>750</v>
      </c>
      <c r="K55" s="4"/>
      <c r="L55" s="4"/>
    </row>
    <row r="56" spans="1:12" x14ac:dyDescent="0.2">
      <c r="A56" s="1" t="s">
        <v>690</v>
      </c>
      <c r="B56" s="8" t="s">
        <v>713</v>
      </c>
      <c r="C56" s="10">
        <v>2161869.69</v>
      </c>
      <c r="D56" s="10">
        <v>3831467</v>
      </c>
      <c r="E56" s="10">
        <v>1435159.57</v>
      </c>
      <c r="F56" s="10">
        <v>33273</v>
      </c>
      <c r="G56" s="10">
        <v>0</v>
      </c>
      <c r="H56" s="10">
        <v>0</v>
      </c>
      <c r="I56" s="10">
        <v>48845.63</v>
      </c>
      <c r="J56" s="10">
        <v>436</v>
      </c>
      <c r="K56" s="4"/>
      <c r="L56" s="4"/>
    </row>
    <row r="57" spans="1:12" x14ac:dyDescent="0.2">
      <c r="A57" s="1" t="s">
        <v>690</v>
      </c>
      <c r="B57" s="8" t="s">
        <v>714</v>
      </c>
      <c r="C57" s="10">
        <v>4277550.47</v>
      </c>
      <c r="D57" s="10">
        <v>4227618.1900000004</v>
      </c>
      <c r="E57" s="10">
        <v>1314700.1000000001</v>
      </c>
      <c r="F57" s="10">
        <v>1314674.05</v>
      </c>
      <c r="G57" s="10">
        <v>17551.919999999998</v>
      </c>
      <c r="H57" s="10">
        <v>17600</v>
      </c>
      <c r="I57" s="10">
        <v>27805.01</v>
      </c>
      <c r="J57" s="10">
        <v>0</v>
      </c>
      <c r="K57" s="4"/>
      <c r="L57" s="4"/>
    </row>
    <row r="58" spans="1:12" x14ac:dyDescent="0.2">
      <c r="A58" s="1" t="s">
        <v>690</v>
      </c>
      <c r="B58" s="8" t="s">
        <v>715</v>
      </c>
      <c r="C58" s="10">
        <v>2806083.27</v>
      </c>
      <c r="D58" s="10">
        <v>2806082.85</v>
      </c>
      <c r="E58" s="10">
        <v>897349.29</v>
      </c>
      <c r="F58" s="10">
        <v>897349.26</v>
      </c>
      <c r="G58" s="10">
        <v>64784.69</v>
      </c>
      <c r="H58" s="10">
        <v>64785.25</v>
      </c>
      <c r="I58" s="10">
        <v>19513.47</v>
      </c>
      <c r="J58" s="10">
        <v>112.64</v>
      </c>
      <c r="K58" s="4"/>
      <c r="L58" s="4"/>
    </row>
    <row r="59" spans="1:12" x14ac:dyDescent="0.2">
      <c r="A59" s="1" t="s">
        <v>690</v>
      </c>
      <c r="B59" s="8" t="s">
        <v>716</v>
      </c>
      <c r="C59" s="10">
        <v>4299600</v>
      </c>
      <c r="D59" s="10">
        <v>4299700</v>
      </c>
      <c r="E59" s="10">
        <v>3367200</v>
      </c>
      <c r="F59" s="10">
        <v>3367200</v>
      </c>
      <c r="G59" s="10">
        <v>195700</v>
      </c>
      <c r="H59" s="10">
        <v>195700</v>
      </c>
      <c r="I59" s="10">
        <v>0</v>
      </c>
      <c r="J59" s="10">
        <v>0</v>
      </c>
      <c r="K59" s="4"/>
      <c r="L59" s="4"/>
    </row>
    <row r="60" spans="1:12" x14ac:dyDescent="0.2">
      <c r="A60" s="1" t="s">
        <v>690</v>
      </c>
      <c r="B60" s="8" t="s">
        <v>717</v>
      </c>
      <c r="C60" s="10">
        <v>8135194.6699999999</v>
      </c>
      <c r="D60" s="10">
        <v>169915.69</v>
      </c>
      <c r="E60" s="10">
        <v>3284720.72</v>
      </c>
      <c r="F60" s="10">
        <v>74886.98</v>
      </c>
      <c r="G60" s="10">
        <v>0</v>
      </c>
      <c r="H60" s="10">
        <v>0</v>
      </c>
      <c r="I60" s="10">
        <v>311040.87</v>
      </c>
      <c r="J60" s="10">
        <v>45271.75</v>
      </c>
      <c r="K60" s="4"/>
      <c r="L60" s="4"/>
    </row>
    <row r="61" spans="1:12" x14ac:dyDescent="0.2">
      <c r="A61" s="1" t="s">
        <v>690</v>
      </c>
      <c r="B61" s="8" t="s">
        <v>718</v>
      </c>
      <c r="C61" s="10">
        <v>6916564.75</v>
      </c>
      <c r="D61" s="10">
        <v>6916562.0199999996</v>
      </c>
      <c r="E61" s="10">
        <v>1959415.17</v>
      </c>
      <c r="F61" s="10">
        <v>1959416.97</v>
      </c>
      <c r="G61" s="10">
        <v>0</v>
      </c>
      <c r="H61" s="10">
        <v>0</v>
      </c>
      <c r="I61" s="10">
        <v>289790.03000000003</v>
      </c>
      <c r="J61" s="10">
        <v>5406.32</v>
      </c>
      <c r="K61" s="4"/>
      <c r="L61" s="4"/>
    </row>
    <row r="62" spans="1:12" x14ac:dyDescent="0.2">
      <c r="A62" s="1" t="s">
        <v>690</v>
      </c>
      <c r="B62" s="8" t="s">
        <v>719</v>
      </c>
      <c r="C62" s="10">
        <v>2059329.81</v>
      </c>
      <c r="D62" s="10">
        <v>2025974.89</v>
      </c>
      <c r="E62" s="10">
        <v>1553366.43</v>
      </c>
      <c r="F62" s="10">
        <v>1542563.45</v>
      </c>
      <c r="G62" s="10">
        <v>144227.6</v>
      </c>
      <c r="H62" s="10">
        <v>193095.56</v>
      </c>
      <c r="I62" s="10">
        <v>80776.289999999994</v>
      </c>
      <c r="J62" s="10">
        <v>787</v>
      </c>
      <c r="K62" s="4"/>
      <c r="L62" s="4"/>
    </row>
    <row r="63" spans="1:12" x14ac:dyDescent="0.2">
      <c r="A63" s="1" t="s">
        <v>690</v>
      </c>
      <c r="B63" s="8" t="s">
        <v>720</v>
      </c>
      <c r="C63" s="10">
        <v>3984858</v>
      </c>
      <c r="D63" s="10">
        <v>3930706</v>
      </c>
      <c r="E63" s="10">
        <v>2317127</v>
      </c>
      <c r="F63" s="10">
        <v>2238288</v>
      </c>
      <c r="G63" s="10">
        <v>319013</v>
      </c>
      <c r="H63" s="10">
        <v>267795</v>
      </c>
      <c r="I63" s="10">
        <v>338668</v>
      </c>
      <c r="J63" s="10">
        <v>14156</v>
      </c>
      <c r="K63" s="4"/>
      <c r="L63" s="4"/>
    </row>
    <row r="64" spans="1:12" x14ac:dyDescent="0.2">
      <c r="A64" s="1" t="s">
        <v>325</v>
      </c>
      <c r="B64" s="8" t="s">
        <v>721</v>
      </c>
      <c r="C64" s="10">
        <v>3465649.14</v>
      </c>
      <c r="D64" s="10">
        <v>3465649.55</v>
      </c>
      <c r="E64" s="10">
        <v>2129039.4700000002</v>
      </c>
      <c r="F64" s="10">
        <v>2129039.2599999998</v>
      </c>
      <c r="G64" s="10">
        <v>0</v>
      </c>
      <c r="H64" s="10">
        <v>0</v>
      </c>
      <c r="I64" s="10">
        <v>347596.66</v>
      </c>
      <c r="J64" s="10">
        <v>11755.53</v>
      </c>
      <c r="K64" s="4"/>
      <c r="L64" s="4"/>
    </row>
    <row r="65" spans="1:13" x14ac:dyDescent="0.2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8" t="s">
        <v>289</v>
      </c>
      <c r="C66" s="11">
        <f t="shared" ref="C66:J66" si="0">SUBTOTAL(9,C33:C65)</f>
        <v>191946129.57000002</v>
      </c>
      <c r="D66" s="11">
        <f t="shared" si="0"/>
        <v>156473052.79999998</v>
      </c>
      <c r="E66" s="11">
        <f t="shared" si="0"/>
        <v>91915801.960000008</v>
      </c>
      <c r="F66" s="11">
        <f t="shared" si="0"/>
        <v>67523592.649999991</v>
      </c>
      <c r="G66" s="11">
        <f t="shared" si="0"/>
        <v>4429505.33</v>
      </c>
      <c r="H66" s="11">
        <f t="shared" si="0"/>
        <v>2179707.75</v>
      </c>
      <c r="I66" s="11">
        <f t="shared" si="0"/>
        <v>6711709.0199999996</v>
      </c>
      <c r="J66" s="11">
        <f t="shared" si="0"/>
        <v>286551.30000000005</v>
      </c>
      <c r="K66" s="4"/>
      <c r="L66" s="4"/>
    </row>
    <row r="67" spans="1:13" x14ac:dyDescent="0.2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223" t="s">
        <v>322</v>
      </c>
      <c r="C68" s="223"/>
      <c r="D68" s="223"/>
      <c r="E68" s="223"/>
      <c r="F68" s="223"/>
      <c r="G68" s="223"/>
      <c r="H68" s="223"/>
      <c r="I68" s="223"/>
      <c r="J68" s="223"/>
      <c r="K68" s="223"/>
      <c r="L68" s="223"/>
    </row>
    <row r="69" spans="1:13" ht="25.5" customHeight="1" x14ac:dyDescent="0.2">
      <c r="B69" s="13" t="s">
        <v>596</v>
      </c>
      <c r="C69" s="239" t="s">
        <v>370</v>
      </c>
      <c r="D69" s="240"/>
      <c r="E69" s="239" t="s">
        <v>371</v>
      </c>
      <c r="F69" s="240"/>
      <c r="G69" s="239" t="s">
        <v>355</v>
      </c>
      <c r="H69" s="240"/>
      <c r="I69" s="239" t="s">
        <v>604</v>
      </c>
      <c r="J69" s="240"/>
      <c r="K69" s="170" t="s">
        <v>162</v>
      </c>
      <c r="L69" s="171"/>
      <c r="M69" s="6"/>
    </row>
    <row r="70" spans="1:13" x14ac:dyDescent="0.2">
      <c r="B70" s="8"/>
      <c r="C70" s="9" t="s">
        <v>315</v>
      </c>
      <c r="D70" s="9" t="s">
        <v>316</v>
      </c>
      <c r="E70" s="9" t="s">
        <v>315</v>
      </c>
      <c r="F70" s="9" t="s">
        <v>316</v>
      </c>
      <c r="G70" s="9" t="s">
        <v>315</v>
      </c>
      <c r="H70" s="9" t="s">
        <v>316</v>
      </c>
      <c r="I70" s="9" t="s">
        <v>315</v>
      </c>
      <c r="J70" s="9" t="s">
        <v>316</v>
      </c>
      <c r="K70" s="9" t="s">
        <v>315</v>
      </c>
      <c r="L70" s="9" t="s">
        <v>316</v>
      </c>
    </row>
    <row r="71" spans="1:13" x14ac:dyDescent="0.2">
      <c r="B71" s="8"/>
      <c r="C71" s="9" t="s">
        <v>317</v>
      </c>
      <c r="D71" s="9" t="s">
        <v>317</v>
      </c>
      <c r="E71" s="9" t="s">
        <v>317</v>
      </c>
      <c r="F71" s="9" t="s">
        <v>317</v>
      </c>
      <c r="G71" s="9" t="s">
        <v>317</v>
      </c>
      <c r="H71" s="9" t="s">
        <v>317</v>
      </c>
      <c r="I71" s="9" t="s">
        <v>317</v>
      </c>
      <c r="J71" s="9" t="s">
        <v>317</v>
      </c>
      <c r="K71" s="9" t="s">
        <v>317</v>
      </c>
      <c r="L71" s="9" t="s">
        <v>317</v>
      </c>
    </row>
    <row r="72" spans="1:13" x14ac:dyDescent="0.2">
      <c r="B72" s="8"/>
    </row>
    <row r="73" spans="1:13" x14ac:dyDescent="0.2">
      <c r="A73" s="1" t="s">
        <v>690</v>
      </c>
      <c r="B73" s="8" t="s">
        <v>694</v>
      </c>
      <c r="C73" s="10">
        <v>0</v>
      </c>
      <c r="D73" s="10">
        <v>0</v>
      </c>
      <c r="E73" s="10">
        <v>0</v>
      </c>
      <c r="F73" s="10">
        <v>0</v>
      </c>
      <c r="G73" s="10">
        <v>11600</v>
      </c>
      <c r="H73" s="10">
        <v>3100</v>
      </c>
      <c r="I73" s="10">
        <v>167200</v>
      </c>
      <c r="J73" s="10">
        <v>16400</v>
      </c>
      <c r="K73" s="10">
        <f t="shared" ref="K73:K103" si="1">C34+E34+G34+I34+C73+E73+G73+I73</f>
        <v>9698900</v>
      </c>
      <c r="L73" s="10">
        <f t="shared" ref="L73:L103" si="2">D34+F34+H34+J34+D73+F73+H73+J73</f>
        <v>9110900</v>
      </c>
    </row>
    <row r="74" spans="1:13" x14ac:dyDescent="0.2">
      <c r="A74" s="1" t="s">
        <v>690</v>
      </c>
      <c r="B74" s="8" t="s">
        <v>697</v>
      </c>
      <c r="C74" s="10">
        <v>0</v>
      </c>
      <c r="D74" s="10">
        <v>0</v>
      </c>
      <c r="E74" s="10">
        <v>0</v>
      </c>
      <c r="F74" s="10">
        <v>0</v>
      </c>
      <c r="G74" s="10">
        <v>3482587</v>
      </c>
      <c r="H74" s="10">
        <v>3213493</v>
      </c>
      <c r="I74" s="10">
        <v>12252680</v>
      </c>
      <c r="J74" s="10">
        <v>191000</v>
      </c>
      <c r="K74" s="10">
        <f t="shared" si="1"/>
        <v>61215729</v>
      </c>
      <c r="L74" s="10">
        <f t="shared" si="2"/>
        <v>48704412</v>
      </c>
    </row>
    <row r="75" spans="1:13" x14ac:dyDescent="0.2">
      <c r="A75" s="1" t="s">
        <v>690</v>
      </c>
      <c r="B75" s="8" t="s">
        <v>700</v>
      </c>
      <c r="C75" s="10">
        <v>0</v>
      </c>
      <c r="D75" s="10">
        <v>0</v>
      </c>
      <c r="E75" s="10">
        <v>29367.78</v>
      </c>
      <c r="F75" s="10">
        <v>0</v>
      </c>
      <c r="G75" s="10">
        <v>149265.94</v>
      </c>
      <c r="H75" s="10">
        <v>3560082.19</v>
      </c>
      <c r="I75" s="10">
        <v>0</v>
      </c>
      <c r="J75" s="10">
        <v>0</v>
      </c>
      <c r="K75" s="10">
        <f t="shared" si="1"/>
        <v>4225840.95</v>
      </c>
      <c r="L75" s="10">
        <f t="shared" si="2"/>
        <v>4056890.94</v>
      </c>
    </row>
    <row r="76" spans="1:13" x14ac:dyDescent="0.2">
      <c r="A76" s="1" t="s">
        <v>690</v>
      </c>
      <c r="B76" s="8" t="s">
        <v>691</v>
      </c>
      <c r="C76" s="10">
        <v>51360.17</v>
      </c>
      <c r="D76" s="10">
        <v>5000</v>
      </c>
      <c r="E76" s="10">
        <v>0</v>
      </c>
      <c r="F76" s="10">
        <v>0</v>
      </c>
      <c r="G76" s="10">
        <v>120250</v>
      </c>
      <c r="H76" s="10">
        <v>0</v>
      </c>
      <c r="I76" s="10">
        <v>0</v>
      </c>
      <c r="J76" s="10">
        <v>4708000</v>
      </c>
      <c r="K76" s="10">
        <f t="shared" si="1"/>
        <v>5080827.4999999991</v>
      </c>
      <c r="L76" s="10">
        <f t="shared" si="2"/>
        <v>4821576</v>
      </c>
    </row>
    <row r="77" spans="1:13" x14ac:dyDescent="0.2">
      <c r="A77" s="1" t="s">
        <v>690</v>
      </c>
      <c r="B77" s="8" t="s">
        <v>692</v>
      </c>
      <c r="C77" s="10">
        <v>3124208.65</v>
      </c>
      <c r="D77" s="10">
        <v>3081194.89</v>
      </c>
      <c r="E77" s="10">
        <v>231415.98</v>
      </c>
      <c r="F77" s="10">
        <v>19915.03</v>
      </c>
      <c r="G77" s="10">
        <v>22521.16</v>
      </c>
      <c r="H77" s="10">
        <v>9643.1</v>
      </c>
      <c r="I77" s="10">
        <v>0</v>
      </c>
      <c r="J77" s="10">
        <v>0</v>
      </c>
      <c r="K77" s="10">
        <f t="shared" si="1"/>
        <v>7204846.4199999999</v>
      </c>
      <c r="L77" s="10">
        <f t="shared" si="2"/>
        <v>7104028.1299999999</v>
      </c>
    </row>
    <row r="78" spans="1:13" x14ac:dyDescent="0.2">
      <c r="A78" s="1" t="s">
        <v>690</v>
      </c>
      <c r="B78" s="8" t="s">
        <v>693</v>
      </c>
      <c r="C78" s="10">
        <v>1258496.76</v>
      </c>
      <c r="D78" s="10">
        <v>1057722.9099999999</v>
      </c>
      <c r="E78" s="10">
        <v>631271.48</v>
      </c>
      <c r="F78" s="10">
        <v>17398.990000000002</v>
      </c>
      <c r="G78" s="10">
        <v>0</v>
      </c>
      <c r="H78" s="10">
        <v>0</v>
      </c>
      <c r="I78" s="10">
        <v>239885.16</v>
      </c>
      <c r="J78" s="10">
        <v>3790.15</v>
      </c>
      <c r="K78" s="10">
        <f t="shared" si="1"/>
        <v>11868961.159999998</v>
      </c>
      <c r="L78" s="10">
        <f t="shared" si="2"/>
        <v>11352731.25</v>
      </c>
    </row>
    <row r="79" spans="1:13" x14ac:dyDescent="0.2">
      <c r="A79" s="1" t="s">
        <v>690</v>
      </c>
      <c r="B79" s="8" t="s">
        <v>695</v>
      </c>
      <c r="C79" s="10">
        <v>1398327</v>
      </c>
      <c r="D79" s="10">
        <v>1144527</v>
      </c>
      <c r="E79" s="10">
        <v>555025</v>
      </c>
      <c r="F79" s="10">
        <v>555025</v>
      </c>
      <c r="G79" s="10">
        <v>922147</v>
      </c>
      <c r="H79" s="10">
        <v>922147</v>
      </c>
      <c r="I79" s="10">
        <v>2180210</v>
      </c>
      <c r="J79" s="10">
        <v>524971</v>
      </c>
      <c r="K79" s="10">
        <f t="shared" si="1"/>
        <v>37412728</v>
      </c>
      <c r="L79" s="10">
        <f t="shared" si="2"/>
        <v>34085898</v>
      </c>
    </row>
    <row r="80" spans="1:13" x14ac:dyDescent="0.2">
      <c r="A80" s="1" t="s">
        <v>690</v>
      </c>
      <c r="B80" s="8" t="s">
        <v>696</v>
      </c>
      <c r="C80" s="10">
        <v>106074.46</v>
      </c>
      <c r="D80" s="10">
        <v>176344.63</v>
      </c>
      <c r="E80" s="10">
        <v>2324114.12</v>
      </c>
      <c r="F80" s="10">
        <v>51178.68</v>
      </c>
      <c r="G80" s="10">
        <v>750403.21</v>
      </c>
      <c r="H80" s="10">
        <v>2949010.25</v>
      </c>
      <c r="I80" s="10">
        <v>92420</v>
      </c>
      <c r="J80" s="10">
        <v>12727609</v>
      </c>
      <c r="K80" s="10">
        <f t="shared" si="1"/>
        <v>17828812.890000001</v>
      </c>
      <c r="L80" s="10">
        <f t="shared" si="2"/>
        <v>16340658.109999999</v>
      </c>
    </row>
    <row r="81" spans="1:12" x14ac:dyDescent="0.2">
      <c r="A81" s="1" t="s">
        <v>690</v>
      </c>
      <c r="B81" s="8" t="s">
        <v>698</v>
      </c>
      <c r="C81" s="10">
        <v>10000</v>
      </c>
      <c r="D81" s="10">
        <v>10000</v>
      </c>
      <c r="E81" s="10">
        <v>392074.05</v>
      </c>
      <c r="F81" s="10">
        <v>272653.89</v>
      </c>
      <c r="G81" s="10">
        <v>0</v>
      </c>
      <c r="H81" s="10">
        <v>2503500</v>
      </c>
      <c r="I81" s="10">
        <v>4216381.54</v>
      </c>
      <c r="J81" s="10">
        <v>148327.07999999999</v>
      </c>
      <c r="K81" s="10">
        <f t="shared" si="1"/>
        <v>13615394.27</v>
      </c>
      <c r="L81" s="10">
        <f t="shared" si="2"/>
        <v>9500478.6199999992</v>
      </c>
    </row>
    <row r="82" spans="1:12" x14ac:dyDescent="0.2">
      <c r="A82" s="1" t="s">
        <v>690</v>
      </c>
      <c r="B82" s="8" t="s">
        <v>699</v>
      </c>
      <c r="C82" s="10">
        <v>7200</v>
      </c>
      <c r="D82" s="10">
        <v>7200</v>
      </c>
      <c r="E82" s="10">
        <v>1384029.38</v>
      </c>
      <c r="F82" s="10">
        <v>1409556.7</v>
      </c>
      <c r="G82" s="10">
        <v>4900.0200000000004</v>
      </c>
      <c r="H82" s="10">
        <v>5149.28</v>
      </c>
      <c r="I82" s="10">
        <v>1570072.07</v>
      </c>
      <c r="J82" s="10">
        <v>18986.310000000001</v>
      </c>
      <c r="K82" s="10">
        <f t="shared" si="1"/>
        <v>20727161.689999998</v>
      </c>
      <c r="L82" s="10">
        <f t="shared" si="2"/>
        <v>19093650.82</v>
      </c>
    </row>
    <row r="83" spans="1:12" x14ac:dyDescent="0.2">
      <c r="A83" s="1" t="s">
        <v>690</v>
      </c>
      <c r="B83" s="8" t="s">
        <v>701</v>
      </c>
      <c r="C83" s="10">
        <v>3411352.5</v>
      </c>
      <c r="D83" s="10">
        <v>3011876.33</v>
      </c>
      <c r="E83" s="10">
        <v>1572018.01</v>
      </c>
      <c r="F83" s="10">
        <v>1623175.4</v>
      </c>
      <c r="G83" s="10">
        <v>21112.95</v>
      </c>
      <c r="H83" s="10">
        <v>436.77</v>
      </c>
      <c r="I83" s="10">
        <v>0</v>
      </c>
      <c r="J83" s="10">
        <v>0</v>
      </c>
      <c r="K83" s="10">
        <f t="shared" si="1"/>
        <v>12847920.629999999</v>
      </c>
      <c r="L83" s="10">
        <f t="shared" si="2"/>
        <v>11965535.74</v>
      </c>
    </row>
    <row r="84" spans="1:12" x14ac:dyDescent="0.2">
      <c r="A84" s="1" t="s">
        <v>690</v>
      </c>
      <c r="B84" s="8" t="s">
        <v>702</v>
      </c>
      <c r="C84" s="10">
        <v>1466822.8</v>
      </c>
      <c r="D84" s="10">
        <v>1341491.44</v>
      </c>
      <c r="E84" s="10">
        <v>1037248.71</v>
      </c>
      <c r="F84" s="10">
        <v>105949.83</v>
      </c>
      <c r="G84" s="10">
        <v>275946.03000000003</v>
      </c>
      <c r="H84" s="10">
        <v>12076774.779999999</v>
      </c>
      <c r="I84" s="10">
        <v>0</v>
      </c>
      <c r="J84" s="10">
        <v>0</v>
      </c>
      <c r="K84" s="10">
        <f t="shared" si="1"/>
        <v>15194293.360000001</v>
      </c>
      <c r="L84" s="10">
        <f t="shared" si="2"/>
        <v>14106351</v>
      </c>
    </row>
    <row r="85" spans="1:12" x14ac:dyDescent="0.2">
      <c r="A85" s="1" t="s">
        <v>690</v>
      </c>
      <c r="B85" s="8" t="s">
        <v>703</v>
      </c>
      <c r="C85" s="10">
        <v>403234.66</v>
      </c>
      <c r="D85" s="10">
        <v>211755.22</v>
      </c>
      <c r="E85" s="10">
        <v>1158664.02</v>
      </c>
      <c r="F85" s="10">
        <v>1158663.97</v>
      </c>
      <c r="G85" s="10">
        <v>0</v>
      </c>
      <c r="H85" s="10">
        <v>0</v>
      </c>
      <c r="I85" s="10">
        <v>0</v>
      </c>
      <c r="J85" s="10">
        <v>0</v>
      </c>
      <c r="K85" s="10">
        <f t="shared" si="1"/>
        <v>9983267.5199999996</v>
      </c>
      <c r="L85" s="10">
        <f t="shared" si="2"/>
        <v>9650888.1100000013</v>
      </c>
    </row>
    <row r="86" spans="1:12" x14ac:dyDescent="0.2">
      <c r="A86" s="1" t="s">
        <v>690</v>
      </c>
      <c r="B86" s="8" t="s">
        <v>704</v>
      </c>
      <c r="C86" s="10">
        <v>892263.54</v>
      </c>
      <c r="D86" s="10">
        <v>862091.84</v>
      </c>
      <c r="E86" s="10">
        <v>283030.02</v>
      </c>
      <c r="F86" s="10">
        <v>408346.85</v>
      </c>
      <c r="G86" s="10">
        <v>705.53</v>
      </c>
      <c r="H86" s="10">
        <v>6000</v>
      </c>
      <c r="I86" s="10">
        <v>0</v>
      </c>
      <c r="J86" s="10">
        <v>0</v>
      </c>
      <c r="K86" s="10">
        <f t="shared" si="1"/>
        <v>6578932.2300000014</v>
      </c>
      <c r="L86" s="10">
        <f t="shared" si="2"/>
        <v>6471212.8099999987</v>
      </c>
    </row>
    <row r="87" spans="1:12" x14ac:dyDescent="0.2">
      <c r="A87" s="1" t="s">
        <v>690</v>
      </c>
      <c r="B87" s="8" t="s">
        <v>705</v>
      </c>
      <c r="C87" s="10">
        <v>234463.06</v>
      </c>
      <c r="D87" s="10">
        <v>68136.13</v>
      </c>
      <c r="E87" s="10">
        <v>81889.08</v>
      </c>
      <c r="F87" s="10">
        <v>99892.92</v>
      </c>
      <c r="G87" s="10">
        <v>1596.35</v>
      </c>
      <c r="H87" s="10">
        <v>252.13</v>
      </c>
      <c r="I87" s="10">
        <v>0</v>
      </c>
      <c r="J87" s="10">
        <v>0</v>
      </c>
      <c r="K87" s="10">
        <f t="shared" si="1"/>
        <v>4700866.2299999986</v>
      </c>
      <c r="L87" s="10">
        <f t="shared" si="2"/>
        <v>4575043.62</v>
      </c>
    </row>
    <row r="88" spans="1:12" x14ac:dyDescent="0.2">
      <c r="A88" s="1" t="s">
        <v>690</v>
      </c>
      <c r="B88" s="8" t="s">
        <v>706</v>
      </c>
      <c r="C88" s="10">
        <v>219390.96</v>
      </c>
      <c r="D88" s="10">
        <v>141263.01</v>
      </c>
      <c r="E88" s="10">
        <v>138155.89000000001</v>
      </c>
      <c r="F88" s="10">
        <v>138156.04999999999</v>
      </c>
      <c r="G88" s="10">
        <v>16886.5</v>
      </c>
      <c r="H88" s="10">
        <v>16887</v>
      </c>
      <c r="I88" s="10">
        <v>26147.75</v>
      </c>
      <c r="J88" s="10">
        <v>0</v>
      </c>
      <c r="K88" s="10">
        <f t="shared" si="1"/>
        <v>3354136.97</v>
      </c>
      <c r="L88" s="10">
        <f t="shared" si="2"/>
        <v>3239642.05</v>
      </c>
    </row>
    <row r="89" spans="1:12" x14ac:dyDescent="0.2">
      <c r="A89" s="1" t="s">
        <v>690</v>
      </c>
      <c r="B89" s="8" t="s">
        <v>707</v>
      </c>
      <c r="C89" s="10">
        <v>1469324.81</v>
      </c>
      <c r="D89" s="10">
        <v>1372013.56</v>
      </c>
      <c r="E89" s="10">
        <v>542685.17000000004</v>
      </c>
      <c r="F89" s="10">
        <v>542684.81999999995</v>
      </c>
      <c r="G89" s="10">
        <v>107799.33</v>
      </c>
      <c r="H89" s="10">
        <v>107799.65</v>
      </c>
      <c r="I89" s="10">
        <v>20000</v>
      </c>
      <c r="J89" s="10">
        <v>0</v>
      </c>
      <c r="K89" s="10">
        <f t="shared" si="1"/>
        <v>13693397.59</v>
      </c>
      <c r="L89" s="10">
        <f t="shared" si="2"/>
        <v>13451462.100000001</v>
      </c>
    </row>
    <row r="90" spans="1:12" x14ac:dyDescent="0.2">
      <c r="A90" s="1" t="s">
        <v>690</v>
      </c>
      <c r="B90" s="8" t="s">
        <v>708</v>
      </c>
      <c r="C90" s="10">
        <v>105804.38</v>
      </c>
      <c r="D90" s="10">
        <v>44360.639999999999</v>
      </c>
      <c r="E90" s="10">
        <v>447976.66</v>
      </c>
      <c r="F90" s="10">
        <v>14514.35</v>
      </c>
      <c r="G90" s="10">
        <v>96332.11</v>
      </c>
      <c r="H90" s="10">
        <v>3882943.58</v>
      </c>
      <c r="I90" s="10">
        <v>0</v>
      </c>
      <c r="J90" s="10">
        <v>0</v>
      </c>
      <c r="K90" s="10">
        <f t="shared" si="1"/>
        <v>4132485.6499999994</v>
      </c>
      <c r="L90" s="10">
        <f t="shared" si="2"/>
        <v>4053005.34</v>
      </c>
    </row>
    <row r="91" spans="1:12" x14ac:dyDescent="0.2">
      <c r="A91" s="1" t="s">
        <v>690</v>
      </c>
      <c r="B91" s="8" t="s">
        <v>709</v>
      </c>
      <c r="C91" s="10">
        <v>97839.38</v>
      </c>
      <c r="D91" s="10">
        <v>47147.98</v>
      </c>
      <c r="E91" s="10">
        <v>813291.82</v>
      </c>
      <c r="F91" s="10">
        <v>813291.58</v>
      </c>
      <c r="G91" s="10">
        <v>334287.76</v>
      </c>
      <c r="H91" s="10">
        <v>334288.33</v>
      </c>
      <c r="I91" s="10">
        <v>0</v>
      </c>
      <c r="J91" s="10">
        <v>0</v>
      </c>
      <c r="K91" s="10">
        <f t="shared" si="1"/>
        <v>7034239.7199999997</v>
      </c>
      <c r="L91" s="10">
        <f t="shared" si="2"/>
        <v>6762465.21</v>
      </c>
    </row>
    <row r="92" spans="1:12" x14ac:dyDescent="0.2">
      <c r="A92" s="1" t="s">
        <v>690</v>
      </c>
      <c r="B92" s="8" t="s">
        <v>710</v>
      </c>
      <c r="C92" s="10">
        <v>4885051</v>
      </c>
      <c r="D92" s="10">
        <v>4567144</v>
      </c>
      <c r="E92" s="10">
        <v>1903370</v>
      </c>
      <c r="F92" s="10">
        <v>1347076</v>
      </c>
      <c r="G92" s="10">
        <v>44700</v>
      </c>
      <c r="H92" s="10">
        <v>2907131</v>
      </c>
      <c r="I92" s="10">
        <v>0</v>
      </c>
      <c r="J92" s="10">
        <v>0</v>
      </c>
      <c r="K92" s="10">
        <f t="shared" si="1"/>
        <v>18579202</v>
      </c>
      <c r="L92" s="10">
        <f t="shared" si="2"/>
        <v>18157808</v>
      </c>
    </row>
    <row r="93" spans="1:12" x14ac:dyDescent="0.2">
      <c r="A93" s="1" t="s">
        <v>690</v>
      </c>
      <c r="B93" s="8" t="s">
        <v>711</v>
      </c>
      <c r="C93" s="10">
        <v>224497.01</v>
      </c>
      <c r="D93" s="10">
        <v>169934.63</v>
      </c>
      <c r="E93" s="10">
        <v>1136285.07</v>
      </c>
      <c r="F93" s="10">
        <v>75.13</v>
      </c>
      <c r="G93" s="10">
        <v>8208.92</v>
      </c>
      <c r="H93" s="10">
        <v>8236642.7000000002</v>
      </c>
      <c r="I93" s="10">
        <v>5000</v>
      </c>
      <c r="J93" s="10">
        <v>0</v>
      </c>
      <c r="K93" s="10">
        <f t="shared" si="1"/>
        <v>9278066.1199999992</v>
      </c>
      <c r="L93" s="10">
        <f t="shared" si="2"/>
        <v>8722585.9000000004</v>
      </c>
    </row>
    <row r="94" spans="1:12" x14ac:dyDescent="0.2">
      <c r="A94" s="1" t="s">
        <v>690</v>
      </c>
      <c r="B94" s="8" t="s">
        <v>712</v>
      </c>
      <c r="C94" s="10">
        <v>2638436.7200000002</v>
      </c>
      <c r="D94" s="10">
        <v>2503748.4</v>
      </c>
      <c r="E94" s="10">
        <v>937686.01</v>
      </c>
      <c r="F94" s="10">
        <v>40609.050000000003</v>
      </c>
      <c r="G94" s="10">
        <v>57600.98</v>
      </c>
      <c r="H94" s="10">
        <v>4324632.71</v>
      </c>
      <c r="I94" s="10">
        <v>0</v>
      </c>
      <c r="J94" s="10">
        <v>0</v>
      </c>
      <c r="K94" s="10">
        <f t="shared" si="1"/>
        <v>6979638.6800000006</v>
      </c>
      <c r="L94" s="10">
        <f t="shared" si="2"/>
        <v>6928526.4000000004</v>
      </c>
    </row>
    <row r="95" spans="1:12" x14ac:dyDescent="0.2">
      <c r="A95" s="1" t="s">
        <v>690</v>
      </c>
      <c r="B95" s="8" t="s">
        <v>713</v>
      </c>
      <c r="C95" s="10">
        <v>783056.16</v>
      </c>
      <c r="D95" s="10">
        <v>587509</v>
      </c>
      <c r="E95" s="10">
        <v>293573.78999999998</v>
      </c>
      <c r="F95" s="10">
        <v>25861</v>
      </c>
      <c r="G95" s="10">
        <v>0</v>
      </c>
      <c r="H95" s="10">
        <v>0</v>
      </c>
      <c r="I95" s="10">
        <v>0</v>
      </c>
      <c r="J95" s="10">
        <v>0</v>
      </c>
      <c r="K95" s="10">
        <f t="shared" si="1"/>
        <v>4722504.84</v>
      </c>
      <c r="L95" s="10">
        <f t="shared" si="2"/>
        <v>4478546</v>
      </c>
    </row>
    <row r="96" spans="1:12" x14ac:dyDescent="0.2">
      <c r="A96" s="1" t="s">
        <v>690</v>
      </c>
      <c r="B96" s="8" t="s">
        <v>714</v>
      </c>
      <c r="C96" s="10">
        <v>2745.37</v>
      </c>
      <c r="D96" s="10">
        <v>0</v>
      </c>
      <c r="E96" s="10">
        <v>1458107.2</v>
      </c>
      <c r="F96" s="10">
        <v>1458108.04</v>
      </c>
      <c r="G96" s="10">
        <v>0</v>
      </c>
      <c r="H96" s="10">
        <v>0</v>
      </c>
      <c r="I96" s="10">
        <v>261000</v>
      </c>
      <c r="J96" s="10">
        <v>261000</v>
      </c>
      <c r="K96" s="10">
        <f t="shared" si="1"/>
        <v>7359460.0700000003</v>
      </c>
      <c r="L96" s="10">
        <f t="shared" si="2"/>
        <v>7279000.2800000003</v>
      </c>
    </row>
    <row r="97" spans="1:13" x14ac:dyDescent="0.2">
      <c r="A97" s="1" t="s">
        <v>690</v>
      </c>
      <c r="B97" s="8" t="s">
        <v>715</v>
      </c>
      <c r="C97" s="10">
        <v>49784.01</v>
      </c>
      <c r="D97" s="10">
        <v>29243.360000000001</v>
      </c>
      <c r="E97" s="10">
        <v>182858.84</v>
      </c>
      <c r="F97" s="10">
        <v>182858.57</v>
      </c>
      <c r="G97" s="10">
        <v>207954.02</v>
      </c>
      <c r="H97" s="10">
        <v>207953.53</v>
      </c>
      <c r="I97" s="10">
        <v>0</v>
      </c>
      <c r="J97" s="10">
        <v>0</v>
      </c>
      <c r="K97" s="10">
        <f t="shared" si="1"/>
        <v>4228327.59</v>
      </c>
      <c r="L97" s="10">
        <f t="shared" si="2"/>
        <v>4188385.46</v>
      </c>
    </row>
    <row r="98" spans="1:13" x14ac:dyDescent="0.2">
      <c r="A98" s="1" t="s">
        <v>690</v>
      </c>
      <c r="B98" s="8" t="s">
        <v>716</v>
      </c>
      <c r="C98" s="10">
        <v>0</v>
      </c>
      <c r="D98" s="10">
        <v>0</v>
      </c>
      <c r="E98" s="10">
        <v>620200</v>
      </c>
      <c r="F98" s="10">
        <v>620100</v>
      </c>
      <c r="G98" s="10">
        <v>0</v>
      </c>
      <c r="H98" s="10">
        <v>0</v>
      </c>
      <c r="I98" s="10">
        <v>4643700</v>
      </c>
      <c r="J98" s="10">
        <v>547600</v>
      </c>
      <c r="K98" s="10">
        <f t="shared" si="1"/>
        <v>13126400</v>
      </c>
      <c r="L98" s="10">
        <f t="shared" si="2"/>
        <v>9030300</v>
      </c>
    </row>
    <row r="99" spans="1:13" x14ac:dyDescent="0.2">
      <c r="A99" s="1" t="s">
        <v>690</v>
      </c>
      <c r="B99" s="8" t="s">
        <v>717</v>
      </c>
      <c r="C99" s="10">
        <v>651780.97</v>
      </c>
      <c r="D99" s="10">
        <v>553801.73</v>
      </c>
      <c r="E99" s="10">
        <v>1233453.78</v>
      </c>
      <c r="F99" s="10">
        <v>1109379.1200000001</v>
      </c>
      <c r="G99" s="10">
        <v>199264.63</v>
      </c>
      <c r="H99" s="10">
        <v>11498452.609999999</v>
      </c>
      <c r="I99" s="10">
        <v>55000</v>
      </c>
      <c r="J99" s="10">
        <v>25000</v>
      </c>
      <c r="K99" s="10">
        <f t="shared" si="1"/>
        <v>13870455.640000001</v>
      </c>
      <c r="L99" s="10">
        <f t="shared" si="2"/>
        <v>13476707.879999999</v>
      </c>
    </row>
    <row r="100" spans="1:13" x14ac:dyDescent="0.2">
      <c r="A100" s="1" t="s">
        <v>690</v>
      </c>
      <c r="B100" s="8" t="s">
        <v>718</v>
      </c>
      <c r="C100" s="10">
        <v>276370.07</v>
      </c>
      <c r="D100" s="10">
        <v>222790.49</v>
      </c>
      <c r="E100" s="10">
        <v>1106293.8700000001</v>
      </c>
      <c r="F100" s="10">
        <v>1106294.8600000001</v>
      </c>
      <c r="G100" s="10">
        <v>195624.04</v>
      </c>
      <c r="H100" s="10">
        <v>195623.79</v>
      </c>
      <c r="I100" s="10">
        <v>160145.37</v>
      </c>
      <c r="J100" s="10">
        <v>155811.66</v>
      </c>
      <c r="K100" s="10">
        <f t="shared" si="1"/>
        <v>10904203.299999999</v>
      </c>
      <c r="L100" s="10">
        <f t="shared" si="2"/>
        <v>10561906.109999999</v>
      </c>
    </row>
    <row r="101" spans="1:13" x14ac:dyDescent="0.2">
      <c r="A101" s="1" t="s">
        <v>690</v>
      </c>
      <c r="B101" s="8" t="s">
        <v>719</v>
      </c>
      <c r="C101" s="10">
        <v>131902.28</v>
      </c>
      <c r="D101" s="10">
        <v>111229.6</v>
      </c>
      <c r="E101" s="10">
        <v>789400.11</v>
      </c>
      <c r="F101" s="10">
        <v>758791.88</v>
      </c>
      <c r="G101" s="10">
        <v>35604.68</v>
      </c>
      <c r="H101" s="10">
        <v>31170.1</v>
      </c>
      <c r="I101" s="10">
        <v>49963.39</v>
      </c>
      <c r="J101" s="10">
        <v>10449.120000000001</v>
      </c>
      <c r="K101" s="10">
        <f t="shared" si="1"/>
        <v>4844570.59</v>
      </c>
      <c r="L101" s="10">
        <f t="shared" si="2"/>
        <v>4674061.5999999996</v>
      </c>
    </row>
    <row r="102" spans="1:13" x14ac:dyDescent="0.2">
      <c r="A102" s="1" t="s">
        <v>690</v>
      </c>
      <c r="B102" s="8" t="s">
        <v>720</v>
      </c>
      <c r="C102" s="10">
        <v>1233228</v>
      </c>
      <c r="D102" s="10">
        <v>1141314</v>
      </c>
      <c r="E102" s="10">
        <v>1422955</v>
      </c>
      <c r="F102" s="10">
        <v>1425551</v>
      </c>
      <c r="G102" s="10">
        <v>14273</v>
      </c>
      <c r="H102" s="10">
        <v>13348</v>
      </c>
      <c r="I102" s="10">
        <v>200000</v>
      </c>
      <c r="J102" s="10">
        <v>0</v>
      </c>
      <c r="K102" s="10">
        <f t="shared" si="1"/>
        <v>9830122</v>
      </c>
      <c r="L102" s="10">
        <f t="shared" si="2"/>
        <v>9031158</v>
      </c>
    </row>
    <row r="103" spans="1:13" x14ac:dyDescent="0.2">
      <c r="A103" s="1" t="s">
        <v>425</v>
      </c>
      <c r="B103" s="8" t="s">
        <v>721</v>
      </c>
      <c r="C103" s="10">
        <v>288203.06</v>
      </c>
      <c r="D103" s="10">
        <v>222845.95</v>
      </c>
      <c r="E103" s="10">
        <v>594333.27</v>
      </c>
      <c r="F103" s="10">
        <v>594333.68999999994</v>
      </c>
      <c r="G103" s="10">
        <v>0</v>
      </c>
      <c r="H103" s="10">
        <v>0</v>
      </c>
      <c r="I103" s="10">
        <v>597405.06000000006</v>
      </c>
      <c r="J103" s="10">
        <v>370798.73</v>
      </c>
      <c r="K103" s="10">
        <f t="shared" si="1"/>
        <v>7422226.6600000001</v>
      </c>
      <c r="L103" s="10">
        <f t="shared" si="2"/>
        <v>6794422.7100000009</v>
      </c>
    </row>
    <row r="104" spans="1:13" x14ac:dyDescent="0.2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2">
      <c r="B105" s="8" t="s">
        <v>289</v>
      </c>
      <c r="C105" s="11">
        <f t="shared" ref="C105:H105" si="3">SUBTOTAL(9,C72:C104)</f>
        <v>25421217.780000005</v>
      </c>
      <c r="D105" s="11">
        <f t="shared" si="3"/>
        <v>22691686.739999998</v>
      </c>
      <c r="E105" s="11">
        <f t="shared" si="3"/>
        <v>23300774.109999999</v>
      </c>
      <c r="F105" s="11">
        <f t="shared" si="3"/>
        <v>15899442.400000002</v>
      </c>
      <c r="G105" s="11">
        <f t="shared" si="3"/>
        <v>7081571.1599999992</v>
      </c>
      <c r="H105" s="11">
        <f t="shared" si="3"/>
        <v>57006461.5</v>
      </c>
      <c r="I105" s="11">
        <f>SUBTOTAL(9,I72:I104)</f>
        <v>26737210.34</v>
      </c>
      <c r="J105" s="11">
        <f>SUBTOTAL(9,J72:J104)</f>
        <v>19709743.049999997</v>
      </c>
      <c r="K105" s="11">
        <f>SUBTOTAL(9,K72:K104)</f>
        <v>377543919.26999998</v>
      </c>
      <c r="L105" s="11">
        <f>SUBTOTAL(9,L72:L104)</f>
        <v>341770238.19</v>
      </c>
    </row>
    <row r="107" spans="1:13" x14ac:dyDescent="0.2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2">
      <c r="B108" s="26"/>
      <c r="C108" s="235"/>
      <c r="D108" s="235"/>
      <c r="E108" s="235"/>
      <c r="F108" s="235"/>
      <c r="G108" s="235"/>
      <c r="H108" s="235"/>
      <c r="I108" s="235"/>
      <c r="J108" s="238"/>
      <c r="K108" s="165" t="s">
        <v>162</v>
      </c>
      <c r="L108" s="163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72" t="s">
        <v>315</v>
      </c>
      <c r="L109" s="164" t="s">
        <v>316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317</v>
      </c>
      <c r="L110" s="164" t="s">
        <v>317</v>
      </c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64"/>
    </row>
    <row r="112" spans="1:13" x14ac:dyDescent="0.2">
      <c r="A112" s="31" t="s">
        <v>175</v>
      </c>
      <c r="B112" s="26"/>
      <c r="C112" s="4"/>
      <c r="D112" s="4"/>
      <c r="E112" s="4"/>
      <c r="F112" s="4"/>
      <c r="G112" s="4"/>
      <c r="H112" s="243" t="s">
        <v>597</v>
      </c>
      <c r="I112" s="243"/>
      <c r="J112" s="243"/>
      <c r="K112" s="168">
        <v>0</v>
      </c>
      <c r="L112" s="169">
        <v>0</v>
      </c>
    </row>
    <row r="113" spans="1:12" x14ac:dyDescent="0.2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377543919.26999998</v>
      </c>
      <c r="L113" s="15">
        <f>L105+L112</f>
        <v>341770238.19</v>
      </c>
    </row>
    <row r="114" spans="1:12" x14ac:dyDescent="0.2">
      <c r="A114" s="31" t="s">
        <v>77</v>
      </c>
      <c r="B114" s="26"/>
      <c r="C114" s="4"/>
      <c r="D114" s="4"/>
      <c r="E114" s="4"/>
      <c r="F114" s="4"/>
      <c r="G114" s="4"/>
      <c r="H114" s="241" t="s">
        <v>562</v>
      </c>
      <c r="I114" s="241"/>
      <c r="J114" s="241"/>
      <c r="K114" s="4">
        <v>200000</v>
      </c>
      <c r="L114" s="148">
        <v>200000</v>
      </c>
    </row>
    <row r="115" spans="1:12" ht="13.5" thickBot="1" x14ac:dyDescent="0.2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50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42" t="s">
        <v>176</v>
      </c>
      <c r="I116" s="242"/>
      <c r="J116" s="242"/>
      <c r="K116" s="151">
        <f>K113-K114</f>
        <v>377343919.26999998</v>
      </c>
      <c r="L116" s="152">
        <f>L113-L114</f>
        <v>341570238.19</v>
      </c>
    </row>
    <row r="117" spans="1:12" ht="13.5" thickTop="1" x14ac:dyDescent="0.2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H114:J114"/>
    <mergeCell ref="H112:J112"/>
    <mergeCell ref="E108:F108"/>
    <mergeCell ref="G108:H108"/>
    <mergeCell ref="H116:J116"/>
    <mergeCell ref="C108:D108"/>
    <mergeCell ref="I108:J108"/>
    <mergeCell ref="E69:F69"/>
    <mergeCell ref="G69:H69"/>
    <mergeCell ref="I69:J69"/>
    <mergeCell ref="B68:L68"/>
    <mergeCell ref="C69:D69"/>
    <mergeCell ref="B29:L29"/>
    <mergeCell ref="C30:D30"/>
    <mergeCell ref="E30:F30"/>
    <mergeCell ref="G30:H30"/>
    <mergeCell ref="I30:J30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view="pageBreakPreview" topLeftCell="B7" zoomScale="75" zoomScaleNormal="100" workbookViewId="0">
      <selection activeCell="J20" sqref="J20"/>
    </sheetView>
  </sheetViews>
  <sheetFormatPr defaultRowHeight="12.75" x14ac:dyDescent="0.2"/>
  <cols>
    <col min="1" max="1" width="9.140625" style="1" hidden="1" customWidth="1"/>
    <col min="2" max="2" width="27.7109375" style="1" customWidth="1"/>
    <col min="3" max="27" width="13" style="1" customWidth="1"/>
    <col min="28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318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300</v>
      </c>
    </row>
    <row r="10" spans="1:12" hidden="1" x14ac:dyDescent="0.2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2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184</v>
      </c>
      <c r="L12" s="31" t="s">
        <v>184</v>
      </c>
    </row>
    <row r="13" spans="1:12" s="22" customFormat="1" ht="12.75" hidden="1" customHeight="1" x14ac:dyDescent="0.25">
      <c r="A13" s="1" t="s">
        <v>427</v>
      </c>
      <c r="C13" s="31"/>
      <c r="D13" s="31"/>
      <c r="E13" s="31"/>
      <c r="F13" s="31"/>
      <c r="G13" s="31"/>
      <c r="H13" s="31"/>
      <c r="I13" s="31"/>
      <c r="J13" s="31"/>
      <c r="K13" s="31" t="s">
        <v>420</v>
      </c>
      <c r="L13" s="31" t="s">
        <v>421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608</v>
      </c>
    </row>
    <row r="16" spans="1:12" hidden="1" x14ac:dyDescent="0.2">
      <c r="A16" s="1" t="s">
        <v>301</v>
      </c>
    </row>
    <row r="17" spans="1:12" hidden="1" x14ac:dyDescent="0.2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2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286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25">
      <c r="A20" s="1" t="s">
        <v>434</v>
      </c>
      <c r="C20" s="1" t="s">
        <v>420</v>
      </c>
      <c r="D20" s="1" t="s">
        <v>421</v>
      </c>
      <c r="E20" s="1" t="s">
        <v>420</v>
      </c>
      <c r="F20" s="1" t="s">
        <v>421</v>
      </c>
      <c r="G20" s="1" t="s">
        <v>420</v>
      </c>
      <c r="H20" s="1" t="s">
        <v>421</v>
      </c>
      <c r="I20" s="1" t="s">
        <v>420</v>
      </c>
      <c r="J20" s="1" t="s">
        <v>421</v>
      </c>
    </row>
    <row r="21" spans="1:12" customFormat="1" x14ac:dyDescent="0.2"/>
    <row r="22" spans="1:12" hidden="1" x14ac:dyDescent="0.2">
      <c r="A22" s="1" t="s">
        <v>609</v>
      </c>
    </row>
    <row r="23" spans="1:12" hidden="1" x14ac:dyDescent="0.2">
      <c r="A23" s="1" t="s">
        <v>442</v>
      </c>
    </row>
    <row r="24" spans="1:12" hidden="1" x14ac:dyDescent="0.2">
      <c r="A24" s="1" t="s">
        <v>443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  <c r="I24" s="1" t="s">
        <v>290</v>
      </c>
      <c r="J24" s="1" t="s">
        <v>290</v>
      </c>
    </row>
    <row r="25" spans="1:12" hidden="1" x14ac:dyDescent="0.2">
      <c r="A25" s="1" t="s">
        <v>444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445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25">
      <c r="A27" s="1" t="s">
        <v>446</v>
      </c>
      <c r="C27" s="1" t="s">
        <v>420</v>
      </c>
      <c r="D27" s="1" t="s">
        <v>421</v>
      </c>
      <c r="E27" s="1" t="s">
        <v>420</v>
      </c>
      <c r="F27" s="1" t="s">
        <v>421</v>
      </c>
      <c r="G27" s="1" t="s">
        <v>420</v>
      </c>
      <c r="H27" s="1" t="s">
        <v>421</v>
      </c>
      <c r="I27" s="1" t="s">
        <v>420</v>
      </c>
      <c r="J27" s="1" t="s">
        <v>421</v>
      </c>
    </row>
    <row r="28" spans="1:12" x14ac:dyDescent="0.2">
      <c r="K28" s="2"/>
      <c r="L28" s="3"/>
    </row>
    <row r="29" spans="1:12" hidden="1" x14ac:dyDescent="0.2">
      <c r="A29" s="1" t="s">
        <v>185</v>
      </c>
      <c r="K29" s="2"/>
      <c r="L29" s="3"/>
    </row>
    <row r="30" spans="1:12" hidden="1" x14ac:dyDescent="0.2">
      <c r="A30" s="1" t="s">
        <v>463</v>
      </c>
      <c r="K30" s="2"/>
      <c r="L30" s="3"/>
    </row>
    <row r="31" spans="1:12" hidden="1" x14ac:dyDescent="0.2">
      <c r="A31" s="1" t="s">
        <v>464</v>
      </c>
      <c r="B31" s="8"/>
      <c r="C31" s="31"/>
      <c r="D31" s="31"/>
      <c r="E31" s="31"/>
      <c r="F31" s="31"/>
      <c r="G31" s="31"/>
      <c r="H31" s="31"/>
      <c r="I31" s="31"/>
      <c r="J31" s="31"/>
      <c r="K31" s="31" t="s">
        <v>290</v>
      </c>
      <c r="L31" s="1" t="s">
        <v>290</v>
      </c>
    </row>
    <row r="32" spans="1:12" hidden="1" x14ac:dyDescent="0.2">
      <c r="A32" s="1" t="s">
        <v>465</v>
      </c>
      <c r="C32" s="64"/>
      <c r="D32" s="31"/>
      <c r="E32" s="64"/>
      <c r="F32" s="31"/>
      <c r="G32" s="64"/>
      <c r="H32" s="31"/>
      <c r="I32" s="64"/>
      <c r="J32" s="31"/>
      <c r="K32" s="64">
        <v>10</v>
      </c>
      <c r="L32" s="1">
        <v>10</v>
      </c>
    </row>
    <row r="33" spans="1:13" hidden="1" x14ac:dyDescent="0.2">
      <c r="A33" s="1" t="s">
        <v>466</v>
      </c>
      <c r="C33" s="31"/>
      <c r="D33" s="31"/>
      <c r="E33" s="31"/>
      <c r="F33" s="31"/>
      <c r="G33" s="31"/>
      <c r="H33" s="31"/>
      <c r="I33" s="31"/>
      <c r="J33" s="31"/>
      <c r="K33" s="31">
        <v>80</v>
      </c>
      <c r="L33" s="1">
        <v>80</v>
      </c>
    </row>
    <row r="34" spans="1:13" ht="12.75" hidden="1" customHeight="1" x14ac:dyDescent="0.25">
      <c r="A34" s="1" t="s">
        <v>467</v>
      </c>
      <c r="B34" s="22"/>
      <c r="C34" s="31"/>
      <c r="D34" s="31"/>
      <c r="E34" s="31"/>
      <c r="F34" s="31"/>
      <c r="G34" s="31"/>
      <c r="H34" s="31"/>
      <c r="I34" s="31"/>
      <c r="J34" s="31"/>
      <c r="K34" s="64" t="s">
        <v>421</v>
      </c>
      <c r="L34" s="7" t="s">
        <v>421</v>
      </c>
    </row>
    <row r="35" spans="1:13" ht="12.75" customHeight="1" x14ac:dyDescent="0.25">
      <c r="B35" s="22"/>
      <c r="C35" s="31"/>
      <c r="D35" s="31"/>
      <c r="E35" s="31"/>
      <c r="F35" s="31"/>
      <c r="G35" s="31"/>
      <c r="H35" s="31"/>
      <c r="I35" s="31"/>
      <c r="J35" s="31"/>
      <c r="K35" s="2"/>
      <c r="L35" s="3"/>
    </row>
    <row r="36" spans="1:13" ht="18.75" x14ac:dyDescent="0.3">
      <c r="B36" s="229" t="s">
        <v>322</v>
      </c>
      <c r="C36" s="229"/>
      <c r="D36" s="229"/>
      <c r="E36" s="229"/>
      <c r="F36" s="229"/>
      <c r="G36" s="229"/>
      <c r="H36" s="229"/>
      <c r="I36" s="229"/>
      <c r="J36" s="229"/>
      <c r="K36" s="229"/>
      <c r="L36" s="229"/>
    </row>
    <row r="37" spans="1:13" ht="25.5" customHeight="1" x14ac:dyDescent="0.2">
      <c r="B37" s="13" t="s">
        <v>596</v>
      </c>
      <c r="C37" s="230" t="s">
        <v>372</v>
      </c>
      <c r="D37" s="231"/>
      <c r="E37" s="230" t="s">
        <v>373</v>
      </c>
      <c r="F37" s="231"/>
      <c r="G37" s="230" t="s">
        <v>374</v>
      </c>
      <c r="H37" s="231"/>
      <c r="I37" s="230" t="s">
        <v>375</v>
      </c>
      <c r="J37" s="231"/>
      <c r="K37" s="25"/>
      <c r="L37" s="4"/>
      <c r="M37" s="6"/>
    </row>
    <row r="38" spans="1:13" x14ac:dyDescent="0.2">
      <c r="B38" s="26"/>
      <c r="C38" s="27" t="s">
        <v>315</v>
      </c>
      <c r="D38" s="27" t="s">
        <v>316</v>
      </c>
      <c r="E38" s="27" t="s">
        <v>315</v>
      </c>
      <c r="F38" s="27" t="s">
        <v>316</v>
      </c>
      <c r="G38" s="27" t="s">
        <v>315</v>
      </c>
      <c r="H38" s="27" t="s">
        <v>316</v>
      </c>
      <c r="I38" s="27" t="s">
        <v>315</v>
      </c>
      <c r="J38" s="27" t="s">
        <v>316</v>
      </c>
      <c r="K38" s="28"/>
      <c r="L38" s="28"/>
    </row>
    <row r="39" spans="1:13" x14ac:dyDescent="0.2">
      <c r="B39" s="26"/>
      <c r="C39" s="27" t="s">
        <v>317</v>
      </c>
      <c r="D39" s="27" t="s">
        <v>317</v>
      </c>
      <c r="E39" s="27" t="s">
        <v>317</v>
      </c>
      <c r="F39" s="27" t="s">
        <v>317</v>
      </c>
      <c r="G39" s="27" t="s">
        <v>317</v>
      </c>
      <c r="H39" s="27" t="s">
        <v>317</v>
      </c>
      <c r="I39" s="27" t="s">
        <v>317</v>
      </c>
      <c r="J39" s="27" t="s">
        <v>317</v>
      </c>
      <c r="K39" s="28"/>
      <c r="L39" s="28"/>
    </row>
    <row r="40" spans="1:13" x14ac:dyDescent="0.2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2">
      <c r="A41" s="1" t="s">
        <v>690</v>
      </c>
      <c r="B41" s="26" t="s">
        <v>694</v>
      </c>
      <c r="C41" s="10">
        <v>1369000</v>
      </c>
      <c r="D41" s="10">
        <v>21800</v>
      </c>
      <c r="E41" s="10">
        <v>2352800</v>
      </c>
      <c r="F41" s="10">
        <v>528500</v>
      </c>
      <c r="G41" s="10">
        <v>634500</v>
      </c>
      <c r="H41" s="10">
        <v>16900</v>
      </c>
      <c r="I41" s="10">
        <v>0</v>
      </c>
      <c r="J41" s="10">
        <v>0</v>
      </c>
      <c r="K41" s="4"/>
      <c r="L41" s="4"/>
    </row>
    <row r="42" spans="1:13" x14ac:dyDescent="0.2">
      <c r="A42" s="1" t="s">
        <v>690</v>
      </c>
      <c r="B42" s="26" t="s">
        <v>697</v>
      </c>
      <c r="C42" s="10">
        <v>6524268</v>
      </c>
      <c r="D42" s="10">
        <v>113500</v>
      </c>
      <c r="E42" s="10">
        <v>7143581</v>
      </c>
      <c r="F42" s="10">
        <v>2845000</v>
      </c>
      <c r="G42" s="10">
        <v>2833774</v>
      </c>
      <c r="H42" s="10">
        <v>60000</v>
      </c>
      <c r="I42" s="10">
        <v>11591756</v>
      </c>
      <c r="J42" s="10">
        <v>5624651</v>
      </c>
      <c r="K42" s="4"/>
      <c r="L42" s="4"/>
    </row>
    <row r="43" spans="1:13" x14ac:dyDescent="0.2">
      <c r="A43" s="1" t="s">
        <v>690</v>
      </c>
      <c r="B43" s="26" t="s">
        <v>700</v>
      </c>
      <c r="C43" s="10">
        <v>586892.05000000005</v>
      </c>
      <c r="D43" s="10">
        <v>10426.98</v>
      </c>
      <c r="E43" s="10">
        <v>979946.55</v>
      </c>
      <c r="F43" s="10">
        <v>456963.65</v>
      </c>
      <c r="G43" s="10">
        <v>333960.77</v>
      </c>
      <c r="H43" s="10">
        <v>6727.96</v>
      </c>
      <c r="I43" s="10">
        <v>212650.33</v>
      </c>
      <c r="J43" s="10">
        <v>82350</v>
      </c>
      <c r="K43" s="4"/>
      <c r="L43" s="4"/>
    </row>
    <row r="44" spans="1:13" x14ac:dyDescent="0.2">
      <c r="A44" s="1" t="s">
        <v>690</v>
      </c>
      <c r="B44" s="26" t="s">
        <v>691</v>
      </c>
      <c r="C44" s="10">
        <v>167630.32</v>
      </c>
      <c r="D44" s="10">
        <v>3454</v>
      </c>
      <c r="E44" s="10">
        <v>973166.59</v>
      </c>
      <c r="F44" s="10">
        <v>100131</v>
      </c>
      <c r="G44" s="10">
        <v>346844.6</v>
      </c>
      <c r="H44" s="10">
        <v>7044</v>
      </c>
      <c r="I44" s="10">
        <v>73250.98</v>
      </c>
      <c r="J44" s="10">
        <v>846</v>
      </c>
      <c r="K44" s="4"/>
      <c r="L44" s="4"/>
    </row>
    <row r="45" spans="1:13" x14ac:dyDescent="0.2">
      <c r="A45" s="1" t="s">
        <v>690</v>
      </c>
      <c r="B45" s="26" t="s">
        <v>692</v>
      </c>
      <c r="C45" s="10">
        <v>284130.08</v>
      </c>
      <c r="D45" s="10">
        <v>22821.7</v>
      </c>
      <c r="E45" s="10">
        <v>973521.28</v>
      </c>
      <c r="F45" s="10">
        <v>299671.82</v>
      </c>
      <c r="G45" s="10">
        <v>176573.13</v>
      </c>
      <c r="H45" s="10">
        <v>2557.12</v>
      </c>
      <c r="I45" s="10">
        <v>0</v>
      </c>
      <c r="J45" s="10">
        <v>0</v>
      </c>
      <c r="K45" s="4"/>
      <c r="L45" s="4"/>
    </row>
    <row r="46" spans="1:13" x14ac:dyDescent="0.2">
      <c r="A46" s="1" t="s">
        <v>690</v>
      </c>
      <c r="B46" s="26" t="s">
        <v>693</v>
      </c>
      <c r="C46" s="10">
        <v>1377129.09</v>
      </c>
      <c r="D46" s="10">
        <v>31878.68</v>
      </c>
      <c r="E46" s="10">
        <v>1387440.63</v>
      </c>
      <c r="F46" s="10">
        <v>404514.46</v>
      </c>
      <c r="G46" s="10">
        <v>1112224.1299999999</v>
      </c>
      <c r="H46" s="10">
        <v>25089.5</v>
      </c>
      <c r="I46" s="10">
        <v>0</v>
      </c>
      <c r="J46" s="10">
        <v>0</v>
      </c>
      <c r="K46" s="4"/>
      <c r="L46" s="4"/>
    </row>
    <row r="47" spans="1:13" x14ac:dyDescent="0.2">
      <c r="A47" s="1" t="s">
        <v>690</v>
      </c>
      <c r="B47" s="26" t="s">
        <v>695</v>
      </c>
      <c r="C47" s="10">
        <v>3551095</v>
      </c>
      <c r="D47" s="10">
        <v>74530</v>
      </c>
      <c r="E47" s="10">
        <v>9838964</v>
      </c>
      <c r="F47" s="10">
        <v>1830053</v>
      </c>
      <c r="G47" s="10">
        <v>1131127</v>
      </c>
      <c r="H47" s="10">
        <v>30530</v>
      </c>
      <c r="I47" s="10">
        <v>899812</v>
      </c>
      <c r="J47" s="10">
        <v>290825</v>
      </c>
      <c r="K47" s="4"/>
      <c r="L47" s="4"/>
    </row>
    <row r="48" spans="1:13" x14ac:dyDescent="0.2">
      <c r="A48" s="1" t="s">
        <v>690</v>
      </c>
      <c r="B48" s="26" t="s">
        <v>696</v>
      </c>
      <c r="C48" s="10">
        <v>1141944.1000000001</v>
      </c>
      <c r="D48" s="10">
        <v>24089.35</v>
      </c>
      <c r="E48" s="10">
        <v>2960339.14</v>
      </c>
      <c r="F48" s="10">
        <v>619995.34</v>
      </c>
      <c r="G48" s="10">
        <v>794556.85</v>
      </c>
      <c r="H48" s="10">
        <v>26243.58</v>
      </c>
      <c r="I48" s="10">
        <v>4100</v>
      </c>
      <c r="J48" s="10">
        <v>127</v>
      </c>
      <c r="K48" s="4"/>
      <c r="L48" s="4"/>
    </row>
    <row r="49" spans="1:12" x14ac:dyDescent="0.2">
      <c r="A49" s="1" t="s">
        <v>690</v>
      </c>
      <c r="B49" s="26" t="s">
        <v>698</v>
      </c>
      <c r="C49" s="10">
        <v>2212808.1800000002</v>
      </c>
      <c r="D49" s="10">
        <v>78728.960000000006</v>
      </c>
      <c r="E49" s="10">
        <v>5683447.5899999999</v>
      </c>
      <c r="F49" s="10">
        <v>1104889.22</v>
      </c>
      <c r="G49" s="10">
        <v>784315.12</v>
      </c>
      <c r="H49" s="10">
        <v>42576.6</v>
      </c>
      <c r="I49" s="10">
        <v>197776.64000000001</v>
      </c>
      <c r="J49" s="10">
        <v>36962.1</v>
      </c>
      <c r="K49" s="4"/>
      <c r="L49" s="4"/>
    </row>
    <row r="50" spans="1:12" x14ac:dyDescent="0.2">
      <c r="A50" s="1" t="s">
        <v>690</v>
      </c>
      <c r="B50" s="26" t="s">
        <v>699</v>
      </c>
      <c r="C50" s="10">
        <v>3258714.43</v>
      </c>
      <c r="D50" s="10">
        <v>78158.67</v>
      </c>
      <c r="E50" s="10">
        <v>6895937.1100000003</v>
      </c>
      <c r="F50" s="10">
        <v>1365807.97</v>
      </c>
      <c r="G50" s="10">
        <v>637142.43000000005</v>
      </c>
      <c r="H50" s="10">
        <v>39357.589999999997</v>
      </c>
      <c r="I50" s="10">
        <v>813102.46</v>
      </c>
      <c r="J50" s="10">
        <v>23273.439999999999</v>
      </c>
      <c r="K50" s="4"/>
      <c r="L50" s="4"/>
    </row>
    <row r="51" spans="1:12" x14ac:dyDescent="0.2">
      <c r="A51" s="1" t="s">
        <v>690</v>
      </c>
      <c r="B51" s="26" t="s">
        <v>701</v>
      </c>
      <c r="C51" s="10">
        <v>963334.94</v>
      </c>
      <c r="D51" s="10">
        <v>122803.55</v>
      </c>
      <c r="E51" s="10">
        <v>2247341.15</v>
      </c>
      <c r="F51" s="10">
        <v>800523.87</v>
      </c>
      <c r="G51" s="10">
        <v>529151.16</v>
      </c>
      <c r="H51" s="10">
        <v>31053.59</v>
      </c>
      <c r="I51" s="10">
        <v>0</v>
      </c>
      <c r="J51" s="10">
        <v>0</v>
      </c>
      <c r="K51" s="4"/>
      <c r="L51" s="4"/>
    </row>
    <row r="52" spans="1:12" x14ac:dyDescent="0.2">
      <c r="A52" s="1" t="s">
        <v>690</v>
      </c>
      <c r="B52" s="26" t="s">
        <v>702</v>
      </c>
      <c r="C52" s="10">
        <v>939512.59</v>
      </c>
      <c r="D52" s="10">
        <v>24292.25</v>
      </c>
      <c r="E52" s="10">
        <v>2482377.92</v>
      </c>
      <c r="F52" s="10">
        <v>841907.41</v>
      </c>
      <c r="G52" s="10">
        <v>1182401.18</v>
      </c>
      <c r="H52" s="10">
        <v>34247.85</v>
      </c>
      <c r="I52" s="10">
        <v>31064.19</v>
      </c>
      <c r="J52" s="10">
        <v>10558</v>
      </c>
      <c r="K52" s="4"/>
      <c r="L52" s="4"/>
    </row>
    <row r="53" spans="1:12" x14ac:dyDescent="0.2">
      <c r="A53" s="1" t="s">
        <v>690</v>
      </c>
      <c r="B53" s="26" t="s">
        <v>703</v>
      </c>
      <c r="C53" s="10">
        <v>1672351.09</v>
      </c>
      <c r="D53" s="10">
        <v>38049.379999999997</v>
      </c>
      <c r="E53" s="10">
        <v>5423785.6600000001</v>
      </c>
      <c r="F53" s="10">
        <v>1179632.17</v>
      </c>
      <c r="G53" s="10">
        <v>924479.51</v>
      </c>
      <c r="H53" s="10">
        <v>25361.38</v>
      </c>
      <c r="I53" s="10">
        <v>245301.47</v>
      </c>
      <c r="J53" s="10">
        <v>42456.93</v>
      </c>
      <c r="K53" s="4"/>
      <c r="L53" s="4"/>
    </row>
    <row r="54" spans="1:12" x14ac:dyDescent="0.2">
      <c r="A54" s="1" t="s">
        <v>690</v>
      </c>
      <c r="B54" s="26" t="s">
        <v>704</v>
      </c>
      <c r="C54" s="10">
        <v>482621.48</v>
      </c>
      <c r="D54" s="10">
        <v>8880.57</v>
      </c>
      <c r="E54" s="10">
        <v>1671801.71</v>
      </c>
      <c r="F54" s="10">
        <v>441973.7</v>
      </c>
      <c r="G54" s="10">
        <v>346052.34</v>
      </c>
      <c r="H54" s="10">
        <v>18643.53</v>
      </c>
      <c r="I54" s="10">
        <v>1000</v>
      </c>
      <c r="J54" s="10">
        <v>0</v>
      </c>
      <c r="K54" s="4"/>
      <c r="L54" s="4"/>
    </row>
    <row r="55" spans="1:12" x14ac:dyDescent="0.2">
      <c r="A55" s="1" t="s">
        <v>690</v>
      </c>
      <c r="B55" s="26" t="s">
        <v>705</v>
      </c>
      <c r="C55" s="10">
        <v>710884.32</v>
      </c>
      <c r="D55" s="10">
        <v>14169.51</v>
      </c>
      <c r="E55" s="10">
        <v>816736.86</v>
      </c>
      <c r="F55" s="10">
        <v>372863.16</v>
      </c>
      <c r="G55" s="10">
        <v>354415.35</v>
      </c>
      <c r="H55" s="10">
        <v>18835.55</v>
      </c>
      <c r="I55" s="10">
        <v>74045.19</v>
      </c>
      <c r="J55" s="10">
        <v>0</v>
      </c>
      <c r="K55" s="4"/>
      <c r="L55" s="4"/>
    </row>
    <row r="56" spans="1:12" x14ac:dyDescent="0.2">
      <c r="A56" s="1" t="s">
        <v>690</v>
      </c>
      <c r="B56" s="26" t="s">
        <v>706</v>
      </c>
      <c r="C56" s="10">
        <v>226526.42</v>
      </c>
      <c r="D56" s="10">
        <v>5858.14</v>
      </c>
      <c r="E56" s="10">
        <v>591432.91</v>
      </c>
      <c r="F56" s="10">
        <v>131593.46</v>
      </c>
      <c r="G56" s="10">
        <v>192715.29</v>
      </c>
      <c r="H56" s="10">
        <v>5677.2</v>
      </c>
      <c r="I56" s="10">
        <v>0</v>
      </c>
      <c r="J56" s="10">
        <v>0</v>
      </c>
      <c r="K56" s="4"/>
      <c r="L56" s="4"/>
    </row>
    <row r="57" spans="1:12" x14ac:dyDescent="0.2">
      <c r="A57" s="1" t="s">
        <v>690</v>
      </c>
      <c r="B57" s="26" t="s">
        <v>707</v>
      </c>
      <c r="C57" s="10">
        <v>1531195.21</v>
      </c>
      <c r="D57" s="10">
        <v>175349.81</v>
      </c>
      <c r="E57" s="10">
        <v>2362297.29</v>
      </c>
      <c r="F57" s="10">
        <v>904931.45</v>
      </c>
      <c r="G57" s="10">
        <v>792736.41</v>
      </c>
      <c r="H57" s="10">
        <v>61905.94</v>
      </c>
      <c r="I57" s="10">
        <v>11745.7</v>
      </c>
      <c r="J57" s="10">
        <v>136.13</v>
      </c>
      <c r="K57" s="4"/>
      <c r="L57" s="4"/>
    </row>
    <row r="58" spans="1:12" x14ac:dyDescent="0.2">
      <c r="A58" s="1" t="s">
        <v>690</v>
      </c>
      <c r="B58" s="26" t="s">
        <v>708</v>
      </c>
      <c r="C58" s="10">
        <v>569881.18000000005</v>
      </c>
      <c r="D58" s="10">
        <v>12371.74</v>
      </c>
      <c r="E58" s="10">
        <v>868687.68</v>
      </c>
      <c r="F58" s="10">
        <v>147314.35</v>
      </c>
      <c r="G58" s="10">
        <v>389787.36</v>
      </c>
      <c r="H58" s="10">
        <v>10320.89</v>
      </c>
      <c r="I58" s="10">
        <v>328752.87</v>
      </c>
      <c r="J58" s="10">
        <v>11935.38</v>
      </c>
      <c r="K58" s="4"/>
      <c r="L58" s="4"/>
    </row>
    <row r="59" spans="1:12" x14ac:dyDescent="0.2">
      <c r="A59" s="1" t="s">
        <v>690</v>
      </c>
      <c r="B59" s="26" t="s">
        <v>709</v>
      </c>
      <c r="C59" s="10">
        <v>1016017.59</v>
      </c>
      <c r="D59" s="10">
        <v>26421.77</v>
      </c>
      <c r="E59" s="10">
        <v>2170598.7400000002</v>
      </c>
      <c r="F59" s="10">
        <v>550687.06000000006</v>
      </c>
      <c r="G59" s="10">
        <v>918103.89</v>
      </c>
      <c r="H59" s="10">
        <v>46077.31</v>
      </c>
      <c r="I59" s="10">
        <v>178778.03</v>
      </c>
      <c r="J59" s="10">
        <v>0</v>
      </c>
      <c r="K59" s="4"/>
      <c r="L59" s="4"/>
    </row>
    <row r="60" spans="1:12" x14ac:dyDescent="0.2">
      <c r="A60" s="1" t="s">
        <v>690</v>
      </c>
      <c r="B60" s="26" t="s">
        <v>710</v>
      </c>
      <c r="C60" s="10">
        <v>722934</v>
      </c>
      <c r="D60" s="10">
        <v>17305</v>
      </c>
      <c r="E60" s="10">
        <v>2368480</v>
      </c>
      <c r="F60" s="10">
        <v>478360</v>
      </c>
      <c r="G60" s="10">
        <v>654864</v>
      </c>
      <c r="H60" s="10">
        <v>12410</v>
      </c>
      <c r="I60" s="10">
        <v>0</v>
      </c>
      <c r="J60" s="10">
        <v>10000</v>
      </c>
      <c r="K60" s="4"/>
      <c r="L60" s="4"/>
    </row>
    <row r="61" spans="1:12" x14ac:dyDescent="0.2">
      <c r="A61" s="1" t="s">
        <v>690</v>
      </c>
      <c r="B61" s="26" t="s">
        <v>711</v>
      </c>
      <c r="C61" s="10">
        <v>606691.37</v>
      </c>
      <c r="D61" s="10">
        <v>552.58000000000004</v>
      </c>
      <c r="E61" s="10">
        <v>3622929.42</v>
      </c>
      <c r="F61" s="10">
        <v>1213649.6599999999</v>
      </c>
      <c r="G61" s="10">
        <v>501841</v>
      </c>
      <c r="H61" s="10">
        <v>0</v>
      </c>
      <c r="I61" s="10">
        <v>1081165.56</v>
      </c>
      <c r="J61" s="10">
        <v>32224.59</v>
      </c>
      <c r="K61" s="4"/>
      <c r="L61" s="4"/>
    </row>
    <row r="62" spans="1:12" x14ac:dyDescent="0.2">
      <c r="A62" s="1" t="s">
        <v>690</v>
      </c>
      <c r="B62" s="26" t="s">
        <v>712</v>
      </c>
      <c r="C62" s="10">
        <v>311186.11</v>
      </c>
      <c r="D62" s="10">
        <v>11758.91</v>
      </c>
      <c r="E62" s="10">
        <v>1385750.95</v>
      </c>
      <c r="F62" s="10">
        <v>333497.5</v>
      </c>
      <c r="G62" s="10">
        <v>165149.67000000001</v>
      </c>
      <c r="H62" s="10">
        <v>14270.63</v>
      </c>
      <c r="I62" s="10">
        <v>0</v>
      </c>
      <c r="J62" s="10">
        <v>0</v>
      </c>
      <c r="K62" s="4"/>
      <c r="L62" s="4"/>
    </row>
    <row r="63" spans="1:12" x14ac:dyDescent="0.2">
      <c r="A63" s="1" t="s">
        <v>690</v>
      </c>
      <c r="B63" s="26" t="s">
        <v>713</v>
      </c>
      <c r="C63" s="10">
        <v>616402.43999999994</v>
      </c>
      <c r="D63" s="10">
        <v>23447</v>
      </c>
      <c r="E63" s="10">
        <v>1577374.8</v>
      </c>
      <c r="F63" s="10">
        <v>289710</v>
      </c>
      <c r="G63" s="10">
        <v>259018.91</v>
      </c>
      <c r="H63" s="10">
        <v>6874</v>
      </c>
      <c r="I63" s="10">
        <v>92160.89</v>
      </c>
      <c r="J63" s="10">
        <v>4561</v>
      </c>
      <c r="K63" s="4"/>
      <c r="L63" s="4"/>
    </row>
    <row r="64" spans="1:12" x14ac:dyDescent="0.2">
      <c r="A64" s="1" t="s">
        <v>690</v>
      </c>
      <c r="B64" s="26" t="s">
        <v>714</v>
      </c>
      <c r="C64" s="10">
        <v>420242.55</v>
      </c>
      <c r="D64" s="10">
        <v>11565.27</v>
      </c>
      <c r="E64" s="10">
        <v>1236475.92</v>
      </c>
      <c r="F64" s="10">
        <v>210541.65</v>
      </c>
      <c r="G64" s="10">
        <v>455030.46</v>
      </c>
      <c r="H64" s="10">
        <v>12616.66</v>
      </c>
      <c r="I64" s="10">
        <v>117066.31</v>
      </c>
      <c r="J64" s="10">
        <v>0</v>
      </c>
      <c r="K64" s="4"/>
      <c r="L64" s="4"/>
    </row>
    <row r="65" spans="1:13" x14ac:dyDescent="0.2">
      <c r="A65" s="1" t="s">
        <v>690</v>
      </c>
      <c r="B65" s="26" t="s">
        <v>715</v>
      </c>
      <c r="C65" s="10">
        <v>711784.38</v>
      </c>
      <c r="D65" s="10">
        <v>17912.009999999998</v>
      </c>
      <c r="E65" s="10">
        <v>886946.02</v>
      </c>
      <c r="F65" s="10">
        <v>195351.61</v>
      </c>
      <c r="G65" s="10">
        <v>455152.79</v>
      </c>
      <c r="H65" s="10">
        <v>47455.73</v>
      </c>
      <c r="I65" s="10">
        <v>0</v>
      </c>
      <c r="J65" s="10">
        <v>0</v>
      </c>
      <c r="K65" s="4"/>
      <c r="L65" s="4"/>
    </row>
    <row r="66" spans="1:13" x14ac:dyDescent="0.2">
      <c r="A66" s="1" t="s">
        <v>690</v>
      </c>
      <c r="B66" s="26" t="s">
        <v>716</v>
      </c>
      <c r="C66" s="10">
        <v>3078900</v>
      </c>
      <c r="D66" s="10">
        <v>81500</v>
      </c>
      <c r="E66" s="10">
        <v>3114600</v>
      </c>
      <c r="F66" s="10">
        <v>1086800</v>
      </c>
      <c r="G66" s="10">
        <v>801500</v>
      </c>
      <c r="H66" s="10">
        <v>42700</v>
      </c>
      <c r="I66" s="10">
        <v>1268900</v>
      </c>
      <c r="J66" s="10">
        <v>153200</v>
      </c>
      <c r="K66" s="4"/>
      <c r="L66" s="4"/>
    </row>
    <row r="67" spans="1:13" x14ac:dyDescent="0.2">
      <c r="A67" s="1" t="s">
        <v>690</v>
      </c>
      <c r="B67" s="26" t="s">
        <v>717</v>
      </c>
      <c r="C67" s="10">
        <v>1090052.3999999999</v>
      </c>
      <c r="D67" s="10">
        <v>22546.63</v>
      </c>
      <c r="E67" s="10">
        <v>1835732.59</v>
      </c>
      <c r="F67" s="10">
        <v>664876.97</v>
      </c>
      <c r="G67" s="10">
        <v>1040287.72</v>
      </c>
      <c r="H67" s="10">
        <v>36825.35</v>
      </c>
      <c r="I67" s="10">
        <v>43853.06</v>
      </c>
      <c r="J67" s="10">
        <v>0</v>
      </c>
      <c r="K67" s="4"/>
      <c r="L67" s="4"/>
    </row>
    <row r="68" spans="1:13" x14ac:dyDescent="0.2">
      <c r="A68" s="1" t="s">
        <v>690</v>
      </c>
      <c r="B68" s="26" t="s">
        <v>718</v>
      </c>
      <c r="C68" s="10">
        <v>599948.48</v>
      </c>
      <c r="D68" s="10">
        <v>13893.31</v>
      </c>
      <c r="E68" s="10">
        <v>1637835.97</v>
      </c>
      <c r="F68" s="10">
        <v>481861.26</v>
      </c>
      <c r="G68" s="10">
        <v>289057.87</v>
      </c>
      <c r="H68" s="10">
        <v>11208.05</v>
      </c>
      <c r="I68" s="10">
        <v>0</v>
      </c>
      <c r="J68" s="10">
        <v>0</v>
      </c>
      <c r="K68" s="4"/>
      <c r="L68" s="4"/>
    </row>
    <row r="69" spans="1:13" x14ac:dyDescent="0.2">
      <c r="A69" s="1" t="s">
        <v>690</v>
      </c>
      <c r="B69" s="26" t="s">
        <v>719</v>
      </c>
      <c r="C69" s="10">
        <v>563269.6</v>
      </c>
      <c r="D69" s="10">
        <v>18661.939999999999</v>
      </c>
      <c r="E69" s="10">
        <v>1108366.5</v>
      </c>
      <c r="F69" s="10">
        <v>280208.58</v>
      </c>
      <c r="G69" s="10">
        <v>543947.43999999994</v>
      </c>
      <c r="H69" s="10">
        <v>24927.32</v>
      </c>
      <c r="I69" s="10">
        <v>40872.9</v>
      </c>
      <c r="J69" s="10">
        <v>26675.599999999999</v>
      </c>
      <c r="K69" s="4"/>
      <c r="L69" s="4"/>
    </row>
    <row r="70" spans="1:13" x14ac:dyDescent="0.2">
      <c r="A70" s="1" t="s">
        <v>690</v>
      </c>
      <c r="B70" s="26" t="s">
        <v>720</v>
      </c>
      <c r="C70" s="10">
        <v>1017518</v>
      </c>
      <c r="D70" s="10">
        <v>14797</v>
      </c>
      <c r="E70" s="10">
        <v>2171405</v>
      </c>
      <c r="F70" s="10">
        <v>659415</v>
      </c>
      <c r="G70" s="10">
        <v>941919</v>
      </c>
      <c r="H70" s="10">
        <v>35628</v>
      </c>
      <c r="I70" s="10">
        <v>1374</v>
      </c>
      <c r="J70" s="10">
        <v>0</v>
      </c>
      <c r="K70" s="4"/>
      <c r="L70" s="4"/>
    </row>
    <row r="71" spans="1:13" x14ac:dyDescent="0.2">
      <c r="A71" s="1" t="s">
        <v>325</v>
      </c>
      <c r="B71" s="26" t="s">
        <v>721</v>
      </c>
      <c r="C71" s="10">
        <v>452075.24</v>
      </c>
      <c r="D71" s="10">
        <v>9782.69</v>
      </c>
      <c r="E71" s="10">
        <v>2354500.64</v>
      </c>
      <c r="F71" s="10">
        <v>829994.65</v>
      </c>
      <c r="G71" s="10">
        <v>917704.75</v>
      </c>
      <c r="H71" s="10">
        <v>77589.399999999994</v>
      </c>
      <c r="I71" s="10">
        <v>610665.72</v>
      </c>
      <c r="J71" s="10">
        <v>126231.67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289</v>
      </c>
      <c r="C73" s="11">
        <f t="shared" ref="C73:J73" si="0">SUBTOTAL(9,C40:C72)</f>
        <v>38776940.640000001</v>
      </c>
      <c r="D73" s="11">
        <f t="shared" si="0"/>
        <v>1131307.3999999999</v>
      </c>
      <c r="E73" s="11">
        <f t="shared" si="0"/>
        <v>81124601.620000005</v>
      </c>
      <c r="F73" s="11">
        <f t="shared" si="0"/>
        <v>21651219.969999995</v>
      </c>
      <c r="G73" s="11">
        <f t="shared" si="0"/>
        <v>21440334.129999999</v>
      </c>
      <c r="H73" s="11">
        <f t="shared" si="0"/>
        <v>831654.7300000001</v>
      </c>
      <c r="I73" s="11">
        <f t="shared" si="0"/>
        <v>17919194.299999993</v>
      </c>
      <c r="J73" s="11">
        <f t="shared" si="0"/>
        <v>6477013.8399999989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29" t="s">
        <v>322</v>
      </c>
      <c r="C75" s="229"/>
      <c r="D75" s="229"/>
      <c r="E75" s="229"/>
      <c r="F75" s="229"/>
      <c r="G75" s="229"/>
      <c r="H75" s="229"/>
      <c r="I75" s="229"/>
      <c r="J75" s="229"/>
      <c r="K75" s="229"/>
      <c r="L75" s="229"/>
    </row>
    <row r="76" spans="1:13" ht="25.5" customHeight="1" x14ac:dyDescent="0.2">
      <c r="B76" s="13" t="s">
        <v>596</v>
      </c>
      <c r="C76" s="230" t="s">
        <v>376</v>
      </c>
      <c r="D76" s="231"/>
      <c r="E76" s="230" t="s">
        <v>377</v>
      </c>
      <c r="F76" s="231"/>
      <c r="G76" s="230" t="s">
        <v>378</v>
      </c>
      <c r="H76" s="231"/>
      <c r="I76" s="230" t="s">
        <v>379</v>
      </c>
      <c r="J76" s="231"/>
      <c r="K76" s="25"/>
      <c r="L76" s="4"/>
      <c r="M76" s="6"/>
    </row>
    <row r="77" spans="1:13" x14ac:dyDescent="0.2">
      <c r="B77" s="26"/>
      <c r="C77" s="27" t="s">
        <v>315</v>
      </c>
      <c r="D77" s="27" t="s">
        <v>316</v>
      </c>
      <c r="E77" s="27" t="s">
        <v>315</v>
      </c>
      <c r="F77" s="27" t="s">
        <v>316</v>
      </c>
      <c r="G77" s="27" t="s">
        <v>315</v>
      </c>
      <c r="H77" s="27" t="s">
        <v>316</v>
      </c>
      <c r="I77" s="27" t="s">
        <v>315</v>
      </c>
      <c r="J77" s="27" t="s">
        <v>316</v>
      </c>
      <c r="K77" s="28"/>
      <c r="L77" s="28"/>
    </row>
    <row r="78" spans="1:13" x14ac:dyDescent="0.2">
      <c r="B78" s="26"/>
      <c r="C78" s="27" t="s">
        <v>317</v>
      </c>
      <c r="D78" s="27" t="s">
        <v>317</v>
      </c>
      <c r="E78" s="27" t="s">
        <v>317</v>
      </c>
      <c r="F78" s="27" t="s">
        <v>317</v>
      </c>
      <c r="G78" s="27" t="s">
        <v>317</v>
      </c>
      <c r="H78" s="27" t="s">
        <v>317</v>
      </c>
      <c r="I78" s="27" t="s">
        <v>317</v>
      </c>
      <c r="J78" s="27" t="s">
        <v>317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690</v>
      </c>
      <c r="B80" s="26" t="s">
        <v>694</v>
      </c>
      <c r="C80" s="10">
        <v>645400</v>
      </c>
      <c r="D80" s="10">
        <v>0</v>
      </c>
      <c r="E80" s="10">
        <v>3032900</v>
      </c>
      <c r="F80" s="10">
        <v>1469900</v>
      </c>
      <c r="G80" s="10">
        <v>0</v>
      </c>
      <c r="H80" s="10">
        <v>0</v>
      </c>
      <c r="I80" s="10">
        <v>444100</v>
      </c>
      <c r="J80" s="10">
        <v>8000</v>
      </c>
      <c r="K80" s="4"/>
      <c r="L80" s="4"/>
    </row>
    <row r="81" spans="1:12" x14ac:dyDescent="0.2">
      <c r="A81" s="1" t="s">
        <v>690</v>
      </c>
      <c r="B81" s="26" t="s">
        <v>697</v>
      </c>
      <c r="C81" s="10">
        <v>2108270</v>
      </c>
      <c r="D81" s="10">
        <v>254000</v>
      </c>
      <c r="E81" s="10">
        <v>7998717</v>
      </c>
      <c r="F81" s="10">
        <v>5505689</v>
      </c>
      <c r="G81" s="10">
        <v>0</v>
      </c>
      <c r="H81" s="10">
        <v>0</v>
      </c>
      <c r="I81" s="10">
        <v>1850306</v>
      </c>
      <c r="J81" s="10">
        <v>862150</v>
      </c>
      <c r="K81" s="4"/>
      <c r="L81" s="4"/>
    </row>
    <row r="82" spans="1:12" x14ac:dyDescent="0.2">
      <c r="A82" s="1" t="s">
        <v>690</v>
      </c>
      <c r="B82" s="26" t="s">
        <v>700</v>
      </c>
      <c r="C82" s="10">
        <v>481442.11</v>
      </c>
      <c r="D82" s="10">
        <v>19.05</v>
      </c>
      <c r="E82" s="10">
        <v>1288696.71</v>
      </c>
      <c r="F82" s="10">
        <v>784180.73</v>
      </c>
      <c r="G82" s="10">
        <v>109762.6</v>
      </c>
      <c r="H82" s="10">
        <v>26310.67</v>
      </c>
      <c r="I82" s="10">
        <v>118175.38</v>
      </c>
      <c r="J82" s="10">
        <v>42633.85</v>
      </c>
      <c r="K82" s="4"/>
      <c r="L82" s="4"/>
    </row>
    <row r="83" spans="1:12" x14ac:dyDescent="0.2">
      <c r="A83" s="1" t="s">
        <v>690</v>
      </c>
      <c r="B83" s="26" t="s">
        <v>691</v>
      </c>
      <c r="C83" s="10">
        <v>100078.11</v>
      </c>
      <c r="D83" s="10">
        <v>0</v>
      </c>
      <c r="E83" s="10">
        <v>947175.46</v>
      </c>
      <c r="F83" s="10">
        <v>67984</v>
      </c>
      <c r="G83" s="10">
        <v>109792.96000000001</v>
      </c>
      <c r="H83" s="10">
        <v>2128</v>
      </c>
      <c r="I83" s="10">
        <v>145149.79999999999</v>
      </c>
      <c r="J83" s="10">
        <v>6788</v>
      </c>
      <c r="K83" s="4"/>
      <c r="L83" s="4"/>
    </row>
    <row r="84" spans="1:12" x14ac:dyDescent="0.2">
      <c r="A84" s="1" t="s">
        <v>690</v>
      </c>
      <c r="B84" s="26" t="s">
        <v>692</v>
      </c>
      <c r="C84" s="10">
        <v>485715.3</v>
      </c>
      <c r="D84" s="10">
        <v>5761.95</v>
      </c>
      <c r="E84" s="10">
        <v>5498799.54</v>
      </c>
      <c r="F84" s="10">
        <v>4136240.51</v>
      </c>
      <c r="G84" s="10">
        <v>184672.83</v>
      </c>
      <c r="H84" s="10">
        <v>18595.62</v>
      </c>
      <c r="I84" s="10">
        <v>96809.06</v>
      </c>
      <c r="J84" s="10">
        <v>1502.09</v>
      </c>
      <c r="K84" s="4"/>
      <c r="L84" s="4"/>
    </row>
    <row r="85" spans="1:12" x14ac:dyDescent="0.2">
      <c r="A85" s="1" t="s">
        <v>690</v>
      </c>
      <c r="B85" s="26" t="s">
        <v>693</v>
      </c>
      <c r="C85" s="10">
        <v>7656015.9800000004</v>
      </c>
      <c r="D85" s="10">
        <v>7130164.6799999997</v>
      </c>
      <c r="E85" s="10">
        <v>3019042.34</v>
      </c>
      <c r="F85" s="10">
        <v>1114667.8600000001</v>
      </c>
      <c r="G85" s="10">
        <v>332217.28999999998</v>
      </c>
      <c r="H85" s="10">
        <v>6227.07</v>
      </c>
      <c r="I85" s="10">
        <v>381744.58</v>
      </c>
      <c r="J85" s="10">
        <v>24033.98</v>
      </c>
      <c r="K85" s="4"/>
      <c r="L85" s="4"/>
    </row>
    <row r="86" spans="1:12" x14ac:dyDescent="0.2">
      <c r="A86" s="1" t="s">
        <v>690</v>
      </c>
      <c r="B86" s="26" t="s">
        <v>695</v>
      </c>
      <c r="C86" s="10">
        <v>1360587</v>
      </c>
      <c r="D86" s="10">
        <v>59702</v>
      </c>
      <c r="E86" s="10">
        <v>7140988</v>
      </c>
      <c r="F86" s="10">
        <v>5876498</v>
      </c>
      <c r="G86" s="10">
        <v>578834</v>
      </c>
      <c r="H86" s="10">
        <v>11849</v>
      </c>
      <c r="I86" s="10">
        <v>1045632</v>
      </c>
      <c r="J86" s="10">
        <v>25459</v>
      </c>
      <c r="K86" s="4"/>
      <c r="L86" s="4"/>
    </row>
    <row r="87" spans="1:12" x14ac:dyDescent="0.2">
      <c r="A87" s="1" t="s">
        <v>690</v>
      </c>
      <c r="B87" s="26" t="s">
        <v>696</v>
      </c>
      <c r="C87" s="10">
        <v>1023246.8</v>
      </c>
      <c r="D87" s="10">
        <v>15793.85</v>
      </c>
      <c r="E87" s="10">
        <v>4012600.5</v>
      </c>
      <c r="F87" s="10">
        <v>255911.9</v>
      </c>
      <c r="G87" s="10">
        <v>284674.67</v>
      </c>
      <c r="H87" s="10">
        <v>4304.59</v>
      </c>
      <c r="I87" s="10">
        <v>150210.35999999999</v>
      </c>
      <c r="J87" s="10">
        <v>58823.18</v>
      </c>
      <c r="K87" s="4"/>
      <c r="L87" s="4"/>
    </row>
    <row r="88" spans="1:12" x14ac:dyDescent="0.2">
      <c r="A88" s="1" t="s">
        <v>690</v>
      </c>
      <c r="B88" s="26" t="s">
        <v>698</v>
      </c>
      <c r="C88" s="10">
        <v>301255.74</v>
      </c>
      <c r="D88" s="10">
        <v>13</v>
      </c>
      <c r="E88" s="10">
        <v>1662262.63</v>
      </c>
      <c r="F88" s="10">
        <v>1115080.99</v>
      </c>
      <c r="G88" s="10">
        <v>10500</v>
      </c>
      <c r="H88" s="10">
        <v>0</v>
      </c>
      <c r="I88" s="10">
        <v>1133440.24</v>
      </c>
      <c r="J88" s="10">
        <v>489530.66</v>
      </c>
      <c r="K88" s="4"/>
      <c r="L88" s="4"/>
    </row>
    <row r="89" spans="1:12" x14ac:dyDescent="0.2">
      <c r="A89" s="1" t="s">
        <v>690</v>
      </c>
      <c r="B89" s="26" t="s">
        <v>699</v>
      </c>
      <c r="C89" s="10">
        <v>1120735.02</v>
      </c>
      <c r="D89" s="10">
        <v>160527.76999999999</v>
      </c>
      <c r="E89" s="10">
        <v>2059561.14</v>
      </c>
      <c r="F89" s="10">
        <v>162487.63</v>
      </c>
      <c r="G89" s="10">
        <v>0</v>
      </c>
      <c r="H89" s="10">
        <v>0</v>
      </c>
      <c r="I89" s="10">
        <v>1811601.25</v>
      </c>
      <c r="J89" s="10">
        <v>225553.23</v>
      </c>
      <c r="K89" s="4"/>
      <c r="L89" s="4"/>
    </row>
    <row r="90" spans="1:12" x14ac:dyDescent="0.2">
      <c r="A90" s="1" t="s">
        <v>690</v>
      </c>
      <c r="B90" s="26" t="s">
        <v>701</v>
      </c>
      <c r="C90" s="10">
        <v>292917.87</v>
      </c>
      <c r="D90" s="10">
        <v>25644.12</v>
      </c>
      <c r="E90" s="10">
        <v>1468840.95</v>
      </c>
      <c r="F90" s="10">
        <v>382900.8</v>
      </c>
      <c r="G90" s="10">
        <v>441426.27</v>
      </c>
      <c r="H90" s="10">
        <v>3804.6</v>
      </c>
      <c r="I90" s="10">
        <v>495658.71</v>
      </c>
      <c r="J90" s="10">
        <v>12662.17</v>
      </c>
      <c r="K90" s="4"/>
      <c r="L90" s="4"/>
    </row>
    <row r="91" spans="1:12" x14ac:dyDescent="0.2">
      <c r="A91" s="1" t="s">
        <v>690</v>
      </c>
      <c r="B91" s="26" t="s">
        <v>702</v>
      </c>
      <c r="C91" s="10">
        <v>1310736.48</v>
      </c>
      <c r="D91" s="10">
        <v>94324.05</v>
      </c>
      <c r="E91" s="10">
        <v>3064152.54</v>
      </c>
      <c r="F91" s="10">
        <v>1869808.92</v>
      </c>
      <c r="G91" s="10">
        <v>0</v>
      </c>
      <c r="H91" s="10">
        <v>0</v>
      </c>
      <c r="I91" s="10">
        <v>385601.16</v>
      </c>
      <c r="J91" s="10">
        <v>279575.38</v>
      </c>
      <c r="K91" s="4"/>
      <c r="L91" s="4"/>
    </row>
    <row r="92" spans="1:12" x14ac:dyDescent="0.2">
      <c r="A92" s="1" t="s">
        <v>690</v>
      </c>
      <c r="B92" s="26" t="s">
        <v>703</v>
      </c>
      <c r="C92" s="10">
        <v>249500</v>
      </c>
      <c r="D92" s="10">
        <v>41175</v>
      </c>
      <c r="E92" s="10">
        <v>5113736.79</v>
      </c>
      <c r="F92" s="10">
        <v>3142002.56</v>
      </c>
      <c r="G92" s="10">
        <v>961788.19</v>
      </c>
      <c r="H92" s="10">
        <v>23184.29</v>
      </c>
      <c r="I92" s="10">
        <v>438155.36</v>
      </c>
      <c r="J92" s="10">
        <v>86654.1</v>
      </c>
      <c r="K92" s="4"/>
      <c r="L92" s="4"/>
    </row>
    <row r="93" spans="1:12" x14ac:dyDescent="0.2">
      <c r="A93" s="1" t="s">
        <v>690</v>
      </c>
      <c r="B93" s="26" t="s">
        <v>704</v>
      </c>
      <c r="C93" s="10">
        <v>1447521.21</v>
      </c>
      <c r="D93" s="10">
        <v>153507.09</v>
      </c>
      <c r="E93" s="10">
        <v>1564349.87</v>
      </c>
      <c r="F93" s="10">
        <v>750953.29</v>
      </c>
      <c r="G93" s="10">
        <v>51508.19</v>
      </c>
      <c r="H93" s="10">
        <v>58.11</v>
      </c>
      <c r="I93" s="10">
        <v>28877.360000000001</v>
      </c>
      <c r="J93" s="10">
        <v>10000</v>
      </c>
      <c r="K93" s="4"/>
      <c r="L93" s="4"/>
    </row>
    <row r="94" spans="1:12" x14ac:dyDescent="0.2">
      <c r="A94" s="1" t="s">
        <v>690</v>
      </c>
      <c r="B94" s="26" t="s">
        <v>705</v>
      </c>
      <c r="C94" s="10">
        <v>248528.01</v>
      </c>
      <c r="D94" s="10">
        <v>5135.42</v>
      </c>
      <c r="E94" s="10">
        <v>2031325.37</v>
      </c>
      <c r="F94" s="10">
        <v>1519764.72</v>
      </c>
      <c r="G94" s="10">
        <v>234537.47</v>
      </c>
      <c r="H94" s="10">
        <v>5850.74</v>
      </c>
      <c r="I94" s="10">
        <v>91007.11</v>
      </c>
      <c r="J94" s="10">
        <v>32134.31</v>
      </c>
      <c r="K94" s="4"/>
      <c r="L94" s="4"/>
    </row>
    <row r="95" spans="1:12" x14ac:dyDescent="0.2">
      <c r="A95" s="1" t="s">
        <v>690</v>
      </c>
      <c r="B95" s="26" t="s">
        <v>706</v>
      </c>
      <c r="C95" s="10">
        <v>329430.15999999997</v>
      </c>
      <c r="D95" s="10">
        <v>5451.22</v>
      </c>
      <c r="E95" s="10">
        <v>568684.22</v>
      </c>
      <c r="F95" s="10">
        <v>120196.21</v>
      </c>
      <c r="G95" s="10">
        <v>201920.49</v>
      </c>
      <c r="H95" s="10">
        <v>24606.17</v>
      </c>
      <c r="I95" s="10">
        <v>116888.04</v>
      </c>
      <c r="J95" s="10">
        <v>3749.84</v>
      </c>
      <c r="K95" s="4"/>
      <c r="L95" s="4"/>
    </row>
    <row r="96" spans="1:12" x14ac:dyDescent="0.2">
      <c r="A96" s="1" t="s">
        <v>690</v>
      </c>
      <c r="B96" s="26" t="s">
        <v>707</v>
      </c>
      <c r="C96" s="10">
        <v>1936287.85</v>
      </c>
      <c r="D96" s="10">
        <v>16695.86</v>
      </c>
      <c r="E96" s="10">
        <v>1081573.8799999999</v>
      </c>
      <c r="F96" s="10">
        <v>115607.95</v>
      </c>
      <c r="G96" s="10">
        <v>112694.86</v>
      </c>
      <c r="H96" s="10">
        <v>2132.19</v>
      </c>
      <c r="I96" s="10">
        <v>128598.55</v>
      </c>
      <c r="J96" s="10">
        <v>10723.67</v>
      </c>
      <c r="K96" s="4"/>
      <c r="L96" s="4"/>
    </row>
    <row r="97" spans="1:12" x14ac:dyDescent="0.2">
      <c r="A97" s="1" t="s">
        <v>690</v>
      </c>
      <c r="B97" s="26" t="s">
        <v>708</v>
      </c>
      <c r="C97" s="10">
        <v>199111.84</v>
      </c>
      <c r="D97" s="10">
        <v>5424.76</v>
      </c>
      <c r="E97" s="10">
        <v>772120.71</v>
      </c>
      <c r="F97" s="10">
        <v>91192.51</v>
      </c>
      <c r="G97" s="10">
        <v>314301.39</v>
      </c>
      <c r="H97" s="10">
        <v>7722.75</v>
      </c>
      <c r="I97" s="10">
        <v>31778.48</v>
      </c>
      <c r="J97" s="10">
        <v>483.34</v>
      </c>
      <c r="K97" s="4"/>
      <c r="L97" s="4"/>
    </row>
    <row r="98" spans="1:12" x14ac:dyDescent="0.2">
      <c r="A98" s="1" t="s">
        <v>690</v>
      </c>
      <c r="B98" s="26" t="s">
        <v>709</v>
      </c>
      <c r="C98" s="10">
        <v>334366.26</v>
      </c>
      <c r="D98" s="10">
        <v>4662.8100000000004</v>
      </c>
      <c r="E98" s="10">
        <v>3853872.72</v>
      </c>
      <c r="F98" s="10">
        <v>2497225.8199999998</v>
      </c>
      <c r="G98" s="10">
        <v>225662.62</v>
      </c>
      <c r="H98" s="10">
        <v>154745.22</v>
      </c>
      <c r="I98" s="10">
        <v>246411.32</v>
      </c>
      <c r="J98" s="10">
        <v>86607.17</v>
      </c>
      <c r="K98" s="4"/>
      <c r="L98" s="4"/>
    </row>
    <row r="99" spans="1:12" x14ac:dyDescent="0.2">
      <c r="A99" s="1" t="s">
        <v>690</v>
      </c>
      <c r="B99" s="26" t="s">
        <v>710</v>
      </c>
      <c r="C99" s="10">
        <v>693583</v>
      </c>
      <c r="D99" s="10">
        <v>198368</v>
      </c>
      <c r="E99" s="10">
        <v>1214845</v>
      </c>
      <c r="F99" s="10">
        <v>122592</v>
      </c>
      <c r="G99" s="10">
        <v>42704</v>
      </c>
      <c r="H99" s="10">
        <v>2214</v>
      </c>
      <c r="I99" s="10">
        <v>202916</v>
      </c>
      <c r="J99" s="10">
        <v>44880</v>
      </c>
      <c r="K99" s="4"/>
      <c r="L99" s="4"/>
    </row>
    <row r="100" spans="1:12" x14ac:dyDescent="0.2">
      <c r="A100" s="1" t="s">
        <v>690</v>
      </c>
      <c r="B100" s="26" t="s">
        <v>711</v>
      </c>
      <c r="C100" s="10">
        <v>247905.39</v>
      </c>
      <c r="D100" s="10">
        <v>32416.02</v>
      </c>
      <c r="E100" s="10">
        <v>1910874.33</v>
      </c>
      <c r="F100" s="10">
        <v>757206.03</v>
      </c>
      <c r="G100" s="10">
        <v>162529</v>
      </c>
      <c r="H100" s="10">
        <v>80000</v>
      </c>
      <c r="I100" s="10">
        <v>152547.17000000001</v>
      </c>
      <c r="J100" s="10">
        <v>0</v>
      </c>
      <c r="K100" s="4"/>
      <c r="L100" s="4"/>
    </row>
    <row r="101" spans="1:12" x14ac:dyDescent="0.2">
      <c r="A101" s="1" t="s">
        <v>690</v>
      </c>
      <c r="B101" s="26" t="s">
        <v>712</v>
      </c>
      <c r="C101" s="10">
        <v>291012.01</v>
      </c>
      <c r="D101" s="10">
        <v>10008.379999999999</v>
      </c>
      <c r="E101" s="10">
        <v>3699963.66</v>
      </c>
      <c r="F101" s="10">
        <v>2345568.42</v>
      </c>
      <c r="G101" s="10">
        <v>0</v>
      </c>
      <c r="H101" s="10">
        <v>0</v>
      </c>
      <c r="I101" s="10">
        <v>183961.51</v>
      </c>
      <c r="J101" s="10">
        <v>41904.699999999997</v>
      </c>
      <c r="K101" s="4"/>
      <c r="L101" s="4"/>
    </row>
    <row r="102" spans="1:12" x14ac:dyDescent="0.2">
      <c r="A102" s="1" t="s">
        <v>690</v>
      </c>
      <c r="B102" s="26" t="s">
        <v>713</v>
      </c>
      <c r="C102" s="10">
        <v>294007.32</v>
      </c>
      <c r="D102" s="10">
        <v>769</v>
      </c>
      <c r="E102" s="10">
        <v>1533063.65</v>
      </c>
      <c r="F102" s="10">
        <v>924206.31</v>
      </c>
      <c r="G102" s="10">
        <v>84562.59</v>
      </c>
      <c r="H102" s="10">
        <v>0</v>
      </c>
      <c r="I102" s="10">
        <v>81756.740000000005</v>
      </c>
      <c r="J102" s="10">
        <v>4169</v>
      </c>
      <c r="K102" s="4"/>
      <c r="L102" s="4"/>
    </row>
    <row r="103" spans="1:12" x14ac:dyDescent="0.2">
      <c r="A103" s="1" t="s">
        <v>690</v>
      </c>
      <c r="B103" s="26" t="s">
        <v>714</v>
      </c>
      <c r="C103" s="10">
        <v>240758.52</v>
      </c>
      <c r="D103" s="10">
        <v>42051.39</v>
      </c>
      <c r="E103" s="10">
        <v>975385.79</v>
      </c>
      <c r="F103" s="10">
        <v>264327.77</v>
      </c>
      <c r="G103" s="10">
        <v>384667.33</v>
      </c>
      <c r="H103" s="10">
        <v>11565.27</v>
      </c>
      <c r="I103" s="10">
        <v>142590.39999999999</v>
      </c>
      <c r="J103" s="10">
        <v>23205.55</v>
      </c>
      <c r="K103" s="4"/>
      <c r="L103" s="4"/>
    </row>
    <row r="104" spans="1:12" x14ac:dyDescent="0.2">
      <c r="A104" s="1" t="s">
        <v>690</v>
      </c>
      <c r="B104" s="26" t="s">
        <v>715</v>
      </c>
      <c r="C104" s="10">
        <v>235403.36</v>
      </c>
      <c r="D104" s="10">
        <v>0</v>
      </c>
      <c r="E104" s="10">
        <v>901365.18</v>
      </c>
      <c r="F104" s="10">
        <v>172315.79</v>
      </c>
      <c r="G104" s="10">
        <v>19100</v>
      </c>
      <c r="H104" s="10">
        <v>0</v>
      </c>
      <c r="I104" s="10">
        <v>82437.72</v>
      </c>
      <c r="J104" s="10">
        <v>8908.6</v>
      </c>
      <c r="K104" s="4"/>
      <c r="L104" s="4"/>
    </row>
    <row r="105" spans="1:12" x14ac:dyDescent="0.2">
      <c r="A105" s="1" t="s">
        <v>690</v>
      </c>
      <c r="B105" s="26" t="s">
        <v>716</v>
      </c>
      <c r="C105" s="10">
        <v>1388000</v>
      </c>
      <c r="D105" s="10">
        <v>59200</v>
      </c>
      <c r="E105" s="10">
        <v>3643600</v>
      </c>
      <c r="F105" s="10">
        <v>2404600</v>
      </c>
      <c r="G105" s="10">
        <v>0</v>
      </c>
      <c r="H105" s="10">
        <v>0</v>
      </c>
      <c r="I105" s="10">
        <v>859300</v>
      </c>
      <c r="J105" s="10">
        <v>186200</v>
      </c>
      <c r="K105" s="4"/>
      <c r="L105" s="4"/>
    </row>
    <row r="106" spans="1:12" x14ac:dyDescent="0.2">
      <c r="A106" s="1" t="s">
        <v>690</v>
      </c>
      <c r="B106" s="26" t="s">
        <v>717</v>
      </c>
      <c r="C106" s="10">
        <v>560601.78</v>
      </c>
      <c r="D106" s="10">
        <v>8048.57</v>
      </c>
      <c r="E106" s="10">
        <v>2376696.31</v>
      </c>
      <c r="F106" s="10">
        <v>1430307.94</v>
      </c>
      <c r="G106" s="10">
        <v>561423.29</v>
      </c>
      <c r="H106" s="10">
        <v>9524.3700000000008</v>
      </c>
      <c r="I106" s="10">
        <v>173507.82</v>
      </c>
      <c r="J106" s="10">
        <v>22029.67</v>
      </c>
      <c r="K106" s="4"/>
      <c r="L106" s="4"/>
    </row>
    <row r="107" spans="1:12" x14ac:dyDescent="0.2">
      <c r="A107" s="1" t="s">
        <v>690</v>
      </c>
      <c r="B107" s="26" t="s">
        <v>718</v>
      </c>
      <c r="C107" s="10">
        <v>1043866.24</v>
      </c>
      <c r="D107" s="10">
        <v>6520.34</v>
      </c>
      <c r="E107" s="10">
        <v>2640682.37</v>
      </c>
      <c r="F107" s="10">
        <v>1921167.26</v>
      </c>
      <c r="G107" s="10">
        <v>446127.88</v>
      </c>
      <c r="H107" s="10">
        <v>8941.52</v>
      </c>
      <c r="I107" s="10">
        <v>292241.07</v>
      </c>
      <c r="J107" s="10">
        <v>66233.2</v>
      </c>
      <c r="K107" s="4"/>
      <c r="L107" s="4"/>
    </row>
    <row r="108" spans="1:12" x14ac:dyDescent="0.2">
      <c r="A108" s="1" t="s">
        <v>690</v>
      </c>
      <c r="B108" s="26" t="s">
        <v>719</v>
      </c>
      <c r="C108" s="10">
        <v>419678.99</v>
      </c>
      <c r="D108" s="10">
        <v>14518.41</v>
      </c>
      <c r="E108" s="10">
        <v>2765100.7</v>
      </c>
      <c r="F108" s="10">
        <v>2210028.4700000002</v>
      </c>
      <c r="G108" s="10">
        <v>127109.33</v>
      </c>
      <c r="H108" s="10">
        <v>4440.72</v>
      </c>
      <c r="I108" s="10">
        <v>162028.89000000001</v>
      </c>
      <c r="J108" s="10">
        <v>29299.98</v>
      </c>
      <c r="K108" s="4"/>
      <c r="L108" s="4"/>
    </row>
    <row r="109" spans="1:12" x14ac:dyDescent="0.2">
      <c r="A109" s="1" t="s">
        <v>690</v>
      </c>
      <c r="B109" s="26" t="s">
        <v>720</v>
      </c>
      <c r="C109" s="10">
        <v>205974</v>
      </c>
      <c r="D109" s="10">
        <v>33500</v>
      </c>
      <c r="E109" s="10">
        <v>1712810</v>
      </c>
      <c r="F109" s="10">
        <v>150992</v>
      </c>
      <c r="G109" s="10">
        <v>71374</v>
      </c>
      <c r="H109" s="10">
        <v>0</v>
      </c>
      <c r="I109" s="10">
        <v>752357</v>
      </c>
      <c r="J109" s="10">
        <v>35647</v>
      </c>
      <c r="K109" s="4"/>
      <c r="L109" s="4"/>
    </row>
    <row r="110" spans="1:12" x14ac:dyDescent="0.2">
      <c r="A110" s="1" t="s">
        <v>425</v>
      </c>
      <c r="B110" s="26" t="s">
        <v>721</v>
      </c>
      <c r="C110" s="10">
        <v>312086.39</v>
      </c>
      <c r="D110" s="10">
        <v>10345.94</v>
      </c>
      <c r="E110" s="10">
        <v>3536918.34</v>
      </c>
      <c r="F110" s="10">
        <v>2576703.9500000002</v>
      </c>
      <c r="G110" s="10">
        <v>33849.980000000003</v>
      </c>
      <c r="H110" s="10">
        <v>1476.14</v>
      </c>
      <c r="I110" s="10">
        <v>160949.51999999999</v>
      </c>
      <c r="J110" s="10">
        <v>3072.72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289</v>
      </c>
      <c r="C112" s="11">
        <f t="shared" ref="C112:J112" si="1">SUBTOTAL(9,C79:C111)</f>
        <v>27564022.740000006</v>
      </c>
      <c r="D112" s="11">
        <f t="shared" si="1"/>
        <v>8393748.6799999978</v>
      </c>
      <c r="E112" s="11">
        <f t="shared" si="1"/>
        <v>83090705.700000003</v>
      </c>
      <c r="F112" s="11">
        <f t="shared" si="1"/>
        <v>46258309.339999996</v>
      </c>
      <c r="G112" s="11">
        <f t="shared" si="1"/>
        <v>6087741.2300000004</v>
      </c>
      <c r="H112" s="11">
        <f t="shared" si="1"/>
        <v>409681.04000000004</v>
      </c>
      <c r="I112" s="11">
        <f t="shared" si="1"/>
        <v>12386738.600000001</v>
      </c>
      <c r="J112" s="11">
        <f t="shared" si="1"/>
        <v>2732614.39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8.75" x14ac:dyDescent="0.3">
      <c r="B114" s="229" t="s">
        <v>322</v>
      </c>
      <c r="C114" s="229"/>
      <c r="D114" s="229"/>
      <c r="E114" s="229"/>
      <c r="F114" s="229"/>
      <c r="G114" s="229"/>
      <c r="H114" s="229"/>
      <c r="I114" s="229"/>
      <c r="J114" s="229"/>
      <c r="K114" s="229"/>
      <c r="L114" s="229"/>
    </row>
    <row r="115" spans="1:13" ht="25.5" customHeight="1" x14ac:dyDescent="0.2">
      <c r="B115" s="13" t="s">
        <v>596</v>
      </c>
      <c r="C115" s="230" t="s">
        <v>380</v>
      </c>
      <c r="D115" s="231"/>
      <c r="E115" s="230" t="s">
        <v>381</v>
      </c>
      <c r="F115" s="231"/>
      <c r="G115" s="230" t="s">
        <v>382</v>
      </c>
      <c r="H115" s="231"/>
      <c r="I115" s="230" t="s">
        <v>355</v>
      </c>
      <c r="J115" s="231"/>
      <c r="K115" s="230" t="s">
        <v>162</v>
      </c>
      <c r="L115" s="231"/>
      <c r="M115" s="6"/>
    </row>
    <row r="116" spans="1:13" x14ac:dyDescent="0.2">
      <c r="B116" s="26"/>
      <c r="C116" s="27" t="s">
        <v>315</v>
      </c>
      <c r="D116" s="27" t="s">
        <v>316</v>
      </c>
      <c r="E116" s="27" t="s">
        <v>315</v>
      </c>
      <c r="F116" s="27" t="s">
        <v>316</v>
      </c>
      <c r="G116" s="27" t="s">
        <v>315</v>
      </c>
      <c r="H116" s="27" t="s">
        <v>316</v>
      </c>
      <c r="I116" s="27" t="s">
        <v>315</v>
      </c>
      <c r="J116" s="27" t="s">
        <v>316</v>
      </c>
      <c r="K116" s="27" t="s">
        <v>315</v>
      </c>
      <c r="L116" s="27" t="s">
        <v>316</v>
      </c>
    </row>
    <row r="117" spans="1:13" x14ac:dyDescent="0.2">
      <c r="B117" s="26"/>
      <c r="C117" s="27" t="s">
        <v>317</v>
      </c>
      <c r="D117" s="27" t="s">
        <v>317</v>
      </c>
      <c r="E117" s="27" t="s">
        <v>317</v>
      </c>
      <c r="F117" s="27" t="s">
        <v>317</v>
      </c>
      <c r="G117" s="27" t="s">
        <v>317</v>
      </c>
      <c r="H117" s="27" t="s">
        <v>317</v>
      </c>
      <c r="I117" s="27" t="s">
        <v>317</v>
      </c>
      <c r="J117" s="27" t="s">
        <v>317</v>
      </c>
      <c r="K117" s="27" t="s">
        <v>317</v>
      </c>
      <c r="L117" s="27" t="s">
        <v>317</v>
      </c>
    </row>
    <row r="118" spans="1:13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2">
      <c r="A119" s="1" t="s">
        <v>690</v>
      </c>
      <c r="B119" s="26" t="s">
        <v>694</v>
      </c>
      <c r="C119" s="10">
        <v>2946600</v>
      </c>
      <c r="D119" s="10">
        <v>1310800</v>
      </c>
      <c r="E119" s="10">
        <v>2000</v>
      </c>
      <c r="F119" s="10">
        <v>0</v>
      </c>
      <c r="G119" s="10">
        <v>517500</v>
      </c>
      <c r="H119" s="10">
        <v>23100</v>
      </c>
      <c r="I119" s="4">
        <v>50800</v>
      </c>
      <c r="J119" s="4">
        <v>6600</v>
      </c>
      <c r="K119" s="10">
        <f t="shared" ref="K119:K149" si="2">C41+E41+G41+I41+C80+E80+G80+I80+C119+E119+G119+I119</f>
        <v>11995600</v>
      </c>
      <c r="L119" s="10">
        <f t="shared" ref="L119:L149" si="3">D41+F41+H41+J41+D80+F80+H80+J80+D119+F119+H119+J119</f>
        <v>3385600</v>
      </c>
    </row>
    <row r="120" spans="1:13" x14ac:dyDescent="0.2">
      <c r="A120" s="1" t="s">
        <v>690</v>
      </c>
      <c r="B120" s="26" t="s">
        <v>697</v>
      </c>
      <c r="C120" s="10">
        <v>6469232</v>
      </c>
      <c r="D120" s="10">
        <v>2570035</v>
      </c>
      <c r="E120" s="10">
        <v>292739</v>
      </c>
      <c r="F120" s="10">
        <v>390643</v>
      </c>
      <c r="G120" s="10">
        <v>2189751</v>
      </c>
      <c r="H120" s="10">
        <v>328900</v>
      </c>
      <c r="I120" s="4">
        <v>0</v>
      </c>
      <c r="J120" s="4">
        <v>536273</v>
      </c>
      <c r="K120" s="10">
        <f t="shared" si="2"/>
        <v>49002394</v>
      </c>
      <c r="L120" s="10">
        <f t="shared" si="3"/>
        <v>19090841</v>
      </c>
    </row>
    <row r="121" spans="1:13" x14ac:dyDescent="0.2">
      <c r="A121" s="1" t="s">
        <v>690</v>
      </c>
      <c r="B121" s="26" t="s">
        <v>700</v>
      </c>
      <c r="C121" s="10">
        <v>1048991.54</v>
      </c>
      <c r="D121" s="10">
        <v>11158.3</v>
      </c>
      <c r="E121" s="10">
        <v>123144.31</v>
      </c>
      <c r="F121" s="10">
        <v>1712.09</v>
      </c>
      <c r="G121" s="10">
        <v>432439.43</v>
      </c>
      <c r="H121" s="10">
        <v>21526.639999999999</v>
      </c>
      <c r="I121" s="4">
        <v>8000</v>
      </c>
      <c r="J121" s="4">
        <v>0</v>
      </c>
      <c r="K121" s="10">
        <f t="shared" si="2"/>
        <v>5724101.7799999993</v>
      </c>
      <c r="L121" s="10">
        <f t="shared" si="3"/>
        <v>1444009.9200000002</v>
      </c>
    </row>
    <row r="122" spans="1:13" x14ac:dyDescent="0.2">
      <c r="A122" s="1" t="s">
        <v>690</v>
      </c>
      <c r="B122" s="26" t="s">
        <v>691</v>
      </c>
      <c r="C122" s="10">
        <v>2016039.94</v>
      </c>
      <c r="D122" s="10">
        <v>1044483</v>
      </c>
      <c r="E122" s="10">
        <v>82388.740000000005</v>
      </c>
      <c r="F122" s="10">
        <v>14578</v>
      </c>
      <c r="G122" s="10">
        <v>19073.400000000001</v>
      </c>
      <c r="H122" s="10">
        <v>0</v>
      </c>
      <c r="I122" s="4">
        <v>0</v>
      </c>
      <c r="J122" s="4">
        <v>0</v>
      </c>
      <c r="K122" s="10">
        <f t="shared" si="2"/>
        <v>4980590.9000000004</v>
      </c>
      <c r="L122" s="10">
        <f t="shared" si="3"/>
        <v>1247436</v>
      </c>
    </row>
    <row r="123" spans="1:13" x14ac:dyDescent="0.2">
      <c r="A123" s="1" t="s">
        <v>690</v>
      </c>
      <c r="B123" s="26" t="s">
        <v>692</v>
      </c>
      <c r="C123" s="10">
        <v>1624887.4</v>
      </c>
      <c r="D123" s="10">
        <v>1157047.6499999999</v>
      </c>
      <c r="E123" s="10">
        <v>54075.51</v>
      </c>
      <c r="F123" s="10">
        <v>20525.46</v>
      </c>
      <c r="G123" s="10">
        <v>209795.07</v>
      </c>
      <c r="H123" s="10">
        <v>46177.01</v>
      </c>
      <c r="I123" s="4">
        <v>58498.28</v>
      </c>
      <c r="J123" s="4">
        <v>22679.37</v>
      </c>
      <c r="K123" s="10">
        <f t="shared" si="2"/>
        <v>9647477.4799999986</v>
      </c>
      <c r="L123" s="10">
        <f t="shared" si="3"/>
        <v>5733580.2999999989</v>
      </c>
    </row>
    <row r="124" spans="1:13" x14ac:dyDescent="0.2">
      <c r="A124" s="1" t="s">
        <v>690</v>
      </c>
      <c r="B124" s="26" t="s">
        <v>693</v>
      </c>
      <c r="C124" s="10">
        <v>1654780.03</v>
      </c>
      <c r="D124" s="10">
        <v>1107944.8999999999</v>
      </c>
      <c r="E124" s="10">
        <v>140435.74</v>
      </c>
      <c r="F124" s="10">
        <v>73914.27</v>
      </c>
      <c r="G124" s="10">
        <v>204668.14</v>
      </c>
      <c r="H124" s="10">
        <v>23911.57</v>
      </c>
      <c r="I124" s="4">
        <v>129413</v>
      </c>
      <c r="J124" s="4">
        <v>0</v>
      </c>
      <c r="K124" s="10">
        <f t="shared" si="2"/>
        <v>17395110.949999999</v>
      </c>
      <c r="L124" s="10">
        <f t="shared" si="3"/>
        <v>9942346.9700000007</v>
      </c>
    </row>
    <row r="125" spans="1:13" x14ac:dyDescent="0.2">
      <c r="A125" s="1" t="s">
        <v>690</v>
      </c>
      <c r="B125" s="26" t="s">
        <v>695</v>
      </c>
      <c r="C125" s="10">
        <v>9225023</v>
      </c>
      <c r="D125" s="10">
        <v>3687165</v>
      </c>
      <c r="E125" s="10">
        <v>480945</v>
      </c>
      <c r="F125" s="10">
        <v>11701</v>
      </c>
      <c r="G125" s="10">
        <v>675835</v>
      </c>
      <c r="H125" s="10">
        <v>293659</v>
      </c>
      <c r="I125" s="4">
        <v>471518</v>
      </c>
      <c r="J125" s="4">
        <v>11202</v>
      </c>
      <c r="K125" s="10">
        <f t="shared" si="2"/>
        <v>36400360</v>
      </c>
      <c r="L125" s="10">
        <f t="shared" si="3"/>
        <v>12203173</v>
      </c>
    </row>
    <row r="126" spans="1:13" x14ac:dyDescent="0.2">
      <c r="A126" s="1" t="s">
        <v>690</v>
      </c>
      <c r="B126" s="26" t="s">
        <v>696</v>
      </c>
      <c r="C126" s="10">
        <v>1686651.53</v>
      </c>
      <c r="D126" s="10">
        <v>1200447.3999999999</v>
      </c>
      <c r="E126" s="10">
        <v>0</v>
      </c>
      <c r="F126" s="10">
        <v>0</v>
      </c>
      <c r="G126" s="10">
        <v>272867</v>
      </c>
      <c r="H126" s="10">
        <v>134476.1</v>
      </c>
      <c r="I126" s="4">
        <v>384554.18</v>
      </c>
      <c r="J126" s="4">
        <v>48597.16</v>
      </c>
      <c r="K126" s="10">
        <f t="shared" si="2"/>
        <v>12715745.129999999</v>
      </c>
      <c r="L126" s="10">
        <f t="shared" si="3"/>
        <v>2388809.4500000002</v>
      </c>
    </row>
    <row r="127" spans="1:13" x14ac:dyDescent="0.2">
      <c r="A127" s="1" t="s">
        <v>690</v>
      </c>
      <c r="B127" s="26" t="s">
        <v>698</v>
      </c>
      <c r="C127" s="10">
        <v>4427241.7699999996</v>
      </c>
      <c r="D127" s="10">
        <v>1732511.31</v>
      </c>
      <c r="E127" s="10">
        <v>963542.37</v>
      </c>
      <c r="F127" s="10">
        <v>260831.29</v>
      </c>
      <c r="G127" s="10">
        <v>353977.02</v>
      </c>
      <c r="H127" s="10">
        <v>122965.27</v>
      </c>
      <c r="I127" s="4">
        <v>0</v>
      </c>
      <c r="J127" s="4">
        <v>0</v>
      </c>
      <c r="K127" s="10">
        <f t="shared" si="2"/>
        <v>17730567.299999997</v>
      </c>
      <c r="L127" s="10">
        <f t="shared" si="3"/>
        <v>4984089.3999999994</v>
      </c>
    </row>
    <row r="128" spans="1:13" x14ac:dyDescent="0.2">
      <c r="A128" s="1" t="s">
        <v>690</v>
      </c>
      <c r="B128" s="26" t="s">
        <v>699</v>
      </c>
      <c r="C128" s="10">
        <v>2995343.77</v>
      </c>
      <c r="D128" s="10">
        <v>1266555.44</v>
      </c>
      <c r="E128" s="10">
        <v>982700.71</v>
      </c>
      <c r="F128" s="10">
        <v>660341.92000000004</v>
      </c>
      <c r="G128" s="10">
        <v>533277.97</v>
      </c>
      <c r="H128" s="10">
        <v>246468.05</v>
      </c>
      <c r="I128" s="4">
        <v>0</v>
      </c>
      <c r="J128" s="4">
        <v>0</v>
      </c>
      <c r="K128" s="10">
        <f t="shared" si="2"/>
        <v>21108116.289999999</v>
      </c>
      <c r="L128" s="10">
        <f t="shared" si="3"/>
        <v>4228531.71</v>
      </c>
    </row>
    <row r="129" spans="1:12" x14ac:dyDescent="0.2">
      <c r="A129" s="1" t="s">
        <v>690</v>
      </c>
      <c r="B129" s="26" t="s">
        <v>701</v>
      </c>
      <c r="C129" s="10">
        <v>1655032.63</v>
      </c>
      <c r="D129" s="10">
        <v>1064046.5</v>
      </c>
      <c r="E129" s="10">
        <v>0</v>
      </c>
      <c r="F129" s="10">
        <v>0</v>
      </c>
      <c r="G129" s="10">
        <v>463543.36</v>
      </c>
      <c r="H129" s="10">
        <v>108453.01</v>
      </c>
      <c r="I129" s="4">
        <v>20000</v>
      </c>
      <c r="J129" s="4">
        <v>50000</v>
      </c>
      <c r="K129" s="10">
        <f t="shared" si="2"/>
        <v>8577247.0399999991</v>
      </c>
      <c r="L129" s="10">
        <f t="shared" si="3"/>
        <v>2601892.21</v>
      </c>
    </row>
    <row r="130" spans="1:12" x14ac:dyDescent="0.2">
      <c r="A130" s="1" t="s">
        <v>690</v>
      </c>
      <c r="B130" s="26" t="s">
        <v>702</v>
      </c>
      <c r="C130" s="10">
        <v>3988125.26</v>
      </c>
      <c r="D130" s="10">
        <v>1900384.09</v>
      </c>
      <c r="E130" s="10">
        <v>66027.67</v>
      </c>
      <c r="F130" s="10">
        <v>121917.19</v>
      </c>
      <c r="G130" s="10">
        <v>390209.08</v>
      </c>
      <c r="H130" s="10">
        <v>152345.70000000001</v>
      </c>
      <c r="I130" s="4">
        <v>0</v>
      </c>
      <c r="J130" s="4">
        <v>0</v>
      </c>
      <c r="K130" s="10">
        <f t="shared" si="2"/>
        <v>13840208.069999998</v>
      </c>
      <c r="L130" s="10">
        <f t="shared" si="3"/>
        <v>5329360.8400000008</v>
      </c>
    </row>
    <row r="131" spans="1:12" x14ac:dyDescent="0.2">
      <c r="A131" s="1" t="s">
        <v>690</v>
      </c>
      <c r="B131" s="26" t="s">
        <v>703</v>
      </c>
      <c r="C131" s="10">
        <v>2016278.05</v>
      </c>
      <c r="D131" s="10">
        <v>1211713</v>
      </c>
      <c r="E131" s="10">
        <v>0</v>
      </c>
      <c r="F131" s="10">
        <v>0</v>
      </c>
      <c r="G131" s="10">
        <v>605132.68000000005</v>
      </c>
      <c r="H131" s="10">
        <v>90176.46</v>
      </c>
      <c r="I131" s="4">
        <v>0</v>
      </c>
      <c r="J131" s="4">
        <v>0</v>
      </c>
      <c r="K131" s="10">
        <f t="shared" si="2"/>
        <v>17650508.799999997</v>
      </c>
      <c r="L131" s="10">
        <f t="shared" si="3"/>
        <v>5880405.2699999996</v>
      </c>
    </row>
    <row r="132" spans="1:12" x14ac:dyDescent="0.2">
      <c r="A132" s="1" t="s">
        <v>690</v>
      </c>
      <c r="B132" s="26" t="s">
        <v>704</v>
      </c>
      <c r="C132" s="10">
        <v>2321163.39</v>
      </c>
      <c r="D132" s="10">
        <v>1052233.92</v>
      </c>
      <c r="E132" s="10">
        <v>24165.42</v>
      </c>
      <c r="F132" s="10">
        <v>30000</v>
      </c>
      <c r="G132" s="10">
        <v>754114.75</v>
      </c>
      <c r="H132" s="10">
        <v>174303.13</v>
      </c>
      <c r="I132" s="4">
        <v>0</v>
      </c>
      <c r="J132" s="4">
        <v>0</v>
      </c>
      <c r="K132" s="10">
        <f t="shared" si="2"/>
        <v>8693175.7200000007</v>
      </c>
      <c r="L132" s="10">
        <f t="shared" si="3"/>
        <v>2640553.34</v>
      </c>
    </row>
    <row r="133" spans="1:12" x14ac:dyDescent="0.2">
      <c r="A133" s="1" t="s">
        <v>690</v>
      </c>
      <c r="B133" s="26" t="s">
        <v>705</v>
      </c>
      <c r="C133" s="10">
        <v>1663312.69</v>
      </c>
      <c r="D133" s="10">
        <v>1157478.0900000001</v>
      </c>
      <c r="E133" s="10">
        <v>128174.94</v>
      </c>
      <c r="F133" s="10">
        <v>1348.93</v>
      </c>
      <c r="G133" s="10">
        <v>437776.56</v>
      </c>
      <c r="H133" s="10">
        <v>193642.01</v>
      </c>
      <c r="I133" s="4">
        <v>0</v>
      </c>
      <c r="J133" s="4">
        <v>0</v>
      </c>
      <c r="K133" s="10">
        <f t="shared" si="2"/>
        <v>6790743.8699999992</v>
      </c>
      <c r="L133" s="10">
        <f t="shared" si="3"/>
        <v>3321222.4400000004</v>
      </c>
    </row>
    <row r="134" spans="1:12" x14ac:dyDescent="0.2">
      <c r="A134" s="1" t="s">
        <v>690</v>
      </c>
      <c r="B134" s="26" t="s">
        <v>706</v>
      </c>
      <c r="C134" s="10">
        <v>1654173.12</v>
      </c>
      <c r="D134" s="10">
        <v>912391.69</v>
      </c>
      <c r="E134" s="10">
        <v>1004.28</v>
      </c>
      <c r="F134" s="10">
        <v>11000</v>
      </c>
      <c r="G134" s="10">
        <v>132790.32999999999</v>
      </c>
      <c r="H134" s="10">
        <v>36771.85</v>
      </c>
      <c r="I134" s="4">
        <v>138385.93</v>
      </c>
      <c r="J134" s="4">
        <v>96998.23</v>
      </c>
      <c r="K134" s="10">
        <f t="shared" si="2"/>
        <v>4153951.1900000004</v>
      </c>
      <c r="L134" s="10">
        <f t="shared" si="3"/>
        <v>1354294.01</v>
      </c>
    </row>
    <row r="135" spans="1:12" x14ac:dyDescent="0.2">
      <c r="A135" s="1" t="s">
        <v>690</v>
      </c>
      <c r="B135" s="26" t="s">
        <v>707</v>
      </c>
      <c r="C135" s="10">
        <v>5647727.5700000003</v>
      </c>
      <c r="D135" s="10">
        <v>1823884.59</v>
      </c>
      <c r="E135" s="10">
        <v>1349894.2</v>
      </c>
      <c r="F135" s="10">
        <v>809980.91</v>
      </c>
      <c r="G135" s="10">
        <v>323471.74</v>
      </c>
      <c r="H135" s="10">
        <v>148617.14000000001</v>
      </c>
      <c r="I135" s="4">
        <v>2453078.9700000002</v>
      </c>
      <c r="J135" s="4">
        <v>2271427</v>
      </c>
      <c r="K135" s="10">
        <f t="shared" si="2"/>
        <v>17731302.23</v>
      </c>
      <c r="L135" s="10">
        <f t="shared" si="3"/>
        <v>6341392.6400000006</v>
      </c>
    </row>
    <row r="136" spans="1:12" x14ac:dyDescent="0.2">
      <c r="A136" s="1" t="s">
        <v>690</v>
      </c>
      <c r="B136" s="26" t="s">
        <v>708</v>
      </c>
      <c r="C136" s="10">
        <v>1181309.1399999999</v>
      </c>
      <c r="D136" s="10">
        <v>556280.03</v>
      </c>
      <c r="E136" s="10">
        <v>900</v>
      </c>
      <c r="F136" s="10">
        <v>8000</v>
      </c>
      <c r="G136" s="10">
        <v>163646.48000000001</v>
      </c>
      <c r="H136" s="10">
        <v>46109.56</v>
      </c>
      <c r="I136" s="4">
        <v>2188893</v>
      </c>
      <c r="J136" s="4">
        <v>2243710.56</v>
      </c>
      <c r="K136" s="10">
        <f t="shared" si="2"/>
        <v>7009170.1300000008</v>
      </c>
      <c r="L136" s="10">
        <f t="shared" si="3"/>
        <v>3140865.87</v>
      </c>
    </row>
    <row r="137" spans="1:12" x14ac:dyDescent="0.2">
      <c r="A137" s="1" t="s">
        <v>690</v>
      </c>
      <c r="B137" s="26" t="s">
        <v>709</v>
      </c>
      <c r="C137" s="10">
        <v>6988666.7400000002</v>
      </c>
      <c r="D137" s="10">
        <v>5858882.6299999999</v>
      </c>
      <c r="E137" s="10">
        <v>6566.86</v>
      </c>
      <c r="F137" s="10">
        <v>38958.49</v>
      </c>
      <c r="G137" s="10">
        <v>258079.25</v>
      </c>
      <c r="H137" s="10">
        <v>64223.360000000001</v>
      </c>
      <c r="I137" s="4">
        <v>0</v>
      </c>
      <c r="J137" s="4">
        <v>0</v>
      </c>
      <c r="K137" s="10">
        <f t="shared" si="2"/>
        <v>16197124.02</v>
      </c>
      <c r="L137" s="10">
        <f t="shared" si="3"/>
        <v>9328491.6399999987</v>
      </c>
    </row>
    <row r="138" spans="1:12" x14ac:dyDescent="0.2">
      <c r="A138" s="1" t="s">
        <v>690</v>
      </c>
      <c r="B138" s="26" t="s">
        <v>710</v>
      </c>
      <c r="C138" s="10">
        <v>5831530</v>
      </c>
      <c r="D138" s="10">
        <v>2252199</v>
      </c>
      <c r="E138" s="10">
        <v>10000</v>
      </c>
      <c r="F138" s="10">
        <v>45000</v>
      </c>
      <c r="G138" s="10">
        <v>272501</v>
      </c>
      <c r="H138" s="10">
        <v>149955</v>
      </c>
      <c r="I138" s="4">
        <v>428486</v>
      </c>
      <c r="J138" s="4">
        <v>325688</v>
      </c>
      <c r="K138" s="10">
        <f t="shared" si="2"/>
        <v>12442843</v>
      </c>
      <c r="L138" s="10">
        <f t="shared" si="3"/>
        <v>3658971</v>
      </c>
    </row>
    <row r="139" spans="1:12" x14ac:dyDescent="0.2">
      <c r="A139" s="1" t="s">
        <v>690</v>
      </c>
      <c r="B139" s="26" t="s">
        <v>711</v>
      </c>
      <c r="C139" s="10">
        <v>1134675.25</v>
      </c>
      <c r="D139" s="10">
        <v>934695</v>
      </c>
      <c r="E139" s="10">
        <v>66540</v>
      </c>
      <c r="F139" s="10">
        <v>0</v>
      </c>
      <c r="G139" s="10">
        <v>528979.72</v>
      </c>
      <c r="H139" s="10">
        <v>131210.26999999999</v>
      </c>
      <c r="I139" s="4">
        <v>77708.37</v>
      </c>
      <c r="J139" s="4">
        <v>6709.14</v>
      </c>
      <c r="K139" s="10">
        <f t="shared" si="2"/>
        <v>10094386.579999998</v>
      </c>
      <c r="L139" s="10">
        <f t="shared" si="3"/>
        <v>3188663.29</v>
      </c>
    </row>
    <row r="140" spans="1:12" x14ac:dyDescent="0.2">
      <c r="A140" s="1" t="s">
        <v>690</v>
      </c>
      <c r="B140" s="26" t="s">
        <v>712</v>
      </c>
      <c r="C140" s="10">
        <v>3216497.55</v>
      </c>
      <c r="D140" s="10">
        <v>2213307.29</v>
      </c>
      <c r="E140" s="10">
        <v>0</v>
      </c>
      <c r="F140" s="10">
        <v>0</v>
      </c>
      <c r="G140" s="10">
        <v>322168.14</v>
      </c>
      <c r="H140" s="10">
        <v>98809.79</v>
      </c>
      <c r="I140" s="4">
        <v>80000</v>
      </c>
      <c r="J140" s="4">
        <v>80000</v>
      </c>
      <c r="K140" s="10">
        <f t="shared" si="2"/>
        <v>9655689.6000000015</v>
      </c>
      <c r="L140" s="10">
        <f t="shared" si="3"/>
        <v>5149125.62</v>
      </c>
    </row>
    <row r="141" spans="1:12" x14ac:dyDescent="0.2">
      <c r="A141" s="1" t="s">
        <v>690</v>
      </c>
      <c r="B141" s="26" t="s">
        <v>713</v>
      </c>
      <c r="C141" s="10">
        <v>1269838.1100000001</v>
      </c>
      <c r="D141" s="10">
        <v>1089650.1299999999</v>
      </c>
      <c r="E141" s="10">
        <v>58869.67</v>
      </c>
      <c r="F141" s="10">
        <v>0</v>
      </c>
      <c r="G141" s="10">
        <v>242836.65</v>
      </c>
      <c r="H141" s="10">
        <v>58149</v>
      </c>
      <c r="I141" s="4">
        <v>4000</v>
      </c>
      <c r="J141" s="4">
        <v>0</v>
      </c>
      <c r="K141" s="10">
        <f t="shared" si="2"/>
        <v>6113891.7700000005</v>
      </c>
      <c r="L141" s="10">
        <f t="shared" si="3"/>
        <v>2401535.44</v>
      </c>
    </row>
    <row r="142" spans="1:12" x14ac:dyDescent="0.2">
      <c r="A142" s="1" t="s">
        <v>690</v>
      </c>
      <c r="B142" s="26" t="s">
        <v>714</v>
      </c>
      <c r="C142" s="10">
        <v>1369552.76</v>
      </c>
      <c r="D142" s="10">
        <v>727359.72</v>
      </c>
      <c r="E142" s="10">
        <v>178940.41</v>
      </c>
      <c r="F142" s="10">
        <v>197000</v>
      </c>
      <c r="G142" s="10">
        <v>157735</v>
      </c>
      <c r="H142" s="10">
        <v>16154.17</v>
      </c>
      <c r="I142" s="4">
        <v>2269.8200000000002</v>
      </c>
      <c r="J142" s="4">
        <v>0</v>
      </c>
      <c r="K142" s="10">
        <f t="shared" si="2"/>
        <v>5680715.2700000005</v>
      </c>
      <c r="L142" s="10">
        <f t="shared" si="3"/>
        <v>1516387.45</v>
      </c>
    </row>
    <row r="143" spans="1:12" x14ac:dyDescent="0.2">
      <c r="A143" s="1" t="s">
        <v>690</v>
      </c>
      <c r="B143" s="26" t="s">
        <v>715</v>
      </c>
      <c r="C143" s="10">
        <v>1384113.96</v>
      </c>
      <c r="D143" s="10">
        <v>817375.23</v>
      </c>
      <c r="E143" s="10">
        <v>0</v>
      </c>
      <c r="F143" s="10">
        <v>80000</v>
      </c>
      <c r="G143" s="10">
        <v>203979.34</v>
      </c>
      <c r="H143" s="10">
        <v>68470.84</v>
      </c>
      <c r="I143" s="4">
        <v>0</v>
      </c>
      <c r="J143" s="4">
        <v>10000</v>
      </c>
      <c r="K143" s="10">
        <f t="shared" si="2"/>
        <v>4880282.75</v>
      </c>
      <c r="L143" s="10">
        <f t="shared" si="3"/>
        <v>1417789.81</v>
      </c>
    </row>
    <row r="144" spans="1:12" x14ac:dyDescent="0.2">
      <c r="A144" s="1" t="s">
        <v>690</v>
      </c>
      <c r="B144" s="26" t="s">
        <v>716</v>
      </c>
      <c r="C144" s="10">
        <v>3274900</v>
      </c>
      <c r="D144" s="10">
        <v>1414500</v>
      </c>
      <c r="E144" s="10">
        <v>1885300</v>
      </c>
      <c r="F144" s="10">
        <v>997700</v>
      </c>
      <c r="G144" s="10">
        <v>196300</v>
      </c>
      <c r="H144" s="10">
        <v>72400</v>
      </c>
      <c r="I144" s="4">
        <v>10000</v>
      </c>
      <c r="J144" s="4">
        <v>0</v>
      </c>
      <c r="K144" s="10">
        <f t="shared" si="2"/>
        <v>19521300</v>
      </c>
      <c r="L144" s="10">
        <f t="shared" si="3"/>
        <v>6498800</v>
      </c>
    </row>
    <row r="145" spans="1:13" x14ac:dyDescent="0.2">
      <c r="A145" s="1" t="s">
        <v>690</v>
      </c>
      <c r="B145" s="26" t="s">
        <v>717</v>
      </c>
      <c r="C145" s="10">
        <v>3023805.28</v>
      </c>
      <c r="D145" s="10">
        <v>1435575</v>
      </c>
      <c r="E145" s="10">
        <v>611855.78</v>
      </c>
      <c r="F145" s="10">
        <v>158384</v>
      </c>
      <c r="G145" s="10">
        <v>591014.06999999995</v>
      </c>
      <c r="H145" s="10">
        <v>308704.94</v>
      </c>
      <c r="I145" s="4">
        <v>20000</v>
      </c>
      <c r="J145" s="4">
        <v>20000</v>
      </c>
      <c r="K145" s="10">
        <f t="shared" si="2"/>
        <v>11928830.1</v>
      </c>
      <c r="L145" s="10">
        <f t="shared" si="3"/>
        <v>4116823.44</v>
      </c>
    </row>
    <row r="146" spans="1:13" x14ac:dyDescent="0.2">
      <c r="A146" s="1" t="s">
        <v>690</v>
      </c>
      <c r="B146" s="26" t="s">
        <v>718</v>
      </c>
      <c r="C146" s="10">
        <v>6796131.1500000004</v>
      </c>
      <c r="D146" s="10">
        <v>3735638.07</v>
      </c>
      <c r="E146" s="10">
        <v>601097.54</v>
      </c>
      <c r="F146" s="10">
        <v>659774.51</v>
      </c>
      <c r="G146" s="10">
        <v>907304.14</v>
      </c>
      <c r="H146" s="10">
        <v>38111.699999999997</v>
      </c>
      <c r="I146" s="4">
        <v>315090.07</v>
      </c>
      <c r="J146" s="4">
        <v>255146.46</v>
      </c>
      <c r="K146" s="10">
        <f t="shared" si="2"/>
        <v>15569382.780000001</v>
      </c>
      <c r="L146" s="10">
        <f t="shared" si="3"/>
        <v>7198495.6799999997</v>
      </c>
    </row>
    <row r="147" spans="1:13" x14ac:dyDescent="0.2">
      <c r="A147" s="1" t="s">
        <v>690</v>
      </c>
      <c r="B147" s="26" t="s">
        <v>719</v>
      </c>
      <c r="C147" s="10">
        <v>2386448.5299999998</v>
      </c>
      <c r="D147" s="10">
        <v>1781398.01</v>
      </c>
      <c r="E147" s="10">
        <v>554062.66</v>
      </c>
      <c r="F147" s="10">
        <v>306419.37</v>
      </c>
      <c r="G147" s="10">
        <v>279074.78999999998</v>
      </c>
      <c r="H147" s="10">
        <v>129819.95</v>
      </c>
      <c r="I147" s="4">
        <v>0</v>
      </c>
      <c r="J147" s="4">
        <v>0</v>
      </c>
      <c r="K147" s="10">
        <f t="shared" si="2"/>
        <v>8949960.3299999982</v>
      </c>
      <c r="L147" s="10">
        <f t="shared" si="3"/>
        <v>4826398.3500000006</v>
      </c>
    </row>
    <row r="148" spans="1:13" x14ac:dyDescent="0.2">
      <c r="A148" s="1" t="s">
        <v>690</v>
      </c>
      <c r="B148" s="26" t="s">
        <v>720</v>
      </c>
      <c r="C148" s="10">
        <v>3878205</v>
      </c>
      <c r="D148" s="10">
        <v>946426</v>
      </c>
      <c r="E148" s="10">
        <v>601623</v>
      </c>
      <c r="F148" s="10">
        <v>249215</v>
      </c>
      <c r="G148" s="10">
        <v>283720</v>
      </c>
      <c r="H148" s="10">
        <v>20788</v>
      </c>
      <c r="I148" s="4">
        <v>0</v>
      </c>
      <c r="J148" s="4">
        <v>0</v>
      </c>
      <c r="K148" s="10">
        <f t="shared" si="2"/>
        <v>11638279</v>
      </c>
      <c r="L148" s="10">
        <f t="shared" si="3"/>
        <v>2146408</v>
      </c>
    </row>
    <row r="149" spans="1:13" x14ac:dyDescent="0.2">
      <c r="A149" s="1" t="s">
        <v>426</v>
      </c>
      <c r="B149" s="26" t="s">
        <v>721</v>
      </c>
      <c r="C149" s="10">
        <v>2282138.2599999998</v>
      </c>
      <c r="D149" s="10">
        <v>1022324.66</v>
      </c>
      <c r="E149" s="10">
        <v>322672.26</v>
      </c>
      <c r="F149" s="10">
        <v>226744.61</v>
      </c>
      <c r="G149" s="10">
        <v>251090.12</v>
      </c>
      <c r="H149" s="10">
        <v>153555.67000000001</v>
      </c>
      <c r="I149" s="4">
        <v>0</v>
      </c>
      <c r="J149" s="4">
        <v>0</v>
      </c>
      <c r="K149" s="10">
        <f t="shared" si="2"/>
        <v>11234651.219999999</v>
      </c>
      <c r="L149" s="10">
        <f t="shared" si="3"/>
        <v>5037822.1000000006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289</v>
      </c>
      <c r="C151" s="11">
        <f t="shared" ref="C151:L151" si="4">SUBTOTAL(9,C118:C150)</f>
        <v>97058415.420000002</v>
      </c>
      <c r="D151" s="11">
        <f t="shared" si="4"/>
        <v>48995890.649999991</v>
      </c>
      <c r="E151" s="11">
        <f t="shared" si="4"/>
        <v>9589666.0700000003</v>
      </c>
      <c r="F151" s="11">
        <f t="shared" si="4"/>
        <v>5375690.040000001</v>
      </c>
      <c r="G151" s="11">
        <f t="shared" si="4"/>
        <v>13174651.23</v>
      </c>
      <c r="H151" s="11">
        <f t="shared" si="4"/>
        <v>3501955.19</v>
      </c>
      <c r="I151" s="11">
        <f t="shared" si="4"/>
        <v>6840695.620000001</v>
      </c>
      <c r="J151" s="11">
        <f t="shared" si="4"/>
        <v>5985030.9199999999</v>
      </c>
      <c r="K151" s="11">
        <f t="shared" si="4"/>
        <v>415053707.29999995</v>
      </c>
      <c r="L151" s="11">
        <f t="shared" si="4"/>
        <v>151744116.19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35"/>
      <c r="D154" s="235"/>
      <c r="E154" s="235"/>
      <c r="F154" s="235"/>
      <c r="G154" s="235"/>
      <c r="H154" s="235"/>
      <c r="I154" s="235"/>
      <c r="J154" s="238"/>
      <c r="K154" s="230" t="s">
        <v>162</v>
      </c>
      <c r="L154" s="231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72" t="s">
        <v>315</v>
      </c>
      <c r="L155" s="164" t="s">
        <v>316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317</v>
      </c>
      <c r="L156" s="164" t="s">
        <v>317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64"/>
    </row>
    <row r="158" spans="1:13" x14ac:dyDescent="0.2">
      <c r="A158" s="31" t="s">
        <v>175</v>
      </c>
      <c r="B158" s="26"/>
      <c r="C158" s="4"/>
      <c r="D158" s="4"/>
      <c r="E158" s="4"/>
      <c r="F158" s="4"/>
      <c r="G158" s="4"/>
      <c r="H158" s="244" t="s">
        <v>597</v>
      </c>
      <c r="I158" s="244"/>
      <c r="J158" s="244"/>
      <c r="K158" s="166">
        <v>0</v>
      </c>
      <c r="L158" s="167">
        <v>0</v>
      </c>
    </row>
    <row r="159" spans="1:13" x14ac:dyDescent="0.2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415053707.29999995</v>
      </c>
      <c r="L159" s="15">
        <f>L151+L158</f>
        <v>151744116.19</v>
      </c>
    </row>
    <row r="160" spans="1:13" x14ac:dyDescent="0.2">
      <c r="A160" s="31" t="s">
        <v>84</v>
      </c>
      <c r="B160" s="26"/>
      <c r="C160" s="4"/>
      <c r="D160" s="4"/>
      <c r="E160" s="4"/>
      <c r="F160" s="4"/>
      <c r="G160" s="4"/>
      <c r="H160" s="241" t="s">
        <v>562</v>
      </c>
      <c r="I160" s="241"/>
      <c r="J160" s="241"/>
      <c r="K160" s="4">
        <v>1244897</v>
      </c>
      <c r="L160" s="148">
        <v>1244897</v>
      </c>
    </row>
    <row r="161" spans="1:12" ht="13.5" thickBot="1" x14ac:dyDescent="0.25">
      <c r="A161" s="31"/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150"/>
    </row>
    <row r="162" spans="1:12" ht="14.25" thickTop="1" thickBot="1" x14ac:dyDescent="0.25">
      <c r="B162" s="10"/>
      <c r="C162" s="10"/>
      <c r="D162" s="10"/>
      <c r="E162" s="10"/>
      <c r="F162" s="10"/>
      <c r="G162" s="10"/>
      <c r="H162" s="242" t="s">
        <v>176</v>
      </c>
      <c r="I162" s="242"/>
      <c r="J162" s="242"/>
      <c r="K162" s="151">
        <f>K159-K160</f>
        <v>413808810.29999995</v>
      </c>
      <c r="L162" s="152">
        <f>L159-L160</f>
        <v>150499219.19</v>
      </c>
    </row>
    <row r="163" spans="1:12" ht="13.5" thickTop="1" x14ac:dyDescent="0.2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K154:L154"/>
    <mergeCell ref="H160:J160"/>
    <mergeCell ref="H162:J162"/>
    <mergeCell ref="H158:J158"/>
    <mergeCell ref="C154:D154"/>
    <mergeCell ref="G154:H154"/>
    <mergeCell ref="E154:F154"/>
    <mergeCell ref="I154:J154"/>
    <mergeCell ref="B36:L36"/>
    <mergeCell ref="C37:D37"/>
    <mergeCell ref="E37:F37"/>
    <mergeCell ref="G37:H37"/>
    <mergeCell ref="I37:J37"/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tabSelected="1" topLeftCell="C1" workbookViewId="0">
      <selection activeCell="D4" sqref="D4"/>
    </sheetView>
  </sheetViews>
  <sheetFormatPr defaultRowHeight="12.75" x14ac:dyDescent="0.2"/>
  <cols>
    <col min="1" max="1" width="0" hidden="1" customWidth="1"/>
    <col min="2" max="2" width="9.140625" hidden="1" customWidth="1"/>
    <col min="3" max="3" width="44" bestFit="1" customWidth="1"/>
    <col min="4" max="4" width="20.28515625" bestFit="1" customWidth="1"/>
  </cols>
  <sheetData>
    <row r="1" spans="3:10" ht="13.5" thickBot="1" x14ac:dyDescent="0.25">
      <c r="C1" s="16"/>
      <c r="D1" s="16"/>
      <c r="E1" s="16"/>
      <c r="F1" s="16"/>
      <c r="G1" s="16"/>
      <c r="H1" s="16"/>
      <c r="I1" s="16"/>
      <c r="J1" s="16"/>
    </row>
    <row r="2" spans="3:10" ht="24" thickBot="1" x14ac:dyDescent="0.4">
      <c r="C2" s="214" t="s">
        <v>328</v>
      </c>
      <c r="D2" s="215"/>
      <c r="E2" s="215"/>
      <c r="F2" s="215"/>
      <c r="G2" s="215"/>
      <c r="H2" s="215"/>
      <c r="I2" s="215"/>
      <c r="J2" s="216"/>
    </row>
    <row r="3" spans="3:10" ht="24" thickBot="1" x14ac:dyDescent="0.4">
      <c r="C3" s="17"/>
      <c r="D3" s="17"/>
      <c r="E3" s="17"/>
      <c r="F3" s="17"/>
      <c r="G3" s="17"/>
      <c r="H3" s="17"/>
      <c r="I3" s="17"/>
      <c r="J3" s="17"/>
    </row>
    <row r="4" spans="3:10" ht="24" thickBot="1" x14ac:dyDescent="0.4">
      <c r="C4" s="17" t="s">
        <v>329</v>
      </c>
      <c r="D4" s="18">
        <v>2018</v>
      </c>
      <c r="E4" s="17"/>
      <c r="F4" s="17"/>
      <c r="G4" s="17"/>
      <c r="H4" s="17"/>
      <c r="I4" s="17"/>
      <c r="J4" s="17"/>
    </row>
    <row r="5" spans="3:10" ht="24" thickBot="1" x14ac:dyDescent="0.4">
      <c r="C5" s="17" t="s">
        <v>326</v>
      </c>
      <c r="D5" s="19" t="s">
        <v>561</v>
      </c>
      <c r="E5" s="17"/>
      <c r="F5" s="17"/>
      <c r="G5" s="17"/>
      <c r="H5" s="17"/>
      <c r="I5" s="17"/>
      <c r="J5" s="17"/>
    </row>
    <row r="6" spans="3:10" ht="24" thickBot="1" x14ac:dyDescent="0.4">
      <c r="C6" s="17"/>
      <c r="D6" s="17"/>
      <c r="E6" s="17"/>
      <c r="F6" s="17"/>
      <c r="G6" s="17"/>
      <c r="H6" s="17"/>
      <c r="I6" s="17"/>
      <c r="J6" s="17"/>
    </row>
    <row r="7" spans="3:10" ht="24" thickBot="1" x14ac:dyDescent="0.4">
      <c r="C7" s="17" t="s">
        <v>327</v>
      </c>
      <c r="D7" s="19" t="s">
        <v>641</v>
      </c>
      <c r="E7" s="17"/>
      <c r="F7" s="17"/>
      <c r="G7" s="17"/>
      <c r="H7" s="17"/>
      <c r="I7" s="17"/>
      <c r="J7" s="17"/>
    </row>
    <row r="8" spans="3:10" x14ac:dyDescent="0.2">
      <c r="C8" s="16"/>
      <c r="D8" s="16"/>
      <c r="E8" s="16"/>
      <c r="F8" s="16"/>
      <c r="G8" s="16"/>
      <c r="H8" s="16"/>
      <c r="I8" s="16"/>
      <c r="J8" s="16"/>
    </row>
    <row r="9" spans="3:10" x14ac:dyDescent="0.2">
      <c r="C9" s="16"/>
      <c r="D9" s="16"/>
      <c r="E9" s="16"/>
      <c r="F9" s="16"/>
      <c r="G9" s="16"/>
      <c r="H9" s="16"/>
      <c r="I9" s="16"/>
      <c r="J9" s="16"/>
    </row>
    <row r="10" spans="3:10" x14ac:dyDescent="0.2">
      <c r="C10" s="16"/>
      <c r="D10" s="16"/>
      <c r="E10" s="16"/>
      <c r="F10" s="16"/>
      <c r="G10" s="16"/>
      <c r="H10" s="16"/>
      <c r="I10" s="16"/>
      <c r="J10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view="pageBreakPreview" topLeftCell="B54" zoomScale="60" zoomScaleNormal="100" workbookViewId="0">
      <selection activeCell="H77" sqref="H77"/>
    </sheetView>
  </sheetViews>
  <sheetFormatPr defaultRowHeight="12.75" x14ac:dyDescent="0.2"/>
  <cols>
    <col min="1" max="1" width="9.140625" style="1" hidden="1" customWidth="1"/>
    <col min="2" max="2" width="27.7109375" style="1" customWidth="1"/>
    <col min="3" max="32" width="13" style="1" customWidth="1"/>
    <col min="33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318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s="22" customFormat="1" ht="12.75" customHeight="1" x14ac:dyDescent="0.25">
      <c r="A7" s="1"/>
      <c r="D7" s="1"/>
      <c r="E7" s="1"/>
      <c r="F7" s="1"/>
      <c r="G7" s="1"/>
      <c r="H7" s="1"/>
      <c r="I7" s="23"/>
      <c r="J7" s="1"/>
    </row>
    <row r="8" spans="1:12" hidden="1" x14ac:dyDescent="0.2">
      <c r="A8" s="1" t="s">
        <v>164</v>
      </c>
    </row>
    <row r="9" spans="1:12" hidden="1" x14ac:dyDescent="0.2">
      <c r="A9" s="1" t="s">
        <v>300</v>
      </c>
    </row>
    <row r="10" spans="1:12" hidden="1" x14ac:dyDescent="0.2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2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186</v>
      </c>
      <c r="L12" s="31" t="s">
        <v>186</v>
      </c>
    </row>
    <row r="13" spans="1:12" s="22" customFormat="1" ht="12.75" hidden="1" customHeight="1" x14ac:dyDescent="0.25">
      <c r="A13" s="1" t="s">
        <v>427</v>
      </c>
      <c r="C13" s="31"/>
      <c r="D13" s="31"/>
      <c r="E13" s="31"/>
      <c r="F13" s="31"/>
      <c r="G13" s="31"/>
      <c r="H13" s="31"/>
      <c r="I13" s="31"/>
      <c r="J13" s="31"/>
      <c r="K13" s="31" t="s">
        <v>420</v>
      </c>
      <c r="L13" s="31" t="s">
        <v>421</v>
      </c>
    </row>
    <row r="14" spans="1:12" s="22" customFormat="1" ht="12.75" customHeight="1" x14ac:dyDescent="0.2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2">
      <c r="A15" s="1" t="s">
        <v>608</v>
      </c>
    </row>
    <row r="16" spans="1:12" hidden="1" x14ac:dyDescent="0.2">
      <c r="A16" s="1" t="s">
        <v>301</v>
      </c>
    </row>
    <row r="17" spans="1:12" hidden="1" x14ac:dyDescent="0.2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2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286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25">
      <c r="A20" s="1" t="s">
        <v>434</v>
      </c>
      <c r="C20" s="1" t="s">
        <v>420</v>
      </c>
      <c r="D20" s="1" t="s">
        <v>421</v>
      </c>
      <c r="E20" s="1" t="s">
        <v>420</v>
      </c>
      <c r="F20" s="1" t="s">
        <v>421</v>
      </c>
      <c r="G20" s="1" t="s">
        <v>420</v>
      </c>
      <c r="H20" s="1" t="s">
        <v>421</v>
      </c>
      <c r="I20" s="1" t="s">
        <v>420</v>
      </c>
      <c r="J20" s="1" t="s">
        <v>421</v>
      </c>
    </row>
    <row r="21" spans="1:12" customFormat="1" x14ac:dyDescent="0.2"/>
    <row r="22" spans="1:12" hidden="1" x14ac:dyDescent="0.2">
      <c r="A22" s="1" t="s">
        <v>609</v>
      </c>
    </row>
    <row r="23" spans="1:12" hidden="1" x14ac:dyDescent="0.2">
      <c r="A23" s="1" t="s">
        <v>442</v>
      </c>
    </row>
    <row r="24" spans="1:12" hidden="1" x14ac:dyDescent="0.2">
      <c r="A24" s="1" t="s">
        <v>443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  <c r="I24" s="1" t="s">
        <v>290</v>
      </c>
      <c r="J24" s="1" t="s">
        <v>290</v>
      </c>
    </row>
    <row r="25" spans="1:12" hidden="1" x14ac:dyDescent="0.2">
      <c r="A25" s="1" t="s">
        <v>444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445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25">
      <c r="A27" s="1" t="s">
        <v>446</v>
      </c>
      <c r="C27" s="1" t="s">
        <v>420</v>
      </c>
      <c r="D27" s="1" t="s">
        <v>421</v>
      </c>
      <c r="E27" s="1" t="s">
        <v>420</v>
      </c>
      <c r="F27" s="1" t="s">
        <v>421</v>
      </c>
      <c r="G27" s="1" t="s">
        <v>420</v>
      </c>
      <c r="H27" s="1" t="s">
        <v>421</v>
      </c>
      <c r="I27" s="1" t="s">
        <v>420</v>
      </c>
      <c r="J27" s="1" t="s">
        <v>421</v>
      </c>
    </row>
    <row r="28" spans="1:12" x14ac:dyDescent="0.2">
      <c r="K28" s="2"/>
      <c r="L28" s="3"/>
    </row>
    <row r="29" spans="1:12" hidden="1" x14ac:dyDescent="0.2">
      <c r="A29" s="1" t="s">
        <v>619</v>
      </c>
    </row>
    <row r="30" spans="1:12" hidden="1" x14ac:dyDescent="0.2">
      <c r="A30" s="1" t="s">
        <v>468</v>
      </c>
    </row>
    <row r="31" spans="1:12" hidden="1" x14ac:dyDescent="0.2">
      <c r="A31" s="1" t="s">
        <v>469</v>
      </c>
      <c r="B31" s="8" t="s">
        <v>324</v>
      </c>
      <c r="C31" s="1" t="s">
        <v>290</v>
      </c>
      <c r="D31" s="1" t="s">
        <v>290</v>
      </c>
      <c r="E31" s="1" t="s">
        <v>290</v>
      </c>
      <c r="F31" s="1" t="s">
        <v>290</v>
      </c>
      <c r="G31" s="1" t="s">
        <v>290</v>
      </c>
      <c r="H31" s="1" t="s">
        <v>290</v>
      </c>
    </row>
    <row r="32" spans="1:12" hidden="1" x14ac:dyDescent="0.2">
      <c r="A32" s="1" t="s">
        <v>470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2">
      <c r="A33" s="1" t="s">
        <v>471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25">
      <c r="A34" s="1" t="s">
        <v>472</v>
      </c>
      <c r="C34" s="1" t="s">
        <v>420</v>
      </c>
      <c r="D34" s="1" t="s">
        <v>421</v>
      </c>
      <c r="E34" s="1" t="s">
        <v>420</v>
      </c>
      <c r="F34" s="1" t="s">
        <v>421</v>
      </c>
      <c r="G34" s="1" t="s">
        <v>420</v>
      </c>
      <c r="H34" s="1" t="s">
        <v>421</v>
      </c>
      <c r="I34" s="1"/>
      <c r="J34" s="1"/>
    </row>
    <row r="35" spans="1:13" x14ac:dyDescent="0.2">
      <c r="K35" s="2"/>
      <c r="L35" s="3"/>
    </row>
    <row r="36" spans="1:13" hidden="1" x14ac:dyDescent="0.2">
      <c r="A36" s="1" t="s">
        <v>188</v>
      </c>
      <c r="K36" s="2"/>
      <c r="L36" s="3"/>
    </row>
    <row r="37" spans="1:13" hidden="1" x14ac:dyDescent="0.2">
      <c r="A37" s="1" t="s">
        <v>108</v>
      </c>
      <c r="K37" s="2"/>
      <c r="L37" s="3"/>
    </row>
    <row r="38" spans="1:13" hidden="1" x14ac:dyDescent="0.2">
      <c r="A38" s="1" t="s">
        <v>109</v>
      </c>
      <c r="B38" s="8"/>
      <c r="C38" s="31"/>
      <c r="D38" s="31"/>
      <c r="E38" s="31"/>
      <c r="F38" s="31"/>
      <c r="K38" s="31" t="s">
        <v>290</v>
      </c>
      <c r="L38" s="1" t="s">
        <v>290</v>
      </c>
    </row>
    <row r="39" spans="1:13" hidden="1" x14ac:dyDescent="0.2">
      <c r="A39" s="1" t="s">
        <v>110</v>
      </c>
      <c r="C39" s="64"/>
      <c r="D39" s="31"/>
      <c r="E39" s="64"/>
      <c r="F39" s="31"/>
      <c r="G39" s="7"/>
      <c r="I39" s="7"/>
      <c r="K39" s="64">
        <v>10</v>
      </c>
      <c r="L39" s="1">
        <v>10</v>
      </c>
    </row>
    <row r="40" spans="1:13" hidden="1" x14ac:dyDescent="0.2">
      <c r="A40" s="1" t="s">
        <v>111</v>
      </c>
      <c r="C40" s="31"/>
      <c r="D40" s="31"/>
      <c r="E40" s="31"/>
      <c r="F40" s="31"/>
      <c r="K40" s="31">
        <v>110</v>
      </c>
      <c r="L40" s="1">
        <v>110</v>
      </c>
    </row>
    <row r="41" spans="1:13" ht="15.75" hidden="1" x14ac:dyDescent="0.25">
      <c r="A41" s="1" t="s">
        <v>112</v>
      </c>
      <c r="B41" s="22"/>
      <c r="C41" s="31"/>
      <c r="D41" s="31"/>
      <c r="E41" s="31"/>
      <c r="F41" s="31"/>
      <c r="K41" s="64" t="s">
        <v>421</v>
      </c>
      <c r="L41" s="7" t="s">
        <v>421</v>
      </c>
    </row>
    <row r="42" spans="1:13" x14ac:dyDescent="0.2">
      <c r="E42" s="7"/>
      <c r="G42" s="7"/>
      <c r="I42" s="7"/>
      <c r="K42" s="2"/>
      <c r="L42" s="3"/>
    </row>
    <row r="43" spans="1:13" ht="18.75" x14ac:dyDescent="0.3">
      <c r="B43" s="229" t="s">
        <v>322</v>
      </c>
      <c r="C43" s="229"/>
      <c r="D43" s="229"/>
      <c r="E43" s="229"/>
      <c r="F43" s="229"/>
      <c r="G43" s="229"/>
      <c r="H43" s="229"/>
      <c r="I43" s="229"/>
      <c r="J43" s="229"/>
      <c r="K43" s="229"/>
      <c r="L43" s="229"/>
    </row>
    <row r="44" spans="1:13" ht="25.5" customHeight="1" x14ac:dyDescent="0.2">
      <c r="B44" s="13" t="s">
        <v>596</v>
      </c>
      <c r="C44" s="230" t="s">
        <v>383</v>
      </c>
      <c r="D44" s="231"/>
      <c r="E44" s="230" t="s">
        <v>384</v>
      </c>
      <c r="F44" s="231"/>
      <c r="G44" s="230" t="s">
        <v>385</v>
      </c>
      <c r="H44" s="231"/>
      <c r="I44" s="230" t="s">
        <v>386</v>
      </c>
      <c r="J44" s="231"/>
      <c r="K44" s="25"/>
      <c r="L44" s="4"/>
      <c r="M44" s="6"/>
    </row>
    <row r="45" spans="1:13" x14ac:dyDescent="0.2">
      <c r="B45" s="26"/>
      <c r="C45" s="27" t="s">
        <v>315</v>
      </c>
      <c r="D45" s="27" t="s">
        <v>316</v>
      </c>
      <c r="E45" s="27" t="s">
        <v>315</v>
      </c>
      <c r="F45" s="27" t="s">
        <v>316</v>
      </c>
      <c r="G45" s="27" t="s">
        <v>315</v>
      </c>
      <c r="H45" s="27" t="s">
        <v>316</v>
      </c>
      <c r="I45" s="27" t="s">
        <v>315</v>
      </c>
      <c r="J45" s="27" t="s">
        <v>316</v>
      </c>
      <c r="K45" s="28"/>
      <c r="L45" s="28"/>
    </row>
    <row r="46" spans="1:13" x14ac:dyDescent="0.2">
      <c r="B46" s="26"/>
      <c r="C46" s="27" t="s">
        <v>317</v>
      </c>
      <c r="D46" s="27" t="s">
        <v>317</v>
      </c>
      <c r="E46" s="27" t="s">
        <v>317</v>
      </c>
      <c r="F46" s="27" t="s">
        <v>317</v>
      </c>
      <c r="G46" s="27" t="s">
        <v>317</v>
      </c>
      <c r="H46" s="27" t="s">
        <v>317</v>
      </c>
      <c r="I46" s="27" t="s">
        <v>317</v>
      </c>
      <c r="J46" s="27" t="s">
        <v>317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690</v>
      </c>
      <c r="B48" s="26" t="s">
        <v>694</v>
      </c>
      <c r="C48" s="10">
        <v>2006300</v>
      </c>
      <c r="D48" s="10">
        <v>1235800</v>
      </c>
      <c r="E48" s="10">
        <v>1298600</v>
      </c>
      <c r="F48" s="10">
        <v>12700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2">
      <c r="A49" s="1" t="s">
        <v>690</v>
      </c>
      <c r="B49" s="26" t="s">
        <v>697</v>
      </c>
      <c r="C49" s="10">
        <v>3391778</v>
      </c>
      <c r="D49" s="10">
        <v>0</v>
      </c>
      <c r="E49" s="10">
        <v>3669726</v>
      </c>
      <c r="F49" s="10">
        <v>882400</v>
      </c>
      <c r="G49" s="10">
        <v>0</v>
      </c>
      <c r="H49" s="10">
        <v>0</v>
      </c>
      <c r="I49" s="10">
        <v>1331690</v>
      </c>
      <c r="J49" s="10">
        <v>15000</v>
      </c>
      <c r="K49" s="4"/>
      <c r="L49" s="4"/>
    </row>
    <row r="50" spans="1:12" x14ac:dyDescent="0.2">
      <c r="A50" s="1" t="s">
        <v>690</v>
      </c>
      <c r="B50" s="26" t="s">
        <v>700</v>
      </c>
      <c r="C50" s="10">
        <v>314249.69</v>
      </c>
      <c r="D50" s="10">
        <v>2345.54</v>
      </c>
      <c r="E50" s="10">
        <v>398517.76000000001</v>
      </c>
      <c r="F50" s="10">
        <v>37844.17</v>
      </c>
      <c r="G50" s="10">
        <v>0</v>
      </c>
      <c r="H50" s="10">
        <v>0</v>
      </c>
      <c r="I50" s="10">
        <v>28602.880000000001</v>
      </c>
      <c r="J50" s="10">
        <v>3061.87</v>
      </c>
      <c r="K50" s="4"/>
      <c r="L50" s="4"/>
    </row>
    <row r="51" spans="1:12" x14ac:dyDescent="0.2">
      <c r="A51" s="1" t="s">
        <v>690</v>
      </c>
      <c r="B51" s="26" t="s">
        <v>691</v>
      </c>
      <c r="C51" s="10">
        <v>835733.12</v>
      </c>
      <c r="D51" s="10">
        <v>701857</v>
      </c>
      <c r="E51" s="10">
        <v>944260.89</v>
      </c>
      <c r="F51" s="10">
        <v>289363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2">
      <c r="A52" s="1" t="s">
        <v>690</v>
      </c>
      <c r="B52" s="26" t="s">
        <v>692</v>
      </c>
      <c r="C52" s="10">
        <v>831987.31</v>
      </c>
      <c r="D52" s="10">
        <v>500118.06</v>
      </c>
      <c r="E52" s="10">
        <v>297263.92</v>
      </c>
      <c r="F52" s="10">
        <v>66214.34</v>
      </c>
      <c r="G52" s="10">
        <v>0</v>
      </c>
      <c r="H52" s="10">
        <v>0</v>
      </c>
      <c r="I52" s="10">
        <v>2627.02</v>
      </c>
      <c r="J52" s="10">
        <v>85.22</v>
      </c>
      <c r="K52" s="4"/>
      <c r="L52" s="4"/>
    </row>
    <row r="53" spans="1:12" x14ac:dyDescent="0.2">
      <c r="A53" s="1" t="s">
        <v>690</v>
      </c>
      <c r="B53" s="26" t="s">
        <v>693</v>
      </c>
      <c r="C53" s="10">
        <v>1491472.24</v>
      </c>
      <c r="D53" s="10">
        <v>528872.30000000005</v>
      </c>
      <c r="E53" s="10">
        <v>2028916.38</v>
      </c>
      <c r="F53" s="10">
        <v>355176.07</v>
      </c>
      <c r="G53" s="10">
        <v>0</v>
      </c>
      <c r="H53" s="10">
        <v>0</v>
      </c>
      <c r="I53" s="10">
        <v>0</v>
      </c>
      <c r="J53" s="10">
        <v>0</v>
      </c>
      <c r="K53" s="4"/>
      <c r="L53" s="4"/>
    </row>
    <row r="54" spans="1:12" x14ac:dyDescent="0.2">
      <c r="A54" s="1" t="s">
        <v>690</v>
      </c>
      <c r="B54" s="26" t="s">
        <v>695</v>
      </c>
      <c r="C54" s="10">
        <v>5130914</v>
      </c>
      <c r="D54" s="10">
        <v>1556128</v>
      </c>
      <c r="E54" s="10">
        <v>6895927</v>
      </c>
      <c r="F54" s="10">
        <v>3037312</v>
      </c>
      <c r="G54" s="10">
        <v>0</v>
      </c>
      <c r="H54" s="10">
        <v>0</v>
      </c>
      <c r="I54" s="10">
        <v>0</v>
      </c>
      <c r="J54" s="10">
        <v>0</v>
      </c>
      <c r="K54" s="4"/>
      <c r="L54" s="4"/>
    </row>
    <row r="55" spans="1:12" x14ac:dyDescent="0.2">
      <c r="A55" s="1" t="s">
        <v>690</v>
      </c>
      <c r="B55" s="26" t="s">
        <v>696</v>
      </c>
      <c r="C55" s="10">
        <v>1910219.47</v>
      </c>
      <c r="D55" s="10">
        <v>3236.6</v>
      </c>
      <c r="E55" s="10">
        <v>614156.72</v>
      </c>
      <c r="F55" s="10">
        <v>49795.16</v>
      </c>
      <c r="G55" s="10">
        <v>0</v>
      </c>
      <c r="H55" s="10">
        <v>0</v>
      </c>
      <c r="I55" s="10">
        <v>20565.02</v>
      </c>
      <c r="J55" s="10">
        <v>0</v>
      </c>
      <c r="K55" s="4"/>
      <c r="L55" s="4"/>
    </row>
    <row r="56" spans="1:12" x14ac:dyDescent="0.2">
      <c r="A56" s="1" t="s">
        <v>690</v>
      </c>
      <c r="B56" s="26" t="s">
        <v>698</v>
      </c>
      <c r="C56" s="10">
        <v>3244019.16</v>
      </c>
      <c r="D56" s="10">
        <v>2120100</v>
      </c>
      <c r="E56" s="10">
        <v>1899417.85</v>
      </c>
      <c r="F56" s="10">
        <v>1276782.4099999999</v>
      </c>
      <c r="G56" s="10">
        <v>844100</v>
      </c>
      <c r="H56" s="10">
        <v>1044100</v>
      </c>
      <c r="I56" s="10">
        <v>185171.93</v>
      </c>
      <c r="J56" s="10">
        <v>34285.03</v>
      </c>
      <c r="K56" s="4"/>
      <c r="L56" s="4"/>
    </row>
    <row r="57" spans="1:12" x14ac:dyDescent="0.2">
      <c r="A57" s="1" t="s">
        <v>690</v>
      </c>
      <c r="B57" s="26" t="s">
        <v>699</v>
      </c>
      <c r="C57" s="10">
        <v>5807427.4699999997</v>
      </c>
      <c r="D57" s="10">
        <v>25250.85</v>
      </c>
      <c r="E57" s="10">
        <v>2890338.21</v>
      </c>
      <c r="F57" s="10">
        <v>1082666.46</v>
      </c>
      <c r="G57" s="10">
        <v>964000</v>
      </c>
      <c r="H57" s="10">
        <v>690000</v>
      </c>
      <c r="I57" s="10">
        <v>0</v>
      </c>
      <c r="J57" s="10">
        <v>0</v>
      </c>
      <c r="K57" s="4"/>
      <c r="L57" s="4"/>
    </row>
    <row r="58" spans="1:12" x14ac:dyDescent="0.2">
      <c r="A58" s="1" t="s">
        <v>690</v>
      </c>
      <c r="B58" s="26" t="s">
        <v>701</v>
      </c>
      <c r="C58" s="10">
        <v>56500</v>
      </c>
      <c r="D58" s="10">
        <v>0</v>
      </c>
      <c r="E58" s="10">
        <v>613092.56000000006</v>
      </c>
      <c r="F58" s="10">
        <v>66521.33</v>
      </c>
      <c r="G58" s="10">
        <v>0</v>
      </c>
      <c r="H58" s="10">
        <v>0</v>
      </c>
      <c r="I58" s="10">
        <v>92350.06</v>
      </c>
      <c r="J58" s="10">
        <v>1077.0999999999999</v>
      </c>
      <c r="K58" s="4"/>
      <c r="L58" s="4"/>
    </row>
    <row r="59" spans="1:12" x14ac:dyDescent="0.2">
      <c r="A59" s="1" t="s">
        <v>690</v>
      </c>
      <c r="B59" s="26" t="s">
        <v>702</v>
      </c>
      <c r="C59" s="10">
        <v>2950245.41</v>
      </c>
      <c r="D59" s="10">
        <v>2017209.47</v>
      </c>
      <c r="E59" s="10">
        <v>1119889.45</v>
      </c>
      <c r="F59" s="10">
        <v>574164.46</v>
      </c>
      <c r="G59" s="10">
        <v>0</v>
      </c>
      <c r="H59" s="10">
        <v>0</v>
      </c>
      <c r="I59" s="10">
        <v>641918.09</v>
      </c>
      <c r="J59" s="10">
        <v>433762.2</v>
      </c>
      <c r="K59" s="4"/>
      <c r="L59" s="4"/>
    </row>
    <row r="60" spans="1:12" x14ac:dyDescent="0.2">
      <c r="A60" s="1" t="s">
        <v>690</v>
      </c>
      <c r="B60" s="26" t="s">
        <v>703</v>
      </c>
      <c r="C60" s="10">
        <v>970340.72</v>
      </c>
      <c r="D60" s="10">
        <v>8746.89</v>
      </c>
      <c r="E60" s="10">
        <v>97061.61</v>
      </c>
      <c r="F60" s="10">
        <v>77800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2">
      <c r="A61" s="1" t="s">
        <v>690</v>
      </c>
      <c r="B61" s="26" t="s">
        <v>704</v>
      </c>
      <c r="C61" s="10">
        <v>325404.84999999998</v>
      </c>
      <c r="D61" s="10">
        <v>475780.86</v>
      </c>
      <c r="E61" s="10">
        <v>850247.44</v>
      </c>
      <c r="F61" s="10">
        <v>52593.56</v>
      </c>
      <c r="G61" s="10">
        <v>0</v>
      </c>
      <c r="H61" s="10">
        <v>0</v>
      </c>
      <c r="I61" s="10">
        <v>47689.91</v>
      </c>
      <c r="J61" s="10">
        <v>58455.29</v>
      </c>
      <c r="K61" s="4"/>
      <c r="L61" s="4"/>
    </row>
    <row r="62" spans="1:12" x14ac:dyDescent="0.2">
      <c r="A62" s="1" t="s">
        <v>690</v>
      </c>
      <c r="B62" s="26" t="s">
        <v>705</v>
      </c>
      <c r="C62" s="10">
        <v>1023762.99</v>
      </c>
      <c r="D62" s="10">
        <v>62407.22</v>
      </c>
      <c r="E62" s="10">
        <v>576746.4</v>
      </c>
      <c r="F62" s="10">
        <v>403498.12</v>
      </c>
      <c r="G62" s="10">
        <v>0</v>
      </c>
      <c r="H62" s="10">
        <v>0</v>
      </c>
      <c r="I62" s="10">
        <v>0</v>
      </c>
      <c r="J62" s="10">
        <v>7000</v>
      </c>
      <c r="K62" s="4"/>
      <c r="L62" s="4"/>
    </row>
    <row r="63" spans="1:12" x14ac:dyDescent="0.2">
      <c r="A63" s="1" t="s">
        <v>690</v>
      </c>
      <c r="B63" s="26" t="s">
        <v>706</v>
      </c>
      <c r="C63" s="10">
        <v>161875.39000000001</v>
      </c>
      <c r="D63" s="10">
        <v>218.82</v>
      </c>
      <c r="E63" s="10">
        <v>202023.38</v>
      </c>
      <c r="F63" s="10">
        <v>59574.98</v>
      </c>
      <c r="G63" s="10">
        <v>0</v>
      </c>
      <c r="H63" s="10">
        <v>0</v>
      </c>
      <c r="I63" s="10">
        <v>27015.85</v>
      </c>
      <c r="J63" s="10">
        <v>2050.06</v>
      </c>
      <c r="K63" s="4"/>
      <c r="L63" s="4"/>
    </row>
    <row r="64" spans="1:12" x14ac:dyDescent="0.2">
      <c r="A64" s="1" t="s">
        <v>690</v>
      </c>
      <c r="B64" s="26" t="s">
        <v>707</v>
      </c>
      <c r="C64" s="10">
        <v>712309.98</v>
      </c>
      <c r="D64" s="10">
        <v>104002.33</v>
      </c>
      <c r="E64" s="10">
        <v>620476.05000000005</v>
      </c>
      <c r="F64" s="10">
        <v>208515.34</v>
      </c>
      <c r="G64" s="10">
        <v>283918.03000000003</v>
      </c>
      <c r="H64" s="10">
        <v>401587.71</v>
      </c>
      <c r="I64" s="10">
        <v>526552.63</v>
      </c>
      <c r="J64" s="10">
        <v>0</v>
      </c>
      <c r="K64" s="4"/>
      <c r="L64" s="4"/>
    </row>
    <row r="65" spans="1:12" x14ac:dyDescent="0.2">
      <c r="A65" s="1" t="s">
        <v>690</v>
      </c>
      <c r="B65" s="26" t="s">
        <v>708</v>
      </c>
      <c r="C65" s="10">
        <v>1616.93</v>
      </c>
      <c r="D65" s="10">
        <v>0</v>
      </c>
      <c r="E65" s="10">
        <v>91074.03</v>
      </c>
      <c r="F65" s="10">
        <v>7900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2">
      <c r="A66" s="1" t="s">
        <v>690</v>
      </c>
      <c r="B66" s="26" t="s">
        <v>709</v>
      </c>
      <c r="C66" s="10">
        <v>774398.38</v>
      </c>
      <c r="D66" s="10">
        <v>27123.16</v>
      </c>
      <c r="E66" s="10">
        <v>214211.96</v>
      </c>
      <c r="F66" s="10">
        <v>72745.97</v>
      </c>
      <c r="G66" s="10">
        <v>555357.21</v>
      </c>
      <c r="H66" s="10">
        <v>15926.61</v>
      </c>
      <c r="I66" s="10">
        <v>0</v>
      </c>
      <c r="J66" s="10">
        <v>0</v>
      </c>
      <c r="K66" s="4"/>
      <c r="L66" s="4"/>
    </row>
    <row r="67" spans="1:12" x14ac:dyDescent="0.2">
      <c r="A67" s="1" t="s">
        <v>690</v>
      </c>
      <c r="B67" s="26" t="s">
        <v>710</v>
      </c>
      <c r="C67" s="10">
        <v>3266399</v>
      </c>
      <c r="D67" s="10">
        <v>1000000</v>
      </c>
      <c r="E67" s="10">
        <v>177640</v>
      </c>
      <c r="F67" s="10">
        <v>55871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2">
      <c r="A68" s="1" t="s">
        <v>690</v>
      </c>
      <c r="B68" s="26" t="s">
        <v>711</v>
      </c>
      <c r="C68" s="10">
        <v>301323.39</v>
      </c>
      <c r="D68" s="10">
        <v>4244.79</v>
      </c>
      <c r="E68" s="10">
        <v>567641.65</v>
      </c>
      <c r="F68" s="10">
        <v>202580.7</v>
      </c>
      <c r="G68" s="10">
        <v>0</v>
      </c>
      <c r="H68" s="10">
        <v>0</v>
      </c>
      <c r="I68" s="10">
        <v>167290.06</v>
      </c>
      <c r="J68" s="10">
        <v>2049.94</v>
      </c>
      <c r="K68" s="4"/>
      <c r="L68" s="4"/>
    </row>
    <row r="69" spans="1:12" x14ac:dyDescent="0.2">
      <c r="A69" s="1" t="s">
        <v>690</v>
      </c>
      <c r="B69" s="26" t="s">
        <v>712</v>
      </c>
      <c r="C69" s="10">
        <v>656955.18000000005</v>
      </c>
      <c r="D69" s="10">
        <v>71427.5</v>
      </c>
      <c r="E69" s="10">
        <v>41752.6</v>
      </c>
      <c r="F69" s="10">
        <v>274058.62</v>
      </c>
      <c r="G69" s="10">
        <v>0</v>
      </c>
      <c r="H69" s="10">
        <v>0</v>
      </c>
      <c r="I69" s="10">
        <v>10000</v>
      </c>
      <c r="J69" s="10">
        <v>0</v>
      </c>
      <c r="K69" s="4"/>
      <c r="L69" s="4"/>
    </row>
    <row r="70" spans="1:12" x14ac:dyDescent="0.2">
      <c r="A70" s="1" t="s">
        <v>690</v>
      </c>
      <c r="B70" s="26" t="s">
        <v>713</v>
      </c>
      <c r="C70" s="10">
        <v>895720.6</v>
      </c>
      <c r="D70" s="10">
        <v>9960</v>
      </c>
      <c r="E70" s="10">
        <v>580279.54</v>
      </c>
      <c r="F70" s="10">
        <v>68341</v>
      </c>
      <c r="G70" s="10">
        <v>21730.25</v>
      </c>
      <c r="H70" s="10">
        <v>320</v>
      </c>
      <c r="I70" s="10">
        <v>669873.32999999996</v>
      </c>
      <c r="J70" s="10">
        <v>669874</v>
      </c>
      <c r="K70" s="4"/>
      <c r="L70" s="4"/>
    </row>
    <row r="71" spans="1:12" x14ac:dyDescent="0.2">
      <c r="A71" s="1" t="s">
        <v>690</v>
      </c>
      <c r="B71" s="26" t="s">
        <v>714</v>
      </c>
      <c r="C71" s="10">
        <v>303215.15000000002</v>
      </c>
      <c r="D71" s="10">
        <v>58893.17</v>
      </c>
      <c r="E71" s="10">
        <v>566717.79</v>
      </c>
      <c r="F71" s="10">
        <v>110126.1</v>
      </c>
      <c r="G71" s="10">
        <v>0</v>
      </c>
      <c r="H71" s="10">
        <v>0</v>
      </c>
      <c r="I71" s="10">
        <v>1313.77</v>
      </c>
      <c r="J71" s="10">
        <v>0</v>
      </c>
      <c r="K71" s="4"/>
      <c r="L71" s="4"/>
    </row>
    <row r="72" spans="1:12" x14ac:dyDescent="0.2">
      <c r="A72" s="1" t="s">
        <v>690</v>
      </c>
      <c r="B72" s="26" t="s">
        <v>715</v>
      </c>
      <c r="C72" s="10">
        <v>0</v>
      </c>
      <c r="D72" s="10">
        <v>0</v>
      </c>
      <c r="E72" s="10">
        <v>357577.91</v>
      </c>
      <c r="F72" s="10">
        <v>40509.360000000001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2">
      <c r="A73" s="1" t="s">
        <v>690</v>
      </c>
      <c r="B73" s="26" t="s">
        <v>716</v>
      </c>
      <c r="C73" s="10">
        <v>3339800</v>
      </c>
      <c r="D73" s="10">
        <v>1842100</v>
      </c>
      <c r="E73" s="10">
        <v>593100</v>
      </c>
      <c r="F73" s="10">
        <v>223600</v>
      </c>
      <c r="G73" s="10">
        <v>1021500</v>
      </c>
      <c r="H73" s="10">
        <v>900000</v>
      </c>
      <c r="I73" s="10">
        <v>786700</v>
      </c>
      <c r="J73" s="10">
        <v>745700</v>
      </c>
      <c r="K73" s="4"/>
      <c r="L73" s="4"/>
    </row>
    <row r="74" spans="1:12" x14ac:dyDescent="0.2">
      <c r="A74" s="1" t="s">
        <v>690</v>
      </c>
      <c r="B74" s="26" t="s">
        <v>717</v>
      </c>
      <c r="C74" s="10">
        <v>2011893.58</v>
      </c>
      <c r="D74" s="10">
        <v>282751.92</v>
      </c>
      <c r="E74" s="10">
        <v>1344304.97</v>
      </c>
      <c r="F74" s="10">
        <v>626704.41</v>
      </c>
      <c r="G74" s="10">
        <v>0</v>
      </c>
      <c r="H74" s="10">
        <v>0</v>
      </c>
      <c r="I74" s="10">
        <v>15063.98</v>
      </c>
      <c r="J74" s="10">
        <v>0</v>
      </c>
      <c r="K74" s="4"/>
      <c r="L74" s="4"/>
    </row>
    <row r="75" spans="1:12" x14ac:dyDescent="0.2">
      <c r="A75" s="1" t="s">
        <v>690</v>
      </c>
      <c r="B75" s="26" t="s">
        <v>718</v>
      </c>
      <c r="C75" s="10">
        <v>939495.13</v>
      </c>
      <c r="D75" s="10">
        <v>5762.3</v>
      </c>
      <c r="E75" s="10">
        <v>848219.08</v>
      </c>
      <c r="F75" s="10">
        <v>337784.86</v>
      </c>
      <c r="G75" s="10">
        <v>0</v>
      </c>
      <c r="H75" s="10">
        <v>0</v>
      </c>
      <c r="I75" s="10">
        <v>697060.64</v>
      </c>
      <c r="J75" s="10">
        <v>673500</v>
      </c>
      <c r="K75" s="4"/>
      <c r="L75" s="4"/>
    </row>
    <row r="76" spans="1:12" x14ac:dyDescent="0.2">
      <c r="A76" s="1" t="s">
        <v>690</v>
      </c>
      <c r="B76" s="26" t="s">
        <v>719</v>
      </c>
      <c r="C76" s="10">
        <v>297016.68</v>
      </c>
      <c r="D76" s="10">
        <v>137240.72</v>
      </c>
      <c r="E76" s="10">
        <v>246396.45</v>
      </c>
      <c r="F76" s="10">
        <v>63577.760000000002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2">
      <c r="A77" s="1" t="s">
        <v>690</v>
      </c>
      <c r="B77" s="26" t="s">
        <v>720</v>
      </c>
      <c r="C77" s="10">
        <v>2383098</v>
      </c>
      <c r="D77" s="10">
        <v>5327</v>
      </c>
      <c r="E77" s="10">
        <v>1435661</v>
      </c>
      <c r="F77" s="10">
        <v>487409</v>
      </c>
      <c r="G77" s="10">
        <v>0</v>
      </c>
      <c r="H77" s="10">
        <v>0</v>
      </c>
      <c r="I77" s="10">
        <v>75836</v>
      </c>
      <c r="J77" s="10">
        <v>401</v>
      </c>
      <c r="K77" s="4"/>
      <c r="L77" s="4"/>
    </row>
    <row r="78" spans="1:12" x14ac:dyDescent="0.2">
      <c r="A78" s="1" t="s">
        <v>325</v>
      </c>
      <c r="B78" s="26" t="s">
        <v>721</v>
      </c>
      <c r="C78" s="10">
        <v>631874.39</v>
      </c>
      <c r="D78" s="10">
        <v>55534.33</v>
      </c>
      <c r="E78" s="10">
        <v>1500152.5</v>
      </c>
      <c r="F78" s="10">
        <v>334745.17</v>
      </c>
      <c r="G78" s="10">
        <v>0</v>
      </c>
      <c r="H78" s="10">
        <v>0</v>
      </c>
      <c r="I78" s="10">
        <v>45127.37</v>
      </c>
      <c r="J78" s="10">
        <v>400000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289</v>
      </c>
      <c r="C80" s="11">
        <f t="shared" ref="C80:J80" si="0">SUBTOTAL(9,C47:C79)</f>
        <v>46967346.210000001</v>
      </c>
      <c r="D80" s="11">
        <f t="shared" si="0"/>
        <v>12842438.830000002</v>
      </c>
      <c r="E80" s="11">
        <f t="shared" si="0"/>
        <v>33581391.099999994</v>
      </c>
      <c r="F80" s="11">
        <f t="shared" si="0"/>
        <v>11438875.349999998</v>
      </c>
      <c r="G80" s="11">
        <f t="shared" si="0"/>
        <v>3690605.49</v>
      </c>
      <c r="H80" s="11">
        <f t="shared" si="0"/>
        <v>3051934.32</v>
      </c>
      <c r="I80" s="11">
        <f t="shared" si="0"/>
        <v>5372448.540000001</v>
      </c>
      <c r="J80" s="11">
        <f t="shared" si="0"/>
        <v>3046301.71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29" t="s">
        <v>322</v>
      </c>
      <c r="C82" s="229"/>
      <c r="D82" s="229"/>
      <c r="E82" s="229"/>
      <c r="F82" s="229"/>
      <c r="G82" s="229"/>
      <c r="H82" s="229"/>
      <c r="I82" s="229"/>
      <c r="J82" s="229"/>
      <c r="K82" s="229"/>
      <c r="L82" s="229"/>
    </row>
    <row r="83" spans="1:13" ht="25.5" customHeight="1" x14ac:dyDescent="0.2">
      <c r="B83" s="13" t="s">
        <v>596</v>
      </c>
      <c r="C83" s="230" t="s">
        <v>387</v>
      </c>
      <c r="D83" s="231"/>
      <c r="E83" s="230" t="s">
        <v>388</v>
      </c>
      <c r="F83" s="231"/>
      <c r="G83" s="230" t="s">
        <v>389</v>
      </c>
      <c r="H83" s="231"/>
      <c r="I83" s="230" t="s">
        <v>390</v>
      </c>
      <c r="J83" s="231"/>
      <c r="K83" s="25"/>
      <c r="L83" s="4"/>
      <c r="M83" s="6"/>
    </row>
    <row r="84" spans="1:13" x14ac:dyDescent="0.2">
      <c r="B84" s="26"/>
      <c r="C84" s="27" t="s">
        <v>315</v>
      </c>
      <c r="D84" s="27" t="s">
        <v>316</v>
      </c>
      <c r="E84" s="27" t="s">
        <v>315</v>
      </c>
      <c r="F84" s="27" t="s">
        <v>316</v>
      </c>
      <c r="G84" s="27" t="s">
        <v>315</v>
      </c>
      <c r="H84" s="27" t="s">
        <v>316</v>
      </c>
      <c r="I84" s="27" t="s">
        <v>315</v>
      </c>
      <c r="J84" s="27" t="s">
        <v>316</v>
      </c>
      <c r="K84" s="28"/>
      <c r="L84" s="28"/>
    </row>
    <row r="85" spans="1:13" x14ac:dyDescent="0.2">
      <c r="B85" s="26"/>
      <c r="C85" s="27" t="s">
        <v>317</v>
      </c>
      <c r="D85" s="27" t="s">
        <v>317</v>
      </c>
      <c r="E85" s="27" t="s">
        <v>317</v>
      </c>
      <c r="F85" s="27" t="s">
        <v>317</v>
      </c>
      <c r="G85" s="27" t="s">
        <v>317</v>
      </c>
      <c r="H85" s="27" t="s">
        <v>317</v>
      </c>
      <c r="I85" s="27" t="s">
        <v>317</v>
      </c>
      <c r="J85" s="27" t="s">
        <v>317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690</v>
      </c>
      <c r="B87" s="26" t="s">
        <v>694</v>
      </c>
      <c r="C87" s="10">
        <v>317200</v>
      </c>
      <c r="D87" s="10">
        <v>57800</v>
      </c>
      <c r="E87" s="10">
        <v>7549000</v>
      </c>
      <c r="F87" s="10">
        <v>195100</v>
      </c>
      <c r="G87" s="10">
        <v>414400</v>
      </c>
      <c r="H87" s="10">
        <v>256600</v>
      </c>
      <c r="I87" s="10">
        <v>564400</v>
      </c>
      <c r="J87" s="10">
        <v>131000</v>
      </c>
      <c r="K87" s="4"/>
      <c r="L87" s="4"/>
    </row>
    <row r="88" spans="1:13" x14ac:dyDescent="0.2">
      <c r="A88" s="1" t="s">
        <v>690</v>
      </c>
      <c r="B88" s="26" t="s">
        <v>697</v>
      </c>
      <c r="C88" s="10">
        <v>4576805</v>
      </c>
      <c r="D88" s="10">
        <v>217895</v>
      </c>
      <c r="E88" s="10">
        <v>40779413</v>
      </c>
      <c r="F88" s="10">
        <v>354300</v>
      </c>
      <c r="G88" s="10">
        <v>4281586</v>
      </c>
      <c r="H88" s="10">
        <v>3724000</v>
      </c>
      <c r="I88" s="10">
        <v>1167794</v>
      </c>
      <c r="J88" s="10">
        <v>733370</v>
      </c>
      <c r="K88" s="4"/>
      <c r="L88" s="4"/>
    </row>
    <row r="89" spans="1:13" x14ac:dyDescent="0.2">
      <c r="A89" s="1" t="s">
        <v>690</v>
      </c>
      <c r="B89" s="26" t="s">
        <v>700</v>
      </c>
      <c r="C89" s="10">
        <v>692642.98</v>
      </c>
      <c r="D89" s="10">
        <v>85014.080000000002</v>
      </c>
      <c r="E89" s="10">
        <v>2476968.6800000002</v>
      </c>
      <c r="F89" s="10">
        <v>46002.84</v>
      </c>
      <c r="G89" s="10">
        <v>486721.27</v>
      </c>
      <c r="H89" s="10">
        <v>58947.4</v>
      </c>
      <c r="I89" s="10">
        <v>60149.2</v>
      </c>
      <c r="J89" s="10">
        <v>873.83</v>
      </c>
      <c r="K89" s="4"/>
      <c r="L89" s="4"/>
    </row>
    <row r="90" spans="1:13" x14ac:dyDescent="0.2">
      <c r="A90" s="1" t="s">
        <v>690</v>
      </c>
      <c r="B90" s="26" t="s">
        <v>691</v>
      </c>
      <c r="C90" s="10">
        <v>239254.93</v>
      </c>
      <c r="D90" s="10">
        <v>16195</v>
      </c>
      <c r="E90" s="10">
        <v>685513.24</v>
      </c>
      <c r="F90" s="10">
        <v>11394</v>
      </c>
      <c r="G90" s="10">
        <v>302390.65999999997</v>
      </c>
      <c r="H90" s="10">
        <v>182017</v>
      </c>
      <c r="I90" s="10">
        <v>115130.07</v>
      </c>
      <c r="J90" s="10">
        <v>2088</v>
      </c>
      <c r="K90" s="4"/>
      <c r="L90" s="4"/>
    </row>
    <row r="91" spans="1:13" x14ac:dyDescent="0.2">
      <c r="A91" s="1" t="s">
        <v>690</v>
      </c>
      <c r="B91" s="26" t="s">
        <v>692</v>
      </c>
      <c r="C91" s="10">
        <v>385676.64</v>
      </c>
      <c r="D91" s="10">
        <v>43267.27</v>
      </c>
      <c r="E91" s="10">
        <v>345581.35</v>
      </c>
      <c r="F91" s="10">
        <v>6589.12</v>
      </c>
      <c r="G91" s="10">
        <v>562152.55000000005</v>
      </c>
      <c r="H91" s="10">
        <v>355298.27</v>
      </c>
      <c r="I91" s="10">
        <v>101084.53</v>
      </c>
      <c r="J91" s="10">
        <v>1278.47</v>
      </c>
      <c r="K91" s="4"/>
      <c r="L91" s="4"/>
    </row>
    <row r="92" spans="1:13" x14ac:dyDescent="0.2">
      <c r="A92" s="1" t="s">
        <v>690</v>
      </c>
      <c r="B92" s="26" t="s">
        <v>693</v>
      </c>
      <c r="C92" s="10">
        <v>955426.57</v>
      </c>
      <c r="D92" s="10">
        <v>54958.39</v>
      </c>
      <c r="E92" s="10">
        <v>1849645.05</v>
      </c>
      <c r="F92" s="10">
        <v>42325.05</v>
      </c>
      <c r="G92" s="10">
        <v>611555.32999999996</v>
      </c>
      <c r="H92" s="10">
        <v>452178.9</v>
      </c>
      <c r="I92" s="10">
        <v>197702.53</v>
      </c>
      <c r="J92" s="10">
        <v>87683.32</v>
      </c>
      <c r="K92" s="4"/>
      <c r="L92" s="4"/>
    </row>
    <row r="93" spans="1:13" x14ac:dyDescent="0.2">
      <c r="A93" s="1" t="s">
        <v>690</v>
      </c>
      <c r="B93" s="26" t="s">
        <v>695</v>
      </c>
      <c r="C93" s="10">
        <v>2386229</v>
      </c>
      <c r="D93" s="10">
        <v>108748</v>
      </c>
      <c r="E93" s="10">
        <v>2690293</v>
      </c>
      <c r="F93" s="10">
        <v>67157</v>
      </c>
      <c r="G93" s="10">
        <v>2012370</v>
      </c>
      <c r="H93" s="10">
        <v>1059319</v>
      </c>
      <c r="I93" s="10">
        <v>372396</v>
      </c>
      <c r="J93" s="10">
        <v>5115</v>
      </c>
      <c r="K93" s="4"/>
      <c r="L93" s="4"/>
    </row>
    <row r="94" spans="1:13" x14ac:dyDescent="0.2">
      <c r="A94" s="1" t="s">
        <v>690</v>
      </c>
      <c r="B94" s="26" t="s">
        <v>696</v>
      </c>
      <c r="C94" s="10">
        <v>1503253.06</v>
      </c>
      <c r="D94" s="10">
        <v>77941.83</v>
      </c>
      <c r="E94" s="10">
        <v>675270.55</v>
      </c>
      <c r="F94" s="10">
        <v>1512.04</v>
      </c>
      <c r="G94" s="10">
        <v>420275.68</v>
      </c>
      <c r="H94" s="10">
        <v>213134.95</v>
      </c>
      <c r="I94" s="10">
        <v>60338.81</v>
      </c>
      <c r="J94" s="10">
        <v>0</v>
      </c>
      <c r="K94" s="4"/>
      <c r="L94" s="4"/>
    </row>
    <row r="95" spans="1:13" x14ac:dyDescent="0.2">
      <c r="A95" s="1" t="s">
        <v>690</v>
      </c>
      <c r="B95" s="26" t="s">
        <v>698</v>
      </c>
      <c r="C95" s="10">
        <v>1510341.96</v>
      </c>
      <c r="D95" s="10">
        <v>132405.23000000001</v>
      </c>
      <c r="E95" s="10">
        <v>5494797.54</v>
      </c>
      <c r="F95" s="10">
        <v>271678.49</v>
      </c>
      <c r="G95" s="10">
        <v>726686.48</v>
      </c>
      <c r="H95" s="10">
        <v>384913.5</v>
      </c>
      <c r="I95" s="10">
        <v>79200</v>
      </c>
      <c r="J95" s="10">
        <v>0</v>
      </c>
      <c r="K95" s="4"/>
      <c r="L95" s="4"/>
    </row>
    <row r="96" spans="1:13" x14ac:dyDescent="0.2">
      <c r="A96" s="1" t="s">
        <v>690</v>
      </c>
      <c r="B96" s="26" t="s">
        <v>699</v>
      </c>
      <c r="C96" s="10">
        <v>1025803.45</v>
      </c>
      <c r="D96" s="10">
        <v>124089.66</v>
      </c>
      <c r="E96" s="10">
        <v>5879513.6900000004</v>
      </c>
      <c r="F96" s="10">
        <v>155322.84</v>
      </c>
      <c r="G96" s="10">
        <v>1198120.94</v>
      </c>
      <c r="H96" s="10">
        <v>342105.31</v>
      </c>
      <c r="I96" s="10">
        <v>227255.6</v>
      </c>
      <c r="J96" s="10">
        <v>23481.35</v>
      </c>
      <c r="K96" s="4"/>
      <c r="L96" s="4"/>
    </row>
    <row r="97" spans="1:12" x14ac:dyDescent="0.2">
      <c r="A97" s="1" t="s">
        <v>690</v>
      </c>
      <c r="B97" s="26" t="s">
        <v>701</v>
      </c>
      <c r="C97" s="10">
        <v>887034.75</v>
      </c>
      <c r="D97" s="10">
        <v>106374.92</v>
      </c>
      <c r="E97" s="10">
        <v>1177380.8899999999</v>
      </c>
      <c r="F97" s="10">
        <v>12948.71</v>
      </c>
      <c r="G97" s="10">
        <v>474573.52</v>
      </c>
      <c r="H97" s="10">
        <v>55351.56</v>
      </c>
      <c r="I97" s="10">
        <v>174817.91</v>
      </c>
      <c r="J97" s="10">
        <v>21492.57</v>
      </c>
      <c r="K97" s="4"/>
      <c r="L97" s="4"/>
    </row>
    <row r="98" spans="1:12" x14ac:dyDescent="0.2">
      <c r="A98" s="1" t="s">
        <v>690</v>
      </c>
      <c r="B98" s="26" t="s">
        <v>702</v>
      </c>
      <c r="C98" s="10">
        <v>620096.15</v>
      </c>
      <c r="D98" s="10">
        <v>87103.92</v>
      </c>
      <c r="E98" s="10">
        <v>2789966.05</v>
      </c>
      <c r="F98" s="10">
        <v>71453.14</v>
      </c>
      <c r="G98" s="10">
        <v>429529.82</v>
      </c>
      <c r="H98" s="10">
        <v>83344.88</v>
      </c>
      <c r="I98" s="10">
        <v>42000</v>
      </c>
      <c r="J98" s="10">
        <v>0</v>
      </c>
      <c r="K98" s="4"/>
      <c r="L98" s="4"/>
    </row>
    <row r="99" spans="1:12" x14ac:dyDescent="0.2">
      <c r="A99" s="1" t="s">
        <v>690</v>
      </c>
      <c r="B99" s="26" t="s">
        <v>703</v>
      </c>
      <c r="C99" s="10">
        <v>1439460.49</v>
      </c>
      <c r="D99" s="10">
        <v>76201.600000000006</v>
      </c>
      <c r="E99" s="10">
        <v>2407361.69</v>
      </c>
      <c r="F99" s="10">
        <v>39221.83</v>
      </c>
      <c r="G99" s="10">
        <v>11924129.67</v>
      </c>
      <c r="H99" s="10">
        <v>11227775.67</v>
      </c>
      <c r="I99" s="10">
        <v>138191.19</v>
      </c>
      <c r="J99" s="10">
        <v>2121.16</v>
      </c>
      <c r="K99" s="4"/>
      <c r="L99" s="4"/>
    </row>
    <row r="100" spans="1:12" x14ac:dyDescent="0.2">
      <c r="A100" s="1" t="s">
        <v>690</v>
      </c>
      <c r="B100" s="26" t="s">
        <v>704</v>
      </c>
      <c r="C100" s="10">
        <v>477084.78</v>
      </c>
      <c r="D100" s="10">
        <v>173900.65</v>
      </c>
      <c r="E100" s="10">
        <v>1559519.24</v>
      </c>
      <c r="F100" s="10">
        <v>30913.25</v>
      </c>
      <c r="G100" s="10">
        <v>553830.57999999996</v>
      </c>
      <c r="H100" s="10">
        <v>58898.62</v>
      </c>
      <c r="I100" s="10">
        <v>91763.41</v>
      </c>
      <c r="J100" s="10">
        <v>0</v>
      </c>
      <c r="K100" s="4"/>
      <c r="L100" s="4"/>
    </row>
    <row r="101" spans="1:12" x14ac:dyDescent="0.2">
      <c r="A101" s="1" t="s">
        <v>690</v>
      </c>
      <c r="B101" s="26" t="s">
        <v>705</v>
      </c>
      <c r="C101" s="10">
        <v>417747.43</v>
      </c>
      <c r="D101" s="10">
        <v>57526.58</v>
      </c>
      <c r="E101" s="10">
        <v>419037.59</v>
      </c>
      <c r="F101" s="10">
        <v>5381.17</v>
      </c>
      <c r="G101" s="10">
        <v>565379.52</v>
      </c>
      <c r="H101" s="10">
        <v>192515.36</v>
      </c>
      <c r="I101" s="10">
        <v>82473.34</v>
      </c>
      <c r="J101" s="10">
        <v>1612.08</v>
      </c>
      <c r="K101" s="4"/>
      <c r="L101" s="4"/>
    </row>
    <row r="102" spans="1:12" x14ac:dyDescent="0.2">
      <c r="A102" s="1" t="s">
        <v>690</v>
      </c>
      <c r="B102" s="26" t="s">
        <v>706</v>
      </c>
      <c r="C102" s="10">
        <v>157675.42000000001</v>
      </c>
      <c r="D102" s="10">
        <v>16475.11</v>
      </c>
      <c r="E102" s="10">
        <v>24761.61</v>
      </c>
      <c r="F102" s="10">
        <v>509.89</v>
      </c>
      <c r="G102" s="10">
        <v>856430.09</v>
      </c>
      <c r="H102" s="10">
        <v>619600.9</v>
      </c>
      <c r="I102" s="10">
        <v>61990.83</v>
      </c>
      <c r="J102" s="10">
        <v>1747.59</v>
      </c>
      <c r="K102" s="4"/>
      <c r="L102" s="4"/>
    </row>
    <row r="103" spans="1:12" x14ac:dyDescent="0.2">
      <c r="A103" s="1" t="s">
        <v>690</v>
      </c>
      <c r="B103" s="26" t="s">
        <v>707</v>
      </c>
      <c r="C103" s="10">
        <v>1084671.8400000001</v>
      </c>
      <c r="D103" s="10">
        <v>257193.31</v>
      </c>
      <c r="E103" s="10">
        <v>4710328.24</v>
      </c>
      <c r="F103" s="10">
        <v>88192.53</v>
      </c>
      <c r="G103" s="10">
        <v>726411.38</v>
      </c>
      <c r="H103" s="10">
        <v>480186.41</v>
      </c>
      <c r="I103" s="10">
        <v>895562.36</v>
      </c>
      <c r="J103" s="10">
        <v>494874.29</v>
      </c>
      <c r="K103" s="4"/>
      <c r="L103" s="4"/>
    </row>
    <row r="104" spans="1:12" x14ac:dyDescent="0.2">
      <c r="A104" s="1" t="s">
        <v>690</v>
      </c>
      <c r="B104" s="26" t="s">
        <v>708</v>
      </c>
      <c r="C104" s="10">
        <v>578095.96</v>
      </c>
      <c r="D104" s="10">
        <v>43397.75</v>
      </c>
      <c r="E104" s="10">
        <v>543893.12</v>
      </c>
      <c r="F104" s="10">
        <v>11320.59</v>
      </c>
      <c r="G104" s="10">
        <v>538427.24</v>
      </c>
      <c r="H104" s="10">
        <v>212297.5</v>
      </c>
      <c r="I104" s="10">
        <v>16542.32</v>
      </c>
      <c r="J104" s="10">
        <v>0</v>
      </c>
      <c r="K104" s="4"/>
      <c r="L104" s="4"/>
    </row>
    <row r="105" spans="1:12" x14ac:dyDescent="0.2">
      <c r="A105" s="1" t="s">
        <v>690</v>
      </c>
      <c r="B105" s="26" t="s">
        <v>709</v>
      </c>
      <c r="C105" s="10">
        <v>1065285.79</v>
      </c>
      <c r="D105" s="10">
        <v>86319.94</v>
      </c>
      <c r="E105" s="10">
        <v>2314710.19</v>
      </c>
      <c r="F105" s="10">
        <v>13819.94</v>
      </c>
      <c r="G105" s="10">
        <v>573200.87</v>
      </c>
      <c r="H105" s="10">
        <v>199217.4</v>
      </c>
      <c r="I105" s="10">
        <v>22500</v>
      </c>
      <c r="J105" s="10">
        <v>0</v>
      </c>
      <c r="K105" s="4"/>
      <c r="L105" s="4"/>
    </row>
    <row r="106" spans="1:12" x14ac:dyDescent="0.2">
      <c r="A106" s="1" t="s">
        <v>690</v>
      </c>
      <c r="B106" s="26" t="s">
        <v>710</v>
      </c>
      <c r="C106" s="10">
        <v>804237</v>
      </c>
      <c r="D106" s="10">
        <v>57429</v>
      </c>
      <c r="E106" s="10">
        <v>1453637</v>
      </c>
      <c r="F106" s="10">
        <v>347678</v>
      </c>
      <c r="G106" s="10">
        <v>361442</v>
      </c>
      <c r="H106" s="10">
        <v>183483</v>
      </c>
      <c r="I106" s="10">
        <v>374496</v>
      </c>
      <c r="J106" s="10">
        <v>315501</v>
      </c>
      <c r="K106" s="4"/>
      <c r="L106" s="4"/>
    </row>
    <row r="107" spans="1:12" x14ac:dyDescent="0.2">
      <c r="A107" s="1" t="s">
        <v>690</v>
      </c>
      <c r="B107" s="26" t="s">
        <v>711</v>
      </c>
      <c r="C107" s="10">
        <v>582112.81000000006</v>
      </c>
      <c r="D107" s="10">
        <v>73713.88</v>
      </c>
      <c r="E107" s="10">
        <v>1431949.29</v>
      </c>
      <c r="F107" s="10">
        <v>21896.36</v>
      </c>
      <c r="G107" s="10">
        <v>6048387.5899999999</v>
      </c>
      <c r="H107" s="10">
        <v>4449676.4400000004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690</v>
      </c>
      <c r="B108" s="26" t="s">
        <v>712</v>
      </c>
      <c r="C108" s="10">
        <v>453878.04</v>
      </c>
      <c r="D108" s="10">
        <v>46833.74</v>
      </c>
      <c r="E108" s="10">
        <v>609644.54</v>
      </c>
      <c r="F108" s="10">
        <v>0</v>
      </c>
      <c r="G108" s="10">
        <v>252844.37</v>
      </c>
      <c r="H108" s="10">
        <v>72452.820000000007</v>
      </c>
      <c r="I108" s="10">
        <v>80239.34</v>
      </c>
      <c r="J108" s="10">
        <v>1377.67</v>
      </c>
      <c r="K108" s="4"/>
      <c r="L108" s="4"/>
    </row>
    <row r="109" spans="1:12" x14ac:dyDescent="0.2">
      <c r="A109" s="1" t="s">
        <v>690</v>
      </c>
      <c r="B109" s="26" t="s">
        <v>713</v>
      </c>
      <c r="C109" s="10">
        <v>385970.82</v>
      </c>
      <c r="D109" s="10">
        <v>17009</v>
      </c>
      <c r="E109" s="10">
        <v>457916.87</v>
      </c>
      <c r="F109" s="10">
        <v>6604</v>
      </c>
      <c r="G109" s="10">
        <v>622917.31000000006</v>
      </c>
      <c r="H109" s="10">
        <v>318366</v>
      </c>
      <c r="I109" s="10">
        <v>25071.02</v>
      </c>
      <c r="J109" s="10">
        <v>1772</v>
      </c>
      <c r="K109" s="4"/>
      <c r="L109" s="4"/>
    </row>
    <row r="110" spans="1:12" x14ac:dyDescent="0.2">
      <c r="A110" s="1" t="s">
        <v>690</v>
      </c>
      <c r="B110" s="26" t="s">
        <v>714</v>
      </c>
      <c r="C110" s="10">
        <v>498815.49</v>
      </c>
      <c r="D110" s="10">
        <v>45912.45</v>
      </c>
      <c r="E110" s="10">
        <v>0</v>
      </c>
      <c r="F110" s="10">
        <v>0</v>
      </c>
      <c r="G110" s="10">
        <v>315806.93</v>
      </c>
      <c r="H110" s="10">
        <v>156179.51999999999</v>
      </c>
      <c r="I110" s="10">
        <v>52478.57</v>
      </c>
      <c r="J110" s="10">
        <v>8500</v>
      </c>
      <c r="K110" s="4"/>
      <c r="L110" s="4"/>
    </row>
    <row r="111" spans="1:12" x14ac:dyDescent="0.2">
      <c r="A111" s="1" t="s">
        <v>690</v>
      </c>
      <c r="B111" s="26" t="s">
        <v>715</v>
      </c>
      <c r="C111" s="10">
        <v>316085.34000000003</v>
      </c>
      <c r="D111" s="10">
        <v>10560.45</v>
      </c>
      <c r="E111" s="10">
        <v>630692.37</v>
      </c>
      <c r="F111" s="10">
        <v>11915.03</v>
      </c>
      <c r="G111" s="10">
        <v>328192.63</v>
      </c>
      <c r="H111" s="10">
        <v>244131.19</v>
      </c>
      <c r="I111" s="10">
        <v>29467.79</v>
      </c>
      <c r="J111" s="10">
        <v>0</v>
      </c>
      <c r="K111" s="4"/>
      <c r="L111" s="4"/>
    </row>
    <row r="112" spans="1:12" x14ac:dyDescent="0.2">
      <c r="A112" s="1" t="s">
        <v>690</v>
      </c>
      <c r="B112" s="26" t="s">
        <v>716</v>
      </c>
      <c r="C112" s="10">
        <v>1906300</v>
      </c>
      <c r="D112" s="10">
        <v>160200</v>
      </c>
      <c r="E112" s="10">
        <v>6768100</v>
      </c>
      <c r="F112" s="10">
        <v>164200</v>
      </c>
      <c r="G112" s="10">
        <v>859900</v>
      </c>
      <c r="H112" s="10">
        <v>317100</v>
      </c>
      <c r="I112" s="10">
        <v>0</v>
      </c>
      <c r="J112" s="10">
        <v>0</v>
      </c>
      <c r="K112" s="4"/>
      <c r="L112" s="4"/>
    </row>
    <row r="113" spans="1:13" x14ac:dyDescent="0.2">
      <c r="A113" s="1" t="s">
        <v>690</v>
      </c>
      <c r="B113" s="26" t="s">
        <v>717</v>
      </c>
      <c r="C113" s="10">
        <v>1277445.33</v>
      </c>
      <c r="D113" s="10">
        <v>306913.94</v>
      </c>
      <c r="E113" s="10">
        <v>1764972.7</v>
      </c>
      <c r="F113" s="10">
        <v>34278.230000000003</v>
      </c>
      <c r="G113" s="10">
        <v>669338.07999999996</v>
      </c>
      <c r="H113" s="10">
        <v>50200.67</v>
      </c>
      <c r="I113" s="10">
        <v>179175.81</v>
      </c>
      <c r="J113" s="10">
        <v>39946.75</v>
      </c>
      <c r="K113" s="4"/>
      <c r="L113" s="4"/>
    </row>
    <row r="114" spans="1:13" x14ac:dyDescent="0.2">
      <c r="A114" s="1" t="s">
        <v>690</v>
      </c>
      <c r="B114" s="26" t="s">
        <v>718</v>
      </c>
      <c r="C114" s="10">
        <v>574289.75</v>
      </c>
      <c r="D114" s="10">
        <v>101025.52</v>
      </c>
      <c r="E114" s="10">
        <v>3741142.83</v>
      </c>
      <c r="F114" s="10">
        <v>88552.46</v>
      </c>
      <c r="G114" s="10">
        <v>536404.05000000005</v>
      </c>
      <c r="H114" s="10">
        <v>343784.06</v>
      </c>
      <c r="I114" s="10">
        <v>33275.54</v>
      </c>
      <c r="J114" s="10">
        <v>0</v>
      </c>
      <c r="K114" s="4"/>
      <c r="L114" s="4"/>
    </row>
    <row r="115" spans="1:13" x14ac:dyDescent="0.2">
      <c r="A115" s="1" t="s">
        <v>690</v>
      </c>
      <c r="B115" s="26" t="s">
        <v>719</v>
      </c>
      <c r="C115" s="10">
        <v>1044717.38</v>
      </c>
      <c r="D115" s="10">
        <v>56146.82</v>
      </c>
      <c r="E115" s="10">
        <v>1014019.59</v>
      </c>
      <c r="F115" s="10">
        <v>19159.310000000001</v>
      </c>
      <c r="G115" s="10">
        <v>285480.25</v>
      </c>
      <c r="H115" s="10">
        <v>204024.66</v>
      </c>
      <c r="I115" s="10">
        <v>35576.269999999997</v>
      </c>
      <c r="J115" s="10">
        <v>85.84</v>
      </c>
      <c r="K115" s="4"/>
      <c r="L115" s="4"/>
    </row>
    <row r="116" spans="1:13" x14ac:dyDescent="0.2">
      <c r="A116" s="1" t="s">
        <v>690</v>
      </c>
      <c r="B116" s="26" t="s">
        <v>720</v>
      </c>
      <c r="C116" s="10">
        <v>684873</v>
      </c>
      <c r="D116" s="10">
        <v>47951</v>
      </c>
      <c r="E116" s="10">
        <v>1512818</v>
      </c>
      <c r="F116" s="10">
        <v>17509</v>
      </c>
      <c r="G116" s="10">
        <v>667123</v>
      </c>
      <c r="H116" s="10">
        <v>161884</v>
      </c>
      <c r="I116" s="10">
        <v>100956</v>
      </c>
      <c r="J116" s="10">
        <v>277</v>
      </c>
      <c r="K116" s="4"/>
      <c r="L116" s="4"/>
    </row>
    <row r="117" spans="1:13" x14ac:dyDescent="0.2">
      <c r="A117" s="1" t="s">
        <v>425</v>
      </c>
      <c r="B117" s="26" t="s">
        <v>721</v>
      </c>
      <c r="C117" s="10">
        <v>267493.25</v>
      </c>
      <c r="D117" s="10">
        <v>29418.98</v>
      </c>
      <c r="E117" s="10">
        <v>1664098.17</v>
      </c>
      <c r="F117" s="10">
        <v>28792.17</v>
      </c>
      <c r="G117" s="10">
        <v>1016358.09</v>
      </c>
      <c r="H117" s="10">
        <v>37582.370000000003</v>
      </c>
      <c r="I117" s="10">
        <v>378226.52</v>
      </c>
      <c r="J117" s="10">
        <v>10501.55</v>
      </c>
      <c r="K117" s="4"/>
      <c r="L117" s="4"/>
    </row>
    <row r="118" spans="1:13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2">
      <c r="B119" s="26" t="s">
        <v>289</v>
      </c>
      <c r="C119" s="11">
        <f t="shared" ref="C119:J119" si="1">SUBTOTAL(9,C86:C118)</f>
        <v>29116004.41</v>
      </c>
      <c r="D119" s="11">
        <f t="shared" si="1"/>
        <v>2775923.0199999996</v>
      </c>
      <c r="E119" s="11">
        <f t="shared" si="1"/>
        <v>105421946.08000001</v>
      </c>
      <c r="F119" s="11">
        <f t="shared" si="1"/>
        <v>2165726.9900000002</v>
      </c>
      <c r="G119" s="11">
        <f t="shared" si="1"/>
        <v>39622365.899999999</v>
      </c>
      <c r="H119" s="11">
        <f t="shared" si="1"/>
        <v>26696567.359999999</v>
      </c>
      <c r="I119" s="11">
        <f t="shared" si="1"/>
        <v>5760254.959999999</v>
      </c>
      <c r="J119" s="11">
        <f t="shared" si="1"/>
        <v>1884699.4699999997</v>
      </c>
      <c r="K119" s="4"/>
      <c r="L119" s="4"/>
    </row>
    <row r="120" spans="1:13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8.75" x14ac:dyDescent="0.3">
      <c r="B121" s="229" t="s">
        <v>322</v>
      </c>
      <c r="C121" s="229"/>
      <c r="D121" s="229"/>
      <c r="E121" s="229"/>
      <c r="F121" s="229"/>
      <c r="G121" s="229"/>
      <c r="H121" s="229"/>
      <c r="I121" s="229"/>
      <c r="J121" s="229"/>
      <c r="K121" s="229"/>
      <c r="L121" s="229"/>
    </row>
    <row r="122" spans="1:13" ht="25.5" customHeight="1" x14ac:dyDescent="0.2">
      <c r="B122" s="13" t="s">
        <v>596</v>
      </c>
      <c r="C122" s="230" t="s">
        <v>391</v>
      </c>
      <c r="D122" s="231"/>
      <c r="E122" s="230" t="s">
        <v>392</v>
      </c>
      <c r="F122" s="231"/>
      <c r="G122" s="230" t="s">
        <v>393</v>
      </c>
      <c r="H122" s="231"/>
      <c r="I122" s="230" t="s">
        <v>394</v>
      </c>
      <c r="J122" s="231"/>
      <c r="K122" s="25"/>
      <c r="L122" s="4"/>
      <c r="M122" s="6"/>
    </row>
    <row r="123" spans="1:13" x14ac:dyDescent="0.2">
      <c r="B123" s="26"/>
      <c r="C123" s="27" t="s">
        <v>315</v>
      </c>
      <c r="D123" s="27" t="s">
        <v>316</v>
      </c>
      <c r="E123" s="27" t="s">
        <v>315</v>
      </c>
      <c r="F123" s="27" t="s">
        <v>316</v>
      </c>
      <c r="G123" s="27" t="s">
        <v>315</v>
      </c>
      <c r="H123" s="27" t="s">
        <v>316</v>
      </c>
      <c r="I123" s="27" t="s">
        <v>315</v>
      </c>
      <c r="J123" s="27" t="s">
        <v>316</v>
      </c>
      <c r="K123" s="28"/>
      <c r="L123" s="28"/>
    </row>
    <row r="124" spans="1:13" x14ac:dyDescent="0.2">
      <c r="B124" s="26"/>
      <c r="C124" s="27" t="s">
        <v>317</v>
      </c>
      <c r="D124" s="27" t="s">
        <v>317</v>
      </c>
      <c r="E124" s="27" t="s">
        <v>317</v>
      </c>
      <c r="F124" s="27" t="s">
        <v>317</v>
      </c>
      <c r="G124" s="27" t="s">
        <v>317</v>
      </c>
      <c r="H124" s="27" t="s">
        <v>317</v>
      </c>
      <c r="I124" s="27" t="s">
        <v>317</v>
      </c>
      <c r="J124" s="27" t="s">
        <v>317</v>
      </c>
      <c r="K124" s="28"/>
      <c r="L124" s="28"/>
    </row>
    <row r="125" spans="1:13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2">
      <c r="A126" s="1" t="s">
        <v>690</v>
      </c>
      <c r="B126" s="26" t="s">
        <v>694</v>
      </c>
      <c r="C126" s="10">
        <v>1399600</v>
      </c>
      <c r="D126" s="10">
        <v>556400</v>
      </c>
      <c r="E126" s="10">
        <v>681000</v>
      </c>
      <c r="F126" s="10">
        <v>217400</v>
      </c>
      <c r="G126" s="10">
        <v>16186600</v>
      </c>
      <c r="H126" s="10">
        <v>1692800</v>
      </c>
      <c r="I126" s="4">
        <v>1628100</v>
      </c>
      <c r="J126" s="4">
        <v>316200</v>
      </c>
      <c r="K126" s="4"/>
      <c r="L126" s="4"/>
    </row>
    <row r="127" spans="1:13" x14ac:dyDescent="0.2">
      <c r="A127" s="1" t="s">
        <v>690</v>
      </c>
      <c r="B127" s="26" t="s">
        <v>697</v>
      </c>
      <c r="C127" s="10">
        <v>5000</v>
      </c>
      <c r="D127" s="10">
        <v>2000</v>
      </c>
      <c r="E127" s="10">
        <v>3403331</v>
      </c>
      <c r="F127" s="10">
        <v>2724000</v>
      </c>
      <c r="G127" s="10">
        <v>123465362</v>
      </c>
      <c r="H127" s="10">
        <v>77694853</v>
      </c>
      <c r="I127" s="4">
        <v>2788949</v>
      </c>
      <c r="J127" s="4">
        <v>0</v>
      </c>
      <c r="K127" s="4"/>
      <c r="L127" s="4"/>
    </row>
    <row r="128" spans="1:13" x14ac:dyDescent="0.2">
      <c r="A128" s="1" t="s">
        <v>690</v>
      </c>
      <c r="B128" s="26" t="s">
        <v>700</v>
      </c>
      <c r="C128" s="10">
        <v>831878.15</v>
      </c>
      <c r="D128" s="10">
        <v>278503.89</v>
      </c>
      <c r="E128" s="10">
        <v>344708.44</v>
      </c>
      <c r="F128" s="10">
        <v>2619.1</v>
      </c>
      <c r="G128" s="10">
        <v>4800000</v>
      </c>
      <c r="H128" s="10">
        <v>0</v>
      </c>
      <c r="I128" s="4">
        <v>0</v>
      </c>
      <c r="J128" s="4">
        <v>225200</v>
      </c>
      <c r="K128" s="4"/>
      <c r="L128" s="4"/>
    </row>
    <row r="129" spans="1:12" x14ac:dyDescent="0.2">
      <c r="A129" s="1" t="s">
        <v>690</v>
      </c>
      <c r="B129" s="26" t="s">
        <v>691</v>
      </c>
      <c r="C129" s="10">
        <v>249190.71</v>
      </c>
      <c r="D129" s="10">
        <v>56983</v>
      </c>
      <c r="E129" s="10">
        <v>543459.4</v>
      </c>
      <c r="F129" s="10">
        <v>116215</v>
      </c>
      <c r="G129" s="10">
        <v>2775229.67</v>
      </c>
      <c r="H129" s="10">
        <v>261912</v>
      </c>
      <c r="I129" s="4">
        <v>165972.75</v>
      </c>
      <c r="J129" s="4">
        <v>70608</v>
      </c>
      <c r="K129" s="4"/>
      <c r="L129" s="4"/>
    </row>
    <row r="130" spans="1:12" x14ac:dyDescent="0.2">
      <c r="A130" s="1" t="s">
        <v>690</v>
      </c>
      <c r="B130" s="26" t="s">
        <v>692</v>
      </c>
      <c r="C130" s="10">
        <v>22556.02</v>
      </c>
      <c r="D130" s="10">
        <v>0</v>
      </c>
      <c r="E130" s="10">
        <v>297947.94</v>
      </c>
      <c r="F130" s="10">
        <v>85706.62</v>
      </c>
      <c r="G130" s="10">
        <v>4139888</v>
      </c>
      <c r="H130" s="10">
        <v>274650.31</v>
      </c>
      <c r="I130" s="4">
        <v>304534.52</v>
      </c>
      <c r="J130" s="4">
        <v>6960.18</v>
      </c>
      <c r="K130" s="4"/>
      <c r="L130" s="4"/>
    </row>
    <row r="131" spans="1:12" x14ac:dyDescent="0.2">
      <c r="A131" s="1" t="s">
        <v>690</v>
      </c>
      <c r="B131" s="26" t="s">
        <v>693</v>
      </c>
      <c r="C131" s="10">
        <v>295690.53000000003</v>
      </c>
      <c r="D131" s="10">
        <v>74085.23</v>
      </c>
      <c r="E131" s="10">
        <v>802569</v>
      </c>
      <c r="F131" s="10">
        <v>114371.31</v>
      </c>
      <c r="G131" s="10">
        <v>4905179.87</v>
      </c>
      <c r="H131" s="10">
        <v>300478.18</v>
      </c>
      <c r="I131" s="4">
        <v>624305.32999999996</v>
      </c>
      <c r="J131" s="4">
        <v>164723.72</v>
      </c>
      <c r="K131" s="4"/>
      <c r="L131" s="4"/>
    </row>
    <row r="132" spans="1:12" x14ac:dyDescent="0.2">
      <c r="A132" s="1" t="s">
        <v>690</v>
      </c>
      <c r="B132" s="26" t="s">
        <v>695</v>
      </c>
      <c r="C132" s="10">
        <v>3695632</v>
      </c>
      <c r="D132" s="10">
        <v>1054657</v>
      </c>
      <c r="E132" s="10">
        <v>2494764</v>
      </c>
      <c r="F132" s="10">
        <v>286279</v>
      </c>
      <c r="G132" s="10">
        <v>13326718</v>
      </c>
      <c r="H132" s="10">
        <v>56185</v>
      </c>
      <c r="I132" s="4">
        <v>1703844</v>
      </c>
      <c r="J132" s="4">
        <v>1362445</v>
      </c>
      <c r="K132" s="4"/>
      <c r="L132" s="4"/>
    </row>
    <row r="133" spans="1:12" x14ac:dyDescent="0.2">
      <c r="A133" s="1" t="s">
        <v>690</v>
      </c>
      <c r="B133" s="26" t="s">
        <v>696</v>
      </c>
      <c r="C133" s="10">
        <v>42494.3</v>
      </c>
      <c r="D133" s="10">
        <v>520.41</v>
      </c>
      <c r="E133" s="10">
        <v>651992.42000000004</v>
      </c>
      <c r="F133" s="10">
        <v>94777.01</v>
      </c>
      <c r="G133" s="10">
        <v>6750069.3399999999</v>
      </c>
      <c r="H133" s="10">
        <v>264323.96000000002</v>
      </c>
      <c r="I133" s="4">
        <v>158972.94</v>
      </c>
      <c r="J133" s="4">
        <v>280504.77</v>
      </c>
      <c r="K133" s="4"/>
      <c r="L133" s="4"/>
    </row>
    <row r="134" spans="1:12" x14ac:dyDescent="0.2">
      <c r="A134" s="1" t="s">
        <v>690</v>
      </c>
      <c r="B134" s="26" t="s">
        <v>698</v>
      </c>
      <c r="C134" s="10">
        <v>2181430.7799999998</v>
      </c>
      <c r="D134" s="10">
        <v>1750973.35</v>
      </c>
      <c r="E134" s="10">
        <v>591395.57999999996</v>
      </c>
      <c r="F134" s="10">
        <v>20219.82</v>
      </c>
      <c r="G134" s="10">
        <v>14886426.07</v>
      </c>
      <c r="H134" s="10">
        <v>0</v>
      </c>
      <c r="I134" s="4">
        <v>0</v>
      </c>
      <c r="J134" s="4">
        <v>330000</v>
      </c>
      <c r="K134" s="4"/>
      <c r="L134" s="4"/>
    </row>
    <row r="135" spans="1:12" x14ac:dyDescent="0.2">
      <c r="A135" s="1" t="s">
        <v>690</v>
      </c>
      <c r="B135" s="26" t="s">
        <v>699</v>
      </c>
      <c r="C135" s="10">
        <v>2004996.72</v>
      </c>
      <c r="D135" s="10">
        <v>1056405.3400000001</v>
      </c>
      <c r="E135" s="10">
        <v>1470357.17</v>
      </c>
      <c r="F135" s="10">
        <v>175974.2</v>
      </c>
      <c r="G135" s="10">
        <v>19851574.800000001</v>
      </c>
      <c r="H135" s="10">
        <v>0</v>
      </c>
      <c r="I135" s="4">
        <v>151959.57999999999</v>
      </c>
      <c r="J135" s="4">
        <v>750000</v>
      </c>
      <c r="K135" s="4"/>
      <c r="L135" s="4"/>
    </row>
    <row r="136" spans="1:12" x14ac:dyDescent="0.2">
      <c r="A136" s="1" t="s">
        <v>690</v>
      </c>
      <c r="B136" s="26" t="s">
        <v>701</v>
      </c>
      <c r="C136" s="10">
        <v>614229.81999999995</v>
      </c>
      <c r="D136" s="10">
        <v>229218.88</v>
      </c>
      <c r="E136" s="10">
        <v>803768.19</v>
      </c>
      <c r="F136" s="10">
        <v>228024.67</v>
      </c>
      <c r="G136" s="10">
        <v>11277221.59</v>
      </c>
      <c r="H136" s="10">
        <v>5445085.6399999997</v>
      </c>
      <c r="I136" s="4">
        <v>825428.76</v>
      </c>
      <c r="J136" s="4">
        <v>320123.43</v>
      </c>
      <c r="K136" s="4"/>
      <c r="L136" s="4"/>
    </row>
    <row r="137" spans="1:12" x14ac:dyDescent="0.2">
      <c r="A137" s="1" t="s">
        <v>690</v>
      </c>
      <c r="B137" s="26" t="s">
        <v>702</v>
      </c>
      <c r="C137" s="10">
        <v>1129222.1399999999</v>
      </c>
      <c r="D137" s="10">
        <v>306405.2</v>
      </c>
      <c r="E137" s="10">
        <v>1106180.1100000001</v>
      </c>
      <c r="F137" s="10">
        <v>162056.60999999999</v>
      </c>
      <c r="G137" s="10">
        <v>5818132.3499999996</v>
      </c>
      <c r="H137" s="10">
        <v>477062.92</v>
      </c>
      <c r="I137" s="4">
        <v>586438.41</v>
      </c>
      <c r="J137" s="4">
        <v>16746.11</v>
      </c>
      <c r="K137" s="4"/>
      <c r="L137" s="4"/>
    </row>
    <row r="138" spans="1:12" x14ac:dyDescent="0.2">
      <c r="A138" s="1" t="s">
        <v>690</v>
      </c>
      <c r="B138" s="26" t="s">
        <v>703</v>
      </c>
      <c r="C138" s="10">
        <v>969194.61</v>
      </c>
      <c r="D138" s="10">
        <v>446628.44</v>
      </c>
      <c r="E138" s="10">
        <v>479785.23</v>
      </c>
      <c r="F138" s="10">
        <v>98932.65</v>
      </c>
      <c r="G138" s="10">
        <v>5318086.01</v>
      </c>
      <c r="H138" s="10">
        <v>217898.27</v>
      </c>
      <c r="I138" s="4">
        <v>614587.6</v>
      </c>
      <c r="J138" s="4">
        <v>270668.06</v>
      </c>
      <c r="K138" s="4"/>
      <c r="L138" s="4"/>
    </row>
    <row r="139" spans="1:12" x14ac:dyDescent="0.2">
      <c r="A139" s="1" t="s">
        <v>690</v>
      </c>
      <c r="B139" s="26" t="s">
        <v>704</v>
      </c>
      <c r="C139" s="10">
        <v>364442.41</v>
      </c>
      <c r="D139" s="10">
        <v>84859.19</v>
      </c>
      <c r="E139" s="10">
        <v>209597.13</v>
      </c>
      <c r="F139" s="10">
        <v>52526.37</v>
      </c>
      <c r="G139" s="10">
        <v>3938297.46</v>
      </c>
      <c r="H139" s="10">
        <v>347190.36</v>
      </c>
      <c r="I139" s="4">
        <v>266995.8</v>
      </c>
      <c r="J139" s="4">
        <v>163316.66</v>
      </c>
      <c r="K139" s="4"/>
      <c r="L139" s="4"/>
    </row>
    <row r="140" spans="1:12" x14ac:dyDescent="0.2">
      <c r="A140" s="1" t="s">
        <v>690</v>
      </c>
      <c r="B140" s="26" t="s">
        <v>705</v>
      </c>
      <c r="C140" s="10">
        <v>179586.34</v>
      </c>
      <c r="D140" s="10">
        <v>62232.69</v>
      </c>
      <c r="E140" s="10">
        <v>413887.69</v>
      </c>
      <c r="F140" s="10">
        <v>93363.26</v>
      </c>
      <c r="G140" s="10">
        <v>3767927.22</v>
      </c>
      <c r="H140" s="10">
        <v>733741.2</v>
      </c>
      <c r="I140" s="4">
        <v>116087.76</v>
      </c>
      <c r="J140" s="4">
        <v>94548.63</v>
      </c>
      <c r="K140" s="4"/>
      <c r="L140" s="4"/>
    </row>
    <row r="141" spans="1:12" x14ac:dyDescent="0.2">
      <c r="A141" s="1" t="s">
        <v>690</v>
      </c>
      <c r="B141" s="26" t="s">
        <v>706</v>
      </c>
      <c r="C141" s="10">
        <v>32248.16</v>
      </c>
      <c r="D141" s="10">
        <v>24000</v>
      </c>
      <c r="E141" s="10">
        <v>265630.08000000002</v>
      </c>
      <c r="F141" s="10">
        <v>83871.27</v>
      </c>
      <c r="G141" s="10">
        <v>1967123.13</v>
      </c>
      <c r="H141" s="10">
        <v>198723.81</v>
      </c>
      <c r="I141" s="4">
        <v>109215.97</v>
      </c>
      <c r="J141" s="4">
        <v>38580.76</v>
      </c>
      <c r="K141" s="4"/>
      <c r="L141" s="4"/>
    </row>
    <row r="142" spans="1:12" x14ac:dyDescent="0.2">
      <c r="A142" s="1" t="s">
        <v>690</v>
      </c>
      <c r="B142" s="26" t="s">
        <v>707</v>
      </c>
      <c r="C142" s="10">
        <v>1279406.21</v>
      </c>
      <c r="D142" s="10">
        <v>801102.52</v>
      </c>
      <c r="E142" s="10">
        <v>659864.82999999996</v>
      </c>
      <c r="F142" s="10">
        <v>153523.82</v>
      </c>
      <c r="G142" s="10">
        <v>15246897.609999999</v>
      </c>
      <c r="H142" s="10">
        <v>1566824.46</v>
      </c>
      <c r="I142" s="4">
        <v>761506.62</v>
      </c>
      <c r="J142" s="4">
        <v>411887.59</v>
      </c>
      <c r="K142" s="4"/>
      <c r="L142" s="4"/>
    </row>
    <row r="143" spans="1:12" x14ac:dyDescent="0.2">
      <c r="A143" s="1" t="s">
        <v>690</v>
      </c>
      <c r="B143" s="26" t="s">
        <v>708</v>
      </c>
      <c r="C143" s="10">
        <v>217711.13</v>
      </c>
      <c r="D143" s="10">
        <v>23739.52</v>
      </c>
      <c r="E143" s="10">
        <v>184929.79</v>
      </c>
      <c r="F143" s="10">
        <v>66723.94</v>
      </c>
      <c r="G143" s="10">
        <v>2352412.4900000002</v>
      </c>
      <c r="H143" s="10">
        <v>86859.82</v>
      </c>
      <c r="I143" s="4">
        <v>285514.82</v>
      </c>
      <c r="J143" s="4">
        <v>21381.05</v>
      </c>
      <c r="K143" s="4"/>
      <c r="L143" s="4"/>
    </row>
    <row r="144" spans="1:12" x14ac:dyDescent="0.2">
      <c r="A144" s="1" t="s">
        <v>690</v>
      </c>
      <c r="B144" s="26" t="s">
        <v>709</v>
      </c>
      <c r="C144" s="10">
        <v>621800.31999999995</v>
      </c>
      <c r="D144" s="10">
        <v>126592.06</v>
      </c>
      <c r="E144" s="10">
        <v>319368.51</v>
      </c>
      <c r="F144" s="10">
        <v>76617.009999999995</v>
      </c>
      <c r="G144" s="10">
        <v>8060187.0300000003</v>
      </c>
      <c r="H144" s="10">
        <v>583035.79</v>
      </c>
      <c r="I144" s="4">
        <v>409535.39</v>
      </c>
      <c r="J144" s="4">
        <v>301670.78000000003</v>
      </c>
      <c r="K144" s="4"/>
      <c r="L144" s="4"/>
    </row>
    <row r="145" spans="1:12" x14ac:dyDescent="0.2">
      <c r="A145" s="1" t="s">
        <v>690</v>
      </c>
      <c r="B145" s="26" t="s">
        <v>710</v>
      </c>
      <c r="C145" s="10">
        <v>535449</v>
      </c>
      <c r="D145" s="10">
        <v>286983</v>
      </c>
      <c r="E145" s="10">
        <v>672977</v>
      </c>
      <c r="F145" s="10">
        <v>135896</v>
      </c>
      <c r="G145" s="10">
        <v>5691721</v>
      </c>
      <c r="H145" s="10">
        <v>311481</v>
      </c>
      <c r="I145" s="4">
        <v>665078</v>
      </c>
      <c r="J145" s="4">
        <v>239552</v>
      </c>
      <c r="K145" s="4"/>
      <c r="L145" s="4"/>
    </row>
    <row r="146" spans="1:12" x14ac:dyDescent="0.2">
      <c r="A146" s="1" t="s">
        <v>690</v>
      </c>
      <c r="B146" s="26" t="s">
        <v>711</v>
      </c>
      <c r="C146" s="10">
        <v>272644.18</v>
      </c>
      <c r="D146" s="10">
        <v>73518.98</v>
      </c>
      <c r="E146" s="10">
        <v>588048.63</v>
      </c>
      <c r="F146" s="10">
        <v>178711.87</v>
      </c>
      <c r="G146" s="10">
        <v>4223470.32</v>
      </c>
      <c r="H146" s="10">
        <v>443072.16</v>
      </c>
      <c r="I146" s="4">
        <v>345050.84</v>
      </c>
      <c r="J146" s="4">
        <v>265522.11</v>
      </c>
      <c r="K146" s="4"/>
      <c r="L146" s="4"/>
    </row>
    <row r="147" spans="1:12" x14ac:dyDescent="0.2">
      <c r="A147" s="1" t="s">
        <v>690</v>
      </c>
      <c r="B147" s="26" t="s">
        <v>712</v>
      </c>
      <c r="C147" s="10">
        <v>13000</v>
      </c>
      <c r="D147" s="10">
        <v>0</v>
      </c>
      <c r="E147" s="10">
        <v>301919.28000000003</v>
      </c>
      <c r="F147" s="10">
        <v>93216.01</v>
      </c>
      <c r="G147" s="10">
        <v>2414512.9</v>
      </c>
      <c r="H147" s="10">
        <v>46574.85</v>
      </c>
      <c r="I147" s="4">
        <v>3000</v>
      </c>
      <c r="J147" s="4">
        <v>156032</v>
      </c>
      <c r="K147" s="4"/>
      <c r="L147" s="4"/>
    </row>
    <row r="148" spans="1:12" x14ac:dyDescent="0.2">
      <c r="A148" s="1" t="s">
        <v>690</v>
      </c>
      <c r="B148" s="26" t="s">
        <v>713</v>
      </c>
      <c r="C148" s="10">
        <v>179630.97</v>
      </c>
      <c r="D148" s="10">
        <v>75189</v>
      </c>
      <c r="E148" s="10">
        <v>352158.03</v>
      </c>
      <c r="F148" s="10">
        <v>100140.58</v>
      </c>
      <c r="G148" s="10">
        <v>2974803.44</v>
      </c>
      <c r="H148" s="10">
        <v>430054</v>
      </c>
      <c r="I148" s="4">
        <v>239509.75</v>
      </c>
      <c r="J148" s="4">
        <v>105962</v>
      </c>
      <c r="K148" s="4"/>
      <c r="L148" s="4"/>
    </row>
    <row r="149" spans="1:12" x14ac:dyDescent="0.2">
      <c r="A149" s="1" t="s">
        <v>690</v>
      </c>
      <c r="B149" s="26" t="s">
        <v>714</v>
      </c>
      <c r="C149" s="10">
        <v>316296.63</v>
      </c>
      <c r="D149" s="10">
        <v>105786.35</v>
      </c>
      <c r="E149" s="10">
        <v>228517.47</v>
      </c>
      <c r="F149" s="10">
        <v>78616.47</v>
      </c>
      <c r="G149" s="10">
        <v>2990337.7</v>
      </c>
      <c r="H149" s="10">
        <v>166635.74</v>
      </c>
      <c r="I149" s="4">
        <v>0</v>
      </c>
      <c r="J149" s="4">
        <v>60000</v>
      </c>
      <c r="K149" s="4"/>
      <c r="L149" s="4"/>
    </row>
    <row r="150" spans="1:12" x14ac:dyDescent="0.2">
      <c r="A150" s="1" t="s">
        <v>690</v>
      </c>
      <c r="B150" s="26" t="s">
        <v>715</v>
      </c>
      <c r="C150" s="10">
        <v>315050.40000000002</v>
      </c>
      <c r="D150" s="10">
        <v>151484.19</v>
      </c>
      <c r="E150" s="10">
        <v>300089.63</v>
      </c>
      <c r="F150" s="10">
        <v>85432.34</v>
      </c>
      <c r="G150" s="10">
        <v>3650349.05</v>
      </c>
      <c r="H150" s="10">
        <v>322288.49</v>
      </c>
      <c r="I150" s="4">
        <v>255391.95</v>
      </c>
      <c r="J150" s="4">
        <v>54506.15</v>
      </c>
      <c r="K150" s="4"/>
      <c r="L150" s="4"/>
    </row>
    <row r="151" spans="1:12" x14ac:dyDescent="0.2">
      <c r="A151" s="1" t="s">
        <v>690</v>
      </c>
      <c r="B151" s="26" t="s">
        <v>716</v>
      </c>
      <c r="C151" s="10">
        <v>1329300</v>
      </c>
      <c r="D151" s="10">
        <v>737600</v>
      </c>
      <c r="E151" s="10">
        <v>802600</v>
      </c>
      <c r="F151" s="10">
        <v>19400</v>
      </c>
      <c r="G151" s="10">
        <v>18801800</v>
      </c>
      <c r="H151" s="10">
        <v>400000</v>
      </c>
      <c r="I151" s="4">
        <v>0</v>
      </c>
      <c r="J151" s="4">
        <v>0</v>
      </c>
      <c r="K151" s="4"/>
      <c r="L151" s="4"/>
    </row>
    <row r="152" spans="1:12" x14ac:dyDescent="0.2">
      <c r="A152" s="1" t="s">
        <v>690</v>
      </c>
      <c r="B152" s="26" t="s">
        <v>717</v>
      </c>
      <c r="C152" s="10">
        <v>1613547.13</v>
      </c>
      <c r="D152" s="10">
        <v>376299.06</v>
      </c>
      <c r="E152" s="10">
        <v>552638.18999999994</v>
      </c>
      <c r="F152" s="10">
        <v>153865.32</v>
      </c>
      <c r="G152" s="10">
        <v>7359954.2699999996</v>
      </c>
      <c r="H152" s="10">
        <v>565226.21</v>
      </c>
      <c r="I152" s="4">
        <v>522948.65</v>
      </c>
      <c r="J152" s="4">
        <v>111263.16</v>
      </c>
      <c r="K152" s="4"/>
      <c r="L152" s="4"/>
    </row>
    <row r="153" spans="1:12" x14ac:dyDescent="0.2">
      <c r="A153" s="1" t="s">
        <v>690</v>
      </c>
      <c r="B153" s="26" t="s">
        <v>718</v>
      </c>
      <c r="C153" s="10">
        <v>186382.89</v>
      </c>
      <c r="D153" s="10">
        <v>75820.570000000007</v>
      </c>
      <c r="E153" s="10">
        <v>749839.3</v>
      </c>
      <c r="F153" s="10">
        <v>141767.19</v>
      </c>
      <c r="G153" s="10">
        <v>9066163.5800000001</v>
      </c>
      <c r="H153" s="10">
        <v>676350.71</v>
      </c>
      <c r="I153" s="4">
        <v>321475.31</v>
      </c>
      <c r="J153" s="4">
        <v>119845.68</v>
      </c>
      <c r="K153" s="4"/>
      <c r="L153" s="4"/>
    </row>
    <row r="154" spans="1:12" x14ac:dyDescent="0.2">
      <c r="A154" s="1" t="s">
        <v>690</v>
      </c>
      <c r="B154" s="26" t="s">
        <v>719</v>
      </c>
      <c r="C154" s="10">
        <v>590205.38</v>
      </c>
      <c r="D154" s="10">
        <v>138074.41</v>
      </c>
      <c r="E154" s="10">
        <v>550699.84</v>
      </c>
      <c r="F154" s="10">
        <v>291040.51</v>
      </c>
      <c r="G154" s="10">
        <v>2554486.5</v>
      </c>
      <c r="H154" s="10">
        <v>336752.27</v>
      </c>
      <c r="I154" s="4">
        <v>284403.25</v>
      </c>
      <c r="J154" s="4">
        <v>111185.47</v>
      </c>
      <c r="K154" s="4"/>
      <c r="L154" s="4"/>
    </row>
    <row r="155" spans="1:12" x14ac:dyDescent="0.2">
      <c r="A155" s="1" t="s">
        <v>690</v>
      </c>
      <c r="B155" s="26" t="s">
        <v>720</v>
      </c>
      <c r="C155" s="10">
        <v>425374</v>
      </c>
      <c r="D155" s="10">
        <v>125598</v>
      </c>
      <c r="E155" s="10">
        <v>942672</v>
      </c>
      <c r="F155" s="10">
        <v>134276</v>
      </c>
      <c r="G155" s="10">
        <v>4438057</v>
      </c>
      <c r="H155" s="10">
        <v>413612</v>
      </c>
      <c r="I155" s="4">
        <v>475677</v>
      </c>
      <c r="J155" s="4">
        <v>170998</v>
      </c>
      <c r="K155" s="4"/>
      <c r="L155" s="4"/>
    </row>
    <row r="156" spans="1:12" x14ac:dyDescent="0.2">
      <c r="A156" s="1" t="s">
        <v>426</v>
      </c>
      <c r="B156" s="26" t="s">
        <v>721</v>
      </c>
      <c r="C156" s="10">
        <v>614939.46</v>
      </c>
      <c r="D156" s="10">
        <v>254991.11</v>
      </c>
      <c r="E156" s="10">
        <v>356488.32</v>
      </c>
      <c r="F156" s="10">
        <v>88029.5</v>
      </c>
      <c r="G156" s="10">
        <v>4582387.2</v>
      </c>
      <c r="H156" s="10">
        <v>490477.38</v>
      </c>
      <c r="I156" s="4">
        <v>491220.41</v>
      </c>
      <c r="J156" s="4">
        <v>191899.92</v>
      </c>
      <c r="K156" s="4"/>
      <c r="L156" s="4"/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2">
      <c r="B158" s="26" t="s">
        <v>289</v>
      </c>
      <c r="C158" s="11">
        <f t="shared" ref="C158:J158" si="2">SUBTOTAL(9,C125:C157)</f>
        <v>22528130.390000001</v>
      </c>
      <c r="D158" s="11">
        <f t="shared" si="2"/>
        <v>9336651.3900000006</v>
      </c>
      <c r="E158" s="11">
        <f t="shared" si="2"/>
        <v>22123184.200000003</v>
      </c>
      <c r="F158" s="11">
        <f t="shared" si="2"/>
        <v>6353593.4500000002</v>
      </c>
      <c r="G158" s="11">
        <f t="shared" si="2"/>
        <v>337581375.5999999</v>
      </c>
      <c r="H158" s="11">
        <f t="shared" si="2"/>
        <v>94804149.529999956</v>
      </c>
      <c r="I158" s="11">
        <f t="shared" si="2"/>
        <v>15105704.41</v>
      </c>
      <c r="J158" s="11">
        <f t="shared" si="2"/>
        <v>6732331.2299999995</v>
      </c>
      <c r="K158" s="4"/>
      <c r="L158" s="4"/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29" t="s">
        <v>322</v>
      </c>
      <c r="C160" s="229"/>
      <c r="D160" s="229"/>
      <c r="E160" s="229"/>
      <c r="F160" s="229"/>
      <c r="G160" s="229"/>
      <c r="H160" s="229"/>
      <c r="I160" s="229"/>
      <c r="J160" s="229"/>
      <c r="K160" s="229"/>
      <c r="L160" s="229"/>
    </row>
    <row r="161" spans="1:13" ht="25.5" customHeight="1" x14ac:dyDescent="0.2">
      <c r="B161" s="13" t="s">
        <v>596</v>
      </c>
      <c r="C161" s="230" t="s">
        <v>395</v>
      </c>
      <c r="D161" s="231"/>
      <c r="E161" s="230" t="s">
        <v>355</v>
      </c>
      <c r="F161" s="231"/>
      <c r="G161" s="230" t="s">
        <v>645</v>
      </c>
      <c r="H161" s="231"/>
      <c r="I161" s="235"/>
      <c r="J161" s="238"/>
      <c r="K161" s="230" t="s">
        <v>162</v>
      </c>
      <c r="L161" s="245"/>
      <c r="M161" s="6"/>
    </row>
    <row r="162" spans="1:13" x14ac:dyDescent="0.2">
      <c r="B162" s="26"/>
      <c r="C162" s="27" t="s">
        <v>315</v>
      </c>
      <c r="D162" s="27" t="s">
        <v>316</v>
      </c>
      <c r="E162" s="27" t="s">
        <v>315</v>
      </c>
      <c r="F162" s="27" t="s">
        <v>316</v>
      </c>
      <c r="G162" s="27" t="s">
        <v>315</v>
      </c>
      <c r="H162" s="27" t="s">
        <v>316</v>
      </c>
      <c r="I162" s="28"/>
      <c r="J162" s="28"/>
      <c r="K162" s="27" t="s">
        <v>315</v>
      </c>
      <c r="L162" s="27" t="s">
        <v>316</v>
      </c>
    </row>
    <row r="163" spans="1:13" x14ac:dyDescent="0.2">
      <c r="B163" s="26"/>
      <c r="C163" s="27" t="s">
        <v>317</v>
      </c>
      <c r="D163" s="27" t="s">
        <v>317</v>
      </c>
      <c r="E163" s="27" t="s">
        <v>317</v>
      </c>
      <c r="F163" s="27" t="s">
        <v>317</v>
      </c>
      <c r="G163" s="27" t="s">
        <v>317</v>
      </c>
      <c r="H163" s="27" t="s">
        <v>317</v>
      </c>
      <c r="I163" s="28"/>
      <c r="J163" s="28"/>
      <c r="K163" s="27" t="s">
        <v>317</v>
      </c>
      <c r="L163" s="27" t="s">
        <v>317</v>
      </c>
    </row>
    <row r="164" spans="1:13" x14ac:dyDescent="0.2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2">
      <c r="A165" s="1" t="s">
        <v>690</v>
      </c>
      <c r="B165" s="26" t="s">
        <v>694</v>
      </c>
      <c r="C165" s="10">
        <v>474400</v>
      </c>
      <c r="D165" s="10">
        <v>10800</v>
      </c>
      <c r="E165" s="10">
        <v>0</v>
      </c>
      <c r="F165" s="10">
        <v>0</v>
      </c>
      <c r="G165" s="30">
        <v>0</v>
      </c>
      <c r="H165" s="30">
        <v>0</v>
      </c>
      <c r="I165" s="30"/>
      <c r="J165" s="30"/>
      <c r="K165" s="10">
        <f t="shared" ref="K165:K195" si="3">C48+E48+G48+I48+C87+E87+G87+I87+C126+E126+G126+I126+C165+E165+G165</f>
        <v>32519600</v>
      </c>
      <c r="L165" s="10">
        <f t="shared" ref="L165:L195" si="4">D48+F48+H48+J48+D87+F87+H87+J87+D126+F126+H126+J126+D165+F165+H165</f>
        <v>4682600</v>
      </c>
    </row>
    <row r="166" spans="1:13" x14ac:dyDescent="0.2">
      <c r="A166" s="1" t="s">
        <v>690</v>
      </c>
      <c r="B166" s="26" t="s">
        <v>697</v>
      </c>
      <c r="C166" s="10">
        <v>936792</v>
      </c>
      <c r="D166" s="10">
        <v>16200</v>
      </c>
      <c r="E166" s="10">
        <v>1273525</v>
      </c>
      <c r="F166" s="10">
        <v>1277545</v>
      </c>
      <c r="G166" s="30">
        <v>0</v>
      </c>
      <c r="H166" s="30">
        <v>0</v>
      </c>
      <c r="I166" s="30"/>
      <c r="J166" s="30"/>
      <c r="K166" s="10">
        <f t="shared" si="3"/>
        <v>191071751</v>
      </c>
      <c r="L166" s="10">
        <f t="shared" si="4"/>
        <v>87641563</v>
      </c>
    </row>
    <row r="167" spans="1:13" x14ac:dyDescent="0.2">
      <c r="A167" s="1" t="s">
        <v>690</v>
      </c>
      <c r="B167" s="26" t="s">
        <v>700</v>
      </c>
      <c r="C167" s="10">
        <v>118416.77</v>
      </c>
      <c r="D167" s="10">
        <v>1075.83</v>
      </c>
      <c r="E167" s="10">
        <v>110073.38</v>
      </c>
      <c r="F167" s="10">
        <v>115418.75</v>
      </c>
      <c r="G167" s="30">
        <v>104273.02</v>
      </c>
      <c r="H167" s="30">
        <v>2100.9299999999998</v>
      </c>
      <c r="I167" s="30"/>
      <c r="J167" s="30"/>
      <c r="K167" s="10">
        <f t="shared" si="3"/>
        <v>10767202.220000001</v>
      </c>
      <c r="L167" s="10">
        <f t="shared" si="4"/>
        <v>859008.23</v>
      </c>
    </row>
    <row r="168" spans="1:13" x14ac:dyDescent="0.2">
      <c r="A168" s="1" t="s">
        <v>690</v>
      </c>
      <c r="B168" s="26" t="s">
        <v>691</v>
      </c>
      <c r="C168" s="10">
        <v>174686.63</v>
      </c>
      <c r="D168" s="10">
        <v>20995</v>
      </c>
      <c r="E168" s="10">
        <v>0</v>
      </c>
      <c r="F168" s="10">
        <v>0</v>
      </c>
      <c r="G168" s="30">
        <v>0</v>
      </c>
      <c r="H168" s="30">
        <v>0</v>
      </c>
      <c r="I168" s="30"/>
      <c r="J168" s="30"/>
      <c r="K168" s="10">
        <f t="shared" si="3"/>
        <v>7030822.0699999994</v>
      </c>
      <c r="L168" s="10">
        <f t="shared" si="4"/>
        <v>1729627</v>
      </c>
    </row>
    <row r="169" spans="1:13" x14ac:dyDescent="0.2">
      <c r="A169" s="1" t="s">
        <v>690</v>
      </c>
      <c r="B169" s="26" t="s">
        <v>692</v>
      </c>
      <c r="C169" s="10">
        <v>564308.01</v>
      </c>
      <c r="D169" s="10">
        <v>78904.789999999994</v>
      </c>
      <c r="E169" s="10">
        <v>120.55</v>
      </c>
      <c r="F169" s="10">
        <v>0</v>
      </c>
      <c r="G169" s="30">
        <v>0</v>
      </c>
      <c r="H169" s="30">
        <v>0</v>
      </c>
      <c r="I169" s="30"/>
      <c r="J169" s="30"/>
      <c r="K169" s="10">
        <f t="shared" si="3"/>
        <v>7855728.3599999985</v>
      </c>
      <c r="L169" s="10">
        <f t="shared" si="4"/>
        <v>1419072.6500000001</v>
      </c>
    </row>
    <row r="170" spans="1:13" x14ac:dyDescent="0.2">
      <c r="A170" s="1" t="s">
        <v>690</v>
      </c>
      <c r="B170" s="26" t="s">
        <v>693</v>
      </c>
      <c r="C170" s="10">
        <v>766233.39</v>
      </c>
      <c r="D170" s="10">
        <v>24268.61</v>
      </c>
      <c r="E170" s="10">
        <v>78165.95</v>
      </c>
      <c r="F170" s="10">
        <v>0</v>
      </c>
      <c r="G170" s="30">
        <v>0</v>
      </c>
      <c r="H170" s="30">
        <v>0</v>
      </c>
      <c r="I170" s="30"/>
      <c r="J170" s="30"/>
      <c r="K170" s="10">
        <f t="shared" si="3"/>
        <v>14606862.17</v>
      </c>
      <c r="L170" s="10">
        <f t="shared" si="4"/>
        <v>2199121.08</v>
      </c>
    </row>
    <row r="171" spans="1:13" x14ac:dyDescent="0.2">
      <c r="A171" s="1" t="s">
        <v>690</v>
      </c>
      <c r="B171" s="26" t="s">
        <v>695</v>
      </c>
      <c r="C171" s="10">
        <v>1772384</v>
      </c>
      <c r="D171" s="10">
        <v>229204</v>
      </c>
      <c r="E171" s="10">
        <v>202138</v>
      </c>
      <c r="F171" s="10">
        <v>32063</v>
      </c>
      <c r="G171" s="30">
        <v>117440</v>
      </c>
      <c r="H171" s="30">
        <v>92823</v>
      </c>
      <c r="I171" s="30"/>
      <c r="J171" s="30"/>
      <c r="K171" s="10">
        <f t="shared" si="3"/>
        <v>42801049</v>
      </c>
      <c r="L171" s="10">
        <f t="shared" si="4"/>
        <v>8947435</v>
      </c>
    </row>
    <row r="172" spans="1:13" x14ac:dyDescent="0.2">
      <c r="A172" s="1" t="s">
        <v>690</v>
      </c>
      <c r="B172" s="26" t="s">
        <v>696</v>
      </c>
      <c r="C172" s="10">
        <v>682842.92</v>
      </c>
      <c r="D172" s="10">
        <v>49348.6</v>
      </c>
      <c r="E172" s="10">
        <v>0</v>
      </c>
      <c r="F172" s="10">
        <v>0</v>
      </c>
      <c r="G172" s="30">
        <v>0</v>
      </c>
      <c r="H172" s="30">
        <v>0</v>
      </c>
      <c r="I172" s="30"/>
      <c r="J172" s="30"/>
      <c r="K172" s="10">
        <f t="shared" si="3"/>
        <v>13490451.229999999</v>
      </c>
      <c r="L172" s="10">
        <f t="shared" si="4"/>
        <v>1035095.33</v>
      </c>
    </row>
    <row r="173" spans="1:13" x14ac:dyDescent="0.2">
      <c r="A173" s="1" t="s">
        <v>690</v>
      </c>
      <c r="B173" s="26" t="s">
        <v>698</v>
      </c>
      <c r="C173" s="10">
        <v>49269.19</v>
      </c>
      <c r="D173" s="10">
        <v>0</v>
      </c>
      <c r="E173" s="10">
        <v>0</v>
      </c>
      <c r="F173" s="10">
        <v>0</v>
      </c>
      <c r="G173" s="30">
        <v>82500</v>
      </c>
      <c r="H173" s="30">
        <v>0</v>
      </c>
      <c r="I173" s="30"/>
      <c r="J173" s="30"/>
      <c r="K173" s="10">
        <f t="shared" si="3"/>
        <v>31774756.540000003</v>
      </c>
      <c r="L173" s="10">
        <f t="shared" si="4"/>
        <v>7365457.8300000019</v>
      </c>
    </row>
    <row r="174" spans="1:13" x14ac:dyDescent="0.2">
      <c r="A174" s="1" t="s">
        <v>690</v>
      </c>
      <c r="B174" s="26" t="s">
        <v>699</v>
      </c>
      <c r="C174" s="10">
        <v>970550.79</v>
      </c>
      <c r="D174" s="10">
        <v>43643.35</v>
      </c>
      <c r="E174" s="10">
        <v>0</v>
      </c>
      <c r="F174" s="10">
        <v>0</v>
      </c>
      <c r="G174" s="30">
        <v>286159.46000000002</v>
      </c>
      <c r="H174" s="30">
        <v>197.44</v>
      </c>
      <c r="I174" s="30"/>
      <c r="J174" s="30"/>
      <c r="K174" s="10">
        <f t="shared" si="3"/>
        <v>42728057.879999995</v>
      </c>
      <c r="L174" s="10">
        <f t="shared" si="4"/>
        <v>4469136.8000000007</v>
      </c>
    </row>
    <row r="175" spans="1:13" x14ac:dyDescent="0.2">
      <c r="A175" s="1" t="s">
        <v>690</v>
      </c>
      <c r="B175" s="26" t="s">
        <v>701</v>
      </c>
      <c r="C175" s="10">
        <v>681318.7</v>
      </c>
      <c r="D175" s="10">
        <v>55784.11</v>
      </c>
      <c r="E175" s="10">
        <v>0</v>
      </c>
      <c r="F175" s="10">
        <v>0</v>
      </c>
      <c r="G175" s="30">
        <v>0</v>
      </c>
      <c r="H175" s="30">
        <v>0</v>
      </c>
      <c r="I175" s="30"/>
      <c r="J175" s="30"/>
      <c r="K175" s="10">
        <f t="shared" si="3"/>
        <v>17677716.75</v>
      </c>
      <c r="L175" s="10">
        <f t="shared" si="4"/>
        <v>6542002.9199999999</v>
      </c>
    </row>
    <row r="176" spans="1:13" x14ac:dyDescent="0.2">
      <c r="A176" s="1" t="s">
        <v>690</v>
      </c>
      <c r="B176" s="26" t="s">
        <v>702</v>
      </c>
      <c r="C176" s="10">
        <v>926780.46</v>
      </c>
      <c r="D176" s="10">
        <v>129626.55</v>
      </c>
      <c r="E176" s="10">
        <v>0</v>
      </c>
      <c r="F176" s="10">
        <v>15600</v>
      </c>
      <c r="G176" s="30">
        <v>0</v>
      </c>
      <c r="H176" s="30">
        <v>0</v>
      </c>
      <c r="I176" s="30"/>
      <c r="J176" s="30"/>
      <c r="K176" s="10">
        <f t="shared" si="3"/>
        <v>18160398.440000001</v>
      </c>
      <c r="L176" s="10">
        <f t="shared" si="4"/>
        <v>4374535.46</v>
      </c>
    </row>
    <row r="177" spans="1:12" x14ac:dyDescent="0.2">
      <c r="A177" s="1" t="s">
        <v>690</v>
      </c>
      <c r="B177" s="26" t="s">
        <v>703</v>
      </c>
      <c r="C177" s="10">
        <v>1206682.79</v>
      </c>
      <c r="D177" s="10">
        <v>55098.43</v>
      </c>
      <c r="E177" s="10">
        <v>0</v>
      </c>
      <c r="F177" s="10">
        <v>0</v>
      </c>
      <c r="G177" s="30">
        <v>0</v>
      </c>
      <c r="H177" s="30">
        <v>0</v>
      </c>
      <c r="I177" s="30"/>
      <c r="J177" s="30"/>
      <c r="K177" s="10">
        <f t="shared" si="3"/>
        <v>25564881.609999999</v>
      </c>
      <c r="L177" s="10">
        <f t="shared" si="4"/>
        <v>12521093</v>
      </c>
    </row>
    <row r="178" spans="1:12" x14ac:dyDescent="0.2">
      <c r="A178" s="1" t="s">
        <v>690</v>
      </c>
      <c r="B178" s="26" t="s">
        <v>704</v>
      </c>
      <c r="C178" s="10">
        <v>1014919.15</v>
      </c>
      <c r="D178" s="10">
        <v>617945.5</v>
      </c>
      <c r="E178" s="10">
        <v>21774.26</v>
      </c>
      <c r="F178" s="10">
        <v>0</v>
      </c>
      <c r="G178" s="30">
        <v>0</v>
      </c>
      <c r="H178" s="30">
        <v>0</v>
      </c>
      <c r="I178" s="30"/>
      <c r="J178" s="30"/>
      <c r="K178" s="10">
        <f t="shared" si="3"/>
        <v>9721566.4200000018</v>
      </c>
      <c r="L178" s="10">
        <f t="shared" si="4"/>
        <v>2116380.3099999996</v>
      </c>
    </row>
    <row r="179" spans="1:12" x14ac:dyDescent="0.2">
      <c r="A179" s="1" t="s">
        <v>690</v>
      </c>
      <c r="B179" s="26" t="s">
        <v>705</v>
      </c>
      <c r="C179" s="10">
        <v>331388.63</v>
      </c>
      <c r="D179" s="10">
        <v>8925.9699999999993</v>
      </c>
      <c r="E179" s="10">
        <v>0</v>
      </c>
      <c r="F179" s="10">
        <v>0</v>
      </c>
      <c r="G179" s="30">
        <v>0</v>
      </c>
      <c r="H179" s="30">
        <v>0</v>
      </c>
      <c r="I179" s="30"/>
      <c r="J179" s="30"/>
      <c r="K179" s="10">
        <f t="shared" si="3"/>
        <v>7894024.9099999992</v>
      </c>
      <c r="L179" s="10">
        <f t="shared" si="4"/>
        <v>1722752.28</v>
      </c>
    </row>
    <row r="180" spans="1:12" x14ac:dyDescent="0.2">
      <c r="A180" s="1" t="s">
        <v>690</v>
      </c>
      <c r="B180" s="26" t="s">
        <v>706</v>
      </c>
      <c r="C180" s="10">
        <v>424769.4</v>
      </c>
      <c r="D180" s="10">
        <v>13212.53</v>
      </c>
      <c r="E180" s="10">
        <v>28768.83</v>
      </c>
      <c r="F180" s="10">
        <v>875.28</v>
      </c>
      <c r="G180" s="30">
        <v>0</v>
      </c>
      <c r="H180" s="30">
        <v>0</v>
      </c>
      <c r="I180" s="30"/>
      <c r="J180" s="30"/>
      <c r="K180" s="10">
        <f t="shared" si="3"/>
        <v>4319528.1400000006</v>
      </c>
      <c r="L180" s="10">
        <f t="shared" si="4"/>
        <v>1059441</v>
      </c>
    </row>
    <row r="181" spans="1:12" x14ac:dyDescent="0.2">
      <c r="A181" s="1" t="s">
        <v>690</v>
      </c>
      <c r="B181" s="26" t="s">
        <v>707</v>
      </c>
      <c r="C181" s="10">
        <v>993666.4</v>
      </c>
      <c r="D181" s="10">
        <v>29654.12</v>
      </c>
      <c r="E181" s="10">
        <v>3426762.34</v>
      </c>
      <c r="F181" s="10">
        <v>2889916.65</v>
      </c>
      <c r="G181" s="30">
        <v>50000</v>
      </c>
      <c r="H181" s="30">
        <v>0</v>
      </c>
      <c r="I181" s="30"/>
      <c r="J181" s="30"/>
      <c r="K181" s="10">
        <f t="shared" si="3"/>
        <v>31978334.519999996</v>
      </c>
      <c r="L181" s="10">
        <f t="shared" si="4"/>
        <v>7887461.0800000001</v>
      </c>
    </row>
    <row r="182" spans="1:12" x14ac:dyDescent="0.2">
      <c r="A182" s="1" t="s">
        <v>690</v>
      </c>
      <c r="B182" s="26" t="s">
        <v>708</v>
      </c>
      <c r="C182" s="10">
        <v>335728.38</v>
      </c>
      <c r="D182" s="10">
        <v>7502</v>
      </c>
      <c r="E182" s="10">
        <v>34733.86</v>
      </c>
      <c r="F182" s="10">
        <v>34700</v>
      </c>
      <c r="G182" s="30">
        <v>0</v>
      </c>
      <c r="H182" s="30">
        <v>0</v>
      </c>
      <c r="I182" s="30"/>
      <c r="J182" s="30"/>
      <c r="K182" s="10">
        <f t="shared" si="3"/>
        <v>5180680.07</v>
      </c>
      <c r="L182" s="10">
        <f t="shared" si="4"/>
        <v>515822.17</v>
      </c>
    </row>
    <row r="183" spans="1:12" x14ac:dyDescent="0.2">
      <c r="A183" s="1" t="s">
        <v>690</v>
      </c>
      <c r="B183" s="26" t="s">
        <v>709</v>
      </c>
      <c r="C183" s="10">
        <v>770182.34</v>
      </c>
      <c r="D183" s="10">
        <v>506280.9</v>
      </c>
      <c r="E183" s="10">
        <v>0</v>
      </c>
      <c r="F183" s="10">
        <v>0</v>
      </c>
      <c r="G183" s="30">
        <v>0</v>
      </c>
      <c r="H183" s="30">
        <v>0</v>
      </c>
      <c r="I183" s="30"/>
      <c r="J183" s="30"/>
      <c r="K183" s="10">
        <f t="shared" si="3"/>
        <v>15700737.99</v>
      </c>
      <c r="L183" s="10">
        <f t="shared" si="4"/>
        <v>2009349.56</v>
      </c>
    </row>
    <row r="184" spans="1:12" x14ac:dyDescent="0.2">
      <c r="A184" s="1" t="s">
        <v>690</v>
      </c>
      <c r="B184" s="26" t="s">
        <v>710</v>
      </c>
      <c r="C184" s="10">
        <v>913448</v>
      </c>
      <c r="D184" s="10">
        <v>64886</v>
      </c>
      <c r="E184" s="10">
        <v>3578861</v>
      </c>
      <c r="F184" s="10">
        <v>3354725</v>
      </c>
      <c r="G184" s="30">
        <v>209780</v>
      </c>
      <c r="H184" s="30">
        <v>0</v>
      </c>
      <c r="I184" s="30"/>
      <c r="J184" s="30"/>
      <c r="K184" s="10">
        <f t="shared" si="3"/>
        <v>18705165</v>
      </c>
      <c r="L184" s="10">
        <f t="shared" si="4"/>
        <v>6353485</v>
      </c>
    </row>
    <row r="185" spans="1:12" x14ac:dyDescent="0.2">
      <c r="A185" s="1" t="s">
        <v>690</v>
      </c>
      <c r="B185" s="26" t="s">
        <v>711</v>
      </c>
      <c r="C185" s="10">
        <v>580352.34</v>
      </c>
      <c r="D185" s="10">
        <v>47058.94</v>
      </c>
      <c r="E185" s="10">
        <v>256.43</v>
      </c>
      <c r="F185" s="10">
        <v>0</v>
      </c>
      <c r="G185" s="30">
        <v>0</v>
      </c>
      <c r="H185" s="30">
        <v>0</v>
      </c>
      <c r="I185" s="30"/>
      <c r="J185" s="30"/>
      <c r="K185" s="10">
        <f t="shared" si="3"/>
        <v>15108527.529999999</v>
      </c>
      <c r="L185" s="10">
        <f t="shared" si="4"/>
        <v>5762046.1700000018</v>
      </c>
    </row>
    <row r="186" spans="1:12" x14ac:dyDescent="0.2">
      <c r="A186" s="1" t="s">
        <v>690</v>
      </c>
      <c r="B186" s="26" t="s">
        <v>712</v>
      </c>
      <c r="C186" s="10">
        <v>716970.22</v>
      </c>
      <c r="D186" s="10">
        <v>55256.63</v>
      </c>
      <c r="E186" s="10">
        <v>180262.84</v>
      </c>
      <c r="F186" s="10">
        <v>32499.21</v>
      </c>
      <c r="G186" s="30">
        <v>0</v>
      </c>
      <c r="H186" s="30">
        <v>0</v>
      </c>
      <c r="I186" s="30"/>
      <c r="J186" s="30"/>
      <c r="K186" s="10">
        <f t="shared" si="3"/>
        <v>5734979.3099999996</v>
      </c>
      <c r="L186" s="10">
        <f t="shared" si="4"/>
        <v>849729.04999999993</v>
      </c>
    </row>
    <row r="187" spans="1:12" x14ac:dyDescent="0.2">
      <c r="A187" s="1" t="s">
        <v>690</v>
      </c>
      <c r="B187" s="26" t="s">
        <v>713</v>
      </c>
      <c r="C187" s="10">
        <v>202540.17</v>
      </c>
      <c r="D187" s="10">
        <v>14335</v>
      </c>
      <c r="E187" s="10">
        <v>3771</v>
      </c>
      <c r="F187" s="10">
        <v>500</v>
      </c>
      <c r="G187" s="30">
        <v>222692.81</v>
      </c>
      <c r="H187" s="30">
        <v>153445</v>
      </c>
      <c r="I187" s="30"/>
      <c r="J187" s="30"/>
      <c r="K187" s="10">
        <f t="shared" si="3"/>
        <v>7834585.9099999992</v>
      </c>
      <c r="L187" s="10">
        <f t="shared" si="4"/>
        <v>1971871.58</v>
      </c>
    </row>
    <row r="188" spans="1:12" x14ac:dyDescent="0.2">
      <c r="A188" s="1" t="s">
        <v>690</v>
      </c>
      <c r="B188" s="26" t="s">
        <v>714</v>
      </c>
      <c r="C188" s="10">
        <v>332399.99</v>
      </c>
      <c r="D188" s="10">
        <v>58679.519999999997</v>
      </c>
      <c r="E188" s="10">
        <v>97466.34</v>
      </c>
      <c r="F188" s="10">
        <v>0</v>
      </c>
      <c r="G188" s="30">
        <v>0</v>
      </c>
      <c r="H188" s="30">
        <v>0</v>
      </c>
      <c r="I188" s="30"/>
      <c r="J188" s="30"/>
      <c r="K188" s="10">
        <f t="shared" si="3"/>
        <v>5703365.8300000001</v>
      </c>
      <c r="L188" s="10">
        <f t="shared" si="4"/>
        <v>849329.32</v>
      </c>
    </row>
    <row r="189" spans="1:12" x14ac:dyDescent="0.2">
      <c r="A189" s="1" t="s">
        <v>690</v>
      </c>
      <c r="B189" s="26" t="s">
        <v>715</v>
      </c>
      <c r="C189" s="10">
        <v>390901.9</v>
      </c>
      <c r="D189" s="10">
        <v>15697.87</v>
      </c>
      <c r="E189" s="10">
        <v>0</v>
      </c>
      <c r="F189" s="10">
        <v>0</v>
      </c>
      <c r="G189" s="30">
        <v>0</v>
      </c>
      <c r="H189" s="30">
        <v>0</v>
      </c>
      <c r="I189" s="30"/>
      <c r="J189" s="30"/>
      <c r="K189" s="10">
        <f t="shared" si="3"/>
        <v>6573798.9699999997</v>
      </c>
      <c r="L189" s="10">
        <f t="shared" si="4"/>
        <v>936525.07000000007</v>
      </c>
    </row>
    <row r="190" spans="1:12" x14ac:dyDescent="0.2">
      <c r="A190" s="1" t="s">
        <v>690</v>
      </c>
      <c r="B190" s="26" t="s">
        <v>716</v>
      </c>
      <c r="C190" s="10">
        <v>362200</v>
      </c>
      <c r="D190" s="10">
        <v>600</v>
      </c>
      <c r="E190" s="10">
        <v>0</v>
      </c>
      <c r="F190" s="10">
        <v>0</v>
      </c>
      <c r="G190" s="30">
        <v>0</v>
      </c>
      <c r="H190" s="30">
        <v>0</v>
      </c>
      <c r="I190" s="30"/>
      <c r="J190" s="30"/>
      <c r="K190" s="10">
        <f t="shared" si="3"/>
        <v>36571300</v>
      </c>
      <c r="L190" s="10">
        <f t="shared" si="4"/>
        <v>5510500</v>
      </c>
    </row>
    <row r="191" spans="1:12" x14ac:dyDescent="0.2">
      <c r="A191" s="1" t="s">
        <v>690</v>
      </c>
      <c r="B191" s="26" t="s">
        <v>717</v>
      </c>
      <c r="C191" s="10">
        <v>478735.75</v>
      </c>
      <c r="D191" s="10">
        <v>46275.45</v>
      </c>
      <c r="E191" s="10">
        <v>2762026.54</v>
      </c>
      <c r="F191" s="10">
        <v>2748449</v>
      </c>
      <c r="G191" s="30">
        <v>0</v>
      </c>
      <c r="H191" s="30">
        <v>0</v>
      </c>
      <c r="I191" s="30"/>
      <c r="J191" s="30"/>
      <c r="K191" s="10">
        <f t="shared" si="3"/>
        <v>20552044.979999997</v>
      </c>
      <c r="L191" s="10">
        <f t="shared" si="4"/>
        <v>5342174.12</v>
      </c>
    </row>
    <row r="192" spans="1:12" x14ac:dyDescent="0.2">
      <c r="A192" s="1" t="s">
        <v>690</v>
      </c>
      <c r="B192" s="26" t="s">
        <v>718</v>
      </c>
      <c r="C192" s="10">
        <v>42747.68</v>
      </c>
      <c r="D192" s="10">
        <v>1237.42</v>
      </c>
      <c r="E192" s="10">
        <v>101638.74</v>
      </c>
      <c r="F192" s="10">
        <v>2665.23</v>
      </c>
      <c r="G192" s="30">
        <v>21925.48</v>
      </c>
      <c r="H192" s="30">
        <v>666.31</v>
      </c>
      <c r="I192" s="30"/>
      <c r="J192" s="30"/>
      <c r="K192" s="10">
        <f t="shared" si="3"/>
        <v>17860059.999999996</v>
      </c>
      <c r="L192" s="10">
        <f t="shared" si="4"/>
        <v>2568762.31</v>
      </c>
    </row>
    <row r="193" spans="1:13" x14ac:dyDescent="0.2">
      <c r="A193" s="1" t="s">
        <v>690</v>
      </c>
      <c r="B193" s="26" t="s">
        <v>719</v>
      </c>
      <c r="C193" s="10">
        <v>194349.78</v>
      </c>
      <c r="D193" s="10">
        <v>501.29</v>
      </c>
      <c r="E193" s="10">
        <v>46610.76</v>
      </c>
      <c r="F193" s="10">
        <v>0</v>
      </c>
      <c r="G193" s="30">
        <v>0</v>
      </c>
      <c r="H193" s="30">
        <v>0</v>
      </c>
      <c r="I193" s="30"/>
      <c r="J193" s="30"/>
      <c r="K193" s="10">
        <f t="shared" si="3"/>
        <v>7143962.1299999999</v>
      </c>
      <c r="L193" s="10">
        <f t="shared" si="4"/>
        <v>1357789.06</v>
      </c>
    </row>
    <row r="194" spans="1:13" x14ac:dyDescent="0.2">
      <c r="A194" s="1" t="s">
        <v>690</v>
      </c>
      <c r="B194" s="26" t="s">
        <v>720</v>
      </c>
      <c r="C194" s="10">
        <v>1015875</v>
      </c>
      <c r="D194" s="10">
        <v>157697</v>
      </c>
      <c r="E194" s="10">
        <v>0</v>
      </c>
      <c r="F194" s="10">
        <v>0</v>
      </c>
      <c r="G194" s="30">
        <v>0</v>
      </c>
      <c r="H194" s="30">
        <v>0</v>
      </c>
      <c r="I194" s="30"/>
      <c r="J194" s="30"/>
      <c r="K194" s="10">
        <f t="shared" si="3"/>
        <v>14158020</v>
      </c>
      <c r="L194" s="10">
        <f t="shared" si="4"/>
        <v>1722939</v>
      </c>
    </row>
    <row r="195" spans="1:13" x14ac:dyDescent="0.2">
      <c r="A195" s="1" t="s">
        <v>452</v>
      </c>
      <c r="B195" s="26" t="s">
        <v>721</v>
      </c>
      <c r="C195" s="10">
        <v>680802.31</v>
      </c>
      <c r="D195" s="10">
        <v>124670.04</v>
      </c>
      <c r="E195" s="10">
        <v>0</v>
      </c>
      <c r="F195" s="10">
        <v>0</v>
      </c>
      <c r="G195" s="30">
        <v>210760.37</v>
      </c>
      <c r="H195" s="30">
        <v>3092.99</v>
      </c>
      <c r="I195" s="30"/>
      <c r="J195" s="30"/>
      <c r="K195" s="10">
        <f t="shared" si="3"/>
        <v>12439928.360000001</v>
      </c>
      <c r="L195" s="10">
        <f t="shared" si="4"/>
        <v>2049735.51</v>
      </c>
    </row>
    <row r="196" spans="1:13" x14ac:dyDescent="0.2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2">
      <c r="B197" s="26" t="s">
        <v>289</v>
      </c>
      <c r="C197" s="11">
        <f t="shared" ref="C197:H197" si="5">SUBTOTAL(9,C164:C196)</f>
        <v>19106643.090000007</v>
      </c>
      <c r="D197" s="11">
        <f t="shared" si="5"/>
        <v>2485365.4500000002</v>
      </c>
      <c r="E197" s="11">
        <f t="shared" si="5"/>
        <v>11946955.82</v>
      </c>
      <c r="F197" s="11">
        <f t="shared" si="5"/>
        <v>10504957.120000001</v>
      </c>
      <c r="G197" s="11">
        <f t="shared" si="5"/>
        <v>1305531.1400000001</v>
      </c>
      <c r="H197" s="11">
        <f t="shared" si="5"/>
        <v>252325.66999999998</v>
      </c>
      <c r="I197" s="4"/>
      <c r="J197" s="4"/>
      <c r="K197" s="11">
        <f>SUBTOTAL(9,K164:K196)</f>
        <v>699229887.33999991</v>
      </c>
      <c r="L197" s="11">
        <f>SUBTOTAL(9,L164:L196)</f>
        <v>194371840.89000002</v>
      </c>
    </row>
    <row r="198" spans="1:13" x14ac:dyDescent="0.2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2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2">
      <c r="B200" s="26"/>
      <c r="C200" s="235"/>
      <c r="D200" s="235"/>
      <c r="E200" s="235"/>
      <c r="F200" s="235"/>
      <c r="G200" s="235"/>
      <c r="H200" s="235"/>
      <c r="I200" s="235"/>
      <c r="J200" s="238"/>
      <c r="K200" s="230" t="s">
        <v>356</v>
      </c>
      <c r="L200" s="231"/>
      <c r="M200" s="6"/>
    </row>
    <row r="201" spans="1:13" x14ac:dyDescent="0.2">
      <c r="B201" s="15"/>
      <c r="C201" s="28"/>
      <c r="D201" s="28"/>
      <c r="E201" s="28"/>
      <c r="F201" s="28"/>
      <c r="G201" s="26"/>
      <c r="H201" s="28"/>
      <c r="I201" s="27"/>
      <c r="J201" s="27"/>
      <c r="K201" s="172" t="s">
        <v>315</v>
      </c>
      <c r="L201" s="164" t="s">
        <v>316</v>
      </c>
    </row>
    <row r="202" spans="1:13" x14ac:dyDescent="0.2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317</v>
      </c>
      <c r="L202" s="164" t="s">
        <v>317</v>
      </c>
    </row>
    <row r="203" spans="1:13" x14ac:dyDescent="0.2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64"/>
    </row>
    <row r="204" spans="1:13" x14ac:dyDescent="0.2">
      <c r="A204" s="31" t="s">
        <v>175</v>
      </c>
      <c r="B204" s="26"/>
      <c r="C204" s="4"/>
      <c r="D204" s="4"/>
      <c r="E204" s="4"/>
      <c r="F204" s="4"/>
      <c r="G204" s="4"/>
      <c r="H204" s="244" t="s">
        <v>597</v>
      </c>
      <c r="I204" s="244"/>
      <c r="J204" s="244"/>
      <c r="K204" s="166">
        <v>0</v>
      </c>
      <c r="L204" s="167">
        <v>0</v>
      </c>
    </row>
    <row r="205" spans="1:13" x14ac:dyDescent="0.2">
      <c r="A205" s="31"/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699229887.33999991</v>
      </c>
      <c r="L205" s="15">
        <f>L197+L204</f>
        <v>194371840.89000002</v>
      </c>
    </row>
    <row r="206" spans="1:13" x14ac:dyDescent="0.2">
      <c r="A206" s="31" t="s">
        <v>187</v>
      </c>
      <c r="B206" s="26"/>
      <c r="C206" s="4"/>
      <c r="D206" s="4"/>
      <c r="E206" s="4"/>
      <c r="F206" s="4"/>
      <c r="G206" s="4"/>
      <c r="H206" s="241" t="s">
        <v>177</v>
      </c>
      <c r="I206" s="241"/>
      <c r="J206" s="241"/>
      <c r="K206" s="4">
        <v>72583461</v>
      </c>
      <c r="L206" s="148">
        <v>72583461</v>
      </c>
    </row>
    <row r="207" spans="1:13" ht="13.5" thickBot="1" x14ac:dyDescent="0.25">
      <c r="A207" s="31"/>
      <c r="B207" s="10"/>
      <c r="C207" s="10"/>
      <c r="D207" s="10"/>
      <c r="E207" s="10"/>
      <c r="F207" s="10"/>
      <c r="G207" s="10"/>
      <c r="H207" s="149"/>
      <c r="I207" s="149"/>
      <c r="J207" s="149"/>
      <c r="K207" s="149"/>
      <c r="L207" s="150"/>
    </row>
    <row r="208" spans="1:13" ht="14.25" thickTop="1" thickBot="1" x14ac:dyDescent="0.25">
      <c r="B208" s="10"/>
      <c r="C208" s="10"/>
      <c r="D208" s="10"/>
      <c r="E208" s="10"/>
      <c r="F208" s="10"/>
      <c r="G208" s="10"/>
      <c r="H208" s="242" t="s">
        <v>176</v>
      </c>
      <c r="I208" s="242"/>
      <c r="J208" s="242"/>
      <c r="K208" s="151">
        <f>K205-K206</f>
        <v>626646426.33999991</v>
      </c>
      <c r="L208" s="152">
        <f>L205-L206</f>
        <v>121788379.89000002</v>
      </c>
    </row>
    <row r="209" spans="2:12" ht="13.5" thickTop="1" x14ac:dyDescent="0.2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2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B21" zoomScale="60" zoomScaleNormal="100" workbookViewId="0">
      <selection activeCell="L53" sqref="L53"/>
    </sheetView>
  </sheetViews>
  <sheetFormatPr defaultRowHeight="12.75" x14ac:dyDescent="0.2"/>
  <cols>
    <col min="1" max="1" width="9.140625" style="1" hidden="1" customWidth="1"/>
    <col min="2" max="2" width="27.7109375" style="1" customWidth="1"/>
    <col min="3" max="30" width="13" style="1" customWidth="1"/>
    <col min="31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318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300</v>
      </c>
    </row>
    <row r="10" spans="1:12" hidden="1" x14ac:dyDescent="0.2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2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189</v>
      </c>
      <c r="L12" s="31" t="s">
        <v>189</v>
      </c>
    </row>
    <row r="13" spans="1:12" s="22" customFormat="1" ht="12.75" hidden="1" customHeight="1" x14ac:dyDescent="0.25">
      <c r="A13" s="1" t="s">
        <v>427</v>
      </c>
      <c r="C13" s="31"/>
      <c r="D13" s="31"/>
      <c r="E13" s="31"/>
      <c r="F13" s="31"/>
      <c r="G13" s="31"/>
      <c r="H13" s="31"/>
      <c r="I13" s="31"/>
      <c r="J13" s="31"/>
      <c r="K13" s="31" t="s">
        <v>420</v>
      </c>
      <c r="L13" s="31" t="s">
        <v>421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608</v>
      </c>
    </row>
    <row r="16" spans="1:12" hidden="1" x14ac:dyDescent="0.2">
      <c r="A16" s="1" t="s">
        <v>301</v>
      </c>
    </row>
    <row r="17" spans="1:13" hidden="1" x14ac:dyDescent="0.2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</row>
    <row r="18" spans="1:13" hidden="1" x14ac:dyDescent="0.2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2">
      <c r="A19" s="1" t="s">
        <v>286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25">
      <c r="A20" s="1" t="s">
        <v>434</v>
      </c>
      <c r="C20" s="1" t="s">
        <v>420</v>
      </c>
      <c r="D20" s="1" t="s">
        <v>421</v>
      </c>
      <c r="E20" s="1" t="s">
        <v>420</v>
      </c>
      <c r="F20" s="1" t="s">
        <v>421</v>
      </c>
      <c r="G20" s="1"/>
      <c r="H20" s="1"/>
      <c r="I20" s="23"/>
      <c r="J20" s="1"/>
    </row>
    <row r="21" spans="1:13" customFormat="1" x14ac:dyDescent="0.2"/>
    <row r="22" spans="1:13" hidden="1" x14ac:dyDescent="0.2">
      <c r="A22" s="1" t="s">
        <v>190</v>
      </c>
    </row>
    <row r="23" spans="1:13" hidden="1" x14ac:dyDescent="0.2">
      <c r="A23" s="1" t="s">
        <v>437</v>
      </c>
      <c r="K23" s="31"/>
    </row>
    <row r="24" spans="1:13" hidden="1" x14ac:dyDescent="0.2">
      <c r="A24" s="1" t="s">
        <v>438</v>
      </c>
      <c r="B24" s="8"/>
      <c r="C24" s="31"/>
      <c r="D24" s="31"/>
      <c r="E24" s="31"/>
      <c r="F24" s="31"/>
      <c r="K24" s="31" t="s">
        <v>290</v>
      </c>
      <c r="L24" s="1" t="s">
        <v>290</v>
      </c>
    </row>
    <row r="25" spans="1:13" hidden="1" x14ac:dyDescent="0.2">
      <c r="A25" s="1" t="s">
        <v>439</v>
      </c>
      <c r="C25" s="64"/>
      <c r="D25" s="31"/>
      <c r="E25" s="64"/>
      <c r="F25" s="31"/>
      <c r="G25" s="7"/>
      <c r="I25" s="7"/>
      <c r="K25" s="64">
        <v>10</v>
      </c>
      <c r="L25" s="1">
        <v>10</v>
      </c>
    </row>
    <row r="26" spans="1:13" hidden="1" x14ac:dyDescent="0.2">
      <c r="A26" s="1" t="s">
        <v>440</v>
      </c>
      <c r="C26" s="31"/>
      <c r="D26" s="31"/>
      <c r="E26" s="31"/>
      <c r="F26" s="31"/>
      <c r="K26" s="31">
        <v>120</v>
      </c>
      <c r="L26" s="1">
        <v>120</v>
      </c>
    </row>
    <row r="27" spans="1:13" s="22" customFormat="1" ht="12.75" hidden="1" customHeight="1" x14ac:dyDescent="0.25">
      <c r="A27" s="1" t="s">
        <v>441</v>
      </c>
      <c r="C27" s="31"/>
      <c r="D27" s="31"/>
      <c r="E27" s="31"/>
      <c r="F27" s="31"/>
      <c r="G27" s="1"/>
      <c r="H27" s="1"/>
      <c r="I27" s="23"/>
      <c r="J27" s="1"/>
      <c r="K27" s="64" t="s">
        <v>421</v>
      </c>
      <c r="L27" s="7" t="s">
        <v>421</v>
      </c>
    </row>
    <row r="29" spans="1:13" ht="18.75" x14ac:dyDescent="0.3">
      <c r="B29" s="223" t="s">
        <v>322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</row>
    <row r="30" spans="1:13" ht="25.5" customHeight="1" x14ac:dyDescent="0.2">
      <c r="B30" s="13" t="s">
        <v>596</v>
      </c>
      <c r="C30" s="239" t="s">
        <v>396</v>
      </c>
      <c r="D30" s="240"/>
      <c r="E30" s="239" t="s">
        <v>397</v>
      </c>
      <c r="F30" s="240"/>
      <c r="G30" s="239" t="s">
        <v>398</v>
      </c>
      <c r="H30" s="240"/>
      <c r="I30" s="239" t="s">
        <v>399</v>
      </c>
      <c r="J30" s="240"/>
      <c r="K30" s="14"/>
      <c r="L30" s="6"/>
      <c r="M30" s="6"/>
    </row>
    <row r="31" spans="1:13" x14ac:dyDescent="0.2">
      <c r="B31" s="8"/>
      <c r="C31" s="9" t="s">
        <v>315</v>
      </c>
      <c r="D31" s="9" t="s">
        <v>316</v>
      </c>
      <c r="E31" s="9" t="s">
        <v>315</v>
      </c>
      <c r="F31" s="9" t="s">
        <v>316</v>
      </c>
      <c r="G31" s="9" t="s">
        <v>315</v>
      </c>
      <c r="H31" s="9" t="s">
        <v>316</v>
      </c>
      <c r="I31" s="9" t="s">
        <v>315</v>
      </c>
      <c r="J31" s="9" t="s">
        <v>316</v>
      </c>
      <c r="K31" s="12"/>
      <c r="L31" s="12"/>
    </row>
    <row r="32" spans="1:13" x14ac:dyDescent="0.2">
      <c r="B32" s="8"/>
      <c r="C32" s="9" t="s">
        <v>317</v>
      </c>
      <c r="D32" s="9" t="s">
        <v>317</v>
      </c>
      <c r="E32" s="9" t="s">
        <v>317</v>
      </c>
      <c r="F32" s="9" t="s">
        <v>317</v>
      </c>
      <c r="G32" s="9" t="s">
        <v>317</v>
      </c>
      <c r="H32" s="9" t="s">
        <v>317</v>
      </c>
      <c r="I32" s="9" t="s">
        <v>317</v>
      </c>
      <c r="J32" s="9" t="s">
        <v>317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690</v>
      </c>
      <c r="B34" s="26" t="s">
        <v>694</v>
      </c>
      <c r="C34" s="10">
        <v>1227000</v>
      </c>
      <c r="D34" s="10">
        <v>595100</v>
      </c>
      <c r="E34" s="10">
        <v>7718500</v>
      </c>
      <c r="F34" s="10">
        <v>803000</v>
      </c>
      <c r="G34" s="10">
        <v>9514800</v>
      </c>
      <c r="H34" s="10">
        <v>348500</v>
      </c>
      <c r="I34" s="10">
        <v>1111700</v>
      </c>
      <c r="J34" s="10">
        <v>335400</v>
      </c>
      <c r="K34" s="4"/>
      <c r="L34" s="4"/>
    </row>
    <row r="35" spans="1:12" x14ac:dyDescent="0.2">
      <c r="A35" s="1" t="s">
        <v>690</v>
      </c>
      <c r="B35" s="26" t="s">
        <v>697</v>
      </c>
      <c r="C35" s="10">
        <v>11787878</v>
      </c>
      <c r="D35" s="10">
        <v>3090076</v>
      </c>
      <c r="E35" s="10">
        <v>25809066</v>
      </c>
      <c r="F35" s="10">
        <v>833957</v>
      </c>
      <c r="G35" s="10">
        <v>24039105</v>
      </c>
      <c r="H35" s="10">
        <v>915374</v>
      </c>
      <c r="I35" s="10">
        <v>17540993</v>
      </c>
      <c r="J35" s="10">
        <v>4994497</v>
      </c>
      <c r="K35" s="4"/>
      <c r="L35" s="4"/>
    </row>
    <row r="36" spans="1:12" x14ac:dyDescent="0.2">
      <c r="A36" s="1" t="s">
        <v>690</v>
      </c>
      <c r="B36" s="26" t="s">
        <v>700</v>
      </c>
      <c r="C36" s="10">
        <v>2239002.9</v>
      </c>
      <c r="D36" s="10">
        <v>1850126.68</v>
      </c>
      <c r="E36" s="10">
        <v>1575000</v>
      </c>
      <c r="F36" s="10">
        <v>0</v>
      </c>
      <c r="G36" s="10">
        <v>4349147.26</v>
      </c>
      <c r="H36" s="10">
        <v>239783.75</v>
      </c>
      <c r="I36" s="10">
        <v>2081562.14</v>
      </c>
      <c r="J36" s="10">
        <v>133441.73000000001</v>
      </c>
      <c r="K36" s="4"/>
      <c r="L36" s="4"/>
    </row>
    <row r="37" spans="1:12" x14ac:dyDescent="0.2">
      <c r="A37" s="1" t="s">
        <v>690</v>
      </c>
      <c r="B37" s="26" t="s">
        <v>691</v>
      </c>
      <c r="C37" s="10">
        <v>79050</v>
      </c>
      <c r="D37" s="10">
        <v>0</v>
      </c>
      <c r="E37" s="10">
        <v>1633368.5</v>
      </c>
      <c r="F37" s="10">
        <v>55912</v>
      </c>
      <c r="G37" s="10">
        <v>922752.94</v>
      </c>
      <c r="H37" s="10">
        <v>11422</v>
      </c>
      <c r="I37" s="10">
        <v>39835.660000000003</v>
      </c>
      <c r="J37" s="10">
        <v>0</v>
      </c>
      <c r="K37" s="4"/>
      <c r="L37" s="4"/>
    </row>
    <row r="38" spans="1:12" x14ac:dyDescent="0.2">
      <c r="A38" s="1" t="s">
        <v>690</v>
      </c>
      <c r="B38" s="26" t="s">
        <v>692</v>
      </c>
      <c r="C38" s="10">
        <v>186440.94</v>
      </c>
      <c r="D38" s="10">
        <v>187.37</v>
      </c>
      <c r="E38" s="10">
        <v>1979962.1</v>
      </c>
      <c r="F38" s="10">
        <v>74792.58</v>
      </c>
      <c r="G38" s="10">
        <v>285416.73</v>
      </c>
      <c r="H38" s="10">
        <v>3770.22</v>
      </c>
      <c r="I38" s="10">
        <v>590915.17000000004</v>
      </c>
      <c r="J38" s="10">
        <v>244544.01</v>
      </c>
      <c r="K38" s="4"/>
      <c r="L38" s="4"/>
    </row>
    <row r="39" spans="1:12" x14ac:dyDescent="0.2">
      <c r="A39" s="1" t="s">
        <v>690</v>
      </c>
      <c r="B39" s="26" t="s">
        <v>693</v>
      </c>
      <c r="C39" s="10">
        <v>1823724.97</v>
      </c>
      <c r="D39" s="10">
        <v>771747.4</v>
      </c>
      <c r="E39" s="10">
        <v>4298468.29</v>
      </c>
      <c r="F39" s="10">
        <v>145075.93</v>
      </c>
      <c r="G39" s="10">
        <v>2180041.33</v>
      </c>
      <c r="H39" s="10">
        <v>100195.84</v>
      </c>
      <c r="I39" s="10">
        <v>84535.66</v>
      </c>
      <c r="J39" s="10">
        <v>0</v>
      </c>
      <c r="K39" s="4"/>
      <c r="L39" s="4"/>
    </row>
    <row r="40" spans="1:12" x14ac:dyDescent="0.2">
      <c r="A40" s="1" t="s">
        <v>690</v>
      </c>
      <c r="B40" s="26" t="s">
        <v>695</v>
      </c>
      <c r="C40" s="10">
        <v>3001231</v>
      </c>
      <c r="D40" s="10">
        <v>1061590</v>
      </c>
      <c r="E40" s="10">
        <v>10446824</v>
      </c>
      <c r="F40" s="10">
        <v>346019</v>
      </c>
      <c r="G40" s="10">
        <v>6231283</v>
      </c>
      <c r="H40" s="10">
        <v>1488723</v>
      </c>
      <c r="I40" s="10">
        <v>4714100</v>
      </c>
      <c r="J40" s="10">
        <v>23351</v>
      </c>
      <c r="K40" s="4"/>
      <c r="L40" s="4"/>
    </row>
    <row r="41" spans="1:12" x14ac:dyDescent="0.2">
      <c r="A41" s="1" t="s">
        <v>690</v>
      </c>
      <c r="B41" s="26" t="s">
        <v>696</v>
      </c>
      <c r="C41" s="10">
        <v>1292830.83</v>
      </c>
      <c r="D41" s="10">
        <v>19638.59</v>
      </c>
      <c r="E41" s="10">
        <v>4230332.16</v>
      </c>
      <c r="F41" s="10">
        <v>261727.84</v>
      </c>
      <c r="G41" s="10">
        <v>1734800.88</v>
      </c>
      <c r="H41" s="10">
        <v>38949.19</v>
      </c>
      <c r="I41" s="10">
        <v>929.77</v>
      </c>
      <c r="J41" s="10">
        <v>0</v>
      </c>
      <c r="K41" s="4"/>
      <c r="L41" s="4"/>
    </row>
    <row r="42" spans="1:12" x14ac:dyDescent="0.2">
      <c r="A42" s="1" t="s">
        <v>690</v>
      </c>
      <c r="B42" s="26" t="s">
        <v>698</v>
      </c>
      <c r="C42" s="10">
        <v>313093.51</v>
      </c>
      <c r="D42" s="10">
        <v>185000</v>
      </c>
      <c r="E42" s="10">
        <v>9340543.6500000004</v>
      </c>
      <c r="F42" s="10">
        <v>633792.5</v>
      </c>
      <c r="G42" s="10">
        <v>12609780.18</v>
      </c>
      <c r="H42" s="10">
        <v>1070522.73</v>
      </c>
      <c r="I42" s="10">
        <v>3428462.29</v>
      </c>
      <c r="J42" s="10">
        <v>641293.80000000005</v>
      </c>
      <c r="K42" s="4"/>
      <c r="L42" s="4"/>
    </row>
    <row r="43" spans="1:12" x14ac:dyDescent="0.2">
      <c r="A43" s="1" t="s">
        <v>690</v>
      </c>
      <c r="B43" s="26" t="s">
        <v>699</v>
      </c>
      <c r="C43" s="10">
        <v>951124.93</v>
      </c>
      <c r="D43" s="10">
        <v>332639.21000000002</v>
      </c>
      <c r="E43" s="10">
        <v>12917732.82</v>
      </c>
      <c r="F43" s="10">
        <v>415080.66</v>
      </c>
      <c r="G43" s="10">
        <v>17806293.609999999</v>
      </c>
      <c r="H43" s="10">
        <v>559111.42000000004</v>
      </c>
      <c r="I43" s="10">
        <v>5239560.75</v>
      </c>
      <c r="J43" s="10">
        <v>169501.75</v>
      </c>
      <c r="K43" s="4"/>
      <c r="L43" s="4"/>
    </row>
    <row r="44" spans="1:12" x14ac:dyDescent="0.2">
      <c r="A44" s="1" t="s">
        <v>690</v>
      </c>
      <c r="B44" s="26" t="s">
        <v>701</v>
      </c>
      <c r="C44" s="10">
        <v>214500</v>
      </c>
      <c r="D44" s="10">
        <v>700</v>
      </c>
      <c r="E44" s="10">
        <v>5208246.7</v>
      </c>
      <c r="F44" s="10">
        <v>1882240.63</v>
      </c>
      <c r="G44" s="10">
        <v>647577.46</v>
      </c>
      <c r="H44" s="10">
        <v>44183.16</v>
      </c>
      <c r="I44" s="10">
        <v>585134.26</v>
      </c>
      <c r="J44" s="10">
        <v>327724.12</v>
      </c>
      <c r="K44" s="4"/>
      <c r="L44" s="4"/>
    </row>
    <row r="45" spans="1:12" x14ac:dyDescent="0.2">
      <c r="A45" s="1" t="s">
        <v>690</v>
      </c>
      <c r="B45" s="26" t="s">
        <v>702</v>
      </c>
      <c r="C45" s="10">
        <v>552083.81999999995</v>
      </c>
      <c r="D45" s="10">
        <v>2219.12</v>
      </c>
      <c r="E45" s="10">
        <v>3661734.12</v>
      </c>
      <c r="F45" s="10">
        <v>201008.74</v>
      </c>
      <c r="G45" s="10">
        <v>2686891.72</v>
      </c>
      <c r="H45" s="10">
        <v>73965.86</v>
      </c>
      <c r="I45" s="10">
        <v>318992.59999999998</v>
      </c>
      <c r="J45" s="10">
        <v>153625.1</v>
      </c>
      <c r="K45" s="4"/>
      <c r="L45" s="4"/>
    </row>
    <row r="46" spans="1:12" x14ac:dyDescent="0.2">
      <c r="A46" s="1" t="s">
        <v>690</v>
      </c>
      <c r="B46" s="26" t="s">
        <v>703</v>
      </c>
      <c r="C46" s="10">
        <v>897012.43</v>
      </c>
      <c r="D46" s="10">
        <v>457627.26</v>
      </c>
      <c r="E46" s="10">
        <v>7303295.1299999999</v>
      </c>
      <c r="F46" s="10">
        <v>433921.18</v>
      </c>
      <c r="G46" s="10">
        <v>1376373.94</v>
      </c>
      <c r="H46" s="10">
        <v>13634.89</v>
      </c>
      <c r="I46" s="10">
        <v>472704.66</v>
      </c>
      <c r="J46" s="10">
        <v>191466.04</v>
      </c>
      <c r="K46" s="4"/>
      <c r="L46" s="4"/>
    </row>
    <row r="47" spans="1:12" x14ac:dyDescent="0.2">
      <c r="A47" s="1" t="s">
        <v>690</v>
      </c>
      <c r="B47" s="26" t="s">
        <v>704</v>
      </c>
      <c r="C47" s="10">
        <v>335068.62</v>
      </c>
      <c r="D47" s="10">
        <v>0</v>
      </c>
      <c r="E47" s="10">
        <v>2694341.91</v>
      </c>
      <c r="F47" s="10">
        <v>102033.73</v>
      </c>
      <c r="G47" s="10">
        <v>2279643.1</v>
      </c>
      <c r="H47" s="10">
        <v>35047.57</v>
      </c>
      <c r="I47" s="10">
        <v>65714.899999999994</v>
      </c>
      <c r="J47" s="10">
        <v>0</v>
      </c>
      <c r="K47" s="4"/>
      <c r="L47" s="4"/>
    </row>
    <row r="48" spans="1:12" x14ac:dyDescent="0.2">
      <c r="A48" s="1" t="s">
        <v>690</v>
      </c>
      <c r="B48" s="26" t="s">
        <v>705</v>
      </c>
      <c r="C48" s="10">
        <v>155414.23000000001</v>
      </c>
      <c r="D48" s="10">
        <v>4000</v>
      </c>
      <c r="E48" s="10">
        <v>2344634.3199999998</v>
      </c>
      <c r="F48" s="10">
        <v>157223.44</v>
      </c>
      <c r="G48" s="10">
        <v>360043.45</v>
      </c>
      <c r="H48" s="10">
        <v>8906.43</v>
      </c>
      <c r="I48" s="10">
        <v>574748.49</v>
      </c>
      <c r="J48" s="10">
        <v>94322.66</v>
      </c>
      <c r="K48" s="4"/>
      <c r="L48" s="4"/>
    </row>
    <row r="49" spans="1:12" x14ac:dyDescent="0.2">
      <c r="A49" s="1" t="s">
        <v>690</v>
      </c>
      <c r="B49" s="26" t="s">
        <v>706</v>
      </c>
      <c r="C49" s="10">
        <v>177289.75</v>
      </c>
      <c r="D49" s="10">
        <v>7.1</v>
      </c>
      <c r="E49" s="10">
        <v>1553134.82</v>
      </c>
      <c r="F49" s="10">
        <v>56738.93</v>
      </c>
      <c r="G49" s="10">
        <v>436071.56</v>
      </c>
      <c r="H49" s="10">
        <v>18138.080000000002</v>
      </c>
      <c r="I49" s="10">
        <v>227791.04</v>
      </c>
      <c r="J49" s="10">
        <v>9587.57</v>
      </c>
      <c r="K49" s="4"/>
      <c r="L49" s="4"/>
    </row>
    <row r="50" spans="1:12" x14ac:dyDescent="0.2">
      <c r="A50" s="1" t="s">
        <v>690</v>
      </c>
      <c r="B50" s="26" t="s">
        <v>707</v>
      </c>
      <c r="C50" s="10">
        <v>750515.31</v>
      </c>
      <c r="D50" s="10">
        <v>0</v>
      </c>
      <c r="E50" s="10">
        <v>6134679.54</v>
      </c>
      <c r="F50" s="10">
        <v>136148.01999999999</v>
      </c>
      <c r="G50" s="10">
        <v>2757390.03</v>
      </c>
      <c r="H50" s="10">
        <v>37465.78</v>
      </c>
      <c r="I50" s="10">
        <v>412217.44</v>
      </c>
      <c r="J50" s="10">
        <v>76000</v>
      </c>
      <c r="K50" s="4"/>
      <c r="L50" s="4"/>
    </row>
    <row r="51" spans="1:12" x14ac:dyDescent="0.2">
      <c r="A51" s="1" t="s">
        <v>690</v>
      </c>
      <c r="B51" s="26" t="s">
        <v>708</v>
      </c>
      <c r="C51" s="10">
        <v>404479.36</v>
      </c>
      <c r="D51" s="10">
        <v>0</v>
      </c>
      <c r="E51" s="10">
        <v>2098357.21</v>
      </c>
      <c r="F51" s="10">
        <v>89786.99</v>
      </c>
      <c r="G51" s="10">
        <v>399262.07</v>
      </c>
      <c r="H51" s="10">
        <v>8618.18</v>
      </c>
      <c r="I51" s="10">
        <v>232895.29</v>
      </c>
      <c r="J51" s="10">
        <v>135084.59</v>
      </c>
      <c r="K51" s="4"/>
      <c r="L51" s="4"/>
    </row>
    <row r="52" spans="1:12" x14ac:dyDescent="0.2">
      <c r="A52" s="1" t="s">
        <v>690</v>
      </c>
      <c r="B52" s="26" t="s">
        <v>709</v>
      </c>
      <c r="C52" s="10">
        <v>475959.89</v>
      </c>
      <c r="D52" s="10">
        <v>60000</v>
      </c>
      <c r="E52" s="10">
        <v>2879962.13</v>
      </c>
      <c r="F52" s="10">
        <v>137139.14000000001</v>
      </c>
      <c r="G52" s="10">
        <v>1483687.14</v>
      </c>
      <c r="H52" s="10">
        <v>30307.919999999998</v>
      </c>
      <c r="I52" s="10">
        <v>1481070.23</v>
      </c>
      <c r="J52" s="10">
        <v>288847.15999999997</v>
      </c>
      <c r="K52" s="4"/>
      <c r="L52" s="4"/>
    </row>
    <row r="53" spans="1:12" x14ac:dyDescent="0.2">
      <c r="A53" s="1" t="s">
        <v>690</v>
      </c>
      <c r="B53" s="26" t="s">
        <v>710</v>
      </c>
      <c r="C53" s="10">
        <v>2321758</v>
      </c>
      <c r="D53" s="10">
        <v>1057541</v>
      </c>
      <c r="E53" s="10">
        <v>3365424</v>
      </c>
      <c r="F53" s="10">
        <v>167956</v>
      </c>
      <c r="G53" s="10">
        <v>2190995</v>
      </c>
      <c r="H53" s="10">
        <v>31145</v>
      </c>
      <c r="I53" s="10">
        <v>1201435</v>
      </c>
      <c r="J53" s="10">
        <v>793894</v>
      </c>
      <c r="K53" s="4"/>
      <c r="L53" s="4"/>
    </row>
    <row r="54" spans="1:12" x14ac:dyDescent="0.2">
      <c r="A54" s="1" t="s">
        <v>690</v>
      </c>
      <c r="B54" s="26" t="s">
        <v>711</v>
      </c>
      <c r="C54" s="10">
        <v>824365.97</v>
      </c>
      <c r="D54" s="10">
        <v>236099.56</v>
      </c>
      <c r="E54" s="10">
        <v>3961704.97</v>
      </c>
      <c r="F54" s="10">
        <v>83927.79</v>
      </c>
      <c r="G54" s="10">
        <v>1560824.75</v>
      </c>
      <c r="H54" s="10">
        <v>4695.76</v>
      </c>
      <c r="I54" s="10">
        <v>553569.02</v>
      </c>
      <c r="J54" s="10">
        <v>94656.04</v>
      </c>
      <c r="K54" s="4"/>
      <c r="L54" s="4"/>
    </row>
    <row r="55" spans="1:12" x14ac:dyDescent="0.2">
      <c r="A55" s="1" t="s">
        <v>690</v>
      </c>
      <c r="B55" s="26" t="s">
        <v>712</v>
      </c>
      <c r="C55" s="10">
        <v>308219.19</v>
      </c>
      <c r="D55" s="10">
        <v>0</v>
      </c>
      <c r="E55" s="10">
        <v>2367429.44</v>
      </c>
      <c r="F55" s="10">
        <v>107327.79</v>
      </c>
      <c r="G55" s="10">
        <v>828521.46</v>
      </c>
      <c r="H55" s="10">
        <v>3000</v>
      </c>
      <c r="I55" s="10">
        <v>11445</v>
      </c>
      <c r="J55" s="10">
        <v>0</v>
      </c>
      <c r="K55" s="4"/>
      <c r="L55" s="4"/>
    </row>
    <row r="56" spans="1:12" x14ac:dyDescent="0.2">
      <c r="A56" s="1" t="s">
        <v>690</v>
      </c>
      <c r="B56" s="26" t="s">
        <v>713</v>
      </c>
      <c r="C56" s="10">
        <v>304164.78999999998</v>
      </c>
      <c r="D56" s="10">
        <v>22655</v>
      </c>
      <c r="E56" s="10">
        <v>2359186.2400000002</v>
      </c>
      <c r="F56" s="10">
        <v>65000</v>
      </c>
      <c r="G56" s="10">
        <v>444342.41</v>
      </c>
      <c r="H56" s="10">
        <v>0</v>
      </c>
      <c r="I56" s="10">
        <v>0</v>
      </c>
      <c r="J56" s="10">
        <v>0</v>
      </c>
      <c r="K56" s="4"/>
      <c r="L56" s="4"/>
    </row>
    <row r="57" spans="1:12" x14ac:dyDescent="0.2">
      <c r="A57" s="1" t="s">
        <v>690</v>
      </c>
      <c r="B57" s="26" t="s">
        <v>714</v>
      </c>
      <c r="C57" s="10">
        <v>349385.36</v>
      </c>
      <c r="D57" s="10">
        <v>23198.87</v>
      </c>
      <c r="E57" s="10">
        <v>1864170.92</v>
      </c>
      <c r="F57" s="10">
        <v>74681.34</v>
      </c>
      <c r="G57" s="10">
        <v>363595.89</v>
      </c>
      <c r="H57" s="10">
        <v>6397.74</v>
      </c>
      <c r="I57" s="10">
        <v>219374.12</v>
      </c>
      <c r="J57" s="10">
        <v>147399.15</v>
      </c>
      <c r="K57" s="4"/>
      <c r="L57" s="4"/>
    </row>
    <row r="58" spans="1:12" x14ac:dyDescent="0.2">
      <c r="A58" s="1" t="s">
        <v>690</v>
      </c>
      <c r="B58" s="26" t="s">
        <v>715</v>
      </c>
      <c r="C58" s="10">
        <v>114588.46</v>
      </c>
      <c r="D58" s="10">
        <v>2672.54</v>
      </c>
      <c r="E58" s="10">
        <v>2211941.23</v>
      </c>
      <c r="F58" s="10">
        <v>105661.47</v>
      </c>
      <c r="G58" s="10">
        <v>610162.89</v>
      </c>
      <c r="H58" s="10">
        <v>13663.19</v>
      </c>
      <c r="I58" s="10">
        <v>423109.8</v>
      </c>
      <c r="J58" s="10">
        <v>792.41</v>
      </c>
      <c r="K58" s="4"/>
      <c r="L58" s="4"/>
    </row>
    <row r="59" spans="1:12" x14ac:dyDescent="0.2">
      <c r="A59" s="1" t="s">
        <v>690</v>
      </c>
      <c r="B59" s="26" t="s">
        <v>716</v>
      </c>
      <c r="C59" s="10">
        <v>559500</v>
      </c>
      <c r="D59" s="10">
        <v>150000</v>
      </c>
      <c r="E59" s="10">
        <v>10884700</v>
      </c>
      <c r="F59" s="10">
        <v>568200</v>
      </c>
      <c r="G59" s="10">
        <v>16859700</v>
      </c>
      <c r="H59" s="10">
        <v>541800</v>
      </c>
      <c r="I59" s="10">
        <v>8098900</v>
      </c>
      <c r="J59" s="10">
        <v>3068200</v>
      </c>
      <c r="K59" s="4"/>
      <c r="L59" s="4"/>
    </row>
    <row r="60" spans="1:12" x14ac:dyDescent="0.2">
      <c r="A60" s="1" t="s">
        <v>690</v>
      </c>
      <c r="B60" s="26" t="s">
        <v>717</v>
      </c>
      <c r="C60" s="10">
        <v>2593936.7400000002</v>
      </c>
      <c r="D60" s="10">
        <v>1097000.71</v>
      </c>
      <c r="E60" s="10">
        <v>4417064.26</v>
      </c>
      <c r="F60" s="10">
        <v>217665.75</v>
      </c>
      <c r="G60" s="10">
        <v>2669267.7599999998</v>
      </c>
      <c r="H60" s="10">
        <v>40895.53</v>
      </c>
      <c r="I60" s="10">
        <v>669996.27</v>
      </c>
      <c r="J60" s="10">
        <v>300852.18</v>
      </c>
      <c r="K60" s="4"/>
      <c r="L60" s="4"/>
    </row>
    <row r="61" spans="1:12" x14ac:dyDescent="0.2">
      <c r="A61" s="1" t="s">
        <v>690</v>
      </c>
      <c r="B61" s="26" t="s">
        <v>718</v>
      </c>
      <c r="C61" s="10">
        <v>611827.68999999994</v>
      </c>
      <c r="D61" s="10">
        <v>165474.70000000001</v>
      </c>
      <c r="E61" s="10">
        <v>5185797.7699999996</v>
      </c>
      <c r="F61" s="10">
        <v>155338.1</v>
      </c>
      <c r="G61" s="10">
        <v>3095264.01</v>
      </c>
      <c r="H61" s="10">
        <v>78542</v>
      </c>
      <c r="I61" s="10">
        <v>1103532.28</v>
      </c>
      <c r="J61" s="10">
        <v>172171.1</v>
      </c>
      <c r="K61" s="4"/>
      <c r="L61" s="4"/>
    </row>
    <row r="62" spans="1:12" x14ac:dyDescent="0.2">
      <c r="A62" s="1" t="s">
        <v>690</v>
      </c>
      <c r="B62" s="26" t="s">
        <v>719</v>
      </c>
      <c r="C62" s="10">
        <v>2235430.71</v>
      </c>
      <c r="D62" s="10">
        <v>1094903.29</v>
      </c>
      <c r="E62" s="10">
        <v>2584532.61</v>
      </c>
      <c r="F62" s="10">
        <v>116148.65</v>
      </c>
      <c r="G62" s="10">
        <v>1468517.65</v>
      </c>
      <c r="H62" s="10">
        <v>29618.04</v>
      </c>
      <c r="I62" s="10">
        <v>1063719.8400000001</v>
      </c>
      <c r="J62" s="10">
        <v>241952.7</v>
      </c>
      <c r="K62" s="4"/>
      <c r="L62" s="4"/>
    </row>
    <row r="63" spans="1:12" x14ac:dyDescent="0.2">
      <c r="A63" s="1" t="s">
        <v>690</v>
      </c>
      <c r="B63" s="26" t="s">
        <v>720</v>
      </c>
      <c r="C63" s="10">
        <v>354116</v>
      </c>
      <c r="D63" s="10">
        <v>0</v>
      </c>
      <c r="E63" s="10">
        <v>4809588</v>
      </c>
      <c r="F63" s="10">
        <v>138953</v>
      </c>
      <c r="G63" s="10">
        <v>1687308</v>
      </c>
      <c r="H63" s="10">
        <v>22732</v>
      </c>
      <c r="I63" s="10">
        <v>1025974</v>
      </c>
      <c r="J63" s="10">
        <v>196605</v>
      </c>
      <c r="K63" s="4"/>
      <c r="L63" s="4"/>
    </row>
    <row r="64" spans="1:12" x14ac:dyDescent="0.2">
      <c r="A64" s="1" t="s">
        <v>325</v>
      </c>
      <c r="B64" s="26" t="s">
        <v>721</v>
      </c>
      <c r="C64" s="10">
        <v>377417.85</v>
      </c>
      <c r="D64" s="10">
        <v>0</v>
      </c>
      <c r="E64" s="10">
        <v>3733978.13</v>
      </c>
      <c r="F64" s="10">
        <v>139357.51999999999</v>
      </c>
      <c r="G64" s="10">
        <v>2246153.94</v>
      </c>
      <c r="H64" s="10">
        <v>162044.78</v>
      </c>
      <c r="I64" s="10">
        <v>576560.27</v>
      </c>
      <c r="J64" s="10">
        <v>232629.16</v>
      </c>
      <c r="K64" s="4"/>
      <c r="L64" s="4"/>
    </row>
    <row r="65" spans="1:13" x14ac:dyDescent="0.2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26" t="s">
        <v>289</v>
      </c>
      <c r="C66" s="11">
        <f t="shared" ref="C66:J66" si="0">SUBTOTAL(9,C33:C65)</f>
        <v>37818411.25</v>
      </c>
      <c r="D66" s="11">
        <f t="shared" si="0"/>
        <v>12280204.399999999</v>
      </c>
      <c r="E66" s="11">
        <f t="shared" si="0"/>
        <v>161573700.97</v>
      </c>
      <c r="F66" s="11">
        <f t="shared" si="0"/>
        <v>8705815.7199999988</v>
      </c>
      <c r="G66" s="11">
        <f t="shared" si="0"/>
        <v>126125015.15999998</v>
      </c>
      <c r="H66" s="11">
        <f t="shared" si="0"/>
        <v>5981154.0600000015</v>
      </c>
      <c r="I66" s="11">
        <f t="shared" si="0"/>
        <v>54151478.949999996</v>
      </c>
      <c r="J66" s="11">
        <f t="shared" si="0"/>
        <v>13067838.27</v>
      </c>
      <c r="K66" s="4"/>
      <c r="L66" s="4"/>
    </row>
    <row r="67" spans="1:13" x14ac:dyDescent="0.2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229" t="s">
        <v>322</v>
      </c>
      <c r="C68" s="229"/>
      <c r="D68" s="229"/>
      <c r="E68" s="229"/>
      <c r="F68" s="229"/>
      <c r="G68" s="229"/>
      <c r="H68" s="229"/>
      <c r="I68" s="229"/>
      <c r="J68" s="229"/>
      <c r="K68" s="229"/>
      <c r="L68" s="229"/>
    </row>
    <row r="69" spans="1:13" ht="25.5" customHeight="1" x14ac:dyDescent="0.2">
      <c r="B69" s="13" t="s">
        <v>596</v>
      </c>
      <c r="C69" s="230" t="s">
        <v>400</v>
      </c>
      <c r="D69" s="231"/>
      <c r="E69" s="230" t="s">
        <v>355</v>
      </c>
      <c r="F69" s="232"/>
      <c r="G69" s="235"/>
      <c r="H69" s="235"/>
      <c r="I69" s="235"/>
      <c r="J69" s="235"/>
      <c r="K69" s="232" t="s">
        <v>162</v>
      </c>
      <c r="L69" s="231"/>
      <c r="M69" s="6"/>
    </row>
    <row r="70" spans="1:13" x14ac:dyDescent="0.2">
      <c r="B70" s="26"/>
      <c r="C70" s="27" t="s">
        <v>315</v>
      </c>
      <c r="D70" s="27" t="s">
        <v>316</v>
      </c>
      <c r="E70" s="27" t="s">
        <v>315</v>
      </c>
      <c r="F70" s="27" t="s">
        <v>316</v>
      </c>
      <c r="G70" s="27"/>
      <c r="H70" s="27"/>
      <c r="I70" s="28"/>
      <c r="J70" s="28"/>
      <c r="K70" s="27" t="s">
        <v>315</v>
      </c>
      <c r="L70" s="27" t="s">
        <v>316</v>
      </c>
    </row>
    <row r="71" spans="1:13" x14ac:dyDescent="0.2">
      <c r="B71" s="26"/>
      <c r="C71" s="27" t="s">
        <v>317</v>
      </c>
      <c r="D71" s="27" t="s">
        <v>317</v>
      </c>
      <c r="E71" s="27" t="s">
        <v>317</v>
      </c>
      <c r="F71" s="27" t="s">
        <v>317</v>
      </c>
      <c r="G71" s="27"/>
      <c r="H71" s="27"/>
      <c r="I71" s="28"/>
      <c r="J71" s="28"/>
      <c r="K71" s="27" t="s">
        <v>317</v>
      </c>
      <c r="L71" s="27" t="s">
        <v>317</v>
      </c>
    </row>
    <row r="72" spans="1:13" x14ac:dyDescent="0.2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2">
      <c r="A73" s="1" t="s">
        <v>690</v>
      </c>
      <c r="B73" s="26" t="s">
        <v>694</v>
      </c>
      <c r="C73" s="10">
        <v>2705400</v>
      </c>
      <c r="D73" s="10">
        <v>126200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K103" si="1">C34+E34+G34+I34+C73+E73</f>
        <v>22277400</v>
      </c>
      <c r="L73" s="10">
        <f t="shared" ref="L73:L103" si="2">D34+F34+H34+J34+D73+F73</f>
        <v>2208200</v>
      </c>
    </row>
    <row r="74" spans="1:13" x14ac:dyDescent="0.2">
      <c r="A74" s="1" t="s">
        <v>690</v>
      </c>
      <c r="B74" s="26" t="s">
        <v>697</v>
      </c>
      <c r="C74" s="10">
        <v>14536883</v>
      </c>
      <c r="D74" s="10">
        <v>1443233</v>
      </c>
      <c r="E74" s="10">
        <v>0</v>
      </c>
      <c r="F74" s="10">
        <v>1532208</v>
      </c>
      <c r="G74" s="10"/>
      <c r="H74" s="10"/>
      <c r="I74" s="4"/>
      <c r="J74" s="4"/>
      <c r="K74" s="10">
        <f t="shared" si="1"/>
        <v>93713925</v>
      </c>
      <c r="L74" s="10">
        <f t="shared" si="2"/>
        <v>12809345</v>
      </c>
    </row>
    <row r="75" spans="1:13" x14ac:dyDescent="0.2">
      <c r="A75" s="1" t="s">
        <v>690</v>
      </c>
      <c r="B75" s="26" t="s">
        <v>700</v>
      </c>
      <c r="C75" s="10">
        <v>5912224.21</v>
      </c>
      <c r="D75" s="10">
        <v>2126450.41</v>
      </c>
      <c r="E75" s="10">
        <v>636886.26</v>
      </c>
      <c r="F75" s="10">
        <v>426931.46</v>
      </c>
      <c r="G75" s="10"/>
      <c r="H75" s="10"/>
      <c r="I75" s="4"/>
      <c r="J75" s="4"/>
      <c r="K75" s="10">
        <f t="shared" si="1"/>
        <v>16793822.770000003</v>
      </c>
      <c r="L75" s="10">
        <f t="shared" si="2"/>
        <v>4776734.03</v>
      </c>
    </row>
    <row r="76" spans="1:13" x14ac:dyDescent="0.2">
      <c r="A76" s="1" t="s">
        <v>690</v>
      </c>
      <c r="B76" s="26" t="s">
        <v>691</v>
      </c>
      <c r="C76" s="10">
        <v>1220619.2</v>
      </c>
      <c r="D76" s="10">
        <v>83817</v>
      </c>
      <c r="E76" s="10">
        <v>0</v>
      </c>
      <c r="F76" s="10">
        <v>0</v>
      </c>
      <c r="G76" s="10"/>
      <c r="H76" s="10"/>
      <c r="I76" s="4"/>
      <c r="J76" s="4"/>
      <c r="K76" s="10">
        <f t="shared" si="1"/>
        <v>3895626.3</v>
      </c>
      <c r="L76" s="10">
        <f t="shared" si="2"/>
        <v>151151</v>
      </c>
    </row>
    <row r="77" spans="1:13" x14ac:dyDescent="0.2">
      <c r="A77" s="1" t="s">
        <v>690</v>
      </c>
      <c r="B77" s="26" t="s">
        <v>692</v>
      </c>
      <c r="C77" s="10">
        <v>1495977.56</v>
      </c>
      <c r="D77" s="10">
        <v>351424.88</v>
      </c>
      <c r="E77" s="10">
        <v>783.53</v>
      </c>
      <c r="F77" s="10">
        <v>0</v>
      </c>
      <c r="G77" s="10"/>
      <c r="H77" s="10"/>
      <c r="I77" s="4"/>
      <c r="J77" s="4"/>
      <c r="K77" s="10">
        <f t="shared" si="1"/>
        <v>4539496.03</v>
      </c>
      <c r="L77" s="10">
        <f t="shared" si="2"/>
        <v>674719.06</v>
      </c>
    </row>
    <row r="78" spans="1:13" x14ac:dyDescent="0.2">
      <c r="A78" s="1" t="s">
        <v>690</v>
      </c>
      <c r="B78" s="26" t="s">
        <v>693</v>
      </c>
      <c r="C78" s="10">
        <v>1404170.57</v>
      </c>
      <c r="D78" s="10">
        <v>244637</v>
      </c>
      <c r="E78" s="10">
        <v>0</v>
      </c>
      <c r="F78" s="10">
        <v>0</v>
      </c>
      <c r="G78" s="10"/>
      <c r="H78" s="10"/>
      <c r="I78" s="4"/>
      <c r="J78" s="4"/>
      <c r="K78" s="10">
        <f t="shared" si="1"/>
        <v>9790940.8200000003</v>
      </c>
      <c r="L78" s="10">
        <f t="shared" si="2"/>
        <v>1261656.17</v>
      </c>
    </row>
    <row r="79" spans="1:13" x14ac:dyDescent="0.2">
      <c r="A79" s="1" t="s">
        <v>690</v>
      </c>
      <c r="B79" s="26" t="s">
        <v>695</v>
      </c>
      <c r="C79" s="10">
        <v>1927253</v>
      </c>
      <c r="D79" s="10">
        <v>155059</v>
      </c>
      <c r="E79" s="10">
        <v>454830</v>
      </c>
      <c r="F79" s="10">
        <v>35143</v>
      </c>
      <c r="G79" s="10"/>
      <c r="H79" s="10"/>
      <c r="I79" s="4"/>
      <c r="J79" s="4"/>
      <c r="K79" s="10">
        <f t="shared" si="1"/>
        <v>26775521</v>
      </c>
      <c r="L79" s="10">
        <f t="shared" si="2"/>
        <v>3109885</v>
      </c>
    </row>
    <row r="80" spans="1:13" x14ac:dyDescent="0.2">
      <c r="A80" s="1" t="s">
        <v>690</v>
      </c>
      <c r="B80" s="26" t="s">
        <v>696</v>
      </c>
      <c r="C80" s="10">
        <v>2006997.84</v>
      </c>
      <c r="D80" s="10">
        <v>285088.09999999998</v>
      </c>
      <c r="E80" s="10">
        <v>60000</v>
      </c>
      <c r="F80" s="10">
        <v>60000</v>
      </c>
      <c r="G80" s="10"/>
      <c r="H80" s="10"/>
      <c r="I80" s="4"/>
      <c r="J80" s="4"/>
      <c r="K80" s="10">
        <f t="shared" si="1"/>
        <v>9325891.4800000004</v>
      </c>
      <c r="L80" s="10">
        <f t="shared" si="2"/>
        <v>665403.72</v>
      </c>
    </row>
    <row r="81" spans="1:12" x14ac:dyDescent="0.2">
      <c r="A81" s="1" t="s">
        <v>690</v>
      </c>
      <c r="B81" s="26" t="s">
        <v>698</v>
      </c>
      <c r="C81" s="10">
        <v>5008774.1100000003</v>
      </c>
      <c r="D81" s="10">
        <v>920377.4</v>
      </c>
      <c r="E81" s="10">
        <v>1817428.89</v>
      </c>
      <c r="F81" s="10">
        <v>1951800</v>
      </c>
      <c r="G81" s="10"/>
      <c r="H81" s="10"/>
      <c r="I81" s="4"/>
      <c r="J81" s="4"/>
      <c r="K81" s="10">
        <f t="shared" si="1"/>
        <v>32518082.629999999</v>
      </c>
      <c r="L81" s="10">
        <f t="shared" si="2"/>
        <v>5402786.4299999997</v>
      </c>
    </row>
    <row r="82" spans="1:12" x14ac:dyDescent="0.2">
      <c r="A82" s="1" t="s">
        <v>690</v>
      </c>
      <c r="B82" s="26" t="s">
        <v>699</v>
      </c>
      <c r="C82" s="10">
        <v>5603772.0300000003</v>
      </c>
      <c r="D82" s="10">
        <v>588962.52</v>
      </c>
      <c r="E82" s="10">
        <v>0</v>
      </c>
      <c r="F82" s="10">
        <v>0</v>
      </c>
      <c r="G82" s="10"/>
      <c r="H82" s="10"/>
      <c r="I82" s="4"/>
      <c r="J82" s="4"/>
      <c r="K82" s="10">
        <f t="shared" si="1"/>
        <v>42518484.140000001</v>
      </c>
      <c r="L82" s="10">
        <f t="shared" si="2"/>
        <v>2065295.56</v>
      </c>
    </row>
    <row r="83" spans="1:12" x14ac:dyDescent="0.2">
      <c r="A83" s="1" t="s">
        <v>690</v>
      </c>
      <c r="B83" s="26" t="s">
        <v>701</v>
      </c>
      <c r="C83" s="10">
        <v>339664.25</v>
      </c>
      <c r="D83" s="10">
        <v>64634.48</v>
      </c>
      <c r="E83" s="10">
        <v>1569932.01</v>
      </c>
      <c r="F83" s="10">
        <v>1351375.89</v>
      </c>
      <c r="G83" s="10"/>
      <c r="H83" s="10"/>
      <c r="I83" s="4"/>
      <c r="J83" s="4"/>
      <c r="K83" s="10">
        <f t="shared" si="1"/>
        <v>8565054.6799999997</v>
      </c>
      <c r="L83" s="10">
        <f t="shared" si="2"/>
        <v>3670858.2799999993</v>
      </c>
    </row>
    <row r="84" spans="1:12" x14ac:dyDescent="0.2">
      <c r="A84" s="1" t="s">
        <v>690</v>
      </c>
      <c r="B84" s="26" t="s">
        <v>702</v>
      </c>
      <c r="C84" s="10">
        <v>1057662.99</v>
      </c>
      <c r="D84" s="10">
        <v>192092.62</v>
      </c>
      <c r="E84" s="10">
        <v>0</v>
      </c>
      <c r="F84" s="10">
        <v>0</v>
      </c>
      <c r="G84" s="10"/>
      <c r="H84" s="10"/>
      <c r="I84" s="4"/>
      <c r="J84" s="4"/>
      <c r="K84" s="10">
        <f t="shared" si="1"/>
        <v>8277365.25</v>
      </c>
      <c r="L84" s="10">
        <f t="shared" si="2"/>
        <v>622911.43999999994</v>
      </c>
    </row>
    <row r="85" spans="1:12" x14ac:dyDescent="0.2">
      <c r="A85" s="1" t="s">
        <v>690</v>
      </c>
      <c r="B85" s="26" t="s">
        <v>703</v>
      </c>
      <c r="C85" s="10">
        <v>828417.54</v>
      </c>
      <c r="D85" s="10">
        <v>46967.47</v>
      </c>
      <c r="E85" s="10">
        <v>0</v>
      </c>
      <c r="F85" s="10">
        <v>0</v>
      </c>
      <c r="G85" s="10"/>
      <c r="H85" s="10"/>
      <c r="I85" s="4"/>
      <c r="J85" s="4"/>
      <c r="K85" s="10">
        <f t="shared" si="1"/>
        <v>10877803.699999999</v>
      </c>
      <c r="L85" s="10">
        <f t="shared" si="2"/>
        <v>1143616.8399999999</v>
      </c>
    </row>
    <row r="86" spans="1:12" x14ac:dyDescent="0.2">
      <c r="A86" s="1" t="s">
        <v>690</v>
      </c>
      <c r="B86" s="26" t="s">
        <v>704</v>
      </c>
      <c r="C86" s="10">
        <v>647089.93999999994</v>
      </c>
      <c r="D86" s="10">
        <v>74829.649999999994</v>
      </c>
      <c r="E86" s="10">
        <v>0</v>
      </c>
      <c r="F86" s="10">
        <v>0</v>
      </c>
      <c r="G86" s="10"/>
      <c r="H86" s="10"/>
      <c r="I86" s="4"/>
      <c r="J86" s="4"/>
      <c r="K86" s="10">
        <f t="shared" si="1"/>
        <v>6021858.4700000007</v>
      </c>
      <c r="L86" s="10">
        <f t="shared" si="2"/>
        <v>211910.94999999998</v>
      </c>
    </row>
    <row r="87" spans="1:12" x14ac:dyDescent="0.2">
      <c r="A87" s="1" t="s">
        <v>690</v>
      </c>
      <c r="B87" s="26" t="s">
        <v>705</v>
      </c>
      <c r="C87" s="10">
        <v>1141112.1599999999</v>
      </c>
      <c r="D87" s="10">
        <v>535371.72</v>
      </c>
      <c r="E87" s="10">
        <v>120000</v>
      </c>
      <c r="F87" s="10">
        <v>120000</v>
      </c>
      <c r="G87" s="10"/>
      <c r="H87" s="10"/>
      <c r="I87" s="4"/>
      <c r="J87" s="4"/>
      <c r="K87" s="10">
        <f t="shared" si="1"/>
        <v>4695952.6500000004</v>
      </c>
      <c r="L87" s="10">
        <f t="shared" si="2"/>
        <v>919824.25</v>
      </c>
    </row>
    <row r="88" spans="1:12" x14ac:dyDescent="0.2">
      <c r="A88" s="1" t="s">
        <v>690</v>
      </c>
      <c r="B88" s="26" t="s">
        <v>706</v>
      </c>
      <c r="C88" s="10">
        <v>670746.46</v>
      </c>
      <c r="D88" s="10">
        <v>96857.19</v>
      </c>
      <c r="E88" s="10">
        <v>1936.83</v>
      </c>
      <c r="F88" s="10">
        <v>0</v>
      </c>
      <c r="G88" s="10"/>
      <c r="H88" s="10"/>
      <c r="I88" s="4"/>
      <c r="J88" s="4"/>
      <c r="K88" s="10">
        <f t="shared" si="1"/>
        <v>3066970.46</v>
      </c>
      <c r="L88" s="10">
        <f t="shared" si="2"/>
        <v>181328.87</v>
      </c>
    </row>
    <row r="89" spans="1:12" x14ac:dyDescent="0.2">
      <c r="A89" s="1" t="s">
        <v>690</v>
      </c>
      <c r="B89" s="26" t="s">
        <v>707</v>
      </c>
      <c r="C89" s="10">
        <v>3094935.28</v>
      </c>
      <c r="D89" s="10">
        <v>587355.79</v>
      </c>
      <c r="E89" s="10">
        <v>7898.57</v>
      </c>
      <c r="F89" s="10">
        <v>0</v>
      </c>
      <c r="G89" s="10"/>
      <c r="H89" s="10"/>
      <c r="I89" s="4"/>
      <c r="J89" s="4"/>
      <c r="K89" s="10">
        <f t="shared" si="1"/>
        <v>13157636.169999998</v>
      </c>
      <c r="L89" s="10">
        <f t="shared" si="2"/>
        <v>836969.59000000008</v>
      </c>
    </row>
    <row r="90" spans="1:12" x14ac:dyDescent="0.2">
      <c r="A90" s="1" t="s">
        <v>690</v>
      </c>
      <c r="B90" s="26" t="s">
        <v>708</v>
      </c>
      <c r="C90" s="10">
        <v>391339.19</v>
      </c>
      <c r="D90" s="10">
        <v>117775.52</v>
      </c>
      <c r="E90" s="10">
        <v>0</v>
      </c>
      <c r="F90" s="10">
        <v>65000</v>
      </c>
      <c r="G90" s="10"/>
      <c r="H90" s="10"/>
      <c r="I90" s="4"/>
      <c r="J90" s="4"/>
      <c r="K90" s="10">
        <f t="shared" si="1"/>
        <v>3526333.1199999996</v>
      </c>
      <c r="L90" s="10">
        <f t="shared" si="2"/>
        <v>416265.28</v>
      </c>
    </row>
    <row r="91" spans="1:12" x14ac:dyDescent="0.2">
      <c r="A91" s="1" t="s">
        <v>690</v>
      </c>
      <c r="B91" s="26" t="s">
        <v>709</v>
      </c>
      <c r="C91" s="10">
        <v>1963579.81</v>
      </c>
      <c r="D91" s="10">
        <v>331533</v>
      </c>
      <c r="E91" s="10">
        <v>0</v>
      </c>
      <c r="F91" s="10">
        <v>0</v>
      </c>
      <c r="G91" s="10"/>
      <c r="H91" s="10"/>
      <c r="I91" s="4"/>
      <c r="J91" s="4"/>
      <c r="K91" s="10">
        <f t="shared" si="1"/>
        <v>8284259.2000000011</v>
      </c>
      <c r="L91" s="10">
        <f t="shared" si="2"/>
        <v>847827.22</v>
      </c>
    </row>
    <row r="92" spans="1:12" x14ac:dyDescent="0.2">
      <c r="A92" s="1" t="s">
        <v>690</v>
      </c>
      <c r="B92" s="26" t="s">
        <v>710</v>
      </c>
      <c r="C92" s="10">
        <v>1581105</v>
      </c>
      <c r="D92" s="10">
        <v>560880</v>
      </c>
      <c r="E92" s="10">
        <v>0</v>
      </c>
      <c r="F92" s="10">
        <v>0</v>
      </c>
      <c r="G92" s="10"/>
      <c r="H92" s="10"/>
      <c r="I92" s="4"/>
      <c r="J92" s="4"/>
      <c r="K92" s="10">
        <f t="shared" si="1"/>
        <v>10660717</v>
      </c>
      <c r="L92" s="10">
        <f t="shared" si="2"/>
        <v>2611416</v>
      </c>
    </row>
    <row r="93" spans="1:12" x14ac:dyDescent="0.2">
      <c r="A93" s="1" t="s">
        <v>690</v>
      </c>
      <c r="B93" s="26" t="s">
        <v>711</v>
      </c>
      <c r="C93" s="10">
        <v>896328.72</v>
      </c>
      <c r="D93" s="10">
        <v>52437.91</v>
      </c>
      <c r="E93" s="10">
        <v>2436.2199999999998</v>
      </c>
      <c r="F93" s="10">
        <v>200726.26</v>
      </c>
      <c r="G93" s="10"/>
      <c r="H93" s="10"/>
      <c r="I93" s="4"/>
      <c r="J93" s="4"/>
      <c r="K93" s="10">
        <f t="shared" si="1"/>
        <v>7799229.6500000004</v>
      </c>
      <c r="L93" s="10">
        <f t="shared" si="2"/>
        <v>672543.32</v>
      </c>
    </row>
    <row r="94" spans="1:12" x14ac:dyDescent="0.2">
      <c r="A94" s="1" t="s">
        <v>690</v>
      </c>
      <c r="B94" s="26" t="s">
        <v>712</v>
      </c>
      <c r="C94" s="10">
        <v>1153128.8899999999</v>
      </c>
      <c r="D94" s="10">
        <v>72798.080000000002</v>
      </c>
      <c r="E94" s="10">
        <v>0</v>
      </c>
      <c r="F94" s="10">
        <v>0</v>
      </c>
      <c r="G94" s="10"/>
      <c r="H94" s="10"/>
      <c r="I94" s="4"/>
      <c r="J94" s="4"/>
      <c r="K94" s="10">
        <f t="shared" si="1"/>
        <v>4668743.9799999995</v>
      </c>
      <c r="L94" s="10">
        <f t="shared" si="2"/>
        <v>183125.87</v>
      </c>
    </row>
    <row r="95" spans="1:12" x14ac:dyDescent="0.2">
      <c r="A95" s="1" t="s">
        <v>690</v>
      </c>
      <c r="B95" s="26" t="s">
        <v>713</v>
      </c>
      <c r="C95" s="10">
        <v>474450.58</v>
      </c>
      <c r="D95" s="10">
        <v>208041.37</v>
      </c>
      <c r="E95" s="10">
        <v>0</v>
      </c>
      <c r="F95" s="10">
        <v>0</v>
      </c>
      <c r="G95" s="10"/>
      <c r="H95" s="10"/>
      <c r="I95" s="4"/>
      <c r="J95" s="4"/>
      <c r="K95" s="10">
        <f t="shared" si="1"/>
        <v>3582144.0200000005</v>
      </c>
      <c r="L95" s="10">
        <f t="shared" si="2"/>
        <v>295696.37</v>
      </c>
    </row>
    <row r="96" spans="1:12" x14ac:dyDescent="0.2">
      <c r="A96" s="1" t="s">
        <v>690</v>
      </c>
      <c r="B96" s="26" t="s">
        <v>714</v>
      </c>
      <c r="C96" s="10">
        <v>845482.33</v>
      </c>
      <c r="D96" s="10">
        <v>321094.63</v>
      </c>
      <c r="E96" s="10">
        <v>1542.14</v>
      </c>
      <c r="F96" s="10">
        <v>0</v>
      </c>
      <c r="G96" s="10"/>
      <c r="H96" s="10"/>
      <c r="I96" s="4"/>
      <c r="J96" s="4"/>
      <c r="K96" s="10">
        <f t="shared" si="1"/>
        <v>3643550.7600000002</v>
      </c>
      <c r="L96" s="10">
        <f t="shared" si="2"/>
        <v>572771.73</v>
      </c>
    </row>
    <row r="97" spans="1:13" x14ac:dyDescent="0.2">
      <c r="A97" s="1" t="s">
        <v>690</v>
      </c>
      <c r="B97" s="26" t="s">
        <v>715</v>
      </c>
      <c r="C97" s="10">
        <v>818868.99</v>
      </c>
      <c r="D97" s="10">
        <v>151259.15</v>
      </c>
      <c r="E97" s="10">
        <v>0</v>
      </c>
      <c r="F97" s="10">
        <v>0</v>
      </c>
      <c r="G97" s="10"/>
      <c r="H97" s="10"/>
      <c r="I97" s="4"/>
      <c r="J97" s="4"/>
      <c r="K97" s="10">
        <f t="shared" si="1"/>
        <v>4178671.37</v>
      </c>
      <c r="L97" s="10">
        <f t="shared" si="2"/>
        <v>274048.76</v>
      </c>
    </row>
    <row r="98" spans="1:13" x14ac:dyDescent="0.2">
      <c r="A98" s="1" t="s">
        <v>690</v>
      </c>
      <c r="B98" s="26" t="s">
        <v>716</v>
      </c>
      <c r="C98" s="10">
        <v>2005100</v>
      </c>
      <c r="D98" s="10">
        <v>501100</v>
      </c>
      <c r="E98" s="10">
        <v>0</v>
      </c>
      <c r="F98" s="10">
        <v>0</v>
      </c>
      <c r="G98" s="10"/>
      <c r="H98" s="10"/>
      <c r="I98" s="4"/>
      <c r="J98" s="4"/>
      <c r="K98" s="10">
        <f t="shared" si="1"/>
        <v>38407900</v>
      </c>
      <c r="L98" s="10">
        <f t="shared" si="2"/>
        <v>4829300</v>
      </c>
    </row>
    <row r="99" spans="1:13" x14ac:dyDescent="0.2">
      <c r="A99" s="1" t="s">
        <v>690</v>
      </c>
      <c r="B99" s="26" t="s">
        <v>717</v>
      </c>
      <c r="C99" s="10">
        <v>1529180.95</v>
      </c>
      <c r="D99" s="10">
        <v>182656.15</v>
      </c>
      <c r="E99" s="10">
        <v>984622.07</v>
      </c>
      <c r="F99" s="10">
        <v>959809.15</v>
      </c>
      <c r="G99" s="10"/>
      <c r="H99" s="10"/>
      <c r="I99" s="4"/>
      <c r="J99" s="4"/>
      <c r="K99" s="10">
        <f t="shared" si="1"/>
        <v>12864068.049999999</v>
      </c>
      <c r="L99" s="10">
        <f t="shared" si="2"/>
        <v>2798879.4699999997</v>
      </c>
    </row>
    <row r="100" spans="1:13" x14ac:dyDescent="0.2">
      <c r="A100" s="1" t="s">
        <v>690</v>
      </c>
      <c r="B100" s="26" t="s">
        <v>718</v>
      </c>
      <c r="C100" s="10">
        <v>2736261.68</v>
      </c>
      <c r="D100" s="10">
        <v>572652.35</v>
      </c>
      <c r="E100" s="10">
        <v>883518.56</v>
      </c>
      <c r="F100" s="10">
        <v>872530</v>
      </c>
      <c r="G100" s="10"/>
      <c r="H100" s="10"/>
      <c r="I100" s="4"/>
      <c r="J100" s="4"/>
      <c r="K100" s="10">
        <f t="shared" si="1"/>
        <v>13616201.989999998</v>
      </c>
      <c r="L100" s="10">
        <f t="shared" si="2"/>
        <v>2016708.25</v>
      </c>
    </row>
    <row r="101" spans="1:13" x14ac:dyDescent="0.2">
      <c r="A101" s="1" t="s">
        <v>690</v>
      </c>
      <c r="B101" s="26" t="s">
        <v>719</v>
      </c>
      <c r="C101" s="10">
        <v>1050198.51</v>
      </c>
      <c r="D101" s="10">
        <v>113586.71</v>
      </c>
      <c r="E101" s="10">
        <v>393838.03</v>
      </c>
      <c r="F101" s="10">
        <v>211921.34</v>
      </c>
      <c r="G101" s="10"/>
      <c r="H101" s="10"/>
      <c r="I101" s="4"/>
      <c r="J101" s="4"/>
      <c r="K101" s="10">
        <f t="shared" si="1"/>
        <v>8796237.3499999996</v>
      </c>
      <c r="L101" s="10">
        <f t="shared" si="2"/>
        <v>1808130.73</v>
      </c>
    </row>
    <row r="102" spans="1:13" x14ac:dyDescent="0.2">
      <c r="A102" s="1" t="s">
        <v>690</v>
      </c>
      <c r="B102" s="26" t="s">
        <v>720</v>
      </c>
      <c r="C102" s="10">
        <v>1277886</v>
      </c>
      <c r="D102" s="10">
        <v>154111</v>
      </c>
      <c r="E102" s="10">
        <v>0</v>
      </c>
      <c r="F102" s="10">
        <v>0</v>
      </c>
      <c r="G102" s="10"/>
      <c r="H102" s="10"/>
      <c r="I102" s="4"/>
      <c r="J102" s="4"/>
      <c r="K102" s="10">
        <f t="shared" si="1"/>
        <v>9154872</v>
      </c>
      <c r="L102" s="10">
        <f t="shared" si="2"/>
        <v>512401</v>
      </c>
    </row>
    <row r="103" spans="1:13" x14ac:dyDescent="0.2">
      <c r="A103" s="1" t="s">
        <v>425</v>
      </c>
      <c r="B103" s="26" t="s">
        <v>721</v>
      </c>
      <c r="C103" s="10">
        <v>955691.21</v>
      </c>
      <c r="D103" s="10">
        <v>77540.210000000006</v>
      </c>
      <c r="E103" s="10">
        <v>18974.13</v>
      </c>
      <c r="F103" s="10">
        <v>17000</v>
      </c>
      <c r="G103" s="10"/>
      <c r="H103" s="10"/>
      <c r="I103" s="4"/>
      <c r="J103" s="4"/>
      <c r="K103" s="10">
        <f t="shared" si="1"/>
        <v>7908775.5299999993</v>
      </c>
      <c r="L103" s="10">
        <f t="shared" si="2"/>
        <v>628571.66999999993</v>
      </c>
    </row>
    <row r="104" spans="1:13" x14ac:dyDescent="0.2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2">
      <c r="B105" s="26" t="s">
        <v>289</v>
      </c>
      <c r="C105" s="11">
        <f>SUBTOTAL(9,C72:C104)</f>
        <v>67280302</v>
      </c>
      <c r="D105" s="11">
        <f>SUBTOTAL(9,D72:D104)</f>
        <v>11340824.310000002</v>
      </c>
      <c r="E105" s="11">
        <f>SUBTOTAL(9,E72:E104)</f>
        <v>6954627.2400000002</v>
      </c>
      <c r="F105" s="11">
        <f>SUBTOTAL(9,F72:F104)</f>
        <v>7804445.0999999996</v>
      </c>
      <c r="G105" s="4"/>
      <c r="H105" s="4"/>
      <c r="I105" s="4"/>
      <c r="J105" s="4"/>
      <c r="K105" s="11">
        <f>SUBTOTAL(9,K72:K104)</f>
        <v>453903535.56999999</v>
      </c>
      <c r="L105" s="11">
        <f>SUBTOTAL(9,L72:L104)</f>
        <v>59180281.859999977</v>
      </c>
    </row>
    <row r="106" spans="1:13" x14ac:dyDescent="0.2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2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2">
      <c r="B108" s="26"/>
      <c r="C108" s="235"/>
      <c r="D108" s="235"/>
      <c r="E108" s="235"/>
      <c r="F108" s="235"/>
      <c r="G108" s="235"/>
      <c r="H108" s="235"/>
      <c r="I108" s="235"/>
      <c r="J108" s="238"/>
      <c r="K108" s="230" t="s">
        <v>162</v>
      </c>
      <c r="L108" s="245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72" t="s">
        <v>315</v>
      </c>
      <c r="L109" s="172" t="s">
        <v>316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317</v>
      </c>
      <c r="L110" s="28" t="s">
        <v>317</v>
      </c>
      <c r="M110" s="6"/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2">
      <c r="A112" s="31" t="s">
        <v>175</v>
      </c>
      <c r="B112" s="26"/>
      <c r="C112" s="4"/>
      <c r="D112" s="4"/>
      <c r="E112" s="4"/>
      <c r="F112" s="4"/>
      <c r="G112" s="4"/>
      <c r="H112" s="243" t="s">
        <v>597</v>
      </c>
      <c r="I112" s="243"/>
      <c r="J112" s="243"/>
      <c r="K112" s="168">
        <v>0</v>
      </c>
      <c r="L112" s="168">
        <v>0</v>
      </c>
    </row>
    <row r="113" spans="1:12" x14ac:dyDescent="0.2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453903535.56999999</v>
      </c>
      <c r="L113" s="15">
        <f>L105+L112</f>
        <v>59180281.859999977</v>
      </c>
    </row>
    <row r="114" spans="1:12" x14ac:dyDescent="0.2">
      <c r="A114" s="31" t="s">
        <v>77</v>
      </c>
      <c r="B114" s="26"/>
      <c r="C114" s="4"/>
      <c r="D114" s="4"/>
      <c r="E114" s="4"/>
      <c r="F114" s="4"/>
      <c r="G114" s="4"/>
      <c r="H114" s="241" t="s">
        <v>562</v>
      </c>
      <c r="I114" s="241"/>
      <c r="J114" s="241"/>
      <c r="K114" s="4">
        <v>2326832</v>
      </c>
      <c r="L114" s="4">
        <v>2326832</v>
      </c>
    </row>
    <row r="115" spans="1:12" ht="13.5" thickBot="1" x14ac:dyDescent="0.2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49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42" t="s">
        <v>176</v>
      </c>
      <c r="I116" s="242"/>
      <c r="J116" s="242"/>
      <c r="K116" s="151">
        <f>K113-K114</f>
        <v>451576703.56999999</v>
      </c>
      <c r="L116" s="187">
        <f>L113-L114</f>
        <v>56853449.859999977</v>
      </c>
    </row>
    <row r="117" spans="1:12" ht="13.5" thickTop="1" x14ac:dyDescent="0.2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">
      <c r="L118" s="6"/>
    </row>
    <row r="119" spans="1:12" x14ac:dyDescent="0.2">
      <c r="C119" s="42"/>
      <c r="D119" s="42"/>
      <c r="L119" s="6"/>
    </row>
    <row r="120" spans="1:12" x14ac:dyDescent="0.2">
      <c r="C120" s="7"/>
      <c r="L120" s="6"/>
    </row>
    <row r="121" spans="1:12" x14ac:dyDescent="0.2">
      <c r="C121" s="7"/>
    </row>
    <row r="122" spans="1:12" x14ac:dyDescent="0.2">
      <c r="C122" s="7"/>
      <c r="D122" s="7"/>
    </row>
    <row r="123" spans="1:12" x14ac:dyDescent="0.2">
      <c r="C123" s="7"/>
    </row>
  </sheetData>
  <mergeCells count="19"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  <mergeCell ref="G69:H69"/>
    <mergeCell ref="K69:L69"/>
    <mergeCell ref="K108:L108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view="pageBreakPreview" topLeftCell="B31" zoomScale="60" zoomScaleNormal="100" workbookViewId="0">
      <selection activeCell="K57" sqref="K57"/>
    </sheetView>
  </sheetViews>
  <sheetFormatPr defaultRowHeight="12.75" x14ac:dyDescent="0.2"/>
  <cols>
    <col min="1" max="1" width="11.5703125" style="1" hidden="1" customWidth="1"/>
    <col min="2" max="2" width="27.7109375" style="1" customWidth="1"/>
    <col min="3" max="29" width="13" style="1" customWidth="1"/>
    <col min="30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318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customFormat="1" hidden="1" x14ac:dyDescent="0.2"/>
    <row r="8" spans="1:12" s="22" customFormat="1" ht="12.75" hidden="1" customHeight="1" x14ac:dyDescent="0.25">
      <c r="A8" s="1"/>
      <c r="D8" s="1"/>
      <c r="E8" s="1"/>
      <c r="F8" s="1"/>
      <c r="G8" s="1"/>
      <c r="H8" s="1"/>
      <c r="I8" s="23"/>
      <c r="J8" s="1"/>
    </row>
    <row r="9" spans="1:12" hidden="1" x14ac:dyDescent="0.2">
      <c r="A9" s="1" t="s">
        <v>164</v>
      </c>
    </row>
    <row r="10" spans="1:12" hidden="1" x14ac:dyDescent="0.2">
      <c r="A10" s="1" t="s">
        <v>300</v>
      </c>
    </row>
    <row r="11" spans="1:12" hidden="1" x14ac:dyDescent="0.2">
      <c r="A11" s="1" t="s">
        <v>313</v>
      </c>
      <c r="B11" s="8"/>
      <c r="C11" s="31"/>
      <c r="D11" s="31"/>
      <c r="E11" s="31"/>
      <c r="F11" s="31"/>
      <c r="G11" s="31"/>
      <c r="H11" s="31"/>
      <c r="I11" s="31"/>
      <c r="J11" s="31"/>
      <c r="K11" s="31" t="s">
        <v>290</v>
      </c>
      <c r="L11" s="31" t="s">
        <v>290</v>
      </c>
    </row>
    <row r="12" spans="1:12" hidden="1" x14ac:dyDescent="0.2">
      <c r="A12" s="1" t="s">
        <v>295</v>
      </c>
      <c r="C12" s="64"/>
      <c r="D12" s="31"/>
      <c r="E12" s="64"/>
      <c r="F12" s="31"/>
      <c r="G12" s="64"/>
      <c r="H12" s="31"/>
      <c r="I12" s="64"/>
      <c r="J12" s="31"/>
      <c r="K12" s="64">
        <v>10</v>
      </c>
      <c r="L12" s="31">
        <v>30</v>
      </c>
    </row>
    <row r="13" spans="1:12" hidden="1" x14ac:dyDescent="0.2">
      <c r="A13" s="1" t="s">
        <v>285</v>
      </c>
      <c r="C13" s="31"/>
      <c r="D13" s="31"/>
      <c r="E13" s="31"/>
      <c r="F13" s="31"/>
      <c r="G13" s="31"/>
      <c r="H13" s="31"/>
      <c r="I13" s="31"/>
      <c r="J13" s="31"/>
      <c r="K13" s="31" t="s">
        <v>191</v>
      </c>
      <c r="L13" s="31" t="s">
        <v>191</v>
      </c>
    </row>
    <row r="14" spans="1:12" s="22" customFormat="1" ht="12.75" hidden="1" customHeight="1" x14ac:dyDescent="0.25">
      <c r="A14" s="1" t="s">
        <v>427</v>
      </c>
      <c r="C14" s="31"/>
      <c r="D14" s="31"/>
      <c r="E14" s="31"/>
      <c r="F14" s="31"/>
      <c r="G14" s="31"/>
      <c r="H14" s="31"/>
      <c r="I14" s="31"/>
      <c r="J14" s="31"/>
      <c r="K14" s="31" t="s">
        <v>420</v>
      </c>
      <c r="L14" s="31" t="s">
        <v>421</v>
      </c>
    </row>
    <row r="15" spans="1:12" s="22" customFormat="1" ht="12.75" hidden="1" customHeight="1" x14ac:dyDescent="0.25">
      <c r="A15" s="1"/>
      <c r="D15" s="1"/>
      <c r="E15" s="1"/>
      <c r="F15" s="1"/>
      <c r="G15" s="1"/>
      <c r="H15" s="1"/>
      <c r="I15" s="23"/>
      <c r="J15" s="1"/>
    </row>
    <row r="16" spans="1:12" hidden="1" x14ac:dyDescent="0.2">
      <c r="A16" s="1" t="s">
        <v>608</v>
      </c>
    </row>
    <row r="17" spans="1:12" hidden="1" x14ac:dyDescent="0.2">
      <c r="A17" s="1" t="s">
        <v>301</v>
      </c>
    </row>
    <row r="18" spans="1:12" hidden="1" x14ac:dyDescent="0.2">
      <c r="A18" s="1" t="s">
        <v>314</v>
      </c>
      <c r="B18" s="8" t="s">
        <v>324</v>
      </c>
      <c r="C18" s="1" t="s">
        <v>290</v>
      </c>
      <c r="D18" s="1" t="s">
        <v>290</v>
      </c>
      <c r="E18" s="1" t="s">
        <v>290</v>
      </c>
      <c r="F18" s="1" t="s">
        <v>290</v>
      </c>
    </row>
    <row r="19" spans="1:12" hidden="1" x14ac:dyDescent="0.2">
      <c r="A19" s="1" t="s">
        <v>296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2">
      <c r="A20" s="1" t="s">
        <v>286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25">
      <c r="A21" s="1" t="s">
        <v>434</v>
      </c>
      <c r="C21" s="1" t="s">
        <v>420</v>
      </c>
      <c r="D21" s="1" t="s">
        <v>421</v>
      </c>
      <c r="E21" s="1" t="s">
        <v>420</v>
      </c>
      <c r="F21" s="1" t="s">
        <v>421</v>
      </c>
      <c r="G21" s="1"/>
      <c r="H21" s="1"/>
      <c r="I21" s="23"/>
      <c r="J21" s="1"/>
    </row>
    <row r="22" spans="1:12" customFormat="1" hidden="1" x14ac:dyDescent="0.2"/>
    <row r="23" spans="1:12" s="22" customFormat="1" ht="12.75" hidden="1" customHeight="1" x14ac:dyDescent="0.25">
      <c r="A23" s="1"/>
      <c r="D23" s="1"/>
      <c r="E23" s="1"/>
      <c r="F23" s="1"/>
      <c r="G23" s="1"/>
      <c r="H23" s="1"/>
      <c r="I23" s="23"/>
      <c r="J23" s="1"/>
    </row>
    <row r="24" spans="1:12" hidden="1" x14ac:dyDescent="0.2">
      <c r="A24" s="1" t="s">
        <v>192</v>
      </c>
    </row>
    <row r="25" spans="1:12" hidden="1" x14ac:dyDescent="0.2">
      <c r="A25" s="1" t="s">
        <v>437</v>
      </c>
    </row>
    <row r="26" spans="1:12" hidden="1" x14ac:dyDescent="0.2">
      <c r="A26" s="1" t="s">
        <v>438</v>
      </c>
      <c r="B26" s="8"/>
      <c r="C26" s="31"/>
      <c r="D26" s="31"/>
      <c r="E26" s="31"/>
      <c r="F26" s="31"/>
      <c r="K26" s="31" t="s">
        <v>290</v>
      </c>
      <c r="L26" s="1" t="s">
        <v>290</v>
      </c>
    </row>
    <row r="27" spans="1:12" hidden="1" x14ac:dyDescent="0.2">
      <c r="A27" s="1" t="s">
        <v>439</v>
      </c>
      <c r="C27" s="64"/>
      <c r="D27" s="31"/>
      <c r="E27" s="64"/>
      <c r="F27" s="31"/>
      <c r="G27" s="7"/>
      <c r="I27" s="7"/>
      <c r="K27" s="64">
        <v>10</v>
      </c>
      <c r="L27" s="1">
        <v>10</v>
      </c>
    </row>
    <row r="28" spans="1:12" hidden="1" x14ac:dyDescent="0.2">
      <c r="A28" s="1" t="s">
        <v>440</v>
      </c>
      <c r="C28" s="31"/>
      <c r="D28" s="31"/>
      <c r="E28" s="31"/>
      <c r="F28" s="31"/>
      <c r="K28" s="31">
        <v>80</v>
      </c>
      <c r="L28" s="1">
        <v>80</v>
      </c>
    </row>
    <row r="29" spans="1:12" s="22" customFormat="1" ht="12.75" hidden="1" customHeight="1" x14ac:dyDescent="0.25">
      <c r="A29" s="1" t="s">
        <v>441</v>
      </c>
      <c r="C29" s="31"/>
      <c r="D29" s="31"/>
      <c r="E29" s="31"/>
      <c r="F29" s="31"/>
      <c r="G29" s="1"/>
      <c r="H29" s="1"/>
      <c r="I29" s="23"/>
      <c r="J29" s="1"/>
      <c r="K29" s="64" t="s">
        <v>421</v>
      </c>
      <c r="L29" s="7" t="s">
        <v>421</v>
      </c>
    </row>
    <row r="30" spans="1:12" hidden="1" x14ac:dyDescent="0.2"/>
    <row r="32" spans="1:12" ht="18.75" x14ac:dyDescent="0.3">
      <c r="B32" s="229" t="s">
        <v>322</v>
      </c>
      <c r="C32" s="229"/>
      <c r="D32" s="229"/>
      <c r="E32" s="229"/>
      <c r="F32" s="229"/>
      <c r="G32" s="229"/>
      <c r="H32" s="229"/>
      <c r="I32" s="229"/>
      <c r="J32" s="229"/>
      <c r="K32" s="229"/>
      <c r="L32" s="229"/>
    </row>
    <row r="33" spans="1:13" ht="25.5" customHeight="1" x14ac:dyDescent="0.2">
      <c r="B33" s="13" t="s">
        <v>596</v>
      </c>
      <c r="C33" s="230" t="s">
        <v>401</v>
      </c>
      <c r="D33" s="231"/>
      <c r="E33" s="230" t="s">
        <v>402</v>
      </c>
      <c r="F33" s="231"/>
      <c r="G33" s="230" t="s">
        <v>403</v>
      </c>
      <c r="H33" s="231"/>
      <c r="I33" s="230" t="s">
        <v>404</v>
      </c>
      <c r="J33" s="231"/>
      <c r="K33" s="25"/>
      <c r="L33" s="4"/>
      <c r="M33" s="6"/>
    </row>
    <row r="34" spans="1:13" x14ac:dyDescent="0.2">
      <c r="B34" s="26"/>
      <c r="C34" s="27" t="s">
        <v>315</v>
      </c>
      <c r="D34" s="27" t="s">
        <v>316</v>
      </c>
      <c r="E34" s="27" t="s">
        <v>315</v>
      </c>
      <c r="F34" s="27" t="s">
        <v>316</v>
      </c>
      <c r="G34" s="27" t="s">
        <v>315</v>
      </c>
      <c r="H34" s="27" t="s">
        <v>316</v>
      </c>
      <c r="I34" s="27" t="s">
        <v>315</v>
      </c>
      <c r="J34" s="27" t="s">
        <v>316</v>
      </c>
      <c r="K34" s="28"/>
      <c r="L34" s="28"/>
    </row>
    <row r="35" spans="1:13" x14ac:dyDescent="0.2">
      <c r="B35" s="26"/>
      <c r="C35" s="27" t="s">
        <v>317</v>
      </c>
      <c r="D35" s="27" t="s">
        <v>317</v>
      </c>
      <c r="E35" s="27" t="s">
        <v>317</v>
      </c>
      <c r="F35" s="27" t="s">
        <v>317</v>
      </c>
      <c r="G35" s="27" t="s">
        <v>317</v>
      </c>
      <c r="H35" s="27" t="s">
        <v>317</v>
      </c>
      <c r="I35" s="27" t="s">
        <v>317</v>
      </c>
      <c r="J35" s="27" t="s">
        <v>317</v>
      </c>
      <c r="K35" s="28"/>
      <c r="L35" s="28"/>
    </row>
    <row r="36" spans="1:13" x14ac:dyDescent="0.2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2">
      <c r="A37" s="1" t="s">
        <v>690</v>
      </c>
      <c r="B37" s="26" t="s">
        <v>694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169500</v>
      </c>
      <c r="J37" s="10">
        <v>69900</v>
      </c>
      <c r="K37" s="4"/>
      <c r="L37" s="4"/>
    </row>
    <row r="38" spans="1:13" x14ac:dyDescent="0.2">
      <c r="A38" s="1" t="s">
        <v>690</v>
      </c>
      <c r="B38" s="26" t="s">
        <v>697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818759</v>
      </c>
      <c r="J38" s="10">
        <v>195150</v>
      </c>
      <c r="K38" s="4"/>
      <c r="L38" s="4"/>
    </row>
    <row r="39" spans="1:13" x14ac:dyDescent="0.2">
      <c r="A39" s="1" t="s">
        <v>690</v>
      </c>
      <c r="B39" s="26" t="s">
        <v>700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234918.94</v>
      </c>
      <c r="J39" s="10">
        <v>36298</v>
      </c>
      <c r="K39" s="4"/>
      <c r="L39" s="4"/>
    </row>
    <row r="40" spans="1:13" x14ac:dyDescent="0.2">
      <c r="A40" s="1" t="s">
        <v>690</v>
      </c>
      <c r="B40" s="26" t="s">
        <v>691</v>
      </c>
      <c r="C40" s="10">
        <v>67292.56</v>
      </c>
      <c r="D40" s="10">
        <v>1839</v>
      </c>
      <c r="E40" s="10">
        <v>0</v>
      </c>
      <c r="F40" s="10">
        <v>0</v>
      </c>
      <c r="G40" s="10">
        <v>0</v>
      </c>
      <c r="H40" s="10">
        <v>0</v>
      </c>
      <c r="I40" s="10">
        <v>225500</v>
      </c>
      <c r="J40" s="10">
        <v>76400</v>
      </c>
      <c r="K40" s="4"/>
      <c r="L40" s="4"/>
    </row>
    <row r="41" spans="1:13" x14ac:dyDescent="0.2">
      <c r="A41" s="1" t="s">
        <v>690</v>
      </c>
      <c r="B41" s="26" t="s">
        <v>692</v>
      </c>
      <c r="C41" s="10">
        <v>93662.99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544327.66</v>
      </c>
      <c r="J41" s="10">
        <v>461202.25</v>
      </c>
      <c r="K41" s="4"/>
      <c r="L41" s="4"/>
    </row>
    <row r="42" spans="1:13" x14ac:dyDescent="0.2">
      <c r="A42" s="1" t="s">
        <v>690</v>
      </c>
      <c r="B42" s="26" t="s">
        <v>693</v>
      </c>
      <c r="C42" s="10">
        <v>0</v>
      </c>
      <c r="D42" s="10">
        <v>0</v>
      </c>
      <c r="E42" s="10">
        <v>88635.35</v>
      </c>
      <c r="F42" s="10">
        <v>56503.81</v>
      </c>
      <c r="G42" s="10">
        <v>0</v>
      </c>
      <c r="H42" s="10">
        <v>0</v>
      </c>
      <c r="I42" s="10">
        <v>621591.55000000005</v>
      </c>
      <c r="J42" s="10">
        <v>346839.48</v>
      </c>
      <c r="K42" s="4"/>
      <c r="L42" s="4"/>
    </row>
    <row r="43" spans="1:13" x14ac:dyDescent="0.2">
      <c r="A43" s="1" t="s">
        <v>690</v>
      </c>
      <c r="B43" s="26" t="s">
        <v>695</v>
      </c>
      <c r="C43" s="10">
        <v>166539</v>
      </c>
      <c r="D43" s="10">
        <v>780</v>
      </c>
      <c r="E43" s="10">
        <v>1321040</v>
      </c>
      <c r="F43" s="10">
        <v>141821</v>
      </c>
      <c r="G43" s="10">
        <v>539305</v>
      </c>
      <c r="H43" s="10">
        <v>8664</v>
      </c>
      <c r="I43" s="10">
        <v>3316309</v>
      </c>
      <c r="J43" s="10">
        <v>2033484</v>
      </c>
      <c r="K43" s="4"/>
      <c r="L43" s="4"/>
    </row>
    <row r="44" spans="1:13" x14ac:dyDescent="0.2">
      <c r="A44" s="1" t="s">
        <v>690</v>
      </c>
      <c r="B44" s="26" t="s">
        <v>696</v>
      </c>
      <c r="C44" s="10">
        <v>2628.98</v>
      </c>
      <c r="D44" s="10">
        <v>172.6</v>
      </c>
      <c r="E44" s="10">
        <v>1728033.96</v>
      </c>
      <c r="F44" s="10">
        <v>56972.26</v>
      </c>
      <c r="G44" s="10">
        <v>37661.94</v>
      </c>
      <c r="H44" s="10">
        <v>136.22999999999999</v>
      </c>
      <c r="I44" s="10">
        <v>714721.75</v>
      </c>
      <c r="J44" s="10">
        <v>391854.34</v>
      </c>
      <c r="K44" s="4"/>
      <c r="L44" s="4"/>
    </row>
    <row r="45" spans="1:13" x14ac:dyDescent="0.2">
      <c r="A45" s="1" t="s">
        <v>690</v>
      </c>
      <c r="B45" s="26" t="s">
        <v>698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373120.93</v>
      </c>
      <c r="J45" s="10">
        <v>130426.76</v>
      </c>
      <c r="K45" s="4"/>
      <c r="L45" s="4"/>
    </row>
    <row r="46" spans="1:13" x14ac:dyDescent="0.2">
      <c r="A46" s="1" t="s">
        <v>690</v>
      </c>
      <c r="B46" s="26" t="s">
        <v>699</v>
      </c>
      <c r="C46" s="10">
        <v>0</v>
      </c>
      <c r="D46" s="10">
        <v>0</v>
      </c>
      <c r="E46" s="10">
        <v>279122.7</v>
      </c>
      <c r="F46" s="10">
        <v>7829.24</v>
      </c>
      <c r="G46" s="10">
        <v>0</v>
      </c>
      <c r="H46" s="10">
        <v>0</v>
      </c>
      <c r="I46" s="10">
        <v>615297.67000000004</v>
      </c>
      <c r="J46" s="10">
        <v>198918.28</v>
      </c>
      <c r="K46" s="4"/>
      <c r="L46" s="4"/>
    </row>
    <row r="47" spans="1:13" x14ac:dyDescent="0.2">
      <c r="A47" s="1" t="s">
        <v>690</v>
      </c>
      <c r="B47" s="26" t="s">
        <v>701</v>
      </c>
      <c r="C47" s="10">
        <v>923596</v>
      </c>
      <c r="D47" s="10">
        <v>500000</v>
      </c>
      <c r="E47" s="10">
        <v>1109487.06</v>
      </c>
      <c r="F47" s="10">
        <v>596309.94999999995</v>
      </c>
      <c r="G47" s="10">
        <v>115712.97</v>
      </c>
      <c r="H47" s="10">
        <v>4956.83</v>
      </c>
      <c r="I47" s="10">
        <v>644900.6</v>
      </c>
      <c r="J47" s="10">
        <v>538309.42000000004</v>
      </c>
      <c r="K47" s="4"/>
      <c r="L47" s="4"/>
    </row>
    <row r="48" spans="1:13" x14ac:dyDescent="0.2">
      <c r="A48" s="1" t="s">
        <v>690</v>
      </c>
      <c r="B48" s="26" t="s">
        <v>702</v>
      </c>
      <c r="C48" s="10">
        <v>148168.54999999999</v>
      </c>
      <c r="D48" s="10">
        <v>1390.51</v>
      </c>
      <c r="E48" s="10">
        <v>1501934.37</v>
      </c>
      <c r="F48" s="10">
        <v>1122473.04</v>
      </c>
      <c r="G48" s="10">
        <v>235130.81</v>
      </c>
      <c r="H48" s="10">
        <v>208643.93</v>
      </c>
      <c r="I48" s="10">
        <v>867603.49</v>
      </c>
      <c r="J48" s="10">
        <v>706532.38</v>
      </c>
      <c r="K48" s="4"/>
      <c r="L48" s="4"/>
    </row>
    <row r="49" spans="1:12" x14ac:dyDescent="0.2">
      <c r="A49" s="1" t="s">
        <v>690</v>
      </c>
      <c r="B49" s="26" t="s">
        <v>703</v>
      </c>
      <c r="C49" s="10">
        <v>259552.3</v>
      </c>
      <c r="D49" s="10">
        <v>3072.09</v>
      </c>
      <c r="E49" s="10">
        <v>0</v>
      </c>
      <c r="F49" s="10">
        <v>0</v>
      </c>
      <c r="G49" s="10">
        <v>0</v>
      </c>
      <c r="H49" s="10">
        <v>0</v>
      </c>
      <c r="I49" s="10">
        <v>753727.08</v>
      </c>
      <c r="J49" s="10">
        <v>334542.39</v>
      </c>
      <c r="K49" s="4"/>
      <c r="L49" s="4"/>
    </row>
    <row r="50" spans="1:12" x14ac:dyDescent="0.2">
      <c r="A50" s="1" t="s">
        <v>690</v>
      </c>
      <c r="B50" s="26" t="s">
        <v>704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583351.99</v>
      </c>
      <c r="J50" s="10">
        <v>432944.06</v>
      </c>
      <c r="K50" s="4"/>
      <c r="L50" s="4"/>
    </row>
    <row r="51" spans="1:12" x14ac:dyDescent="0.2">
      <c r="A51" s="1" t="s">
        <v>690</v>
      </c>
      <c r="B51" s="26" t="s">
        <v>705</v>
      </c>
      <c r="C51" s="10">
        <v>312257.02</v>
      </c>
      <c r="D51" s="10">
        <v>59843.63</v>
      </c>
      <c r="E51" s="10">
        <v>0</v>
      </c>
      <c r="F51" s="10">
        <v>0</v>
      </c>
      <c r="G51" s="10">
        <v>0</v>
      </c>
      <c r="H51" s="10">
        <v>0</v>
      </c>
      <c r="I51" s="10">
        <v>466713.52</v>
      </c>
      <c r="J51" s="10">
        <v>334642.68</v>
      </c>
      <c r="K51" s="4"/>
      <c r="L51" s="4"/>
    </row>
    <row r="52" spans="1:12" x14ac:dyDescent="0.2">
      <c r="A52" s="1" t="s">
        <v>690</v>
      </c>
      <c r="B52" s="26" t="s">
        <v>706</v>
      </c>
      <c r="C52" s="10">
        <v>65276.18</v>
      </c>
      <c r="D52" s="10">
        <v>20643.75</v>
      </c>
      <c r="E52" s="10">
        <v>0</v>
      </c>
      <c r="F52" s="10">
        <v>0</v>
      </c>
      <c r="G52" s="10">
        <v>0</v>
      </c>
      <c r="H52" s="10">
        <v>0</v>
      </c>
      <c r="I52" s="10">
        <v>418838.26</v>
      </c>
      <c r="J52" s="10">
        <v>208079.2</v>
      </c>
      <c r="K52" s="4"/>
      <c r="L52" s="4"/>
    </row>
    <row r="53" spans="1:12" x14ac:dyDescent="0.2">
      <c r="A53" s="1" t="s">
        <v>690</v>
      </c>
      <c r="B53" s="26" t="s">
        <v>707</v>
      </c>
      <c r="C53" s="10">
        <v>217677.22</v>
      </c>
      <c r="D53" s="10">
        <v>2223.02</v>
      </c>
      <c r="E53" s="10">
        <v>15000</v>
      </c>
      <c r="F53" s="10">
        <v>5000</v>
      </c>
      <c r="G53" s="10">
        <v>0</v>
      </c>
      <c r="H53" s="10">
        <v>0</v>
      </c>
      <c r="I53" s="10">
        <v>940961.99</v>
      </c>
      <c r="J53" s="10">
        <v>552250.29</v>
      </c>
      <c r="K53" s="4"/>
      <c r="L53" s="4"/>
    </row>
    <row r="54" spans="1:12" x14ac:dyDescent="0.2">
      <c r="A54" s="1" t="s">
        <v>690</v>
      </c>
      <c r="B54" s="26" t="s">
        <v>708</v>
      </c>
      <c r="C54" s="10">
        <v>50616.93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352860.15999999997</v>
      </c>
      <c r="J54" s="10">
        <v>236411.27</v>
      </c>
      <c r="K54" s="4"/>
      <c r="L54" s="4"/>
    </row>
    <row r="55" spans="1:12" x14ac:dyDescent="0.2">
      <c r="A55" s="1" t="s">
        <v>690</v>
      </c>
      <c r="B55" s="26" t="s">
        <v>709</v>
      </c>
      <c r="C55" s="10">
        <v>0</v>
      </c>
      <c r="D55" s="10">
        <v>0</v>
      </c>
      <c r="E55" s="10">
        <v>514041.24</v>
      </c>
      <c r="F55" s="10">
        <v>163189.10999999999</v>
      </c>
      <c r="G55" s="10">
        <v>159549.38</v>
      </c>
      <c r="H55" s="10">
        <v>4287.45</v>
      </c>
      <c r="I55" s="10">
        <v>614870.38</v>
      </c>
      <c r="J55" s="10">
        <v>264894.43</v>
      </c>
      <c r="K55" s="4"/>
      <c r="L55" s="4"/>
    </row>
    <row r="56" spans="1:12" x14ac:dyDescent="0.2">
      <c r="A56" s="1" t="s">
        <v>690</v>
      </c>
      <c r="B56" s="26" t="s">
        <v>710</v>
      </c>
      <c r="C56" s="10">
        <v>104323</v>
      </c>
      <c r="D56" s="10">
        <v>0</v>
      </c>
      <c r="E56" s="10">
        <v>888114</v>
      </c>
      <c r="F56" s="10">
        <v>6781</v>
      </c>
      <c r="G56" s="10">
        <v>44033</v>
      </c>
      <c r="H56" s="10">
        <v>618</v>
      </c>
      <c r="I56" s="10">
        <v>993421</v>
      </c>
      <c r="J56" s="10">
        <v>611614</v>
      </c>
      <c r="K56" s="4"/>
      <c r="L56" s="4"/>
    </row>
    <row r="57" spans="1:12" x14ac:dyDescent="0.2">
      <c r="A57" s="1" t="s">
        <v>690</v>
      </c>
      <c r="B57" s="26" t="s">
        <v>711</v>
      </c>
      <c r="C57" s="10">
        <v>48385.31</v>
      </c>
      <c r="D57" s="10">
        <v>35096.29</v>
      </c>
      <c r="E57" s="10">
        <v>0</v>
      </c>
      <c r="F57" s="10">
        <v>0</v>
      </c>
      <c r="G57" s="10">
        <v>0</v>
      </c>
      <c r="H57" s="10">
        <v>0</v>
      </c>
      <c r="I57" s="10">
        <v>702831.41</v>
      </c>
      <c r="J57" s="10">
        <v>405144.74</v>
      </c>
      <c r="K57" s="4"/>
      <c r="L57" s="4"/>
    </row>
    <row r="58" spans="1:12" x14ac:dyDescent="0.2">
      <c r="A58" s="1" t="s">
        <v>690</v>
      </c>
      <c r="B58" s="26" t="s">
        <v>712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449327.35</v>
      </c>
      <c r="J58" s="10">
        <v>301126.5</v>
      </c>
      <c r="K58" s="4"/>
      <c r="L58" s="4"/>
    </row>
    <row r="59" spans="1:12" x14ac:dyDescent="0.2">
      <c r="A59" s="1" t="s">
        <v>690</v>
      </c>
      <c r="B59" s="26" t="s">
        <v>713</v>
      </c>
      <c r="C59" s="10">
        <v>246394.35</v>
      </c>
      <c r="D59" s="10">
        <v>422</v>
      </c>
      <c r="E59" s="10">
        <v>0</v>
      </c>
      <c r="F59" s="10">
        <v>0</v>
      </c>
      <c r="G59" s="10">
        <v>0</v>
      </c>
      <c r="H59" s="10">
        <v>0</v>
      </c>
      <c r="I59" s="10">
        <v>357820.31</v>
      </c>
      <c r="J59" s="10">
        <v>207097</v>
      </c>
      <c r="K59" s="4"/>
      <c r="L59" s="4"/>
    </row>
    <row r="60" spans="1:12" x14ac:dyDescent="0.2">
      <c r="A60" s="1" t="s">
        <v>690</v>
      </c>
      <c r="B60" s="26" t="s">
        <v>714</v>
      </c>
      <c r="C60" s="10">
        <v>304425.69</v>
      </c>
      <c r="D60" s="10">
        <v>1085.3900000000001</v>
      </c>
      <c r="E60" s="10">
        <v>0</v>
      </c>
      <c r="F60" s="10">
        <v>0</v>
      </c>
      <c r="G60" s="10">
        <v>0</v>
      </c>
      <c r="H60" s="10">
        <v>0</v>
      </c>
      <c r="I60" s="10">
        <v>431707.32</v>
      </c>
      <c r="J60" s="10">
        <v>272696.78000000003</v>
      </c>
      <c r="K60" s="4"/>
      <c r="L60" s="4"/>
    </row>
    <row r="61" spans="1:12" x14ac:dyDescent="0.2">
      <c r="A61" s="1" t="s">
        <v>690</v>
      </c>
      <c r="B61" s="26" t="s">
        <v>715</v>
      </c>
      <c r="C61" s="10">
        <v>40027.82</v>
      </c>
      <c r="D61" s="10">
        <v>236.69</v>
      </c>
      <c r="E61" s="10">
        <v>180761.26</v>
      </c>
      <c r="F61" s="10">
        <v>172252.92</v>
      </c>
      <c r="G61" s="10">
        <v>10680.1</v>
      </c>
      <c r="H61" s="10">
        <v>114.12</v>
      </c>
      <c r="I61" s="10">
        <v>298478.99</v>
      </c>
      <c r="J61" s="10">
        <v>195044.27</v>
      </c>
      <c r="K61" s="4"/>
      <c r="L61" s="4"/>
    </row>
    <row r="62" spans="1:12" x14ac:dyDescent="0.2">
      <c r="A62" s="1" t="s">
        <v>690</v>
      </c>
      <c r="B62" s="26" t="s">
        <v>716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1390800</v>
      </c>
      <c r="J62" s="10">
        <v>591800</v>
      </c>
      <c r="K62" s="4"/>
      <c r="L62" s="4"/>
    </row>
    <row r="63" spans="1:12" x14ac:dyDescent="0.2">
      <c r="A63" s="1" t="s">
        <v>690</v>
      </c>
      <c r="B63" s="26" t="s">
        <v>717</v>
      </c>
      <c r="C63" s="10">
        <v>184267.58</v>
      </c>
      <c r="D63" s="10">
        <v>11047.51</v>
      </c>
      <c r="E63" s="10">
        <v>0</v>
      </c>
      <c r="F63" s="10">
        <v>0</v>
      </c>
      <c r="G63" s="10">
        <v>0</v>
      </c>
      <c r="H63" s="10">
        <v>0</v>
      </c>
      <c r="I63" s="10">
        <v>1023418.53</v>
      </c>
      <c r="J63" s="10">
        <v>602942.32999999996</v>
      </c>
      <c r="K63" s="4"/>
      <c r="L63" s="4"/>
    </row>
    <row r="64" spans="1:12" x14ac:dyDescent="0.2">
      <c r="A64" s="1" t="s">
        <v>690</v>
      </c>
      <c r="B64" s="26" t="s">
        <v>718</v>
      </c>
      <c r="C64" s="10">
        <v>0</v>
      </c>
      <c r="D64" s="10">
        <v>0</v>
      </c>
      <c r="E64" s="10">
        <v>180875.11</v>
      </c>
      <c r="F64" s="10">
        <v>2841.85</v>
      </c>
      <c r="G64" s="10">
        <v>138260.57</v>
      </c>
      <c r="H64" s="10">
        <v>3063.8</v>
      </c>
      <c r="I64" s="10">
        <v>716390.15</v>
      </c>
      <c r="J64" s="10">
        <v>359155.61</v>
      </c>
      <c r="K64" s="4"/>
      <c r="L64" s="4"/>
    </row>
    <row r="65" spans="1:13" x14ac:dyDescent="0.2">
      <c r="A65" s="1" t="s">
        <v>690</v>
      </c>
      <c r="B65" s="26" t="s">
        <v>719</v>
      </c>
      <c r="C65" s="10">
        <v>35809.040000000001</v>
      </c>
      <c r="D65" s="10">
        <v>756.93</v>
      </c>
      <c r="E65" s="10">
        <v>0</v>
      </c>
      <c r="F65" s="10">
        <v>0</v>
      </c>
      <c r="G65" s="10">
        <v>0</v>
      </c>
      <c r="H65" s="10">
        <v>0</v>
      </c>
      <c r="I65" s="10">
        <v>456965.18</v>
      </c>
      <c r="J65" s="10">
        <v>282317.81</v>
      </c>
      <c r="K65" s="4"/>
      <c r="L65" s="4"/>
    </row>
    <row r="66" spans="1:13" x14ac:dyDescent="0.2">
      <c r="A66" s="1" t="s">
        <v>690</v>
      </c>
      <c r="B66" s="26" t="s">
        <v>720</v>
      </c>
      <c r="C66" s="10">
        <v>63601</v>
      </c>
      <c r="D66" s="10">
        <v>0</v>
      </c>
      <c r="E66" s="10">
        <v>943811</v>
      </c>
      <c r="F66" s="10">
        <v>415157</v>
      </c>
      <c r="G66" s="10">
        <v>160250</v>
      </c>
      <c r="H66" s="10">
        <v>7678</v>
      </c>
      <c r="I66" s="10">
        <v>694740</v>
      </c>
      <c r="J66" s="10">
        <v>392131</v>
      </c>
      <c r="K66" s="4"/>
      <c r="L66" s="4"/>
    </row>
    <row r="67" spans="1:13" x14ac:dyDescent="0.2">
      <c r="A67" s="1" t="s">
        <v>325</v>
      </c>
      <c r="B67" s="26" t="s">
        <v>721</v>
      </c>
      <c r="C67" s="10">
        <v>15013</v>
      </c>
      <c r="D67" s="10">
        <v>0</v>
      </c>
      <c r="E67" s="10">
        <v>832247.54</v>
      </c>
      <c r="F67" s="10">
        <v>455357.87</v>
      </c>
      <c r="G67" s="10">
        <v>248971.89</v>
      </c>
      <c r="H67" s="10">
        <v>1955.4</v>
      </c>
      <c r="I67" s="10">
        <v>544092.27</v>
      </c>
      <c r="J67" s="10">
        <v>270304.81</v>
      </c>
      <c r="K67" s="4"/>
      <c r="L67" s="4"/>
    </row>
    <row r="68" spans="1:13" x14ac:dyDescent="0.2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2">
      <c r="B69" s="26" t="s">
        <v>289</v>
      </c>
      <c r="C69" s="11">
        <f t="shared" ref="C69:J69" si="0">SUBTOTAL(9,C36:C68)</f>
        <v>3349514.5200000005</v>
      </c>
      <c r="D69" s="11">
        <f t="shared" si="0"/>
        <v>638609.41</v>
      </c>
      <c r="E69" s="11">
        <f t="shared" si="0"/>
        <v>9583103.5899999999</v>
      </c>
      <c r="F69" s="11">
        <f t="shared" si="0"/>
        <v>3202489.0500000003</v>
      </c>
      <c r="G69" s="11">
        <f t="shared" si="0"/>
        <v>1689555.6600000001</v>
      </c>
      <c r="H69" s="11">
        <f t="shared" si="0"/>
        <v>240117.75999999998</v>
      </c>
      <c r="I69" s="11">
        <f t="shared" si="0"/>
        <v>21337866.48</v>
      </c>
      <c r="J69" s="11">
        <f t="shared" si="0"/>
        <v>12040454.079999996</v>
      </c>
      <c r="K69" s="4"/>
      <c r="L69" s="4"/>
    </row>
    <row r="70" spans="1:13" x14ac:dyDescent="0.2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8.75" x14ac:dyDescent="0.3">
      <c r="B71" s="229" t="s">
        <v>322</v>
      </c>
      <c r="C71" s="229"/>
      <c r="D71" s="229"/>
      <c r="E71" s="229"/>
      <c r="F71" s="229"/>
      <c r="G71" s="229"/>
      <c r="H71" s="229"/>
      <c r="I71" s="229"/>
      <c r="J71" s="229"/>
      <c r="K71" s="229"/>
      <c r="L71" s="229"/>
    </row>
    <row r="72" spans="1:13" ht="25.5" customHeight="1" x14ac:dyDescent="0.2">
      <c r="B72" s="13" t="s">
        <v>596</v>
      </c>
      <c r="C72" s="230" t="s">
        <v>405</v>
      </c>
      <c r="D72" s="231"/>
      <c r="E72" s="230" t="s">
        <v>355</v>
      </c>
      <c r="F72" s="232"/>
      <c r="G72" s="235"/>
      <c r="H72" s="235"/>
      <c r="I72" s="235"/>
      <c r="J72" s="235"/>
      <c r="K72" s="232" t="s">
        <v>356</v>
      </c>
      <c r="L72" s="231"/>
      <c r="M72" s="6"/>
    </row>
    <row r="73" spans="1:13" x14ac:dyDescent="0.2">
      <c r="B73" s="26"/>
      <c r="C73" s="27" t="s">
        <v>315</v>
      </c>
      <c r="D73" s="27" t="s">
        <v>316</v>
      </c>
      <c r="E73" s="27" t="s">
        <v>315</v>
      </c>
      <c r="F73" s="27" t="s">
        <v>316</v>
      </c>
      <c r="G73" s="27"/>
      <c r="H73" s="27"/>
      <c r="I73" s="28"/>
      <c r="J73" s="28"/>
      <c r="K73" s="27" t="s">
        <v>315</v>
      </c>
      <c r="L73" s="27" t="s">
        <v>316</v>
      </c>
    </row>
    <row r="74" spans="1:13" x14ac:dyDescent="0.2">
      <c r="B74" s="26"/>
      <c r="C74" s="27" t="s">
        <v>317</v>
      </c>
      <c r="D74" s="27" t="s">
        <v>317</v>
      </c>
      <c r="E74" s="27" t="s">
        <v>317</v>
      </c>
      <c r="F74" s="27" t="s">
        <v>317</v>
      </c>
      <c r="G74" s="27"/>
      <c r="H74" s="27"/>
      <c r="I74" s="28"/>
      <c r="J74" s="28"/>
      <c r="K74" s="27" t="s">
        <v>317</v>
      </c>
      <c r="L74" s="27" t="s">
        <v>317</v>
      </c>
    </row>
    <row r="75" spans="1:13" x14ac:dyDescent="0.2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2">
      <c r="A76" s="1" t="s">
        <v>690</v>
      </c>
      <c r="B76" s="26" t="s">
        <v>694</v>
      </c>
      <c r="C76" s="10">
        <v>328500</v>
      </c>
      <c r="D76" s="10">
        <v>113400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K106" si="1">C37+E37+G37+I37+C76+E76</f>
        <v>498000</v>
      </c>
      <c r="L76" s="10">
        <f t="shared" ref="L76:L106" si="2">D37+F37+H37+J37+D76+F76</f>
        <v>183300</v>
      </c>
    </row>
    <row r="77" spans="1:13" x14ac:dyDescent="0.2">
      <c r="A77" s="1" t="s">
        <v>690</v>
      </c>
      <c r="B77" s="26" t="s">
        <v>697</v>
      </c>
      <c r="C77" s="10">
        <v>1704945</v>
      </c>
      <c r="D77" s="10">
        <v>684662</v>
      </c>
      <c r="E77" s="10">
        <v>0</v>
      </c>
      <c r="F77" s="10">
        <v>0</v>
      </c>
      <c r="G77" s="10"/>
      <c r="H77" s="10"/>
      <c r="I77" s="4"/>
      <c r="J77" s="4"/>
      <c r="K77" s="10">
        <f t="shared" si="1"/>
        <v>2523704</v>
      </c>
      <c r="L77" s="10">
        <f t="shared" si="2"/>
        <v>879812</v>
      </c>
    </row>
    <row r="78" spans="1:13" x14ac:dyDescent="0.2">
      <c r="A78" s="1" t="s">
        <v>690</v>
      </c>
      <c r="B78" s="26" t="s">
        <v>700</v>
      </c>
      <c r="C78" s="10">
        <v>0</v>
      </c>
      <c r="D78" s="10">
        <v>0</v>
      </c>
      <c r="E78" s="10">
        <v>0</v>
      </c>
      <c r="F78" s="10">
        <v>0</v>
      </c>
      <c r="G78" s="10"/>
      <c r="H78" s="10"/>
      <c r="I78" s="4"/>
      <c r="J78" s="4"/>
      <c r="K78" s="10">
        <f t="shared" si="1"/>
        <v>234918.94</v>
      </c>
      <c r="L78" s="10">
        <f t="shared" si="2"/>
        <v>36298</v>
      </c>
    </row>
    <row r="79" spans="1:13" x14ac:dyDescent="0.2">
      <c r="A79" s="1" t="s">
        <v>690</v>
      </c>
      <c r="B79" s="26" t="s">
        <v>691</v>
      </c>
      <c r="C79" s="10">
        <v>20000</v>
      </c>
      <c r="D79" s="10">
        <v>10000</v>
      </c>
      <c r="E79" s="10">
        <v>0</v>
      </c>
      <c r="F79" s="10">
        <v>0</v>
      </c>
      <c r="G79" s="10"/>
      <c r="H79" s="10"/>
      <c r="I79" s="4"/>
      <c r="J79" s="4"/>
      <c r="K79" s="10">
        <f t="shared" si="1"/>
        <v>312792.56</v>
      </c>
      <c r="L79" s="10">
        <f t="shared" si="2"/>
        <v>88239</v>
      </c>
    </row>
    <row r="80" spans="1:13" x14ac:dyDescent="0.2">
      <c r="A80" s="1" t="s">
        <v>690</v>
      </c>
      <c r="B80" s="26" t="s">
        <v>692</v>
      </c>
      <c r="C80" s="10">
        <v>16090.18</v>
      </c>
      <c r="D80" s="10">
        <v>2755.72</v>
      </c>
      <c r="E80" s="10">
        <v>0</v>
      </c>
      <c r="F80" s="10">
        <v>0</v>
      </c>
      <c r="G80" s="10"/>
      <c r="H80" s="10"/>
      <c r="I80" s="4"/>
      <c r="J80" s="4"/>
      <c r="K80" s="10">
        <f t="shared" si="1"/>
        <v>654080.83000000007</v>
      </c>
      <c r="L80" s="10">
        <f t="shared" si="2"/>
        <v>463957.97</v>
      </c>
    </row>
    <row r="81" spans="1:12" x14ac:dyDescent="0.2">
      <c r="A81" s="1" t="s">
        <v>690</v>
      </c>
      <c r="B81" s="26" t="s">
        <v>693</v>
      </c>
      <c r="C81" s="10">
        <v>92249.7</v>
      </c>
      <c r="D81" s="10">
        <v>31808.07</v>
      </c>
      <c r="E81" s="10">
        <v>76155.460000000006</v>
      </c>
      <c r="F81" s="10">
        <v>0</v>
      </c>
      <c r="G81" s="10"/>
      <c r="H81" s="10"/>
      <c r="I81" s="4"/>
      <c r="J81" s="4"/>
      <c r="K81" s="10">
        <f t="shared" si="1"/>
        <v>878632.05999999994</v>
      </c>
      <c r="L81" s="10">
        <f t="shared" si="2"/>
        <v>435151.35999999999</v>
      </c>
    </row>
    <row r="82" spans="1:12" x14ac:dyDescent="0.2">
      <c r="A82" s="1" t="s">
        <v>690</v>
      </c>
      <c r="B82" s="26" t="s">
        <v>695</v>
      </c>
      <c r="C82" s="10">
        <v>171388</v>
      </c>
      <c r="D82" s="10">
        <v>91982</v>
      </c>
      <c r="E82" s="10">
        <v>0</v>
      </c>
      <c r="F82" s="10">
        <v>0</v>
      </c>
      <c r="G82" s="10"/>
      <c r="H82" s="10"/>
      <c r="I82" s="4"/>
      <c r="J82" s="4"/>
      <c r="K82" s="10">
        <f t="shared" si="1"/>
        <v>5514581</v>
      </c>
      <c r="L82" s="10">
        <f t="shared" si="2"/>
        <v>2276731</v>
      </c>
    </row>
    <row r="83" spans="1:12" x14ac:dyDescent="0.2">
      <c r="A83" s="1" t="s">
        <v>690</v>
      </c>
      <c r="B83" s="26" t="s">
        <v>696</v>
      </c>
      <c r="C83" s="10">
        <v>187538.47</v>
      </c>
      <c r="D83" s="10">
        <v>49193.69</v>
      </c>
      <c r="E83" s="10">
        <v>0</v>
      </c>
      <c r="F83" s="10">
        <v>0</v>
      </c>
      <c r="G83" s="10"/>
      <c r="H83" s="10"/>
      <c r="I83" s="4"/>
      <c r="J83" s="4"/>
      <c r="K83" s="10">
        <f t="shared" si="1"/>
        <v>2670585.1</v>
      </c>
      <c r="L83" s="10">
        <f t="shared" si="2"/>
        <v>498329.12000000005</v>
      </c>
    </row>
    <row r="84" spans="1:12" x14ac:dyDescent="0.2">
      <c r="A84" s="1" t="s">
        <v>690</v>
      </c>
      <c r="B84" s="26" t="s">
        <v>698</v>
      </c>
      <c r="C84" s="10">
        <v>65529.4</v>
      </c>
      <c r="D84" s="10">
        <v>25132.97</v>
      </c>
      <c r="E84" s="10">
        <v>0</v>
      </c>
      <c r="F84" s="10">
        <v>0</v>
      </c>
      <c r="G84" s="10"/>
      <c r="H84" s="10"/>
      <c r="I84" s="4"/>
      <c r="J84" s="4"/>
      <c r="K84" s="10">
        <f t="shared" si="1"/>
        <v>438650.33</v>
      </c>
      <c r="L84" s="10">
        <f t="shared" si="2"/>
        <v>155559.72999999998</v>
      </c>
    </row>
    <row r="85" spans="1:12" x14ac:dyDescent="0.2">
      <c r="A85" s="1" t="s">
        <v>690</v>
      </c>
      <c r="B85" s="26" t="s">
        <v>699</v>
      </c>
      <c r="C85" s="10">
        <v>165431.29999999999</v>
      </c>
      <c r="D85" s="10">
        <v>54956.98</v>
      </c>
      <c r="E85" s="10">
        <v>0</v>
      </c>
      <c r="F85" s="10">
        <v>0</v>
      </c>
      <c r="G85" s="10"/>
      <c r="H85" s="10"/>
      <c r="I85" s="4"/>
      <c r="J85" s="4"/>
      <c r="K85" s="10">
        <f t="shared" si="1"/>
        <v>1059851.6700000002</v>
      </c>
      <c r="L85" s="10">
        <f t="shared" si="2"/>
        <v>261704.5</v>
      </c>
    </row>
    <row r="86" spans="1:12" x14ac:dyDescent="0.2">
      <c r="A86" s="1" t="s">
        <v>690</v>
      </c>
      <c r="B86" s="26" t="s">
        <v>701</v>
      </c>
      <c r="C86" s="10">
        <v>33058.93</v>
      </c>
      <c r="D86" s="10">
        <v>32604.5</v>
      </c>
      <c r="E86" s="10">
        <v>0</v>
      </c>
      <c r="F86" s="10">
        <v>0</v>
      </c>
      <c r="G86" s="10"/>
      <c r="H86" s="10"/>
      <c r="I86" s="4"/>
      <c r="J86" s="4"/>
      <c r="K86" s="10">
        <f t="shared" si="1"/>
        <v>2826755.5600000005</v>
      </c>
      <c r="L86" s="10">
        <f t="shared" si="2"/>
        <v>1672180.7000000002</v>
      </c>
    </row>
    <row r="87" spans="1:12" x14ac:dyDescent="0.2">
      <c r="A87" s="1" t="s">
        <v>690</v>
      </c>
      <c r="B87" s="26" t="s">
        <v>702</v>
      </c>
      <c r="C87" s="10">
        <v>17908.7</v>
      </c>
      <c r="D87" s="10">
        <v>4790</v>
      </c>
      <c r="E87" s="10">
        <v>0</v>
      </c>
      <c r="F87" s="10">
        <v>0</v>
      </c>
      <c r="G87" s="10"/>
      <c r="H87" s="10"/>
      <c r="I87" s="4"/>
      <c r="J87" s="4"/>
      <c r="K87" s="10">
        <f t="shared" si="1"/>
        <v>2770745.9200000004</v>
      </c>
      <c r="L87" s="10">
        <f t="shared" si="2"/>
        <v>2043829.8599999999</v>
      </c>
    </row>
    <row r="88" spans="1:12" x14ac:dyDescent="0.2">
      <c r="A88" s="1" t="s">
        <v>690</v>
      </c>
      <c r="B88" s="26" t="s">
        <v>703</v>
      </c>
      <c r="C88" s="10">
        <v>40206.559999999998</v>
      </c>
      <c r="D88" s="10">
        <v>7000</v>
      </c>
      <c r="E88" s="10">
        <v>188000</v>
      </c>
      <c r="F88" s="10">
        <v>0</v>
      </c>
      <c r="G88" s="10"/>
      <c r="H88" s="10"/>
      <c r="I88" s="4"/>
      <c r="J88" s="4"/>
      <c r="K88" s="10">
        <f t="shared" si="1"/>
        <v>1241485.94</v>
      </c>
      <c r="L88" s="10">
        <f t="shared" si="2"/>
        <v>344614.48000000004</v>
      </c>
    </row>
    <row r="89" spans="1:12" x14ac:dyDescent="0.2">
      <c r="A89" s="1" t="s">
        <v>690</v>
      </c>
      <c r="B89" s="26" t="s">
        <v>704</v>
      </c>
      <c r="C89" s="10">
        <v>37064.31</v>
      </c>
      <c r="D89" s="10">
        <v>12032.53</v>
      </c>
      <c r="E89" s="10">
        <v>16340.08</v>
      </c>
      <c r="F89" s="10">
        <v>0</v>
      </c>
      <c r="G89" s="10"/>
      <c r="H89" s="10"/>
      <c r="I89" s="4"/>
      <c r="J89" s="4"/>
      <c r="K89" s="10">
        <f t="shared" si="1"/>
        <v>636756.38</v>
      </c>
      <c r="L89" s="10">
        <f t="shared" si="2"/>
        <v>444976.59</v>
      </c>
    </row>
    <row r="90" spans="1:12" x14ac:dyDescent="0.2">
      <c r="A90" s="1" t="s">
        <v>690</v>
      </c>
      <c r="B90" s="26" t="s">
        <v>705</v>
      </c>
      <c r="C90" s="10">
        <v>3987.97</v>
      </c>
      <c r="D90" s="10">
        <v>0</v>
      </c>
      <c r="E90" s="10">
        <v>0</v>
      </c>
      <c r="F90" s="10">
        <v>0</v>
      </c>
      <c r="G90" s="10"/>
      <c r="H90" s="10"/>
      <c r="I90" s="4"/>
      <c r="J90" s="4"/>
      <c r="K90" s="10">
        <f t="shared" si="1"/>
        <v>782958.51</v>
      </c>
      <c r="L90" s="10">
        <f t="shared" si="2"/>
        <v>394486.31</v>
      </c>
    </row>
    <row r="91" spans="1:12" x14ac:dyDescent="0.2">
      <c r="A91" s="1" t="s">
        <v>690</v>
      </c>
      <c r="B91" s="26" t="s">
        <v>706</v>
      </c>
      <c r="C91" s="10">
        <v>7387.55</v>
      </c>
      <c r="D91" s="10">
        <v>50.46</v>
      </c>
      <c r="E91" s="10">
        <v>1936.86</v>
      </c>
      <c r="F91" s="10">
        <v>0</v>
      </c>
      <c r="G91" s="10"/>
      <c r="H91" s="10"/>
      <c r="I91" s="4"/>
      <c r="J91" s="4"/>
      <c r="K91" s="10">
        <f t="shared" si="1"/>
        <v>493438.85</v>
      </c>
      <c r="L91" s="10">
        <f t="shared" si="2"/>
        <v>228773.41</v>
      </c>
    </row>
    <row r="92" spans="1:12" x14ac:dyDescent="0.2">
      <c r="A92" s="1" t="s">
        <v>690</v>
      </c>
      <c r="B92" s="26" t="s">
        <v>707</v>
      </c>
      <c r="C92" s="10">
        <v>230978.79</v>
      </c>
      <c r="D92" s="10">
        <v>134871.57</v>
      </c>
      <c r="E92" s="10">
        <v>4119.1400000000003</v>
      </c>
      <c r="F92" s="10">
        <v>0</v>
      </c>
      <c r="G92" s="10"/>
      <c r="H92" s="10"/>
      <c r="I92" s="4"/>
      <c r="J92" s="4"/>
      <c r="K92" s="10">
        <f t="shared" si="1"/>
        <v>1408737.14</v>
      </c>
      <c r="L92" s="10">
        <f t="shared" si="2"/>
        <v>694344.88000000012</v>
      </c>
    </row>
    <row r="93" spans="1:12" x14ac:dyDescent="0.2">
      <c r="A93" s="1" t="s">
        <v>690</v>
      </c>
      <c r="B93" s="26" t="s">
        <v>708</v>
      </c>
      <c r="C93" s="10">
        <v>3159.25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si="1"/>
        <v>406636.33999999997</v>
      </c>
      <c r="L93" s="10">
        <f t="shared" si="2"/>
        <v>236411.27</v>
      </c>
    </row>
    <row r="94" spans="1:12" x14ac:dyDescent="0.2">
      <c r="A94" s="1" t="s">
        <v>690</v>
      </c>
      <c r="B94" s="26" t="s">
        <v>709</v>
      </c>
      <c r="C94" s="10">
        <v>96233.97</v>
      </c>
      <c r="D94" s="10">
        <v>19762.16</v>
      </c>
      <c r="E94" s="10">
        <v>0</v>
      </c>
      <c r="F94" s="10">
        <v>0</v>
      </c>
      <c r="G94" s="10"/>
      <c r="H94" s="10"/>
      <c r="I94" s="4"/>
      <c r="J94" s="4"/>
      <c r="K94" s="10">
        <f t="shared" si="1"/>
        <v>1384694.97</v>
      </c>
      <c r="L94" s="10">
        <f t="shared" si="2"/>
        <v>452133.14999999997</v>
      </c>
    </row>
    <row r="95" spans="1:12" x14ac:dyDescent="0.2">
      <c r="A95" s="1" t="s">
        <v>690</v>
      </c>
      <c r="B95" s="26" t="s">
        <v>710</v>
      </c>
      <c r="C95" s="10">
        <v>82606</v>
      </c>
      <c r="D95" s="10">
        <v>14391</v>
      </c>
      <c r="E95" s="10">
        <v>0</v>
      </c>
      <c r="F95" s="10">
        <v>0</v>
      </c>
      <c r="G95" s="10"/>
      <c r="H95" s="10"/>
      <c r="I95" s="4"/>
      <c r="J95" s="4"/>
      <c r="K95" s="10">
        <f t="shared" si="1"/>
        <v>2112497</v>
      </c>
      <c r="L95" s="10">
        <f t="shared" si="2"/>
        <v>633404</v>
      </c>
    </row>
    <row r="96" spans="1:12" x14ac:dyDescent="0.2">
      <c r="A96" s="1" t="s">
        <v>690</v>
      </c>
      <c r="B96" s="26" t="s">
        <v>711</v>
      </c>
      <c r="C96" s="10">
        <v>120948.19</v>
      </c>
      <c r="D96" s="10">
        <v>7500</v>
      </c>
      <c r="E96" s="10">
        <v>2564.2600000000002</v>
      </c>
      <c r="F96" s="10">
        <v>0</v>
      </c>
      <c r="G96" s="10"/>
      <c r="H96" s="10"/>
      <c r="I96" s="4"/>
      <c r="J96" s="4"/>
      <c r="K96" s="10">
        <f t="shared" si="1"/>
        <v>874729.16999999993</v>
      </c>
      <c r="L96" s="10">
        <f t="shared" si="2"/>
        <v>447741.02999999997</v>
      </c>
    </row>
    <row r="97" spans="1:13" x14ac:dyDescent="0.2">
      <c r="A97" s="1" t="s">
        <v>690</v>
      </c>
      <c r="B97" s="26" t="s">
        <v>712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si="1"/>
        <v>449327.35</v>
      </c>
      <c r="L97" s="10">
        <f t="shared" si="2"/>
        <v>301126.5</v>
      </c>
    </row>
    <row r="98" spans="1:13" x14ac:dyDescent="0.2">
      <c r="A98" s="1" t="s">
        <v>690</v>
      </c>
      <c r="B98" s="26" t="s">
        <v>713</v>
      </c>
      <c r="C98" s="10">
        <v>14508.47</v>
      </c>
      <c r="D98" s="10">
        <v>10581</v>
      </c>
      <c r="E98" s="10">
        <v>115.23</v>
      </c>
      <c r="F98" s="10">
        <v>100</v>
      </c>
      <c r="G98" s="10"/>
      <c r="H98" s="10"/>
      <c r="I98" s="4"/>
      <c r="J98" s="4"/>
      <c r="K98" s="10">
        <f t="shared" si="1"/>
        <v>618838.36</v>
      </c>
      <c r="L98" s="10">
        <f t="shared" si="2"/>
        <v>218200</v>
      </c>
    </row>
    <row r="99" spans="1:13" x14ac:dyDescent="0.2">
      <c r="A99" s="1" t="s">
        <v>690</v>
      </c>
      <c r="B99" s="26" t="s">
        <v>714</v>
      </c>
      <c r="C99" s="10">
        <v>23092.79</v>
      </c>
      <c r="D99" s="10">
        <v>10166.98</v>
      </c>
      <c r="E99" s="10">
        <v>1555.5</v>
      </c>
      <c r="F99" s="10">
        <v>0</v>
      </c>
      <c r="G99" s="10"/>
      <c r="H99" s="10"/>
      <c r="I99" s="4"/>
      <c r="J99" s="4"/>
      <c r="K99" s="10">
        <f t="shared" si="1"/>
        <v>760781.3</v>
      </c>
      <c r="L99" s="10">
        <f t="shared" si="2"/>
        <v>283949.15000000002</v>
      </c>
    </row>
    <row r="100" spans="1:13" x14ac:dyDescent="0.2">
      <c r="A100" s="1" t="s">
        <v>690</v>
      </c>
      <c r="B100" s="26" t="s">
        <v>715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si="1"/>
        <v>529948.17000000004</v>
      </c>
      <c r="L100" s="10">
        <f t="shared" si="2"/>
        <v>367648</v>
      </c>
    </row>
    <row r="101" spans="1:13" x14ac:dyDescent="0.2">
      <c r="A101" s="1" t="s">
        <v>690</v>
      </c>
      <c r="B101" s="26" t="s">
        <v>716</v>
      </c>
      <c r="C101" s="10">
        <v>311000</v>
      </c>
      <c r="D101" s="10">
        <v>92400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si="1"/>
        <v>1701800</v>
      </c>
      <c r="L101" s="10">
        <f t="shared" si="2"/>
        <v>684200</v>
      </c>
    </row>
    <row r="102" spans="1:13" x14ac:dyDescent="0.2">
      <c r="A102" s="1" t="s">
        <v>690</v>
      </c>
      <c r="B102" s="26" t="s">
        <v>717</v>
      </c>
      <c r="C102" s="10">
        <v>60211.98</v>
      </c>
      <c r="D102" s="10">
        <v>10779.4</v>
      </c>
      <c r="E102" s="10">
        <v>17000</v>
      </c>
      <c r="F102" s="10">
        <v>0</v>
      </c>
      <c r="G102" s="10"/>
      <c r="H102" s="10"/>
      <c r="I102" s="4"/>
      <c r="J102" s="4"/>
      <c r="K102" s="10">
        <f t="shared" si="1"/>
        <v>1284898.0900000001</v>
      </c>
      <c r="L102" s="10">
        <f t="shared" si="2"/>
        <v>624769.24</v>
      </c>
    </row>
    <row r="103" spans="1:13" x14ac:dyDescent="0.2">
      <c r="A103" s="1" t="s">
        <v>690</v>
      </c>
      <c r="B103" s="26" t="s">
        <v>718</v>
      </c>
      <c r="C103" s="10">
        <v>83354.429999999993</v>
      </c>
      <c r="D103" s="10">
        <v>14329.86</v>
      </c>
      <c r="E103" s="10">
        <v>106629.31</v>
      </c>
      <c r="F103" s="10">
        <v>66103.009999999995</v>
      </c>
      <c r="G103" s="10"/>
      <c r="H103" s="10"/>
      <c r="I103" s="4"/>
      <c r="J103" s="4"/>
      <c r="K103" s="10">
        <f t="shared" si="1"/>
        <v>1225509.57</v>
      </c>
      <c r="L103" s="10">
        <f t="shared" si="2"/>
        <v>445494.13</v>
      </c>
    </row>
    <row r="104" spans="1:13" x14ac:dyDescent="0.2">
      <c r="A104" s="1" t="s">
        <v>690</v>
      </c>
      <c r="B104" s="26" t="s">
        <v>719</v>
      </c>
      <c r="C104" s="10">
        <v>9730.4500000000007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si="1"/>
        <v>502504.67</v>
      </c>
      <c r="L104" s="10">
        <f t="shared" si="2"/>
        <v>283074.74</v>
      </c>
    </row>
    <row r="105" spans="1:13" x14ac:dyDescent="0.2">
      <c r="A105" s="1" t="s">
        <v>690</v>
      </c>
      <c r="B105" s="26" t="s">
        <v>720</v>
      </c>
      <c r="C105" s="10">
        <v>481544</v>
      </c>
      <c r="D105" s="10">
        <v>52169</v>
      </c>
      <c r="E105" s="10">
        <v>0</v>
      </c>
      <c r="F105" s="10">
        <v>0</v>
      </c>
      <c r="G105" s="10"/>
      <c r="H105" s="10"/>
      <c r="I105" s="4"/>
      <c r="J105" s="4"/>
      <c r="K105" s="10">
        <f t="shared" si="1"/>
        <v>2343946</v>
      </c>
      <c r="L105" s="10">
        <f t="shared" si="2"/>
        <v>867135</v>
      </c>
    </row>
    <row r="106" spans="1:13" x14ac:dyDescent="0.2">
      <c r="A106" s="1" t="s">
        <v>425</v>
      </c>
      <c r="B106" s="26" t="s">
        <v>721</v>
      </c>
      <c r="C106" s="10">
        <v>91571.93</v>
      </c>
      <c r="D106" s="10">
        <v>35618.69</v>
      </c>
      <c r="E106" s="10">
        <v>0</v>
      </c>
      <c r="F106" s="10">
        <v>0</v>
      </c>
      <c r="G106" s="10"/>
      <c r="H106" s="10"/>
      <c r="I106" s="4"/>
      <c r="J106" s="4"/>
      <c r="K106" s="10">
        <f t="shared" si="1"/>
        <v>1731896.6300000001</v>
      </c>
      <c r="L106" s="10">
        <f t="shared" si="2"/>
        <v>763236.77</v>
      </c>
    </row>
    <row r="107" spans="1:13" x14ac:dyDescent="0.2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2">
      <c r="B108" s="26" t="s">
        <v>289</v>
      </c>
      <c r="C108" s="11">
        <f>SUBTOTAL(9,C75:C107)</f>
        <v>4500226.32</v>
      </c>
      <c r="D108" s="11">
        <f>SUBTOTAL(9,D75:D107)</f>
        <v>1522938.5799999998</v>
      </c>
      <c r="E108" s="11">
        <f>SUBTOTAL(9,E75:E107)</f>
        <v>414415.84</v>
      </c>
      <c r="F108" s="11">
        <f>SUBTOTAL(9,F75:F107)</f>
        <v>66203.009999999995</v>
      </c>
      <c r="G108" s="4"/>
      <c r="H108" s="4"/>
      <c r="I108" s="4"/>
      <c r="J108" s="4"/>
      <c r="K108" s="11">
        <f>SUBTOTAL(9,K75:K107)</f>
        <v>40874682.410000011</v>
      </c>
      <c r="L108" s="11">
        <f>SUBTOTAL(9,L75:L107)</f>
        <v>17710811.890000004</v>
      </c>
    </row>
    <row r="109" spans="1:13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2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2">
      <c r="B111" s="26"/>
      <c r="C111" s="235"/>
      <c r="D111" s="235"/>
      <c r="E111" s="235"/>
      <c r="F111" s="235"/>
      <c r="G111" s="235"/>
      <c r="H111" s="235"/>
      <c r="I111" s="235"/>
      <c r="J111" s="238"/>
      <c r="K111" s="230" t="s">
        <v>162</v>
      </c>
      <c r="L111" s="245"/>
      <c r="M111" s="6"/>
    </row>
    <row r="112" spans="1:13" x14ac:dyDescent="0.2">
      <c r="B112" s="15"/>
      <c r="C112" s="28"/>
      <c r="D112" s="28"/>
      <c r="E112" s="28"/>
      <c r="F112" s="28"/>
      <c r="G112" s="26"/>
      <c r="H112" s="28"/>
      <c r="I112" s="27"/>
      <c r="J112" s="27"/>
      <c r="K112" s="172" t="s">
        <v>315</v>
      </c>
      <c r="L112" s="164" t="s">
        <v>316</v>
      </c>
    </row>
    <row r="113" spans="1:12" x14ac:dyDescent="0.2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317</v>
      </c>
      <c r="L113" s="164" t="s">
        <v>317</v>
      </c>
    </row>
    <row r="114" spans="1:12" x14ac:dyDescent="0.2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64"/>
    </row>
    <row r="115" spans="1:12" x14ac:dyDescent="0.2">
      <c r="A115" s="31" t="s">
        <v>175</v>
      </c>
      <c r="B115" s="26"/>
      <c r="C115" s="4"/>
      <c r="D115" s="4"/>
      <c r="E115" s="4"/>
      <c r="F115" s="4"/>
      <c r="G115" s="4"/>
      <c r="H115" s="244" t="s">
        <v>597</v>
      </c>
      <c r="I115" s="244"/>
      <c r="J115" s="244"/>
      <c r="K115" s="166">
        <v>0</v>
      </c>
      <c r="L115" s="167">
        <v>0</v>
      </c>
    </row>
    <row r="116" spans="1:12" x14ac:dyDescent="0.2">
      <c r="A116" s="31"/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40874682.410000011</v>
      </c>
      <c r="L116" s="15">
        <f>L108+L115</f>
        <v>17710811.890000004</v>
      </c>
    </row>
    <row r="117" spans="1:12" x14ac:dyDescent="0.2">
      <c r="A117" s="31" t="s">
        <v>77</v>
      </c>
      <c r="B117" s="26"/>
      <c r="C117" s="4"/>
      <c r="D117" s="4"/>
      <c r="E117" s="4"/>
      <c r="F117" s="4"/>
      <c r="G117" s="4"/>
      <c r="H117" s="241" t="s">
        <v>562</v>
      </c>
      <c r="I117" s="241"/>
      <c r="J117" s="241"/>
      <c r="K117" s="4">
        <v>0</v>
      </c>
      <c r="L117" s="148">
        <v>0</v>
      </c>
    </row>
    <row r="118" spans="1:12" ht="13.5" thickBot="1" x14ac:dyDescent="0.25">
      <c r="A118" s="31"/>
      <c r="B118" s="10"/>
      <c r="C118" s="10"/>
      <c r="D118" s="10"/>
      <c r="E118" s="10"/>
      <c r="F118" s="10"/>
      <c r="G118" s="10"/>
      <c r="H118" s="149"/>
      <c r="I118" s="149"/>
      <c r="J118" s="149"/>
      <c r="K118" s="149"/>
      <c r="L118" s="150"/>
    </row>
    <row r="119" spans="1:12" ht="14.25" thickTop="1" thickBot="1" x14ac:dyDescent="0.25">
      <c r="B119" s="10"/>
      <c r="C119" s="10"/>
      <c r="D119" s="10"/>
      <c r="E119" s="10"/>
      <c r="F119" s="10"/>
      <c r="G119" s="10"/>
      <c r="H119" s="242" t="s">
        <v>176</v>
      </c>
      <c r="I119" s="242"/>
      <c r="J119" s="242"/>
      <c r="K119" s="151">
        <f>K116-K117</f>
        <v>40874682.410000011</v>
      </c>
      <c r="L119" s="152">
        <f>L116-L117</f>
        <v>17710811.890000004</v>
      </c>
    </row>
    <row r="120" spans="1:12" ht="13.5" thickTop="1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  <mergeCell ref="B32:L32"/>
    <mergeCell ref="C33:D33"/>
    <mergeCell ref="E33:F33"/>
    <mergeCell ref="G33:H33"/>
    <mergeCell ref="I33:J3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view="pageBreakPreview" topLeftCell="B7" zoomScale="60" zoomScaleNormal="100" workbookViewId="0"/>
  </sheetViews>
  <sheetFormatPr defaultRowHeight="12.75" x14ac:dyDescent="0.2"/>
  <cols>
    <col min="1" max="1" width="9.140625" style="1" hidden="1" customWidth="1"/>
    <col min="2" max="2" width="27.7109375" style="1" customWidth="1"/>
    <col min="3" max="27" width="13" style="1" customWidth="1"/>
    <col min="28" max="16384" width="9.140625" style="1"/>
  </cols>
  <sheetData>
    <row r="1" spans="1:12" hidden="1" x14ac:dyDescent="0.2">
      <c r="A1" s="1" t="s">
        <v>607</v>
      </c>
    </row>
    <row r="2" spans="1:12" hidden="1" x14ac:dyDescent="0.2">
      <c r="A2" s="1" t="s">
        <v>302</v>
      </c>
    </row>
    <row r="3" spans="1:12" hidden="1" x14ac:dyDescent="0.2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2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318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25">
      <c r="A6" s="1" t="s">
        <v>419</v>
      </c>
      <c r="C6" s="1" t="s">
        <v>420</v>
      </c>
      <c r="D6" s="1" t="s">
        <v>421</v>
      </c>
      <c r="E6" s="1" t="s">
        <v>420</v>
      </c>
      <c r="F6" s="1" t="s">
        <v>421</v>
      </c>
      <c r="G6" s="1" t="s">
        <v>420</v>
      </c>
      <c r="H6" s="1" t="s">
        <v>421</v>
      </c>
      <c r="I6" s="1" t="s">
        <v>420</v>
      </c>
      <c r="J6" s="1" t="s">
        <v>421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300</v>
      </c>
    </row>
    <row r="10" spans="1:12" hidden="1" x14ac:dyDescent="0.2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2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193</v>
      </c>
      <c r="L12" s="31" t="s">
        <v>193</v>
      </c>
    </row>
    <row r="13" spans="1:12" s="22" customFormat="1" ht="12.75" hidden="1" customHeight="1" x14ac:dyDescent="0.25">
      <c r="A13" s="1" t="s">
        <v>427</v>
      </c>
      <c r="C13" s="31"/>
      <c r="D13" s="31"/>
      <c r="E13" s="31"/>
      <c r="F13" s="31"/>
      <c r="G13" s="31"/>
      <c r="H13" s="31"/>
      <c r="I13" s="31"/>
      <c r="J13" s="31"/>
      <c r="K13" s="31" t="s">
        <v>420</v>
      </c>
      <c r="L13" s="31" t="s">
        <v>421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608</v>
      </c>
    </row>
    <row r="16" spans="1:12" hidden="1" x14ac:dyDescent="0.2">
      <c r="A16" s="1" t="s">
        <v>301</v>
      </c>
    </row>
    <row r="17" spans="1:12" hidden="1" x14ac:dyDescent="0.2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2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286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25">
      <c r="A20" s="1" t="s">
        <v>434</v>
      </c>
      <c r="C20" s="1" t="s">
        <v>420</v>
      </c>
      <c r="D20" s="1" t="s">
        <v>421</v>
      </c>
      <c r="E20" s="1" t="s">
        <v>420</v>
      </c>
      <c r="F20" s="1" t="s">
        <v>421</v>
      </c>
      <c r="G20" s="1" t="s">
        <v>420</v>
      </c>
      <c r="H20" s="1" t="s">
        <v>421</v>
      </c>
      <c r="I20" s="1" t="s">
        <v>420</v>
      </c>
      <c r="J20" s="1" t="s">
        <v>421</v>
      </c>
    </row>
    <row r="21" spans="1:12" customFormat="1" x14ac:dyDescent="0.2"/>
    <row r="22" spans="1:12" hidden="1" x14ac:dyDescent="0.2">
      <c r="A22" s="1" t="s">
        <v>609</v>
      </c>
    </row>
    <row r="23" spans="1:12" hidden="1" x14ac:dyDescent="0.2">
      <c r="A23" s="1" t="s">
        <v>442</v>
      </c>
    </row>
    <row r="24" spans="1:12" hidden="1" x14ac:dyDescent="0.2">
      <c r="A24" s="1" t="s">
        <v>443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</row>
    <row r="25" spans="1:12" hidden="1" x14ac:dyDescent="0.2">
      <c r="A25" s="1" t="s">
        <v>444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445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25">
      <c r="A27" s="1" t="s">
        <v>446</v>
      </c>
      <c r="C27" s="1" t="s">
        <v>420</v>
      </c>
      <c r="D27" s="1" t="s">
        <v>421</v>
      </c>
      <c r="E27" s="1" t="s">
        <v>420</v>
      </c>
      <c r="F27" s="1" t="s">
        <v>421</v>
      </c>
      <c r="G27" s="1" t="s">
        <v>420</v>
      </c>
      <c r="H27" s="1" t="s">
        <v>421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194</v>
      </c>
      <c r="K29" s="2"/>
      <c r="L29" s="3"/>
    </row>
    <row r="30" spans="1:12" hidden="1" x14ac:dyDescent="0.2">
      <c r="A30" s="1" t="s">
        <v>463</v>
      </c>
      <c r="K30" s="2"/>
      <c r="L30" s="3"/>
    </row>
    <row r="31" spans="1:12" hidden="1" x14ac:dyDescent="0.2">
      <c r="A31" s="1" t="s">
        <v>464</v>
      </c>
      <c r="B31" s="8"/>
      <c r="C31" s="31"/>
      <c r="D31" s="31"/>
      <c r="E31" s="31"/>
      <c r="F31" s="31"/>
      <c r="G31" s="31"/>
      <c r="H31" s="31"/>
      <c r="K31" s="31" t="s">
        <v>290</v>
      </c>
      <c r="L31" s="1" t="s">
        <v>290</v>
      </c>
    </row>
    <row r="32" spans="1:12" hidden="1" x14ac:dyDescent="0.2">
      <c r="A32" s="1" t="s">
        <v>465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2">
      <c r="A33" s="1" t="s">
        <v>466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75" hidden="1" x14ac:dyDescent="0.25">
      <c r="A34" s="1" t="s">
        <v>467</v>
      </c>
      <c r="B34" s="22"/>
      <c r="C34" s="31"/>
      <c r="D34" s="31"/>
      <c r="E34" s="31"/>
      <c r="F34" s="31"/>
      <c r="G34" s="31"/>
      <c r="H34" s="31"/>
      <c r="K34" s="64" t="s">
        <v>421</v>
      </c>
      <c r="L34" s="7" t="s">
        <v>421</v>
      </c>
    </row>
    <row r="35" spans="1:13" ht="15.75" x14ac:dyDescent="0.25">
      <c r="B35" s="22"/>
      <c r="C35" s="31"/>
      <c r="D35" s="31"/>
      <c r="E35" s="31"/>
      <c r="F35" s="31"/>
      <c r="G35" s="31"/>
      <c r="H35" s="31"/>
      <c r="K35" s="64"/>
      <c r="L35" s="7"/>
    </row>
    <row r="36" spans="1:13" hidden="1" x14ac:dyDescent="0.2">
      <c r="A36" s="1" t="s">
        <v>577</v>
      </c>
    </row>
    <row r="37" spans="1:13" hidden="1" x14ac:dyDescent="0.2">
      <c r="A37" s="1" t="s">
        <v>468</v>
      </c>
    </row>
    <row r="38" spans="1:13" hidden="1" x14ac:dyDescent="0.2">
      <c r="A38" s="1" t="s">
        <v>469</v>
      </c>
      <c r="B38" s="8" t="s">
        <v>324</v>
      </c>
      <c r="C38" s="1" t="s">
        <v>290</v>
      </c>
      <c r="D38" s="1" t="s">
        <v>290</v>
      </c>
      <c r="E38" s="1" t="s">
        <v>290</v>
      </c>
      <c r="F38" s="1" t="s">
        <v>290</v>
      </c>
      <c r="G38" s="1" t="s">
        <v>290</v>
      </c>
      <c r="H38" s="1" t="s">
        <v>290</v>
      </c>
      <c r="I38" s="1" t="s">
        <v>290</v>
      </c>
      <c r="J38" s="1" t="s">
        <v>290</v>
      </c>
    </row>
    <row r="39" spans="1:13" hidden="1" x14ac:dyDescent="0.2">
      <c r="A39" s="1" t="s">
        <v>470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2">
      <c r="A40" s="1" t="s">
        <v>471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25">
      <c r="A41" s="1" t="s">
        <v>472</v>
      </c>
      <c r="C41" s="1" t="s">
        <v>420</v>
      </c>
      <c r="D41" s="1" t="s">
        <v>421</v>
      </c>
      <c r="E41" s="1" t="s">
        <v>420</v>
      </c>
      <c r="F41" s="1" t="s">
        <v>421</v>
      </c>
      <c r="G41" s="1" t="s">
        <v>420</v>
      </c>
      <c r="H41" s="1" t="s">
        <v>421</v>
      </c>
      <c r="I41" s="1" t="s">
        <v>420</v>
      </c>
      <c r="J41" s="1" t="s">
        <v>421</v>
      </c>
    </row>
    <row r="42" spans="1:13" ht="15.75" x14ac:dyDescent="0.25">
      <c r="B42" s="22"/>
      <c r="C42" s="31"/>
      <c r="D42" s="31"/>
      <c r="E42" s="31"/>
      <c r="F42" s="31"/>
      <c r="G42" s="31"/>
      <c r="H42" s="31"/>
      <c r="K42" s="64"/>
      <c r="L42" s="7"/>
    </row>
    <row r="43" spans="1:13" ht="18.75" x14ac:dyDescent="0.3">
      <c r="B43" s="223" t="s">
        <v>322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</row>
    <row r="44" spans="1:13" ht="25.5" customHeight="1" x14ac:dyDescent="0.2">
      <c r="B44" s="13" t="s">
        <v>596</v>
      </c>
      <c r="C44" s="230" t="s">
        <v>406</v>
      </c>
      <c r="D44" s="231"/>
      <c r="E44" s="230" t="s">
        <v>407</v>
      </c>
      <c r="F44" s="231"/>
      <c r="G44" s="230" t="s">
        <v>408</v>
      </c>
      <c r="H44" s="231"/>
      <c r="I44" s="230" t="s">
        <v>409</v>
      </c>
      <c r="J44" s="231"/>
      <c r="K44" s="25"/>
      <c r="L44" s="4"/>
      <c r="M44" s="6"/>
    </row>
    <row r="45" spans="1:13" x14ac:dyDescent="0.2">
      <c r="B45" s="26"/>
      <c r="C45" s="27" t="s">
        <v>315</v>
      </c>
      <c r="D45" s="27" t="s">
        <v>316</v>
      </c>
      <c r="E45" s="27" t="s">
        <v>315</v>
      </c>
      <c r="F45" s="27" t="s">
        <v>316</v>
      </c>
      <c r="G45" s="27" t="s">
        <v>315</v>
      </c>
      <c r="H45" s="27" t="s">
        <v>316</v>
      </c>
      <c r="I45" s="27" t="s">
        <v>315</v>
      </c>
      <c r="J45" s="27" t="s">
        <v>316</v>
      </c>
      <c r="K45" s="28"/>
      <c r="L45" s="28"/>
    </row>
    <row r="46" spans="1:13" x14ac:dyDescent="0.2">
      <c r="B46" s="26"/>
      <c r="C46" s="27" t="s">
        <v>317</v>
      </c>
      <c r="D46" s="27" t="s">
        <v>317</v>
      </c>
      <c r="E46" s="27" t="s">
        <v>317</v>
      </c>
      <c r="F46" s="27" t="s">
        <v>317</v>
      </c>
      <c r="G46" s="27" t="s">
        <v>317</v>
      </c>
      <c r="H46" s="27" t="s">
        <v>317</v>
      </c>
      <c r="I46" s="27" t="s">
        <v>317</v>
      </c>
      <c r="J46" s="27" t="s">
        <v>317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690</v>
      </c>
      <c r="B48" s="26" t="s">
        <v>694</v>
      </c>
      <c r="C48" s="10">
        <v>0</v>
      </c>
      <c r="D48" s="10">
        <v>0</v>
      </c>
      <c r="E48" s="10">
        <v>0</v>
      </c>
      <c r="F48" s="10">
        <v>0</v>
      </c>
      <c r="G48" s="10">
        <v>6843200</v>
      </c>
      <c r="H48" s="10">
        <v>899800</v>
      </c>
      <c r="I48" s="10">
        <v>332500</v>
      </c>
      <c r="J48" s="10">
        <v>10400</v>
      </c>
      <c r="K48" s="4"/>
      <c r="L48" s="4"/>
    </row>
    <row r="49" spans="1:12" x14ac:dyDescent="0.2">
      <c r="A49" s="1" t="s">
        <v>690</v>
      </c>
      <c r="B49" s="26" t="s">
        <v>697</v>
      </c>
      <c r="C49" s="10">
        <v>0</v>
      </c>
      <c r="D49" s="10">
        <v>0</v>
      </c>
      <c r="E49" s="10">
        <v>0</v>
      </c>
      <c r="F49" s="10">
        <v>0</v>
      </c>
      <c r="G49" s="10">
        <v>33406059</v>
      </c>
      <c r="H49" s="10">
        <v>20461000</v>
      </c>
      <c r="I49" s="10">
        <v>709291</v>
      </c>
      <c r="J49" s="10">
        <v>0</v>
      </c>
      <c r="K49" s="4"/>
      <c r="L49" s="4"/>
    </row>
    <row r="50" spans="1:12" x14ac:dyDescent="0.2">
      <c r="A50" s="1" t="s">
        <v>690</v>
      </c>
      <c r="B50" s="26" t="s">
        <v>700</v>
      </c>
      <c r="C50" s="10">
        <v>90745.09</v>
      </c>
      <c r="D50" s="10">
        <v>9257.5</v>
      </c>
      <c r="E50" s="10">
        <v>79420.44</v>
      </c>
      <c r="F50" s="10">
        <v>4429.41</v>
      </c>
      <c r="G50" s="10">
        <v>4109756.95</v>
      </c>
      <c r="H50" s="10">
        <v>116170.57</v>
      </c>
      <c r="I50" s="10">
        <v>207726.28</v>
      </c>
      <c r="J50" s="10">
        <v>3848.31</v>
      </c>
      <c r="K50" s="4"/>
      <c r="L50" s="4"/>
    </row>
    <row r="51" spans="1:12" x14ac:dyDescent="0.2">
      <c r="A51" s="1" t="s">
        <v>690</v>
      </c>
      <c r="B51" s="26" t="s">
        <v>691</v>
      </c>
      <c r="C51" s="10">
        <v>344977.94</v>
      </c>
      <c r="D51" s="10">
        <v>201631</v>
      </c>
      <c r="E51" s="10">
        <v>0</v>
      </c>
      <c r="F51" s="10">
        <v>0</v>
      </c>
      <c r="G51" s="10">
        <v>4585505.7</v>
      </c>
      <c r="H51" s="10">
        <v>8068</v>
      </c>
      <c r="I51" s="10">
        <v>177388.16</v>
      </c>
      <c r="J51" s="10">
        <v>2707</v>
      </c>
      <c r="K51" s="4"/>
      <c r="L51" s="4"/>
    </row>
    <row r="52" spans="1:12" x14ac:dyDescent="0.2">
      <c r="A52" s="1" t="s">
        <v>690</v>
      </c>
      <c r="B52" s="26" t="s">
        <v>692</v>
      </c>
      <c r="C52" s="10">
        <v>234416.17</v>
      </c>
      <c r="D52" s="10">
        <v>26350.720000000001</v>
      </c>
      <c r="E52" s="10">
        <v>146771.35</v>
      </c>
      <c r="F52" s="10">
        <v>6620.08</v>
      </c>
      <c r="G52" s="10">
        <v>2053209.23</v>
      </c>
      <c r="H52" s="10">
        <v>58358.73</v>
      </c>
      <c r="I52" s="10">
        <v>82820.5</v>
      </c>
      <c r="J52" s="10">
        <v>4808.5</v>
      </c>
      <c r="K52" s="4"/>
      <c r="L52" s="4"/>
    </row>
    <row r="53" spans="1:12" x14ac:dyDescent="0.2">
      <c r="A53" s="1" t="s">
        <v>690</v>
      </c>
      <c r="B53" s="26" t="s">
        <v>693</v>
      </c>
      <c r="C53" s="10">
        <v>410616.92</v>
      </c>
      <c r="D53" s="10">
        <v>40964.370000000003</v>
      </c>
      <c r="E53" s="10">
        <v>0</v>
      </c>
      <c r="F53" s="10">
        <v>0</v>
      </c>
      <c r="G53" s="10">
        <v>8086198.4400000004</v>
      </c>
      <c r="H53" s="10">
        <v>28974.45</v>
      </c>
      <c r="I53" s="10">
        <v>253862.56</v>
      </c>
      <c r="J53" s="10">
        <v>3409.96</v>
      </c>
      <c r="K53" s="4"/>
      <c r="L53" s="4"/>
    </row>
    <row r="54" spans="1:12" x14ac:dyDescent="0.2">
      <c r="A54" s="1" t="s">
        <v>690</v>
      </c>
      <c r="B54" s="26" t="s">
        <v>695</v>
      </c>
      <c r="C54" s="10">
        <v>12128451</v>
      </c>
      <c r="D54" s="10">
        <v>12128450</v>
      </c>
      <c r="E54" s="10">
        <v>918913</v>
      </c>
      <c r="F54" s="10">
        <v>533135</v>
      </c>
      <c r="G54" s="10">
        <v>18739916</v>
      </c>
      <c r="H54" s="10">
        <v>330975</v>
      </c>
      <c r="I54" s="10">
        <v>554319</v>
      </c>
      <c r="J54" s="10">
        <v>5498</v>
      </c>
      <c r="K54" s="4"/>
      <c r="L54" s="4"/>
    </row>
    <row r="55" spans="1:12" x14ac:dyDescent="0.2">
      <c r="A55" s="1" t="s">
        <v>690</v>
      </c>
      <c r="B55" s="26" t="s">
        <v>696</v>
      </c>
      <c r="C55" s="10">
        <v>5159242.3099999996</v>
      </c>
      <c r="D55" s="10">
        <v>4070672.44</v>
      </c>
      <c r="E55" s="10">
        <v>121631.91</v>
      </c>
      <c r="F55" s="10">
        <v>211756.07</v>
      </c>
      <c r="G55" s="10">
        <v>7745036.7699999996</v>
      </c>
      <c r="H55" s="10">
        <v>1117173.4099999999</v>
      </c>
      <c r="I55" s="10">
        <v>225485.64</v>
      </c>
      <c r="J55" s="10">
        <v>5066.5200000000004</v>
      </c>
      <c r="K55" s="4"/>
      <c r="L55" s="4"/>
    </row>
    <row r="56" spans="1:12" x14ac:dyDescent="0.2">
      <c r="A56" s="1" t="s">
        <v>690</v>
      </c>
      <c r="B56" s="26" t="s">
        <v>698</v>
      </c>
      <c r="C56" s="10">
        <v>0</v>
      </c>
      <c r="D56" s="10">
        <v>0</v>
      </c>
      <c r="E56" s="10">
        <v>0</v>
      </c>
      <c r="F56" s="10">
        <v>0</v>
      </c>
      <c r="G56" s="10">
        <v>5328929.2</v>
      </c>
      <c r="H56" s="10">
        <v>3474263.77</v>
      </c>
      <c r="I56" s="10">
        <v>351934.35</v>
      </c>
      <c r="J56" s="10">
        <v>7986.01</v>
      </c>
      <c r="K56" s="4"/>
      <c r="L56" s="4"/>
    </row>
    <row r="57" spans="1:12" x14ac:dyDescent="0.2">
      <c r="A57" s="1" t="s">
        <v>690</v>
      </c>
      <c r="B57" s="26" t="s">
        <v>699</v>
      </c>
      <c r="C57" s="10">
        <v>0</v>
      </c>
      <c r="D57" s="10">
        <v>0</v>
      </c>
      <c r="E57" s="10">
        <v>228134.39999999999</v>
      </c>
      <c r="F57" s="10">
        <v>0</v>
      </c>
      <c r="G57" s="10">
        <v>8191909.6600000001</v>
      </c>
      <c r="H57" s="10">
        <v>5509657.9400000004</v>
      </c>
      <c r="I57" s="10">
        <v>526835.62</v>
      </c>
      <c r="J57" s="10">
        <v>17867.18</v>
      </c>
      <c r="K57" s="4"/>
      <c r="L57" s="4"/>
    </row>
    <row r="58" spans="1:12" x14ac:dyDescent="0.2">
      <c r="A58" s="1" t="s">
        <v>690</v>
      </c>
      <c r="B58" s="26" t="s">
        <v>701</v>
      </c>
      <c r="C58" s="10">
        <v>1582957</v>
      </c>
      <c r="D58" s="10">
        <v>1572618</v>
      </c>
      <c r="E58" s="10">
        <v>10748</v>
      </c>
      <c r="F58" s="10">
        <v>0</v>
      </c>
      <c r="G58" s="10">
        <v>5298848.9000000004</v>
      </c>
      <c r="H58" s="10">
        <v>157785.48000000001</v>
      </c>
      <c r="I58" s="10">
        <v>322106.17</v>
      </c>
      <c r="J58" s="10">
        <v>7895.25</v>
      </c>
      <c r="K58" s="4"/>
      <c r="L58" s="4"/>
    </row>
    <row r="59" spans="1:12" x14ac:dyDescent="0.2">
      <c r="A59" s="1" t="s">
        <v>690</v>
      </c>
      <c r="B59" s="26" t="s">
        <v>702</v>
      </c>
      <c r="C59" s="10">
        <v>0</v>
      </c>
      <c r="D59" s="10">
        <v>0</v>
      </c>
      <c r="E59" s="10">
        <v>0</v>
      </c>
      <c r="F59" s="10">
        <v>0</v>
      </c>
      <c r="G59" s="10">
        <v>8511618.2599999998</v>
      </c>
      <c r="H59" s="10">
        <v>285897.59999999998</v>
      </c>
      <c r="I59" s="10">
        <v>273414.63</v>
      </c>
      <c r="J59" s="10">
        <v>3618.22</v>
      </c>
      <c r="K59" s="4"/>
      <c r="L59" s="4"/>
    </row>
    <row r="60" spans="1:12" x14ac:dyDescent="0.2">
      <c r="A60" s="1" t="s">
        <v>690</v>
      </c>
      <c r="B60" s="26" t="s">
        <v>703</v>
      </c>
      <c r="C60" s="10">
        <v>0</v>
      </c>
      <c r="D60" s="10">
        <v>0</v>
      </c>
      <c r="E60" s="10">
        <v>0</v>
      </c>
      <c r="F60" s="10">
        <v>0</v>
      </c>
      <c r="G60" s="10">
        <v>7814297.7199999997</v>
      </c>
      <c r="H60" s="10">
        <v>2825762.84</v>
      </c>
      <c r="I60" s="10">
        <v>323245.87</v>
      </c>
      <c r="J60" s="10">
        <v>3395.5</v>
      </c>
      <c r="K60" s="4"/>
      <c r="L60" s="4"/>
    </row>
    <row r="61" spans="1:12" x14ac:dyDescent="0.2">
      <c r="A61" s="1" t="s">
        <v>690</v>
      </c>
      <c r="B61" s="26" t="s">
        <v>704</v>
      </c>
      <c r="C61" s="10">
        <v>0</v>
      </c>
      <c r="D61" s="10">
        <v>0</v>
      </c>
      <c r="E61" s="10">
        <v>65400</v>
      </c>
      <c r="F61" s="10">
        <v>0</v>
      </c>
      <c r="G61" s="10">
        <v>3877503.18</v>
      </c>
      <c r="H61" s="10">
        <v>107963.99</v>
      </c>
      <c r="I61" s="10">
        <v>157399.62</v>
      </c>
      <c r="J61" s="10">
        <v>731.79</v>
      </c>
      <c r="K61" s="4"/>
      <c r="L61" s="4"/>
    </row>
    <row r="62" spans="1:12" x14ac:dyDescent="0.2">
      <c r="A62" s="1" t="s">
        <v>690</v>
      </c>
      <c r="B62" s="26" t="s">
        <v>705</v>
      </c>
      <c r="C62" s="10">
        <v>239748.72</v>
      </c>
      <c r="D62" s="10">
        <v>220757.78</v>
      </c>
      <c r="E62" s="10">
        <v>34.520000000000003</v>
      </c>
      <c r="F62" s="10">
        <v>0</v>
      </c>
      <c r="G62" s="10">
        <v>3062427.47</v>
      </c>
      <c r="H62" s="10">
        <v>74814.81</v>
      </c>
      <c r="I62" s="10">
        <v>130655.67</v>
      </c>
      <c r="J62" s="10">
        <v>8474.1</v>
      </c>
      <c r="K62" s="4"/>
      <c r="L62" s="4"/>
    </row>
    <row r="63" spans="1:12" x14ac:dyDescent="0.2">
      <c r="A63" s="1" t="s">
        <v>690</v>
      </c>
      <c r="B63" s="26" t="s">
        <v>706</v>
      </c>
      <c r="C63" s="10">
        <v>601080.43000000005</v>
      </c>
      <c r="D63" s="10">
        <v>526691.03</v>
      </c>
      <c r="E63" s="10">
        <v>0</v>
      </c>
      <c r="F63" s="10">
        <v>0</v>
      </c>
      <c r="G63" s="10">
        <v>854455.94</v>
      </c>
      <c r="H63" s="10">
        <v>19517.93</v>
      </c>
      <c r="I63" s="10">
        <v>54731.34</v>
      </c>
      <c r="J63" s="10">
        <v>1342.45</v>
      </c>
      <c r="K63" s="4"/>
      <c r="L63" s="4"/>
    </row>
    <row r="64" spans="1:12" x14ac:dyDescent="0.2">
      <c r="A64" s="1" t="s">
        <v>690</v>
      </c>
      <c r="B64" s="26" t="s">
        <v>707</v>
      </c>
      <c r="C64" s="10">
        <v>2620028.84</v>
      </c>
      <c r="D64" s="10">
        <v>2261706.88</v>
      </c>
      <c r="E64" s="10">
        <v>245040.28</v>
      </c>
      <c r="F64" s="10">
        <v>167171.28</v>
      </c>
      <c r="G64" s="10">
        <v>6316519.7999999998</v>
      </c>
      <c r="H64" s="10">
        <v>2592877.1800000002</v>
      </c>
      <c r="I64" s="10">
        <v>268307.42</v>
      </c>
      <c r="J64" s="10">
        <v>4502.12</v>
      </c>
      <c r="K64" s="4"/>
      <c r="L64" s="4"/>
    </row>
    <row r="65" spans="1:12" x14ac:dyDescent="0.2">
      <c r="A65" s="1" t="s">
        <v>690</v>
      </c>
      <c r="B65" s="26" t="s">
        <v>708</v>
      </c>
      <c r="C65" s="10">
        <v>175116.96</v>
      </c>
      <c r="D65" s="10">
        <v>2068.1799999999998</v>
      </c>
      <c r="E65" s="10">
        <v>70779.69</v>
      </c>
      <c r="F65" s="10">
        <v>0</v>
      </c>
      <c r="G65" s="10">
        <v>1318313.01</v>
      </c>
      <c r="H65" s="10">
        <v>11862.14</v>
      </c>
      <c r="I65" s="10">
        <v>85907.4</v>
      </c>
      <c r="J65" s="10">
        <v>1431.29</v>
      </c>
      <c r="K65" s="4"/>
      <c r="L65" s="4"/>
    </row>
    <row r="66" spans="1:12" x14ac:dyDescent="0.2">
      <c r="A66" s="1" t="s">
        <v>690</v>
      </c>
      <c r="B66" s="26" t="s">
        <v>709</v>
      </c>
      <c r="C66" s="10">
        <v>1343321.8</v>
      </c>
      <c r="D66" s="10">
        <v>1204525.25</v>
      </c>
      <c r="E66" s="10">
        <v>20000</v>
      </c>
      <c r="F66" s="10">
        <v>0</v>
      </c>
      <c r="G66" s="10">
        <v>7815098.9299999997</v>
      </c>
      <c r="H66" s="10">
        <v>609622.15</v>
      </c>
      <c r="I66" s="10">
        <v>193925.29</v>
      </c>
      <c r="J66" s="10">
        <v>1691.65</v>
      </c>
      <c r="K66" s="4"/>
      <c r="L66" s="4"/>
    </row>
    <row r="67" spans="1:12" x14ac:dyDescent="0.2">
      <c r="A67" s="1" t="s">
        <v>690</v>
      </c>
      <c r="B67" s="26" t="s">
        <v>710</v>
      </c>
      <c r="C67" s="10">
        <v>0</v>
      </c>
      <c r="D67" s="10">
        <v>0</v>
      </c>
      <c r="E67" s="10">
        <v>0</v>
      </c>
      <c r="F67" s="10">
        <v>0</v>
      </c>
      <c r="G67" s="10">
        <v>7106502</v>
      </c>
      <c r="H67" s="10">
        <v>268206</v>
      </c>
      <c r="I67" s="10">
        <v>241444</v>
      </c>
      <c r="J67" s="10">
        <v>4342</v>
      </c>
      <c r="K67" s="4"/>
      <c r="L67" s="4"/>
    </row>
    <row r="68" spans="1:12" x14ac:dyDescent="0.2">
      <c r="A68" s="1" t="s">
        <v>690</v>
      </c>
      <c r="B68" s="26" t="s">
        <v>711</v>
      </c>
      <c r="C68" s="10">
        <v>0</v>
      </c>
      <c r="D68" s="10">
        <v>0</v>
      </c>
      <c r="E68" s="10">
        <v>0</v>
      </c>
      <c r="F68" s="10">
        <v>0</v>
      </c>
      <c r="G68" s="10">
        <v>6261367.5599999996</v>
      </c>
      <c r="H68" s="10">
        <v>801340.2</v>
      </c>
      <c r="I68" s="10">
        <v>295079.48</v>
      </c>
      <c r="J68" s="10">
        <v>1440.16</v>
      </c>
      <c r="K68" s="4"/>
      <c r="L68" s="4"/>
    </row>
    <row r="69" spans="1:12" x14ac:dyDescent="0.2">
      <c r="A69" s="1" t="s">
        <v>690</v>
      </c>
      <c r="B69" s="26" t="s">
        <v>712</v>
      </c>
      <c r="C69" s="10">
        <v>59948.89</v>
      </c>
      <c r="D69" s="10">
        <v>62997.65</v>
      </c>
      <c r="E69" s="10">
        <v>0</v>
      </c>
      <c r="F69" s="10">
        <v>0</v>
      </c>
      <c r="G69" s="10">
        <v>2417319.94</v>
      </c>
      <c r="H69" s="10">
        <v>14245.94</v>
      </c>
      <c r="I69" s="10">
        <v>68697.87</v>
      </c>
      <c r="J69" s="10">
        <v>535.51</v>
      </c>
      <c r="K69" s="4"/>
      <c r="L69" s="4"/>
    </row>
    <row r="70" spans="1:12" x14ac:dyDescent="0.2">
      <c r="A70" s="1" t="s">
        <v>690</v>
      </c>
      <c r="B70" s="26" t="s">
        <v>713</v>
      </c>
      <c r="C70" s="10">
        <v>942800</v>
      </c>
      <c r="D70" s="10">
        <v>809959</v>
      </c>
      <c r="E70" s="10">
        <v>5000</v>
      </c>
      <c r="F70" s="10">
        <v>0</v>
      </c>
      <c r="G70" s="10">
        <v>3762263.49</v>
      </c>
      <c r="H70" s="10">
        <v>23231</v>
      </c>
      <c r="I70" s="10">
        <v>54263.51</v>
      </c>
      <c r="J70" s="10">
        <v>0</v>
      </c>
      <c r="K70" s="4"/>
      <c r="L70" s="4"/>
    </row>
    <row r="71" spans="1:12" x14ac:dyDescent="0.2">
      <c r="A71" s="1" t="s">
        <v>690</v>
      </c>
      <c r="B71" s="26" t="s">
        <v>714</v>
      </c>
      <c r="C71" s="10">
        <v>145044.97</v>
      </c>
      <c r="D71" s="10">
        <v>21922.42</v>
      </c>
      <c r="E71" s="10">
        <v>0</v>
      </c>
      <c r="F71" s="10">
        <v>0</v>
      </c>
      <c r="G71" s="10">
        <v>2948925.69</v>
      </c>
      <c r="H71" s="10">
        <v>162691.96</v>
      </c>
      <c r="I71" s="10">
        <v>141210.16</v>
      </c>
      <c r="J71" s="10">
        <v>4884.4799999999996</v>
      </c>
      <c r="K71" s="4"/>
      <c r="L71" s="4"/>
    </row>
    <row r="72" spans="1:12" x14ac:dyDescent="0.2">
      <c r="A72" s="1" t="s">
        <v>690</v>
      </c>
      <c r="B72" s="26" t="s">
        <v>715</v>
      </c>
      <c r="C72" s="10">
        <v>2195555.52</v>
      </c>
      <c r="D72" s="10">
        <v>2081743.66</v>
      </c>
      <c r="E72" s="10">
        <v>29727.66</v>
      </c>
      <c r="F72" s="10">
        <v>4731.34</v>
      </c>
      <c r="G72" s="10">
        <v>3267554.37</v>
      </c>
      <c r="H72" s="10">
        <v>8499.34</v>
      </c>
      <c r="I72" s="10">
        <v>97710.33</v>
      </c>
      <c r="J72" s="10">
        <v>1690.56</v>
      </c>
      <c r="K72" s="4"/>
      <c r="L72" s="4"/>
    </row>
    <row r="73" spans="1:12" x14ac:dyDescent="0.2">
      <c r="A73" s="1" t="s">
        <v>690</v>
      </c>
      <c r="B73" s="26" t="s">
        <v>716</v>
      </c>
      <c r="C73" s="10">
        <v>40800</v>
      </c>
      <c r="D73" s="10">
        <v>47400</v>
      </c>
      <c r="E73" s="10">
        <v>0</v>
      </c>
      <c r="F73" s="10">
        <v>0</v>
      </c>
      <c r="G73" s="10">
        <v>22670900</v>
      </c>
      <c r="H73" s="10">
        <v>8308400</v>
      </c>
      <c r="I73" s="10">
        <v>425700</v>
      </c>
      <c r="J73" s="10">
        <v>4500</v>
      </c>
      <c r="K73" s="4"/>
      <c r="L73" s="4"/>
    </row>
    <row r="74" spans="1:12" x14ac:dyDescent="0.2">
      <c r="A74" s="1" t="s">
        <v>690</v>
      </c>
      <c r="B74" s="26" t="s">
        <v>717</v>
      </c>
      <c r="C74" s="10">
        <v>2846.56</v>
      </c>
      <c r="D74" s="10">
        <v>87829.67</v>
      </c>
      <c r="E74" s="10">
        <v>191041.03</v>
      </c>
      <c r="F74" s="10">
        <v>7761.24</v>
      </c>
      <c r="G74" s="10">
        <v>5001470.28</v>
      </c>
      <c r="H74" s="10">
        <v>182055.93</v>
      </c>
      <c r="I74" s="10">
        <v>224461.43</v>
      </c>
      <c r="J74" s="10">
        <v>1536.78</v>
      </c>
      <c r="K74" s="4"/>
      <c r="L74" s="4"/>
    </row>
    <row r="75" spans="1:12" x14ac:dyDescent="0.2">
      <c r="A75" s="1" t="s">
        <v>690</v>
      </c>
      <c r="B75" s="26" t="s">
        <v>718</v>
      </c>
      <c r="C75" s="10">
        <v>4527781.97</v>
      </c>
      <c r="D75" s="10">
        <v>3779444.9</v>
      </c>
      <c r="E75" s="10">
        <v>231486.43</v>
      </c>
      <c r="F75" s="10">
        <v>35248.46</v>
      </c>
      <c r="G75" s="10">
        <v>5517612.0599999996</v>
      </c>
      <c r="H75" s="10">
        <v>4623484.13</v>
      </c>
      <c r="I75" s="10">
        <v>175374.88</v>
      </c>
      <c r="J75" s="10">
        <v>993.09</v>
      </c>
      <c r="K75" s="4"/>
      <c r="L75" s="4"/>
    </row>
    <row r="76" spans="1:12" x14ac:dyDescent="0.2">
      <c r="A76" s="1" t="s">
        <v>690</v>
      </c>
      <c r="B76" s="26" t="s">
        <v>719</v>
      </c>
      <c r="C76" s="10">
        <v>2939372.58</v>
      </c>
      <c r="D76" s="10">
        <v>2882458.12</v>
      </c>
      <c r="E76" s="10">
        <v>25.92</v>
      </c>
      <c r="F76" s="10">
        <v>0</v>
      </c>
      <c r="G76" s="10">
        <v>3066272.71</v>
      </c>
      <c r="H76" s="10">
        <v>82110.31</v>
      </c>
      <c r="I76" s="10">
        <v>71658.990000000005</v>
      </c>
      <c r="J76" s="10">
        <v>1124.77</v>
      </c>
      <c r="K76" s="4"/>
      <c r="L76" s="4"/>
    </row>
    <row r="77" spans="1:12" x14ac:dyDescent="0.2">
      <c r="A77" s="1" t="s">
        <v>690</v>
      </c>
      <c r="B77" s="26" t="s">
        <v>720</v>
      </c>
      <c r="C77" s="10">
        <v>705985</v>
      </c>
      <c r="D77" s="10">
        <v>47608</v>
      </c>
      <c r="E77" s="10">
        <v>175742</v>
      </c>
      <c r="F77" s="10">
        <v>5425</v>
      </c>
      <c r="G77" s="10">
        <v>5596719</v>
      </c>
      <c r="H77" s="10">
        <v>26624</v>
      </c>
      <c r="I77" s="10">
        <v>339609</v>
      </c>
      <c r="J77" s="10">
        <v>4289</v>
      </c>
      <c r="K77" s="4"/>
      <c r="L77" s="4"/>
    </row>
    <row r="78" spans="1:12" x14ac:dyDescent="0.2">
      <c r="A78" s="1" t="s">
        <v>325</v>
      </c>
      <c r="B78" s="26" t="s">
        <v>721</v>
      </c>
      <c r="C78" s="10">
        <v>2984960.29</v>
      </c>
      <c r="D78" s="10">
        <v>2984959.86</v>
      </c>
      <c r="E78" s="10">
        <v>232233.64</v>
      </c>
      <c r="F78" s="10">
        <v>232233.85</v>
      </c>
      <c r="G78" s="10">
        <v>5242063.3899999997</v>
      </c>
      <c r="H78" s="10">
        <v>1827269.18</v>
      </c>
      <c r="I78" s="10">
        <v>265390.57</v>
      </c>
      <c r="J78" s="10">
        <v>5017.97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289</v>
      </c>
      <c r="C80" s="11">
        <f t="shared" ref="C80:J80" si="0">SUBTOTAL(9,C47:C79)</f>
        <v>39475798.959999993</v>
      </c>
      <c r="D80" s="11">
        <f t="shared" si="0"/>
        <v>35072016.430000007</v>
      </c>
      <c r="E80" s="11">
        <f t="shared" si="0"/>
        <v>2772130.27</v>
      </c>
      <c r="F80" s="11">
        <f t="shared" si="0"/>
        <v>1208511.73</v>
      </c>
      <c r="G80" s="11">
        <f t="shared" si="0"/>
        <v>216817774.65000001</v>
      </c>
      <c r="H80" s="11">
        <f t="shared" si="0"/>
        <v>55018703.980000019</v>
      </c>
      <c r="I80" s="11">
        <f t="shared" si="0"/>
        <v>7632456.7400000002</v>
      </c>
      <c r="J80" s="11">
        <f t="shared" si="0"/>
        <v>125028.16999999997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29" t="s">
        <v>322</v>
      </c>
      <c r="C82" s="229"/>
      <c r="D82" s="229"/>
      <c r="E82" s="229"/>
      <c r="F82" s="229"/>
      <c r="G82" s="229"/>
      <c r="H82" s="229"/>
      <c r="I82" s="229"/>
      <c r="J82" s="229"/>
      <c r="K82" s="229"/>
      <c r="L82" s="229"/>
    </row>
    <row r="83" spans="1:13" ht="25.5" customHeight="1" x14ac:dyDescent="0.2">
      <c r="B83" s="13" t="s">
        <v>596</v>
      </c>
      <c r="C83" s="230" t="s">
        <v>410</v>
      </c>
      <c r="D83" s="231"/>
      <c r="E83" s="230" t="s">
        <v>411</v>
      </c>
      <c r="F83" s="231"/>
      <c r="G83" s="230" t="s">
        <v>412</v>
      </c>
      <c r="H83" s="231"/>
      <c r="I83" s="230" t="s">
        <v>413</v>
      </c>
      <c r="J83" s="231"/>
      <c r="K83" s="25"/>
      <c r="L83" s="4"/>
      <c r="M83" s="6"/>
    </row>
    <row r="84" spans="1:13" x14ac:dyDescent="0.2">
      <c r="B84" s="26"/>
      <c r="C84" s="27" t="s">
        <v>315</v>
      </c>
      <c r="D84" s="27" t="s">
        <v>316</v>
      </c>
      <c r="E84" s="27" t="s">
        <v>315</v>
      </c>
      <c r="F84" s="27" t="s">
        <v>316</v>
      </c>
      <c r="G84" s="27" t="s">
        <v>315</v>
      </c>
      <c r="H84" s="27" t="s">
        <v>316</v>
      </c>
      <c r="I84" s="27" t="s">
        <v>315</v>
      </c>
      <c r="J84" s="27" t="s">
        <v>316</v>
      </c>
      <c r="K84" s="28"/>
      <c r="L84" s="28"/>
    </row>
    <row r="85" spans="1:13" x14ac:dyDescent="0.2">
      <c r="B85" s="26"/>
      <c r="C85" s="27" t="s">
        <v>317</v>
      </c>
      <c r="D85" s="27" t="s">
        <v>317</v>
      </c>
      <c r="E85" s="27" t="s">
        <v>317</v>
      </c>
      <c r="F85" s="27" t="s">
        <v>317</v>
      </c>
      <c r="G85" s="27" t="s">
        <v>317</v>
      </c>
      <c r="H85" s="27" t="s">
        <v>317</v>
      </c>
      <c r="I85" s="27" t="s">
        <v>317</v>
      </c>
      <c r="J85" s="27" t="s">
        <v>317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690</v>
      </c>
      <c r="B87" s="26" t="s">
        <v>694</v>
      </c>
      <c r="C87" s="10">
        <v>818500</v>
      </c>
      <c r="D87" s="10">
        <v>2600</v>
      </c>
      <c r="E87" s="10">
        <v>80500</v>
      </c>
      <c r="F87" s="10">
        <v>48700</v>
      </c>
      <c r="G87" s="10">
        <v>244800</v>
      </c>
      <c r="H87" s="10">
        <v>326000</v>
      </c>
      <c r="I87" s="10">
        <v>0</v>
      </c>
      <c r="J87" s="10">
        <v>0</v>
      </c>
      <c r="K87" s="4"/>
      <c r="L87" s="4"/>
    </row>
    <row r="88" spans="1:13" x14ac:dyDescent="0.2">
      <c r="A88" s="1" t="s">
        <v>690</v>
      </c>
      <c r="B88" s="26" t="s">
        <v>697</v>
      </c>
      <c r="C88" s="10">
        <v>0</v>
      </c>
      <c r="D88" s="10">
        <v>0</v>
      </c>
      <c r="E88" s="10">
        <v>0</v>
      </c>
      <c r="F88" s="10">
        <v>0</v>
      </c>
      <c r="G88" s="10">
        <v>1291132</v>
      </c>
      <c r="H88" s="10">
        <v>469862</v>
      </c>
      <c r="I88" s="10">
        <v>115419</v>
      </c>
      <c r="J88" s="10">
        <v>100000</v>
      </c>
      <c r="K88" s="4"/>
      <c r="L88" s="4"/>
    </row>
    <row r="89" spans="1:13" x14ac:dyDescent="0.2">
      <c r="A89" s="1" t="s">
        <v>690</v>
      </c>
      <c r="B89" s="26" t="s">
        <v>700</v>
      </c>
      <c r="C89" s="10">
        <v>175024.33</v>
      </c>
      <c r="D89" s="10">
        <v>0</v>
      </c>
      <c r="E89" s="10">
        <v>0</v>
      </c>
      <c r="F89" s="10">
        <v>0</v>
      </c>
      <c r="G89" s="10">
        <v>29524.44</v>
      </c>
      <c r="H89" s="10">
        <v>44609.51</v>
      </c>
      <c r="I89" s="10">
        <v>0</v>
      </c>
      <c r="J89" s="10">
        <v>0</v>
      </c>
      <c r="K89" s="4"/>
      <c r="L89" s="4"/>
    </row>
    <row r="90" spans="1:13" x14ac:dyDescent="0.2">
      <c r="A90" s="1" t="s">
        <v>690</v>
      </c>
      <c r="B90" s="26" t="s">
        <v>691</v>
      </c>
      <c r="C90" s="10">
        <v>125090.21</v>
      </c>
      <c r="D90" s="10">
        <v>651</v>
      </c>
      <c r="E90" s="10">
        <v>0</v>
      </c>
      <c r="F90" s="10">
        <v>0</v>
      </c>
      <c r="G90" s="10">
        <v>17958.25</v>
      </c>
      <c r="H90" s="10">
        <v>389</v>
      </c>
      <c r="I90" s="10">
        <v>0</v>
      </c>
      <c r="J90" s="10">
        <v>0</v>
      </c>
      <c r="K90" s="4"/>
      <c r="L90" s="4"/>
    </row>
    <row r="91" spans="1:13" x14ac:dyDescent="0.2">
      <c r="A91" s="1" t="s">
        <v>690</v>
      </c>
      <c r="B91" s="26" t="s">
        <v>692</v>
      </c>
      <c r="C91" s="10">
        <v>155325.01</v>
      </c>
      <c r="D91" s="10">
        <v>2023.56</v>
      </c>
      <c r="E91" s="10">
        <v>0</v>
      </c>
      <c r="F91" s="10">
        <v>0</v>
      </c>
      <c r="G91" s="10">
        <v>8281.9599999999991</v>
      </c>
      <c r="H91" s="10">
        <v>5393.62</v>
      </c>
      <c r="I91" s="10">
        <v>63487</v>
      </c>
      <c r="J91" s="10">
        <v>63487</v>
      </c>
      <c r="K91" s="4"/>
      <c r="L91" s="4"/>
    </row>
    <row r="92" spans="1:13" x14ac:dyDescent="0.2">
      <c r="A92" s="1" t="s">
        <v>690</v>
      </c>
      <c r="B92" s="26" t="s">
        <v>693</v>
      </c>
      <c r="C92" s="10">
        <v>215421.7</v>
      </c>
      <c r="D92" s="10">
        <v>3940.15</v>
      </c>
      <c r="E92" s="10">
        <v>0</v>
      </c>
      <c r="F92" s="10">
        <v>0</v>
      </c>
      <c r="G92" s="10">
        <v>26081.56</v>
      </c>
      <c r="H92" s="10">
        <v>40000</v>
      </c>
      <c r="I92" s="10">
        <v>0</v>
      </c>
      <c r="J92" s="10">
        <v>0</v>
      </c>
      <c r="K92" s="4"/>
      <c r="L92" s="4"/>
    </row>
    <row r="93" spans="1:13" x14ac:dyDescent="0.2">
      <c r="A93" s="1" t="s">
        <v>690</v>
      </c>
      <c r="B93" s="26" t="s">
        <v>695</v>
      </c>
      <c r="C93" s="10">
        <v>593383</v>
      </c>
      <c r="D93" s="10">
        <v>0</v>
      </c>
      <c r="E93" s="10">
        <v>21743</v>
      </c>
      <c r="F93" s="10">
        <v>87</v>
      </c>
      <c r="G93" s="10">
        <v>509913</v>
      </c>
      <c r="H93" s="10">
        <v>156825</v>
      </c>
      <c r="I93" s="10">
        <v>0</v>
      </c>
      <c r="J93" s="10">
        <v>0</v>
      </c>
      <c r="K93" s="4"/>
      <c r="L93" s="4"/>
    </row>
    <row r="94" spans="1:13" x14ac:dyDescent="0.2">
      <c r="A94" s="1" t="s">
        <v>690</v>
      </c>
      <c r="B94" s="26" t="s">
        <v>696</v>
      </c>
      <c r="C94" s="10">
        <v>318493.52</v>
      </c>
      <c r="D94" s="10">
        <v>465.61</v>
      </c>
      <c r="E94" s="10">
        <v>2373.66</v>
      </c>
      <c r="F94" s="10">
        <v>100</v>
      </c>
      <c r="G94" s="10">
        <v>35445.449999999997</v>
      </c>
      <c r="H94" s="10">
        <v>15353.43</v>
      </c>
      <c r="I94" s="10">
        <v>0</v>
      </c>
      <c r="J94" s="10">
        <v>0</v>
      </c>
      <c r="K94" s="4"/>
      <c r="L94" s="4"/>
    </row>
    <row r="95" spans="1:13" x14ac:dyDescent="0.2">
      <c r="A95" s="1" t="s">
        <v>690</v>
      </c>
      <c r="B95" s="26" t="s">
        <v>698</v>
      </c>
      <c r="C95" s="10">
        <v>122000</v>
      </c>
      <c r="D95" s="10">
        <v>0</v>
      </c>
      <c r="E95" s="10">
        <v>1000</v>
      </c>
      <c r="F95" s="10">
        <v>0</v>
      </c>
      <c r="G95" s="10">
        <v>222462.31</v>
      </c>
      <c r="H95" s="10">
        <v>281564.46999999997</v>
      </c>
      <c r="I95" s="10">
        <v>32000</v>
      </c>
      <c r="J95" s="10">
        <v>32000</v>
      </c>
      <c r="K95" s="4"/>
      <c r="L95" s="4"/>
    </row>
    <row r="96" spans="1:13" x14ac:dyDescent="0.2">
      <c r="A96" s="1" t="s">
        <v>690</v>
      </c>
      <c r="B96" s="26" t="s">
        <v>699</v>
      </c>
      <c r="C96" s="10">
        <v>162369.57</v>
      </c>
      <c r="D96" s="10">
        <v>0</v>
      </c>
      <c r="E96" s="10">
        <v>4737.3999999999996</v>
      </c>
      <c r="F96" s="10">
        <v>0</v>
      </c>
      <c r="G96" s="10">
        <v>0</v>
      </c>
      <c r="H96" s="10">
        <v>3000</v>
      </c>
      <c r="I96" s="10">
        <v>0</v>
      </c>
      <c r="J96" s="10">
        <v>0</v>
      </c>
      <c r="K96" s="4"/>
      <c r="L96" s="4"/>
    </row>
    <row r="97" spans="1:12" x14ac:dyDescent="0.2">
      <c r="A97" s="1" t="s">
        <v>690</v>
      </c>
      <c r="B97" s="26" t="s">
        <v>701</v>
      </c>
      <c r="C97" s="10">
        <v>485500</v>
      </c>
      <c r="D97" s="10">
        <v>175000</v>
      </c>
      <c r="E97" s="10">
        <v>9000</v>
      </c>
      <c r="F97" s="10">
        <v>0</v>
      </c>
      <c r="G97" s="10">
        <v>210541</v>
      </c>
      <c r="H97" s="10">
        <v>200300</v>
      </c>
      <c r="I97" s="10">
        <v>5000</v>
      </c>
      <c r="J97" s="10">
        <v>6000</v>
      </c>
      <c r="K97" s="4"/>
      <c r="L97" s="4"/>
    </row>
    <row r="98" spans="1:12" x14ac:dyDescent="0.2">
      <c r="A98" s="1" t="s">
        <v>690</v>
      </c>
      <c r="B98" s="26" t="s">
        <v>702</v>
      </c>
      <c r="C98" s="10">
        <v>369157.02</v>
      </c>
      <c r="D98" s="10">
        <v>1939.59</v>
      </c>
      <c r="E98" s="10">
        <v>0</v>
      </c>
      <c r="F98" s="10">
        <v>0</v>
      </c>
      <c r="G98" s="10">
        <v>59123.35</v>
      </c>
      <c r="H98" s="10">
        <v>22008.240000000002</v>
      </c>
      <c r="I98" s="10">
        <v>0</v>
      </c>
      <c r="J98" s="10">
        <v>0</v>
      </c>
      <c r="K98" s="4"/>
      <c r="L98" s="4"/>
    </row>
    <row r="99" spans="1:12" x14ac:dyDescent="0.2">
      <c r="A99" s="1" t="s">
        <v>690</v>
      </c>
      <c r="B99" s="26" t="s">
        <v>703</v>
      </c>
      <c r="C99" s="10">
        <v>260574.75</v>
      </c>
      <c r="D99" s="10">
        <v>1089.6500000000001</v>
      </c>
      <c r="E99" s="10">
        <v>5000</v>
      </c>
      <c r="F99" s="10">
        <v>0</v>
      </c>
      <c r="G99" s="10">
        <v>10000</v>
      </c>
      <c r="H99" s="10">
        <v>0</v>
      </c>
      <c r="I99" s="10">
        <v>1000</v>
      </c>
      <c r="J99" s="10">
        <v>0</v>
      </c>
      <c r="K99" s="4"/>
      <c r="L99" s="4"/>
    </row>
    <row r="100" spans="1:12" x14ac:dyDescent="0.2">
      <c r="A100" s="1" t="s">
        <v>690</v>
      </c>
      <c r="B100" s="26" t="s">
        <v>704</v>
      </c>
      <c r="C100" s="10">
        <v>145183.57</v>
      </c>
      <c r="D100" s="10">
        <v>87.98</v>
      </c>
      <c r="E100" s="10">
        <v>25530.13</v>
      </c>
      <c r="F100" s="10">
        <v>623.42999999999995</v>
      </c>
      <c r="G100" s="10">
        <v>0</v>
      </c>
      <c r="H100" s="10">
        <v>15000</v>
      </c>
      <c r="I100" s="10">
        <v>0</v>
      </c>
      <c r="J100" s="10">
        <v>0</v>
      </c>
      <c r="K100" s="4"/>
      <c r="L100" s="4"/>
    </row>
    <row r="101" spans="1:12" x14ac:dyDescent="0.2">
      <c r="A101" s="1" t="s">
        <v>690</v>
      </c>
      <c r="B101" s="26" t="s">
        <v>705</v>
      </c>
      <c r="C101" s="10">
        <v>105412.07</v>
      </c>
      <c r="D101" s="10">
        <v>848.73</v>
      </c>
      <c r="E101" s="10">
        <v>0</v>
      </c>
      <c r="F101" s="10">
        <v>0</v>
      </c>
      <c r="G101" s="10">
        <v>2931.98</v>
      </c>
      <c r="H101" s="10">
        <v>75.88</v>
      </c>
      <c r="I101" s="10">
        <v>0</v>
      </c>
      <c r="J101" s="10">
        <v>0</v>
      </c>
      <c r="K101" s="4"/>
      <c r="L101" s="4"/>
    </row>
    <row r="102" spans="1:12" x14ac:dyDescent="0.2">
      <c r="A102" s="1" t="s">
        <v>690</v>
      </c>
      <c r="B102" s="26" t="s">
        <v>706</v>
      </c>
      <c r="C102" s="10">
        <v>71869.84</v>
      </c>
      <c r="D102" s="10">
        <v>372.78</v>
      </c>
      <c r="E102" s="10">
        <v>0</v>
      </c>
      <c r="F102" s="10">
        <v>0</v>
      </c>
      <c r="G102" s="10">
        <v>1147.75</v>
      </c>
      <c r="H102" s="10">
        <v>0</v>
      </c>
      <c r="I102" s="10">
        <v>0</v>
      </c>
      <c r="J102" s="10">
        <v>0</v>
      </c>
      <c r="K102" s="4"/>
      <c r="L102" s="4"/>
    </row>
    <row r="103" spans="1:12" x14ac:dyDescent="0.2">
      <c r="A103" s="1" t="s">
        <v>690</v>
      </c>
      <c r="B103" s="26" t="s">
        <v>707</v>
      </c>
      <c r="C103" s="10">
        <v>289061.74</v>
      </c>
      <c r="D103" s="10">
        <v>2439.7199999999998</v>
      </c>
      <c r="E103" s="10">
        <v>14257.06</v>
      </c>
      <c r="F103" s="10">
        <v>0</v>
      </c>
      <c r="G103" s="10">
        <v>12101.67</v>
      </c>
      <c r="H103" s="10">
        <v>40490.959999999999</v>
      </c>
      <c r="I103" s="10">
        <v>0</v>
      </c>
      <c r="J103" s="10">
        <v>0</v>
      </c>
      <c r="K103" s="4"/>
      <c r="L103" s="4"/>
    </row>
    <row r="104" spans="1:12" x14ac:dyDescent="0.2">
      <c r="A104" s="1" t="s">
        <v>690</v>
      </c>
      <c r="B104" s="26" t="s">
        <v>708</v>
      </c>
      <c r="C104" s="10">
        <v>74385.47</v>
      </c>
      <c r="D104" s="10">
        <v>693.22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4"/>
      <c r="L104" s="4"/>
    </row>
    <row r="105" spans="1:12" x14ac:dyDescent="0.2">
      <c r="A105" s="1" t="s">
        <v>690</v>
      </c>
      <c r="B105" s="26" t="s">
        <v>709</v>
      </c>
      <c r="C105" s="10">
        <v>217896.02</v>
      </c>
      <c r="D105" s="10">
        <v>1116.97</v>
      </c>
      <c r="E105" s="10">
        <v>2500</v>
      </c>
      <c r="F105" s="10">
        <v>0</v>
      </c>
      <c r="G105" s="10">
        <v>56926.35</v>
      </c>
      <c r="H105" s="10">
        <v>10117.969999999999</v>
      </c>
      <c r="I105" s="10">
        <v>5000</v>
      </c>
      <c r="J105" s="10">
        <v>5000</v>
      </c>
      <c r="K105" s="4"/>
      <c r="L105" s="4"/>
    </row>
    <row r="106" spans="1:12" x14ac:dyDescent="0.2">
      <c r="A106" s="1" t="s">
        <v>690</v>
      </c>
      <c r="B106" s="26" t="s">
        <v>710</v>
      </c>
      <c r="C106" s="10">
        <v>299634</v>
      </c>
      <c r="D106" s="10">
        <v>6427</v>
      </c>
      <c r="E106" s="10">
        <v>0</v>
      </c>
      <c r="F106" s="10">
        <v>0</v>
      </c>
      <c r="G106" s="10">
        <v>17083</v>
      </c>
      <c r="H106" s="10">
        <v>41255</v>
      </c>
      <c r="I106" s="10">
        <v>0</v>
      </c>
      <c r="J106" s="10">
        <v>0</v>
      </c>
      <c r="K106" s="4"/>
      <c r="L106" s="4"/>
    </row>
    <row r="107" spans="1:12" x14ac:dyDescent="0.2">
      <c r="A107" s="1" t="s">
        <v>690</v>
      </c>
      <c r="B107" s="26" t="s">
        <v>711</v>
      </c>
      <c r="C107" s="10">
        <v>194488.29</v>
      </c>
      <c r="D107" s="10">
        <v>820.88</v>
      </c>
      <c r="E107" s="10">
        <v>3876.6</v>
      </c>
      <c r="F107" s="10">
        <v>0</v>
      </c>
      <c r="G107" s="10">
        <v>0</v>
      </c>
      <c r="H107" s="10">
        <v>3000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690</v>
      </c>
      <c r="B108" s="26" t="s">
        <v>712</v>
      </c>
      <c r="C108" s="10">
        <v>91495.45</v>
      </c>
      <c r="D108" s="10">
        <v>0</v>
      </c>
      <c r="E108" s="10">
        <v>0</v>
      </c>
      <c r="F108" s="10">
        <v>0</v>
      </c>
      <c r="G108" s="10">
        <v>0</v>
      </c>
      <c r="H108" s="10">
        <v>33395</v>
      </c>
      <c r="I108" s="10">
        <v>0</v>
      </c>
      <c r="J108" s="10">
        <v>0</v>
      </c>
      <c r="K108" s="4"/>
      <c r="L108" s="4"/>
    </row>
    <row r="109" spans="1:12" x14ac:dyDescent="0.2">
      <c r="A109" s="1" t="s">
        <v>690</v>
      </c>
      <c r="B109" s="26" t="s">
        <v>713</v>
      </c>
      <c r="C109" s="10">
        <v>140875.98000000001</v>
      </c>
      <c r="D109" s="10">
        <v>0</v>
      </c>
      <c r="E109" s="10">
        <v>3500</v>
      </c>
      <c r="F109" s="10">
        <v>4000</v>
      </c>
      <c r="G109" s="10">
        <v>2686.72</v>
      </c>
      <c r="H109" s="10">
        <v>5550</v>
      </c>
      <c r="I109" s="10">
        <v>0</v>
      </c>
      <c r="J109" s="10">
        <v>0</v>
      </c>
      <c r="K109" s="4"/>
      <c r="L109" s="4"/>
    </row>
    <row r="110" spans="1:12" x14ac:dyDescent="0.2">
      <c r="A110" s="1" t="s">
        <v>690</v>
      </c>
      <c r="B110" s="26" t="s">
        <v>714</v>
      </c>
      <c r="C110" s="10">
        <v>145237.32</v>
      </c>
      <c r="D110" s="10">
        <v>730.75</v>
      </c>
      <c r="E110" s="10">
        <v>3953.69</v>
      </c>
      <c r="F110" s="10">
        <v>4000</v>
      </c>
      <c r="G110" s="10">
        <v>23953.02</v>
      </c>
      <c r="H110" s="10">
        <v>730.75</v>
      </c>
      <c r="I110" s="10">
        <v>3295.24</v>
      </c>
      <c r="J110" s="10">
        <v>0</v>
      </c>
      <c r="K110" s="4"/>
      <c r="L110" s="4"/>
    </row>
    <row r="111" spans="1:12" x14ac:dyDescent="0.2">
      <c r="A111" s="1" t="s">
        <v>690</v>
      </c>
      <c r="B111" s="26" t="s">
        <v>715</v>
      </c>
      <c r="C111" s="10">
        <v>159824.09</v>
      </c>
      <c r="D111" s="10">
        <v>1120.4000000000001</v>
      </c>
      <c r="E111" s="10">
        <v>0</v>
      </c>
      <c r="F111" s="10">
        <v>0</v>
      </c>
      <c r="G111" s="10">
        <v>43550.16</v>
      </c>
      <c r="H111" s="10">
        <v>50507.42</v>
      </c>
      <c r="I111" s="10">
        <v>0</v>
      </c>
      <c r="J111" s="10">
        <v>0</v>
      </c>
      <c r="K111" s="4"/>
      <c r="L111" s="4"/>
    </row>
    <row r="112" spans="1:12" x14ac:dyDescent="0.2">
      <c r="A112" s="1" t="s">
        <v>690</v>
      </c>
      <c r="B112" s="26" t="s">
        <v>716</v>
      </c>
      <c r="C112" s="10">
        <v>156900</v>
      </c>
      <c r="D112" s="10">
        <v>0</v>
      </c>
      <c r="E112" s="10">
        <v>0</v>
      </c>
      <c r="F112" s="10">
        <v>0</v>
      </c>
      <c r="G112" s="10">
        <v>0</v>
      </c>
      <c r="H112" s="10">
        <v>30000</v>
      </c>
      <c r="I112" s="10">
        <v>0</v>
      </c>
      <c r="J112" s="10">
        <v>0</v>
      </c>
      <c r="K112" s="4"/>
      <c r="L112" s="4"/>
    </row>
    <row r="113" spans="1:13" x14ac:dyDescent="0.2">
      <c r="A113" s="1" t="s">
        <v>690</v>
      </c>
      <c r="B113" s="26" t="s">
        <v>717</v>
      </c>
      <c r="C113" s="10">
        <v>298490.03000000003</v>
      </c>
      <c r="D113" s="10">
        <v>0</v>
      </c>
      <c r="E113" s="10">
        <v>0</v>
      </c>
      <c r="F113" s="10">
        <v>0</v>
      </c>
      <c r="G113" s="10">
        <v>21408.06</v>
      </c>
      <c r="H113" s="10">
        <v>27265.83</v>
      </c>
      <c r="I113" s="10">
        <v>0</v>
      </c>
      <c r="J113" s="10">
        <v>0</v>
      </c>
      <c r="K113" s="4"/>
      <c r="L113" s="4"/>
    </row>
    <row r="114" spans="1:13" x14ac:dyDescent="0.2">
      <c r="A114" s="1" t="s">
        <v>690</v>
      </c>
      <c r="B114" s="26" t="s">
        <v>718</v>
      </c>
      <c r="C114" s="10">
        <v>224735.48</v>
      </c>
      <c r="D114" s="10">
        <v>0</v>
      </c>
      <c r="E114" s="10">
        <v>0</v>
      </c>
      <c r="F114" s="10">
        <v>0</v>
      </c>
      <c r="G114" s="10">
        <v>10062.35</v>
      </c>
      <c r="H114" s="10">
        <v>15000</v>
      </c>
      <c r="I114" s="10">
        <v>0</v>
      </c>
      <c r="J114" s="10">
        <v>0</v>
      </c>
      <c r="K114" s="4"/>
      <c r="L114" s="4"/>
    </row>
    <row r="115" spans="1:13" x14ac:dyDescent="0.2">
      <c r="A115" s="1" t="s">
        <v>690</v>
      </c>
      <c r="B115" s="26" t="s">
        <v>719</v>
      </c>
      <c r="C115" s="10">
        <v>188615.54</v>
      </c>
      <c r="D115" s="10">
        <v>1588.14</v>
      </c>
      <c r="E115" s="10">
        <v>5377.2</v>
      </c>
      <c r="F115" s="10">
        <v>0</v>
      </c>
      <c r="G115" s="10">
        <v>24831.03</v>
      </c>
      <c r="H115" s="10">
        <v>6500</v>
      </c>
      <c r="I115" s="10">
        <v>6066.15</v>
      </c>
      <c r="J115" s="10">
        <v>0</v>
      </c>
      <c r="K115" s="4"/>
      <c r="L115" s="4"/>
    </row>
    <row r="116" spans="1:13" x14ac:dyDescent="0.2">
      <c r="A116" s="1" t="s">
        <v>690</v>
      </c>
      <c r="B116" s="26" t="s">
        <v>720</v>
      </c>
      <c r="C116" s="10">
        <v>218226</v>
      </c>
      <c r="D116" s="10">
        <v>782</v>
      </c>
      <c r="E116" s="10">
        <v>37693</v>
      </c>
      <c r="F116" s="10">
        <v>0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3" x14ac:dyDescent="0.2">
      <c r="A117" s="1" t="s">
        <v>425</v>
      </c>
      <c r="B117" s="26" t="s">
        <v>721</v>
      </c>
      <c r="C117" s="10">
        <v>180639.35</v>
      </c>
      <c r="D117" s="10">
        <v>2572.1</v>
      </c>
      <c r="E117" s="10">
        <v>5764.17</v>
      </c>
      <c r="F117" s="10">
        <v>0</v>
      </c>
      <c r="G117" s="10">
        <v>14226.46</v>
      </c>
      <c r="H117" s="10">
        <v>6444.22</v>
      </c>
      <c r="I117" s="10">
        <v>40041.85</v>
      </c>
      <c r="J117" s="10">
        <v>0</v>
      </c>
      <c r="K117" s="4"/>
      <c r="L117" s="4"/>
    </row>
    <row r="118" spans="1:13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2">
      <c r="B119" s="26" t="s">
        <v>289</v>
      </c>
      <c r="C119" s="11">
        <f t="shared" ref="C119:J119" si="1">SUBTOTAL(9,C86:C118)</f>
        <v>7003809.3499999996</v>
      </c>
      <c r="D119" s="11">
        <f t="shared" si="1"/>
        <v>207310.23000000004</v>
      </c>
      <c r="E119" s="11">
        <f t="shared" si="1"/>
        <v>226805.91000000003</v>
      </c>
      <c r="F119" s="11">
        <f t="shared" si="1"/>
        <v>57510.43</v>
      </c>
      <c r="G119" s="11">
        <f t="shared" si="1"/>
        <v>2921377.8700000006</v>
      </c>
      <c r="H119" s="11">
        <f t="shared" si="1"/>
        <v>1887638.2999999998</v>
      </c>
      <c r="I119" s="11">
        <f t="shared" si="1"/>
        <v>271309.24</v>
      </c>
      <c r="J119" s="11">
        <f t="shared" si="1"/>
        <v>206487</v>
      </c>
      <c r="K119" s="4"/>
      <c r="L119" s="4"/>
    </row>
    <row r="120" spans="1:13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8.75" x14ac:dyDescent="0.3">
      <c r="B121" s="229" t="s">
        <v>322</v>
      </c>
      <c r="C121" s="229"/>
      <c r="D121" s="229"/>
      <c r="E121" s="229"/>
      <c r="F121" s="229"/>
      <c r="G121" s="229"/>
      <c r="H121" s="229"/>
      <c r="I121" s="229"/>
      <c r="J121" s="229"/>
      <c r="K121" s="229"/>
      <c r="L121" s="229"/>
    </row>
    <row r="122" spans="1:13" ht="25.5" customHeight="1" x14ac:dyDescent="0.2">
      <c r="B122" s="13" t="s">
        <v>596</v>
      </c>
      <c r="C122" s="230" t="s">
        <v>414</v>
      </c>
      <c r="D122" s="231"/>
      <c r="E122" s="230" t="s">
        <v>415</v>
      </c>
      <c r="F122" s="231"/>
      <c r="G122" s="230" t="s">
        <v>355</v>
      </c>
      <c r="H122" s="232"/>
      <c r="I122" s="235"/>
      <c r="J122" s="235"/>
      <c r="K122" s="232" t="s">
        <v>162</v>
      </c>
      <c r="L122" s="231"/>
      <c r="M122" s="6"/>
    </row>
    <row r="123" spans="1:13" x14ac:dyDescent="0.2">
      <c r="B123" s="26"/>
      <c r="C123" s="27" t="s">
        <v>315</v>
      </c>
      <c r="D123" s="27" t="s">
        <v>316</v>
      </c>
      <c r="E123" s="27" t="s">
        <v>315</v>
      </c>
      <c r="F123" s="27" t="s">
        <v>316</v>
      </c>
      <c r="G123" s="27" t="s">
        <v>315</v>
      </c>
      <c r="H123" s="27" t="s">
        <v>316</v>
      </c>
      <c r="I123" s="28"/>
      <c r="J123" s="28"/>
      <c r="K123" s="27" t="s">
        <v>315</v>
      </c>
      <c r="L123" s="27" t="s">
        <v>316</v>
      </c>
    </row>
    <row r="124" spans="1:13" x14ac:dyDescent="0.2">
      <c r="B124" s="26"/>
      <c r="C124" s="27" t="s">
        <v>317</v>
      </c>
      <c r="D124" s="27" t="s">
        <v>317</v>
      </c>
      <c r="E124" s="27" t="s">
        <v>317</v>
      </c>
      <c r="F124" s="27" t="s">
        <v>317</v>
      </c>
      <c r="G124" s="27" t="s">
        <v>317</v>
      </c>
      <c r="H124" s="27" t="s">
        <v>317</v>
      </c>
      <c r="I124" s="28"/>
      <c r="J124" s="28"/>
      <c r="K124" s="27" t="s">
        <v>317</v>
      </c>
      <c r="L124" s="27" t="s">
        <v>317</v>
      </c>
    </row>
    <row r="125" spans="1:13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2">
      <c r="A126" s="1" t="s">
        <v>690</v>
      </c>
      <c r="B126" s="26" t="s">
        <v>694</v>
      </c>
      <c r="C126" s="10">
        <v>1309500</v>
      </c>
      <c r="D126" s="10">
        <v>0</v>
      </c>
      <c r="E126" s="10">
        <v>0</v>
      </c>
      <c r="F126" s="10">
        <v>0</v>
      </c>
      <c r="G126" s="10">
        <v>304300</v>
      </c>
      <c r="H126" s="10">
        <v>4856800</v>
      </c>
      <c r="I126" s="4"/>
      <c r="J126" s="4"/>
      <c r="K126" s="10">
        <f t="shared" ref="K126:K156" si="2">C48+E48+G48+I48+C87+E87+G87+I87+C126+E126+G126</f>
        <v>9933300</v>
      </c>
      <c r="L126" s="10">
        <f t="shared" ref="L126:L156" si="3">D48+F48+H48+J48+D87+F87+H87+J87+D126+F126+H126</f>
        <v>6144300</v>
      </c>
    </row>
    <row r="127" spans="1:13" x14ac:dyDescent="0.2">
      <c r="A127" s="1" t="s">
        <v>690</v>
      </c>
      <c r="B127" s="26" t="s">
        <v>697</v>
      </c>
      <c r="C127" s="10">
        <v>5205667</v>
      </c>
      <c r="D127" s="10">
        <v>0</v>
      </c>
      <c r="E127" s="10">
        <v>6554302</v>
      </c>
      <c r="F127" s="10">
        <v>0</v>
      </c>
      <c r="G127" s="10">
        <v>11384425</v>
      </c>
      <c r="H127" s="10">
        <v>19946557</v>
      </c>
      <c r="I127" s="4"/>
      <c r="J127" s="4"/>
      <c r="K127" s="10">
        <f t="shared" si="2"/>
        <v>58666295</v>
      </c>
      <c r="L127" s="10">
        <f t="shared" si="3"/>
        <v>40977419</v>
      </c>
    </row>
    <row r="128" spans="1:13" x14ac:dyDescent="0.2">
      <c r="A128" s="1" t="s">
        <v>690</v>
      </c>
      <c r="B128" s="26" t="s">
        <v>700</v>
      </c>
      <c r="C128" s="10">
        <v>1185652.68</v>
      </c>
      <c r="D128" s="10">
        <v>4345.47</v>
      </c>
      <c r="E128" s="10">
        <v>0</v>
      </c>
      <c r="F128" s="10">
        <v>0</v>
      </c>
      <c r="G128" s="10">
        <v>1449731.12</v>
      </c>
      <c r="H128" s="10">
        <v>1143339.04</v>
      </c>
      <c r="I128" s="4"/>
      <c r="J128" s="4"/>
      <c r="K128" s="10">
        <f t="shared" si="2"/>
        <v>7327581.330000001</v>
      </c>
      <c r="L128" s="10">
        <f t="shared" si="3"/>
        <v>1325999.81</v>
      </c>
    </row>
    <row r="129" spans="1:12" x14ac:dyDescent="0.2">
      <c r="A129" s="1" t="s">
        <v>690</v>
      </c>
      <c r="B129" s="26" t="s">
        <v>691</v>
      </c>
      <c r="C129" s="10">
        <v>803009.27</v>
      </c>
      <c r="D129" s="10">
        <v>2280</v>
      </c>
      <c r="E129" s="10">
        <v>515183.29</v>
      </c>
      <c r="F129" s="10">
        <v>22572</v>
      </c>
      <c r="G129" s="10">
        <v>300900</v>
      </c>
      <c r="H129" s="10">
        <v>2343000</v>
      </c>
      <c r="I129" s="4"/>
      <c r="J129" s="4"/>
      <c r="K129" s="10">
        <f t="shared" si="2"/>
        <v>6870012.8200000012</v>
      </c>
      <c r="L129" s="10">
        <f t="shared" si="3"/>
        <v>2581298</v>
      </c>
    </row>
    <row r="130" spans="1:12" x14ac:dyDescent="0.2">
      <c r="A130" s="1" t="s">
        <v>690</v>
      </c>
      <c r="B130" s="26" t="s">
        <v>692</v>
      </c>
      <c r="C130" s="10">
        <v>774565.24</v>
      </c>
      <c r="D130" s="10">
        <v>32365.360000000001</v>
      </c>
      <c r="E130" s="10">
        <v>546664.02</v>
      </c>
      <c r="F130" s="10">
        <v>54850.400000000001</v>
      </c>
      <c r="G130" s="10">
        <v>910113</v>
      </c>
      <c r="H130" s="10">
        <v>1812472.18</v>
      </c>
      <c r="I130" s="4"/>
      <c r="J130" s="4"/>
      <c r="K130" s="10">
        <f t="shared" si="2"/>
        <v>4975653.4800000004</v>
      </c>
      <c r="L130" s="10">
        <f t="shared" si="3"/>
        <v>2066730.15</v>
      </c>
    </row>
    <row r="131" spans="1:12" x14ac:dyDescent="0.2">
      <c r="A131" s="1" t="s">
        <v>690</v>
      </c>
      <c r="B131" s="26" t="s">
        <v>693</v>
      </c>
      <c r="C131" s="10">
        <v>2499130.7400000002</v>
      </c>
      <c r="D131" s="10">
        <v>25192.67</v>
      </c>
      <c r="E131" s="10">
        <v>1171405.98</v>
      </c>
      <c r="F131" s="10">
        <v>69578.45</v>
      </c>
      <c r="G131" s="10">
        <v>217661.3</v>
      </c>
      <c r="H131" s="10">
        <v>2575194.54</v>
      </c>
      <c r="I131" s="4"/>
      <c r="J131" s="4"/>
      <c r="K131" s="10">
        <f t="shared" si="2"/>
        <v>12880379.200000003</v>
      </c>
      <c r="L131" s="10">
        <f t="shared" si="3"/>
        <v>2787254.59</v>
      </c>
    </row>
    <row r="132" spans="1:12" x14ac:dyDescent="0.2">
      <c r="A132" s="1" t="s">
        <v>690</v>
      </c>
      <c r="B132" s="26" t="s">
        <v>695</v>
      </c>
      <c r="C132" s="10">
        <v>2920414</v>
      </c>
      <c r="D132" s="10">
        <v>20124</v>
      </c>
      <c r="E132" s="10">
        <v>3283684</v>
      </c>
      <c r="F132" s="10">
        <v>73786</v>
      </c>
      <c r="G132" s="10">
        <v>8096871</v>
      </c>
      <c r="H132" s="10">
        <v>10475700</v>
      </c>
      <c r="I132" s="4"/>
      <c r="J132" s="4"/>
      <c r="K132" s="10">
        <f t="shared" si="2"/>
        <v>47767607</v>
      </c>
      <c r="L132" s="10">
        <f t="shared" si="3"/>
        <v>23724580</v>
      </c>
    </row>
    <row r="133" spans="1:12" x14ac:dyDescent="0.2">
      <c r="A133" s="1" t="s">
        <v>690</v>
      </c>
      <c r="B133" s="26" t="s">
        <v>696</v>
      </c>
      <c r="C133" s="10">
        <v>1538620.1</v>
      </c>
      <c r="D133" s="10">
        <v>1439.76</v>
      </c>
      <c r="E133" s="10">
        <v>1728316.45</v>
      </c>
      <c r="F133" s="10">
        <v>94497.14</v>
      </c>
      <c r="G133" s="10">
        <v>6041400.0999999996</v>
      </c>
      <c r="H133" s="10">
        <v>10466107.34</v>
      </c>
      <c r="I133" s="4"/>
      <c r="J133" s="4"/>
      <c r="K133" s="10">
        <f t="shared" si="2"/>
        <v>22916045.909999996</v>
      </c>
      <c r="L133" s="10">
        <f t="shared" si="3"/>
        <v>15982631.719999999</v>
      </c>
    </row>
    <row r="134" spans="1:12" x14ac:dyDescent="0.2">
      <c r="A134" s="1" t="s">
        <v>690</v>
      </c>
      <c r="B134" s="26" t="s">
        <v>698</v>
      </c>
      <c r="C134" s="10">
        <v>2353473.79</v>
      </c>
      <c r="D134" s="10">
        <v>32196.18</v>
      </c>
      <c r="E134" s="10">
        <v>0</v>
      </c>
      <c r="F134" s="10">
        <v>0</v>
      </c>
      <c r="G134" s="10">
        <v>257544.82</v>
      </c>
      <c r="H134" s="10">
        <v>2003999.15</v>
      </c>
      <c r="I134" s="4"/>
      <c r="J134" s="4"/>
      <c r="K134" s="10">
        <f t="shared" si="2"/>
        <v>8669344.4699999988</v>
      </c>
      <c r="L134" s="10">
        <f t="shared" si="3"/>
        <v>5832009.5800000001</v>
      </c>
    </row>
    <row r="135" spans="1:12" x14ac:dyDescent="0.2">
      <c r="A135" s="1" t="s">
        <v>690</v>
      </c>
      <c r="B135" s="26" t="s">
        <v>699</v>
      </c>
      <c r="C135" s="10">
        <v>2107708.6</v>
      </c>
      <c r="D135" s="10">
        <v>21666.15</v>
      </c>
      <c r="E135" s="10">
        <v>0</v>
      </c>
      <c r="F135" s="10">
        <v>0</v>
      </c>
      <c r="G135" s="10">
        <v>942192.81</v>
      </c>
      <c r="H135" s="10">
        <v>3867516.07</v>
      </c>
      <c r="I135" s="4"/>
      <c r="J135" s="4"/>
      <c r="K135" s="10">
        <f t="shared" si="2"/>
        <v>12163888.060000001</v>
      </c>
      <c r="L135" s="10">
        <f t="shared" si="3"/>
        <v>9419707.3399999999</v>
      </c>
    </row>
    <row r="136" spans="1:12" x14ac:dyDescent="0.2">
      <c r="A136" s="1" t="s">
        <v>690</v>
      </c>
      <c r="B136" s="26" t="s">
        <v>701</v>
      </c>
      <c r="C136" s="10">
        <v>1440498.53</v>
      </c>
      <c r="D136" s="10">
        <v>0</v>
      </c>
      <c r="E136" s="10">
        <v>1883305.65</v>
      </c>
      <c r="F136" s="10">
        <v>180918.51</v>
      </c>
      <c r="G136" s="10">
        <v>1894692.73</v>
      </c>
      <c r="H136" s="10">
        <v>4379272.74</v>
      </c>
      <c r="I136" s="4"/>
      <c r="J136" s="4"/>
      <c r="K136" s="10">
        <f t="shared" si="2"/>
        <v>13143197.98</v>
      </c>
      <c r="L136" s="10">
        <f t="shared" si="3"/>
        <v>6679789.9800000004</v>
      </c>
    </row>
    <row r="137" spans="1:12" x14ac:dyDescent="0.2">
      <c r="A137" s="1" t="s">
        <v>690</v>
      </c>
      <c r="B137" s="26" t="s">
        <v>702</v>
      </c>
      <c r="C137" s="10">
        <v>3630791.14</v>
      </c>
      <c r="D137" s="10">
        <v>31758.93</v>
      </c>
      <c r="E137" s="10">
        <v>1151540.74</v>
      </c>
      <c r="F137" s="10">
        <v>83530.16</v>
      </c>
      <c r="G137" s="10">
        <v>3968023.65</v>
      </c>
      <c r="H137" s="10">
        <v>6926048.9100000001</v>
      </c>
      <c r="I137" s="4"/>
      <c r="J137" s="4"/>
      <c r="K137" s="10">
        <f t="shared" si="2"/>
        <v>17963668.789999999</v>
      </c>
      <c r="L137" s="10">
        <f t="shared" si="3"/>
        <v>7354801.6500000004</v>
      </c>
    </row>
    <row r="138" spans="1:12" x14ac:dyDescent="0.2">
      <c r="A138" s="1" t="s">
        <v>690</v>
      </c>
      <c r="B138" s="26" t="s">
        <v>703</v>
      </c>
      <c r="C138" s="10">
        <v>6074535.04</v>
      </c>
      <c r="D138" s="10">
        <v>17701.47</v>
      </c>
      <c r="E138" s="10">
        <v>1356897.29</v>
      </c>
      <c r="F138" s="10">
        <v>27974.6</v>
      </c>
      <c r="G138" s="10">
        <v>661000.43999999994</v>
      </c>
      <c r="H138" s="10">
        <v>2129700.21</v>
      </c>
      <c r="I138" s="4"/>
      <c r="J138" s="4"/>
      <c r="K138" s="10">
        <f t="shared" si="2"/>
        <v>16506551.109999998</v>
      </c>
      <c r="L138" s="10">
        <f t="shared" si="3"/>
        <v>5005624.2699999996</v>
      </c>
    </row>
    <row r="139" spans="1:12" x14ac:dyDescent="0.2">
      <c r="A139" s="1" t="s">
        <v>690</v>
      </c>
      <c r="B139" s="26" t="s">
        <v>704</v>
      </c>
      <c r="C139" s="10">
        <v>1006417.76</v>
      </c>
      <c r="D139" s="10">
        <v>3748.89</v>
      </c>
      <c r="E139" s="10">
        <v>709922.17</v>
      </c>
      <c r="F139" s="10">
        <v>15205.92</v>
      </c>
      <c r="G139" s="10">
        <v>539050.87</v>
      </c>
      <c r="H139" s="10">
        <v>1215424.01</v>
      </c>
      <c r="I139" s="4"/>
      <c r="J139" s="4"/>
      <c r="K139" s="10">
        <f t="shared" si="2"/>
        <v>6526407.2999999998</v>
      </c>
      <c r="L139" s="10">
        <f t="shared" si="3"/>
        <v>1358786.01</v>
      </c>
    </row>
    <row r="140" spans="1:12" x14ac:dyDescent="0.2">
      <c r="A140" s="1" t="s">
        <v>690</v>
      </c>
      <c r="B140" s="26" t="s">
        <v>705</v>
      </c>
      <c r="C140" s="10">
        <v>871251.05</v>
      </c>
      <c r="D140" s="10">
        <v>1628.5</v>
      </c>
      <c r="E140" s="10">
        <v>432630.52</v>
      </c>
      <c r="F140" s="10">
        <v>28639.919999999998</v>
      </c>
      <c r="G140" s="10">
        <v>6436728.1699999999</v>
      </c>
      <c r="H140" s="10">
        <v>6762403.8399999999</v>
      </c>
      <c r="I140" s="4"/>
      <c r="J140" s="4"/>
      <c r="K140" s="10">
        <f t="shared" si="2"/>
        <v>11281820.17</v>
      </c>
      <c r="L140" s="10">
        <f t="shared" si="3"/>
        <v>7097643.5599999996</v>
      </c>
    </row>
    <row r="141" spans="1:12" x14ac:dyDescent="0.2">
      <c r="A141" s="1" t="s">
        <v>690</v>
      </c>
      <c r="B141" s="26" t="s">
        <v>706</v>
      </c>
      <c r="C141" s="10">
        <v>888501.59</v>
      </c>
      <c r="D141" s="10">
        <v>3530.14</v>
      </c>
      <c r="E141" s="10">
        <v>271447.59000000003</v>
      </c>
      <c r="F141" s="10">
        <v>16284.78</v>
      </c>
      <c r="G141" s="10">
        <v>193602.08</v>
      </c>
      <c r="H141" s="10">
        <v>1092110.03</v>
      </c>
      <c r="I141" s="4"/>
      <c r="J141" s="4"/>
      <c r="K141" s="10">
        <f t="shared" si="2"/>
        <v>2936836.56</v>
      </c>
      <c r="L141" s="10">
        <f t="shared" si="3"/>
        <v>1659849.1400000001</v>
      </c>
    </row>
    <row r="142" spans="1:12" x14ac:dyDescent="0.2">
      <c r="A142" s="1" t="s">
        <v>690</v>
      </c>
      <c r="B142" s="26" t="s">
        <v>707</v>
      </c>
      <c r="C142" s="10">
        <v>1925716.44</v>
      </c>
      <c r="D142" s="10">
        <v>57559.94</v>
      </c>
      <c r="E142" s="10">
        <v>1132920.3899999999</v>
      </c>
      <c r="F142" s="10">
        <v>111614.54</v>
      </c>
      <c r="G142" s="10">
        <v>1198142.29</v>
      </c>
      <c r="H142" s="10">
        <v>5746898.9199999999</v>
      </c>
      <c r="I142" s="4"/>
      <c r="J142" s="4"/>
      <c r="K142" s="10">
        <f t="shared" si="2"/>
        <v>14022095.93</v>
      </c>
      <c r="L142" s="10">
        <f t="shared" si="3"/>
        <v>10985261.539999999</v>
      </c>
    </row>
    <row r="143" spans="1:12" x14ac:dyDescent="0.2">
      <c r="A143" s="1" t="s">
        <v>690</v>
      </c>
      <c r="B143" s="26" t="s">
        <v>708</v>
      </c>
      <c r="C143" s="10">
        <v>985558.25</v>
      </c>
      <c r="D143" s="10">
        <v>2095.84</v>
      </c>
      <c r="E143" s="10">
        <v>372300.36</v>
      </c>
      <c r="F143" s="10">
        <v>9377.68</v>
      </c>
      <c r="G143" s="10">
        <v>55833.58</v>
      </c>
      <c r="H143" s="10">
        <v>1951464.08</v>
      </c>
      <c r="I143" s="4"/>
      <c r="J143" s="4"/>
      <c r="K143" s="10">
        <f t="shared" si="2"/>
        <v>3138194.7199999997</v>
      </c>
      <c r="L143" s="10">
        <f t="shared" si="3"/>
        <v>1978992.4300000002</v>
      </c>
    </row>
    <row r="144" spans="1:12" x14ac:dyDescent="0.2">
      <c r="A144" s="1" t="s">
        <v>690</v>
      </c>
      <c r="B144" s="26" t="s">
        <v>709</v>
      </c>
      <c r="C144" s="10">
        <v>947072</v>
      </c>
      <c r="D144" s="10">
        <v>2257</v>
      </c>
      <c r="E144" s="10">
        <v>1052951.28</v>
      </c>
      <c r="F144" s="10">
        <v>43200.62</v>
      </c>
      <c r="G144" s="10">
        <v>283170.26</v>
      </c>
      <c r="H144" s="10">
        <v>3695874.4</v>
      </c>
      <c r="I144" s="4"/>
      <c r="J144" s="4"/>
      <c r="K144" s="10">
        <f t="shared" si="2"/>
        <v>11937861.929999998</v>
      </c>
      <c r="L144" s="10">
        <f t="shared" si="3"/>
        <v>5573406.0099999998</v>
      </c>
    </row>
    <row r="145" spans="1:12" x14ac:dyDescent="0.2">
      <c r="A145" s="1" t="s">
        <v>690</v>
      </c>
      <c r="B145" s="26" t="s">
        <v>710</v>
      </c>
      <c r="C145" s="10">
        <v>3662200</v>
      </c>
      <c r="D145" s="10">
        <v>11127</v>
      </c>
      <c r="E145" s="10">
        <v>1150812</v>
      </c>
      <c r="F145" s="10">
        <v>24772</v>
      </c>
      <c r="G145" s="10">
        <v>1806105</v>
      </c>
      <c r="H145" s="10">
        <v>4373740</v>
      </c>
      <c r="I145" s="4"/>
      <c r="J145" s="4"/>
      <c r="K145" s="10">
        <f t="shared" si="2"/>
        <v>14283780</v>
      </c>
      <c r="L145" s="10">
        <f t="shared" si="3"/>
        <v>4729869</v>
      </c>
    </row>
    <row r="146" spans="1:12" x14ac:dyDescent="0.2">
      <c r="A146" s="1" t="s">
        <v>690</v>
      </c>
      <c r="B146" s="26" t="s">
        <v>711</v>
      </c>
      <c r="C146" s="10">
        <v>2699863.32</v>
      </c>
      <c r="D146" s="10">
        <v>21533.360000000001</v>
      </c>
      <c r="E146" s="10">
        <v>1564178.66</v>
      </c>
      <c r="F146" s="10">
        <v>91706.13</v>
      </c>
      <c r="G146" s="10">
        <v>838039.6</v>
      </c>
      <c r="H146" s="10">
        <v>2981392.63</v>
      </c>
      <c r="I146" s="4"/>
      <c r="J146" s="4"/>
      <c r="K146" s="10">
        <f t="shared" si="2"/>
        <v>11856893.509999998</v>
      </c>
      <c r="L146" s="10">
        <f t="shared" si="3"/>
        <v>3901233.36</v>
      </c>
    </row>
    <row r="147" spans="1:12" x14ac:dyDescent="0.2">
      <c r="A147" s="1" t="s">
        <v>690</v>
      </c>
      <c r="B147" s="26" t="s">
        <v>712</v>
      </c>
      <c r="C147" s="10">
        <v>1760119.17</v>
      </c>
      <c r="D147" s="10">
        <v>2302.5500000000002</v>
      </c>
      <c r="E147" s="10">
        <v>658612.94999999995</v>
      </c>
      <c r="F147" s="10">
        <v>47983.29</v>
      </c>
      <c r="G147" s="10">
        <v>363707.12</v>
      </c>
      <c r="H147" s="10">
        <v>2034717</v>
      </c>
      <c r="I147" s="4"/>
      <c r="J147" s="4"/>
      <c r="K147" s="10">
        <f t="shared" si="2"/>
        <v>5419901.3900000006</v>
      </c>
      <c r="L147" s="10">
        <f t="shared" si="3"/>
        <v>2196176.94</v>
      </c>
    </row>
    <row r="148" spans="1:12" x14ac:dyDescent="0.2">
      <c r="A148" s="1" t="s">
        <v>690</v>
      </c>
      <c r="B148" s="26" t="s">
        <v>713</v>
      </c>
      <c r="C148" s="10">
        <v>1665227.38</v>
      </c>
      <c r="D148" s="10">
        <v>0</v>
      </c>
      <c r="E148" s="10">
        <v>758515.54</v>
      </c>
      <c r="F148" s="10">
        <v>23958</v>
      </c>
      <c r="G148" s="10">
        <v>490651.78</v>
      </c>
      <c r="H148" s="10">
        <v>1841173</v>
      </c>
      <c r="I148" s="4"/>
      <c r="J148" s="4"/>
      <c r="K148" s="10">
        <f t="shared" si="2"/>
        <v>7825784.4000000004</v>
      </c>
      <c r="L148" s="10">
        <f t="shared" si="3"/>
        <v>2707871</v>
      </c>
    </row>
    <row r="149" spans="1:12" x14ac:dyDescent="0.2">
      <c r="A149" s="1" t="s">
        <v>690</v>
      </c>
      <c r="B149" s="26" t="s">
        <v>714</v>
      </c>
      <c r="C149" s="10">
        <v>932921.93</v>
      </c>
      <c r="D149" s="10">
        <v>18999.43</v>
      </c>
      <c r="E149" s="10">
        <v>563333.81000000006</v>
      </c>
      <c r="F149" s="10">
        <v>34614.94</v>
      </c>
      <c r="G149" s="10">
        <v>110788.75</v>
      </c>
      <c r="H149" s="10">
        <v>905400.26</v>
      </c>
      <c r="I149" s="4"/>
      <c r="J149" s="4"/>
      <c r="K149" s="10">
        <f t="shared" si="2"/>
        <v>5018664.58</v>
      </c>
      <c r="L149" s="10">
        <f t="shared" si="3"/>
        <v>1153974.99</v>
      </c>
    </row>
    <row r="150" spans="1:12" x14ac:dyDescent="0.2">
      <c r="A150" s="1" t="s">
        <v>690</v>
      </c>
      <c r="B150" s="26" t="s">
        <v>715</v>
      </c>
      <c r="C150" s="10">
        <v>1213991.44</v>
      </c>
      <c r="D150" s="10">
        <v>14171.55</v>
      </c>
      <c r="E150" s="10">
        <v>576291.48</v>
      </c>
      <c r="F150" s="10">
        <v>42211.49</v>
      </c>
      <c r="G150" s="10">
        <v>293605.83</v>
      </c>
      <c r="H150" s="10">
        <v>2100237.71</v>
      </c>
      <c r="I150" s="4"/>
      <c r="J150" s="4"/>
      <c r="K150" s="10">
        <f t="shared" si="2"/>
        <v>7877810.8800000008</v>
      </c>
      <c r="L150" s="10">
        <f t="shared" si="3"/>
        <v>4304913.4700000007</v>
      </c>
    </row>
    <row r="151" spans="1:12" x14ac:dyDescent="0.2">
      <c r="A151" s="1" t="s">
        <v>690</v>
      </c>
      <c r="B151" s="26" t="s">
        <v>716</v>
      </c>
      <c r="C151" s="10">
        <v>1393300</v>
      </c>
      <c r="D151" s="10">
        <v>0</v>
      </c>
      <c r="E151" s="10">
        <v>0</v>
      </c>
      <c r="F151" s="10">
        <v>0</v>
      </c>
      <c r="G151" s="10">
        <v>16800</v>
      </c>
      <c r="H151" s="10">
        <v>2594500</v>
      </c>
      <c r="I151" s="4"/>
      <c r="J151" s="4"/>
      <c r="K151" s="10">
        <f t="shared" si="2"/>
        <v>24704400</v>
      </c>
      <c r="L151" s="10">
        <f t="shared" si="3"/>
        <v>10984800</v>
      </c>
    </row>
    <row r="152" spans="1:12" x14ac:dyDescent="0.2">
      <c r="A152" s="1" t="s">
        <v>690</v>
      </c>
      <c r="B152" s="26" t="s">
        <v>717</v>
      </c>
      <c r="C152" s="10">
        <v>3328913.28</v>
      </c>
      <c r="D152" s="10">
        <v>14117.15</v>
      </c>
      <c r="E152" s="10">
        <v>1580280.5</v>
      </c>
      <c r="F152" s="10">
        <v>90333.08</v>
      </c>
      <c r="G152" s="10">
        <v>3162932.08</v>
      </c>
      <c r="H152" s="10">
        <v>5678021.7699999996</v>
      </c>
      <c r="I152" s="4"/>
      <c r="J152" s="4"/>
      <c r="K152" s="10">
        <f t="shared" si="2"/>
        <v>13811843.25</v>
      </c>
      <c r="L152" s="10">
        <f t="shared" si="3"/>
        <v>6088921.4499999993</v>
      </c>
    </row>
    <row r="153" spans="1:12" x14ac:dyDescent="0.2">
      <c r="A153" s="1" t="s">
        <v>690</v>
      </c>
      <c r="B153" s="26" t="s">
        <v>718</v>
      </c>
      <c r="C153" s="10">
        <v>1319497.17</v>
      </c>
      <c r="D153" s="10">
        <v>2203.61</v>
      </c>
      <c r="E153" s="10">
        <v>784488.43</v>
      </c>
      <c r="F153" s="10">
        <v>45313.26</v>
      </c>
      <c r="G153" s="10">
        <v>422899.48</v>
      </c>
      <c r="H153" s="10">
        <v>2368606.38</v>
      </c>
      <c r="I153" s="4"/>
      <c r="J153" s="4"/>
      <c r="K153" s="10">
        <f t="shared" si="2"/>
        <v>13213938.25</v>
      </c>
      <c r="L153" s="10">
        <f t="shared" si="3"/>
        <v>10870293.829999998</v>
      </c>
    </row>
    <row r="154" spans="1:12" x14ac:dyDescent="0.2">
      <c r="A154" s="1" t="s">
        <v>690</v>
      </c>
      <c r="B154" s="26" t="s">
        <v>719</v>
      </c>
      <c r="C154" s="10">
        <v>1016308.73</v>
      </c>
      <c r="D154" s="10">
        <v>2540.94</v>
      </c>
      <c r="E154" s="10">
        <v>590097.75</v>
      </c>
      <c r="F154" s="10">
        <v>12563.5</v>
      </c>
      <c r="G154" s="10">
        <v>2205459.2799999998</v>
      </c>
      <c r="H154" s="10">
        <v>1962754.89</v>
      </c>
      <c r="I154" s="4"/>
      <c r="J154" s="4"/>
      <c r="K154" s="10">
        <f t="shared" si="2"/>
        <v>10114085.880000001</v>
      </c>
      <c r="L154" s="10">
        <f t="shared" si="3"/>
        <v>4951640.67</v>
      </c>
    </row>
    <row r="155" spans="1:12" x14ac:dyDescent="0.2">
      <c r="A155" s="1" t="s">
        <v>690</v>
      </c>
      <c r="B155" s="26" t="s">
        <v>720</v>
      </c>
      <c r="C155" s="10">
        <v>1500217</v>
      </c>
      <c r="D155" s="10">
        <v>449</v>
      </c>
      <c r="E155" s="10">
        <v>1137430</v>
      </c>
      <c r="F155" s="10">
        <v>40186</v>
      </c>
      <c r="G155" s="10">
        <v>1577368</v>
      </c>
      <c r="H155" s="10">
        <v>3531163</v>
      </c>
      <c r="I155" s="4"/>
      <c r="J155" s="4"/>
      <c r="K155" s="10">
        <f t="shared" si="2"/>
        <v>11314195</v>
      </c>
      <c r="L155" s="10">
        <f t="shared" si="3"/>
        <v>3693526</v>
      </c>
    </row>
    <row r="156" spans="1:12" x14ac:dyDescent="0.2">
      <c r="A156" s="1" t="s">
        <v>426</v>
      </c>
      <c r="B156" s="26" t="s">
        <v>721</v>
      </c>
      <c r="C156" s="10">
        <v>2729205.05</v>
      </c>
      <c r="D156" s="10">
        <v>6976.19</v>
      </c>
      <c r="E156" s="10">
        <v>732787.14</v>
      </c>
      <c r="F156" s="10">
        <v>64783.199999999997</v>
      </c>
      <c r="G156" s="10">
        <v>342904.04</v>
      </c>
      <c r="H156" s="10">
        <v>2461599.6</v>
      </c>
      <c r="I156" s="4"/>
      <c r="J156" s="4"/>
      <c r="K156" s="10">
        <f t="shared" si="2"/>
        <v>12770215.949999999</v>
      </c>
      <c r="L156" s="10">
        <f t="shared" si="3"/>
        <v>7591856.1699999999</v>
      </c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2">
      <c r="B158" s="26" t="s">
        <v>289</v>
      </c>
      <c r="C158" s="11">
        <f t="shared" ref="C158:H158" si="4">SUBTOTAL(9,C125:C157)</f>
        <v>61689847.690000005</v>
      </c>
      <c r="D158" s="11">
        <f t="shared" si="4"/>
        <v>354311.08</v>
      </c>
      <c r="E158" s="11">
        <f t="shared" si="4"/>
        <v>32260299.989999998</v>
      </c>
      <c r="F158" s="11">
        <f t="shared" si="4"/>
        <v>1350455.6100000003</v>
      </c>
      <c r="G158" s="11">
        <f t="shared" si="4"/>
        <v>56766644.179999985</v>
      </c>
      <c r="H158" s="11">
        <f t="shared" si="4"/>
        <v>126223188.69999999</v>
      </c>
      <c r="I158" s="4"/>
      <c r="J158" s="4"/>
      <c r="K158" s="11">
        <f>SUBTOTAL(9,K125:K157)</f>
        <v>427838254.8499999</v>
      </c>
      <c r="L158" s="11">
        <f>SUBTOTAL(9,L125:L157)</f>
        <v>221711161.65999997</v>
      </c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46"/>
      <c r="C160" s="246"/>
      <c r="D160" s="246"/>
      <c r="E160" s="246"/>
      <c r="F160" s="246"/>
      <c r="G160" s="246"/>
      <c r="H160" s="246"/>
      <c r="I160" s="246"/>
      <c r="J160" s="246"/>
      <c r="K160" s="247"/>
      <c r="L160" s="247"/>
    </row>
    <row r="161" spans="1:13" ht="39.75" customHeight="1" x14ac:dyDescent="0.2">
      <c r="B161" s="26"/>
      <c r="C161" s="235"/>
      <c r="D161" s="235"/>
      <c r="E161" s="235"/>
      <c r="F161" s="235"/>
      <c r="G161" s="235"/>
      <c r="H161" s="235"/>
      <c r="I161" s="235"/>
      <c r="J161" s="238"/>
      <c r="K161" s="230" t="s">
        <v>163</v>
      </c>
      <c r="L161" s="245"/>
      <c r="M161" s="6"/>
    </row>
    <row r="162" spans="1:13" x14ac:dyDescent="0.2">
      <c r="B162" s="15"/>
      <c r="C162" s="28"/>
      <c r="D162" s="28"/>
      <c r="E162" s="28"/>
      <c r="F162" s="28"/>
      <c r="G162" s="26"/>
      <c r="H162" s="28"/>
      <c r="I162" s="27"/>
      <c r="J162" s="27"/>
      <c r="K162" s="172" t="s">
        <v>315</v>
      </c>
      <c r="L162" s="164" t="s">
        <v>316</v>
      </c>
    </row>
    <row r="163" spans="1:13" x14ac:dyDescent="0.2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317</v>
      </c>
      <c r="L163" s="28" t="s">
        <v>317</v>
      </c>
    </row>
    <row r="164" spans="1:13" x14ac:dyDescent="0.2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2">
      <c r="A165" s="31" t="s">
        <v>175</v>
      </c>
      <c r="B165" s="26"/>
      <c r="C165" s="4"/>
      <c r="D165" s="4"/>
      <c r="E165" s="4"/>
      <c r="F165" s="4"/>
      <c r="G165" s="4"/>
      <c r="H165" s="244" t="s">
        <v>597</v>
      </c>
      <c r="I165" s="244"/>
      <c r="J165" s="244"/>
      <c r="K165" s="166">
        <v>5610322</v>
      </c>
      <c r="L165" s="166">
        <v>5610322</v>
      </c>
    </row>
    <row r="166" spans="1:13" x14ac:dyDescent="0.2">
      <c r="A166" s="31"/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433448576.8499999</v>
      </c>
      <c r="L166" s="15">
        <f>L158+L165</f>
        <v>227321483.65999997</v>
      </c>
    </row>
    <row r="167" spans="1:13" x14ac:dyDescent="0.2">
      <c r="A167" s="31" t="s">
        <v>84</v>
      </c>
      <c r="B167" s="26"/>
      <c r="C167" s="4"/>
      <c r="D167" s="4"/>
      <c r="E167" s="4"/>
      <c r="F167" s="4"/>
      <c r="G167" s="4"/>
      <c r="H167" s="241" t="s">
        <v>562</v>
      </c>
      <c r="I167" s="241"/>
      <c r="J167" s="241"/>
      <c r="K167" s="4">
        <v>13525702.550000001</v>
      </c>
      <c r="L167" s="4">
        <v>13525702.550000001</v>
      </c>
    </row>
    <row r="168" spans="1:13" ht="13.5" thickBot="1" x14ac:dyDescent="0.25">
      <c r="A168" s="31"/>
      <c r="B168" s="10"/>
      <c r="C168" s="10"/>
      <c r="D168" s="10"/>
      <c r="E168" s="10"/>
      <c r="F168" s="10"/>
      <c r="G168" s="10"/>
      <c r="H168" s="149"/>
      <c r="I168" s="149"/>
      <c r="J168" s="149"/>
      <c r="K168" s="149"/>
      <c r="L168" s="149"/>
    </row>
    <row r="169" spans="1:13" ht="14.25" thickTop="1" thickBot="1" x14ac:dyDescent="0.25">
      <c r="B169" s="10"/>
      <c r="C169" s="10"/>
      <c r="D169" s="10"/>
      <c r="E169" s="10"/>
      <c r="F169" s="10"/>
      <c r="G169" s="10"/>
      <c r="H169" s="242" t="s">
        <v>176</v>
      </c>
      <c r="I169" s="242"/>
      <c r="J169" s="242"/>
      <c r="K169" s="151">
        <f>K166-K167</f>
        <v>419922874.29999989</v>
      </c>
      <c r="L169" s="187">
        <f>L166-L167</f>
        <v>213795781.10999995</v>
      </c>
    </row>
    <row r="170" spans="1:13" ht="13.5" thickTop="1" x14ac:dyDescent="0.2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2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2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5" workbookViewId="0">
      <selection activeCell="E145" sqref="E145:F145"/>
    </sheetView>
  </sheetViews>
  <sheetFormatPr defaultRowHeight="12.75" x14ac:dyDescent="0.2"/>
  <cols>
    <col min="1" max="1" width="9.140625" style="1"/>
    <col min="2" max="2" width="26" style="1" customWidth="1"/>
    <col min="3" max="3" width="16.5703125" style="1" bestFit="1" customWidth="1"/>
    <col min="4" max="4" width="75.85546875" style="158" customWidth="1"/>
    <col min="5" max="5" width="10.140625" style="1" bestFit="1" customWidth="1"/>
    <col min="6" max="6" width="16.140625" style="1" bestFit="1" customWidth="1"/>
    <col min="7" max="16384" width="9.140625" style="1"/>
  </cols>
  <sheetData>
    <row r="1" spans="1:6" x14ac:dyDescent="0.2">
      <c r="A1" s="8" t="s">
        <v>200</v>
      </c>
    </row>
    <row r="2" spans="1:6" x14ac:dyDescent="0.2">
      <c r="A2" s="1" t="s">
        <v>244</v>
      </c>
    </row>
    <row r="4" spans="1:6" x14ac:dyDescent="0.2">
      <c r="A4" s="8" t="s">
        <v>201</v>
      </c>
      <c r="B4" s="8" t="s">
        <v>202</v>
      </c>
      <c r="C4" s="8" t="s">
        <v>203</v>
      </c>
      <c r="D4" s="111" t="s">
        <v>204</v>
      </c>
      <c r="E4" s="8" t="s">
        <v>205</v>
      </c>
      <c r="F4" s="8" t="s">
        <v>206</v>
      </c>
    </row>
    <row r="5" spans="1:6" x14ac:dyDescent="0.2">
      <c r="A5" s="8" t="s">
        <v>245</v>
      </c>
    </row>
    <row r="6" spans="1:6" x14ac:dyDescent="0.2">
      <c r="A6" s="160">
        <v>1.36</v>
      </c>
      <c r="B6" s="1" t="s">
        <v>246</v>
      </c>
      <c r="C6" s="1" t="s">
        <v>208</v>
      </c>
      <c r="D6" s="158" t="s">
        <v>247</v>
      </c>
      <c r="E6" s="161">
        <v>40224</v>
      </c>
      <c r="F6" s="1" t="s">
        <v>207</v>
      </c>
    </row>
    <row r="7" spans="1:6" x14ac:dyDescent="0.2">
      <c r="A7" s="160">
        <v>1.36</v>
      </c>
      <c r="B7" s="1" t="s">
        <v>246</v>
      </c>
      <c r="C7" s="1" t="s">
        <v>208</v>
      </c>
      <c r="D7" s="158" t="s">
        <v>248</v>
      </c>
      <c r="E7" s="161">
        <v>40224</v>
      </c>
      <c r="F7" s="1" t="s">
        <v>207</v>
      </c>
    </row>
    <row r="8" spans="1:6" x14ac:dyDescent="0.2">
      <c r="A8" s="160">
        <v>1.36</v>
      </c>
      <c r="B8" s="1" t="s">
        <v>249</v>
      </c>
      <c r="C8" s="1" t="s">
        <v>208</v>
      </c>
      <c r="D8" s="158" t="s">
        <v>250</v>
      </c>
      <c r="E8" s="161">
        <v>40224</v>
      </c>
      <c r="F8" s="1" t="s">
        <v>207</v>
      </c>
    </row>
    <row r="9" spans="1:6" x14ac:dyDescent="0.2">
      <c r="A9" s="160">
        <v>1.36</v>
      </c>
      <c r="B9" s="1" t="s">
        <v>251</v>
      </c>
      <c r="C9" s="1" t="s">
        <v>208</v>
      </c>
      <c r="D9" s="158" t="s">
        <v>252</v>
      </c>
      <c r="E9" s="161">
        <v>40224</v>
      </c>
      <c r="F9" s="1" t="s">
        <v>207</v>
      </c>
    </row>
    <row r="10" spans="1:6" x14ac:dyDescent="0.2">
      <c r="A10" s="160">
        <v>1.36</v>
      </c>
      <c r="B10" s="1" t="s">
        <v>215</v>
      </c>
      <c r="C10" s="1" t="s">
        <v>208</v>
      </c>
      <c r="D10" s="158" t="s">
        <v>253</v>
      </c>
      <c r="E10" s="161">
        <v>40224</v>
      </c>
      <c r="F10" s="1" t="s">
        <v>207</v>
      </c>
    </row>
    <row r="11" spans="1:6" x14ac:dyDescent="0.2">
      <c r="A11" s="160">
        <v>1.36</v>
      </c>
      <c r="B11" s="1" t="s">
        <v>254</v>
      </c>
      <c r="C11" s="1" t="s">
        <v>208</v>
      </c>
      <c r="D11" s="158" t="s">
        <v>255</v>
      </c>
      <c r="E11" s="161">
        <v>40224</v>
      </c>
      <c r="F11" s="1" t="s">
        <v>207</v>
      </c>
    </row>
    <row r="12" spans="1:6" ht="25.5" x14ac:dyDescent="0.2">
      <c r="A12" s="156">
        <v>1.36</v>
      </c>
      <c r="B12" s="157" t="s">
        <v>239</v>
      </c>
      <c r="C12" s="157" t="s">
        <v>208</v>
      </c>
      <c r="D12" s="158" t="s">
        <v>256</v>
      </c>
      <c r="E12" s="159">
        <v>40227</v>
      </c>
      <c r="F12" s="157" t="s">
        <v>207</v>
      </c>
    </row>
    <row r="13" spans="1:6" ht="38.25" x14ac:dyDescent="0.2">
      <c r="A13" s="156">
        <v>1.36</v>
      </c>
      <c r="B13" s="157" t="s">
        <v>239</v>
      </c>
      <c r="C13" s="157" t="s">
        <v>208</v>
      </c>
      <c r="D13" s="158" t="s">
        <v>257</v>
      </c>
      <c r="E13" s="159">
        <v>40227</v>
      </c>
      <c r="F13" s="157" t="s">
        <v>207</v>
      </c>
    </row>
    <row r="14" spans="1:6" ht="25.5" x14ac:dyDescent="0.2">
      <c r="A14" s="156">
        <v>1.36</v>
      </c>
      <c r="B14" s="157" t="s">
        <v>241</v>
      </c>
      <c r="C14" s="157" t="s">
        <v>208</v>
      </c>
      <c r="D14" s="158" t="s">
        <v>258</v>
      </c>
      <c r="E14" s="159">
        <v>40227</v>
      </c>
      <c r="F14" s="157" t="s">
        <v>207</v>
      </c>
    </row>
    <row r="15" spans="1:6" ht="25.5" x14ac:dyDescent="0.2">
      <c r="A15" s="156">
        <v>1.36</v>
      </c>
      <c r="B15" s="157" t="s">
        <v>239</v>
      </c>
      <c r="C15" s="157" t="s">
        <v>208</v>
      </c>
      <c r="D15" s="158" t="s">
        <v>259</v>
      </c>
      <c r="E15" s="159">
        <v>40227</v>
      </c>
      <c r="F15" s="157" t="s">
        <v>207</v>
      </c>
    </row>
    <row r="16" spans="1:6" ht="25.5" x14ac:dyDescent="0.2">
      <c r="A16" s="156">
        <v>1.36</v>
      </c>
      <c r="B16" s="157" t="s">
        <v>241</v>
      </c>
      <c r="C16" s="157" t="s">
        <v>208</v>
      </c>
      <c r="D16" s="158" t="s">
        <v>259</v>
      </c>
      <c r="E16" s="159">
        <v>40227</v>
      </c>
      <c r="F16" s="157" t="s">
        <v>207</v>
      </c>
    </row>
    <row r="17" spans="1:6" x14ac:dyDescent="0.2">
      <c r="A17" s="160"/>
      <c r="E17" s="161"/>
    </row>
    <row r="18" spans="1:6" x14ac:dyDescent="0.2">
      <c r="A18" s="8" t="s">
        <v>200</v>
      </c>
    </row>
    <row r="19" spans="1:6" x14ac:dyDescent="0.2">
      <c r="A19" s="1" t="s">
        <v>209</v>
      </c>
    </row>
    <row r="21" spans="1:6" x14ac:dyDescent="0.2">
      <c r="A21" s="8" t="s">
        <v>201</v>
      </c>
      <c r="B21" s="8" t="s">
        <v>202</v>
      </c>
      <c r="C21" s="8" t="s">
        <v>203</v>
      </c>
      <c r="D21" s="111" t="s">
        <v>204</v>
      </c>
      <c r="E21" s="8" t="s">
        <v>205</v>
      </c>
      <c r="F21" s="8" t="s">
        <v>206</v>
      </c>
    </row>
    <row r="22" spans="1:6" x14ac:dyDescent="0.2">
      <c r="A22" s="8" t="s">
        <v>210</v>
      </c>
    </row>
    <row r="23" spans="1:6" x14ac:dyDescent="0.2">
      <c r="A23" s="160">
        <v>1.37</v>
      </c>
      <c r="B23" s="1" t="s">
        <v>211</v>
      </c>
      <c r="C23" s="1" t="s">
        <v>208</v>
      </c>
      <c r="D23" s="158" t="s">
        <v>212</v>
      </c>
      <c r="E23" s="161">
        <v>40017</v>
      </c>
      <c r="F23" s="1" t="s">
        <v>207</v>
      </c>
    </row>
    <row r="24" spans="1:6" x14ac:dyDescent="0.2">
      <c r="A24" s="160">
        <v>1.37</v>
      </c>
      <c r="B24" s="1" t="s">
        <v>213</v>
      </c>
      <c r="C24" s="1" t="s">
        <v>208</v>
      </c>
      <c r="D24" s="158" t="s">
        <v>214</v>
      </c>
      <c r="E24" s="161">
        <v>40017</v>
      </c>
      <c r="F24" s="1" t="s">
        <v>207</v>
      </c>
    </row>
    <row r="25" spans="1:6" x14ac:dyDescent="0.2">
      <c r="A25" s="160">
        <v>1.37</v>
      </c>
      <c r="B25" s="1" t="s">
        <v>215</v>
      </c>
      <c r="C25" s="1" t="s">
        <v>208</v>
      </c>
      <c r="D25" s="158" t="s">
        <v>216</v>
      </c>
      <c r="E25" s="161">
        <v>40017</v>
      </c>
      <c r="F25" s="1" t="s">
        <v>207</v>
      </c>
    </row>
    <row r="26" spans="1:6" x14ac:dyDescent="0.2">
      <c r="A26" s="160">
        <v>1.37</v>
      </c>
      <c r="B26" s="1" t="s">
        <v>215</v>
      </c>
      <c r="C26" s="1" t="s">
        <v>208</v>
      </c>
      <c r="D26" s="158" t="s">
        <v>217</v>
      </c>
      <c r="E26" s="161">
        <v>40017</v>
      </c>
      <c r="F26" s="1" t="s">
        <v>207</v>
      </c>
    </row>
    <row r="27" spans="1:6" x14ac:dyDescent="0.2">
      <c r="A27" s="160">
        <v>1.37</v>
      </c>
      <c r="B27" s="1" t="s">
        <v>215</v>
      </c>
      <c r="C27" s="1" t="s">
        <v>208</v>
      </c>
      <c r="D27" s="158" t="s">
        <v>227</v>
      </c>
      <c r="E27" s="161">
        <v>40017</v>
      </c>
      <c r="F27" s="1" t="s">
        <v>207</v>
      </c>
    </row>
    <row r="28" spans="1:6" x14ac:dyDescent="0.2">
      <c r="A28" s="160">
        <v>1.37</v>
      </c>
      <c r="B28" s="1" t="s">
        <v>218</v>
      </c>
      <c r="C28" s="1" t="s">
        <v>208</v>
      </c>
      <c r="D28" s="158" t="s">
        <v>226</v>
      </c>
      <c r="E28" s="161">
        <v>40021</v>
      </c>
      <c r="F28" s="1" t="s">
        <v>207</v>
      </c>
    </row>
    <row r="29" spans="1:6" x14ac:dyDescent="0.2">
      <c r="A29" s="160">
        <v>1.37</v>
      </c>
      <c r="B29" s="1" t="s">
        <v>219</v>
      </c>
      <c r="C29" s="1" t="s">
        <v>208</v>
      </c>
      <c r="D29" s="158" t="s">
        <v>226</v>
      </c>
      <c r="E29" s="161">
        <v>40021</v>
      </c>
      <c r="F29" s="1" t="s">
        <v>207</v>
      </c>
    </row>
    <row r="30" spans="1:6" x14ac:dyDescent="0.2">
      <c r="A30" s="160">
        <v>1.37</v>
      </c>
      <c r="B30" s="1" t="s">
        <v>220</v>
      </c>
      <c r="C30" s="1" t="s">
        <v>208</v>
      </c>
      <c r="D30" s="158" t="s">
        <v>226</v>
      </c>
      <c r="E30" s="161">
        <v>40021</v>
      </c>
      <c r="F30" s="1" t="s">
        <v>207</v>
      </c>
    </row>
    <row r="31" spans="1:6" x14ac:dyDescent="0.2">
      <c r="A31" s="160">
        <v>1.37</v>
      </c>
      <c r="B31" s="1" t="s">
        <v>221</v>
      </c>
      <c r="C31" s="1" t="s">
        <v>208</v>
      </c>
      <c r="D31" s="158" t="s">
        <v>226</v>
      </c>
      <c r="E31" s="161">
        <v>40021</v>
      </c>
      <c r="F31" s="1" t="s">
        <v>207</v>
      </c>
    </row>
    <row r="32" spans="1:6" x14ac:dyDescent="0.2">
      <c r="A32" s="160">
        <v>1.37</v>
      </c>
      <c r="B32" s="1" t="s">
        <v>222</v>
      </c>
      <c r="C32" s="1" t="s">
        <v>208</v>
      </c>
      <c r="D32" s="158" t="s">
        <v>226</v>
      </c>
      <c r="E32" s="161">
        <v>40021</v>
      </c>
      <c r="F32" s="1" t="s">
        <v>207</v>
      </c>
    </row>
    <row r="33" spans="1:6" x14ac:dyDescent="0.2">
      <c r="A33" s="160">
        <v>1.37</v>
      </c>
      <c r="B33" s="1" t="s">
        <v>223</v>
      </c>
      <c r="C33" s="1" t="s">
        <v>208</v>
      </c>
      <c r="D33" s="158" t="s">
        <v>226</v>
      </c>
      <c r="E33" s="161">
        <v>40021</v>
      </c>
      <c r="F33" s="1" t="s">
        <v>207</v>
      </c>
    </row>
    <row r="34" spans="1:6" x14ac:dyDescent="0.2">
      <c r="A34" s="160">
        <v>1.37</v>
      </c>
      <c r="B34" s="1" t="s">
        <v>224</v>
      </c>
      <c r="C34" s="1" t="s">
        <v>208</v>
      </c>
      <c r="D34" s="158" t="s">
        <v>226</v>
      </c>
      <c r="E34" s="161">
        <v>40021</v>
      </c>
      <c r="F34" s="1" t="s">
        <v>207</v>
      </c>
    </row>
    <row r="35" spans="1:6" x14ac:dyDescent="0.2">
      <c r="A35" s="160">
        <v>1.37</v>
      </c>
      <c r="B35" s="1" t="s">
        <v>225</v>
      </c>
      <c r="C35" s="1" t="s">
        <v>208</v>
      </c>
      <c r="D35" s="158" t="s">
        <v>226</v>
      </c>
      <c r="E35" s="161">
        <v>40021</v>
      </c>
      <c r="F35" s="1" t="s">
        <v>207</v>
      </c>
    </row>
    <row r="36" spans="1:6" ht="13.5" customHeight="1" x14ac:dyDescent="0.2">
      <c r="A36" s="160">
        <v>1.37</v>
      </c>
      <c r="B36" s="1" t="s">
        <v>230</v>
      </c>
      <c r="C36" s="1" t="s">
        <v>208</v>
      </c>
      <c r="D36" s="158" t="s">
        <v>234</v>
      </c>
      <c r="E36" s="161">
        <v>40087</v>
      </c>
      <c r="F36" s="1" t="s">
        <v>207</v>
      </c>
    </row>
    <row r="37" spans="1:6" x14ac:dyDescent="0.2">
      <c r="A37" s="160">
        <v>1.37</v>
      </c>
      <c r="B37" s="1" t="s">
        <v>215</v>
      </c>
      <c r="C37" s="1" t="s">
        <v>208</v>
      </c>
      <c r="D37" s="158" t="s">
        <v>228</v>
      </c>
      <c r="E37" s="161">
        <v>40087</v>
      </c>
      <c r="F37" s="1" t="s">
        <v>207</v>
      </c>
    </row>
    <row r="38" spans="1:6" x14ac:dyDescent="0.2">
      <c r="A38" s="160">
        <v>1.37</v>
      </c>
      <c r="B38" s="1" t="s">
        <v>215</v>
      </c>
      <c r="C38" s="1" t="s">
        <v>208</v>
      </c>
      <c r="D38" s="158" t="s">
        <v>229</v>
      </c>
      <c r="E38" s="161">
        <v>40087</v>
      </c>
      <c r="F38" s="1" t="s">
        <v>207</v>
      </c>
    </row>
    <row r="39" spans="1:6" ht="25.5" x14ac:dyDescent="0.2">
      <c r="A39" s="160">
        <v>1.37</v>
      </c>
      <c r="B39" s="1" t="s">
        <v>215</v>
      </c>
      <c r="C39" s="1" t="s">
        <v>208</v>
      </c>
      <c r="D39" s="158" t="s">
        <v>231</v>
      </c>
      <c r="E39" s="161">
        <v>40087</v>
      </c>
      <c r="F39" s="1" t="s">
        <v>207</v>
      </c>
    </row>
    <row r="40" spans="1:6" ht="25.5" x14ac:dyDescent="0.2">
      <c r="A40" s="160">
        <v>1.37</v>
      </c>
      <c r="B40" s="1" t="s">
        <v>232</v>
      </c>
      <c r="C40" s="1" t="s">
        <v>208</v>
      </c>
      <c r="D40" s="158" t="s">
        <v>233</v>
      </c>
      <c r="E40" s="161">
        <v>40087</v>
      </c>
      <c r="F40" s="1" t="s">
        <v>207</v>
      </c>
    </row>
    <row r="41" spans="1:6" x14ac:dyDescent="0.2">
      <c r="A41" s="160">
        <v>1.37</v>
      </c>
      <c r="B41" s="1" t="s">
        <v>230</v>
      </c>
      <c r="C41" s="1" t="s">
        <v>208</v>
      </c>
      <c r="D41" s="158" t="s">
        <v>238</v>
      </c>
      <c r="E41" s="161">
        <v>40128</v>
      </c>
      <c r="F41" s="1" t="s">
        <v>207</v>
      </c>
    </row>
    <row r="42" spans="1:6" ht="15" customHeight="1" x14ac:dyDescent="0.2">
      <c r="A42" s="160">
        <v>1.37</v>
      </c>
      <c r="B42" s="158" t="s">
        <v>239</v>
      </c>
      <c r="C42" s="1" t="s">
        <v>208</v>
      </c>
      <c r="D42" s="158" t="s">
        <v>242</v>
      </c>
      <c r="E42" s="161">
        <v>40128</v>
      </c>
      <c r="F42" s="1" t="s">
        <v>207</v>
      </c>
    </row>
    <row r="43" spans="1:6" x14ac:dyDescent="0.2">
      <c r="A43" s="160">
        <v>1.37</v>
      </c>
      <c r="B43" s="158" t="s">
        <v>239</v>
      </c>
      <c r="C43" s="1" t="s">
        <v>208</v>
      </c>
      <c r="D43" s="158" t="s">
        <v>240</v>
      </c>
      <c r="E43" s="161">
        <v>40128</v>
      </c>
      <c r="F43" s="1" t="s">
        <v>207</v>
      </c>
    </row>
    <row r="44" spans="1:6" x14ac:dyDescent="0.2">
      <c r="A44" s="160">
        <v>1.37</v>
      </c>
      <c r="B44" s="158" t="s">
        <v>241</v>
      </c>
      <c r="C44" s="1" t="s">
        <v>208</v>
      </c>
      <c r="D44" s="158" t="s">
        <v>242</v>
      </c>
      <c r="E44" s="161">
        <v>40128</v>
      </c>
      <c r="F44" s="1" t="s">
        <v>207</v>
      </c>
    </row>
    <row r="45" spans="1:6" x14ac:dyDescent="0.2">
      <c r="A45" s="160">
        <v>1.37</v>
      </c>
      <c r="B45" s="158" t="s">
        <v>241</v>
      </c>
      <c r="C45" s="1" t="s">
        <v>208</v>
      </c>
      <c r="D45" s="158" t="s">
        <v>240</v>
      </c>
      <c r="E45" s="161">
        <v>40128</v>
      </c>
      <c r="F45" s="1" t="s">
        <v>207</v>
      </c>
    </row>
    <row r="46" spans="1:6" x14ac:dyDescent="0.2">
      <c r="A46" s="160">
        <v>1.37</v>
      </c>
      <c r="B46" s="158" t="s">
        <v>170</v>
      </c>
      <c r="C46" s="1" t="s">
        <v>208</v>
      </c>
      <c r="D46" s="158" t="s">
        <v>242</v>
      </c>
      <c r="E46" s="161">
        <v>40128</v>
      </c>
      <c r="F46" s="1" t="s">
        <v>207</v>
      </c>
    </row>
    <row r="47" spans="1:6" x14ac:dyDescent="0.2">
      <c r="A47" s="160">
        <v>1.37</v>
      </c>
      <c r="B47" s="1" t="s">
        <v>215</v>
      </c>
      <c r="C47" s="1" t="s">
        <v>208</v>
      </c>
      <c r="D47" s="158" t="s">
        <v>243</v>
      </c>
      <c r="E47" s="161">
        <v>40128</v>
      </c>
      <c r="F47" s="1" t="s">
        <v>207</v>
      </c>
    </row>
    <row r="48" spans="1:6" x14ac:dyDescent="0.2">
      <c r="A48" s="8" t="s">
        <v>201</v>
      </c>
      <c r="B48" s="8" t="s">
        <v>202</v>
      </c>
      <c r="C48" s="8" t="s">
        <v>203</v>
      </c>
      <c r="D48" s="111" t="s">
        <v>204</v>
      </c>
      <c r="E48" s="8" t="s">
        <v>205</v>
      </c>
      <c r="F48" s="8" t="s">
        <v>206</v>
      </c>
    </row>
    <row r="49" spans="1:6" x14ac:dyDescent="0.2">
      <c r="A49" s="8" t="s">
        <v>260</v>
      </c>
      <c r="E49" s="161"/>
    </row>
    <row r="50" spans="1:6" x14ac:dyDescent="0.2">
      <c r="A50" s="160">
        <v>1.38</v>
      </c>
      <c r="B50" s="1" t="s">
        <v>144</v>
      </c>
      <c r="C50" s="1" t="s">
        <v>208</v>
      </c>
      <c r="D50" s="158" t="s">
        <v>145</v>
      </c>
      <c r="E50" s="161">
        <v>40266</v>
      </c>
      <c r="F50" s="1" t="s">
        <v>207</v>
      </c>
    </row>
    <row r="51" spans="1:6" x14ac:dyDescent="0.2">
      <c r="A51" s="160">
        <v>1.38</v>
      </c>
      <c r="B51" s="1" t="s">
        <v>170</v>
      </c>
      <c r="C51" s="1" t="s">
        <v>208</v>
      </c>
      <c r="D51" s="158" t="s">
        <v>146</v>
      </c>
      <c r="E51" s="161">
        <v>40266</v>
      </c>
      <c r="F51" s="1" t="s">
        <v>207</v>
      </c>
    </row>
    <row r="52" spans="1:6" x14ac:dyDescent="0.2">
      <c r="A52" s="160">
        <v>1.38</v>
      </c>
      <c r="B52" s="1" t="s">
        <v>246</v>
      </c>
      <c r="C52" s="1" t="s">
        <v>208</v>
      </c>
      <c r="D52" s="158" t="s">
        <v>147</v>
      </c>
      <c r="E52" s="161">
        <v>40266</v>
      </c>
      <c r="F52" s="1" t="s">
        <v>207</v>
      </c>
    </row>
    <row r="53" spans="1:6" x14ac:dyDescent="0.2">
      <c r="A53" s="160">
        <v>1.38</v>
      </c>
      <c r="B53" s="1" t="s">
        <v>246</v>
      </c>
      <c r="C53" s="1" t="s">
        <v>208</v>
      </c>
      <c r="D53" s="158" t="s">
        <v>149</v>
      </c>
      <c r="E53" s="161">
        <v>40266</v>
      </c>
      <c r="F53" s="1" t="s">
        <v>207</v>
      </c>
    </row>
    <row r="54" spans="1:6" x14ac:dyDescent="0.2">
      <c r="A54" s="160">
        <v>1.38</v>
      </c>
      <c r="B54" s="1" t="s">
        <v>246</v>
      </c>
      <c r="C54" s="1" t="s">
        <v>208</v>
      </c>
      <c r="D54" s="158" t="s">
        <v>148</v>
      </c>
      <c r="E54" s="161">
        <v>40266</v>
      </c>
      <c r="F54" s="1" t="s">
        <v>207</v>
      </c>
    </row>
    <row r="55" spans="1:6" x14ac:dyDescent="0.2">
      <c r="A55" s="160">
        <v>1.38</v>
      </c>
      <c r="B55" s="1" t="s">
        <v>246</v>
      </c>
      <c r="C55" s="1" t="s">
        <v>208</v>
      </c>
      <c r="D55" s="158" t="s">
        <v>150</v>
      </c>
      <c r="E55" s="161">
        <v>40266</v>
      </c>
      <c r="F55" s="1" t="s">
        <v>207</v>
      </c>
    </row>
    <row r="56" spans="1:6" x14ac:dyDescent="0.2">
      <c r="A56" s="160">
        <v>1.38</v>
      </c>
      <c r="B56" s="1" t="s">
        <v>246</v>
      </c>
      <c r="C56" s="1" t="s">
        <v>208</v>
      </c>
      <c r="D56" s="158" t="s">
        <v>151</v>
      </c>
      <c r="E56" s="161">
        <v>40266</v>
      </c>
      <c r="F56" s="1" t="s">
        <v>207</v>
      </c>
    </row>
    <row r="57" spans="1:6" x14ac:dyDescent="0.2">
      <c r="A57" s="160">
        <v>1.38</v>
      </c>
      <c r="B57" s="1" t="s">
        <v>170</v>
      </c>
      <c r="C57" s="1" t="s">
        <v>208</v>
      </c>
      <c r="D57" s="158" t="s">
        <v>152</v>
      </c>
      <c r="E57" s="161">
        <v>40266</v>
      </c>
      <c r="F57" s="1" t="s">
        <v>207</v>
      </c>
    </row>
    <row r="58" spans="1:6" x14ac:dyDescent="0.2">
      <c r="A58" s="160">
        <v>1.38</v>
      </c>
      <c r="B58" s="1" t="s">
        <v>239</v>
      </c>
      <c r="C58" s="1" t="s">
        <v>208</v>
      </c>
      <c r="D58" s="158" t="s">
        <v>153</v>
      </c>
      <c r="E58" s="161">
        <v>40266</v>
      </c>
      <c r="F58" s="1" t="s">
        <v>207</v>
      </c>
    </row>
    <row r="59" spans="1:6" x14ac:dyDescent="0.2">
      <c r="A59" s="160">
        <v>1.38</v>
      </c>
      <c r="B59" s="1" t="s">
        <v>239</v>
      </c>
      <c r="C59" s="1" t="s">
        <v>208</v>
      </c>
      <c r="D59" s="158" t="s">
        <v>151</v>
      </c>
      <c r="E59" s="161">
        <v>40266</v>
      </c>
      <c r="F59" s="1" t="s">
        <v>207</v>
      </c>
    </row>
    <row r="60" spans="1:6" x14ac:dyDescent="0.2">
      <c r="A60" s="160">
        <v>1.38</v>
      </c>
      <c r="B60" s="1" t="s">
        <v>241</v>
      </c>
      <c r="C60" s="1" t="s">
        <v>208</v>
      </c>
      <c r="D60" s="158" t="s">
        <v>154</v>
      </c>
      <c r="E60" s="161">
        <v>40266</v>
      </c>
      <c r="F60" s="1" t="s">
        <v>207</v>
      </c>
    </row>
    <row r="61" spans="1:6" x14ac:dyDescent="0.2">
      <c r="A61" s="160">
        <v>1.38</v>
      </c>
      <c r="B61" s="1" t="s">
        <v>241</v>
      </c>
      <c r="C61" s="1" t="s">
        <v>208</v>
      </c>
      <c r="D61" s="158" t="s">
        <v>151</v>
      </c>
      <c r="E61" s="161">
        <v>40266</v>
      </c>
      <c r="F61" s="1" t="s">
        <v>207</v>
      </c>
    </row>
    <row r="62" spans="1:6" x14ac:dyDescent="0.2">
      <c r="A62" s="160">
        <v>1.38</v>
      </c>
      <c r="B62" s="1" t="s">
        <v>213</v>
      </c>
      <c r="C62" s="1" t="s">
        <v>208</v>
      </c>
      <c r="D62" s="158" t="s">
        <v>151</v>
      </c>
      <c r="E62" s="161">
        <v>40266</v>
      </c>
      <c r="F62" s="1" t="s">
        <v>207</v>
      </c>
    </row>
    <row r="63" spans="1:6" x14ac:dyDescent="0.2">
      <c r="A63" s="160">
        <v>1.38</v>
      </c>
      <c r="B63" s="1" t="s">
        <v>215</v>
      </c>
      <c r="C63" s="1" t="s">
        <v>208</v>
      </c>
      <c r="D63" s="158" t="s">
        <v>155</v>
      </c>
      <c r="E63" s="161">
        <v>40266</v>
      </c>
      <c r="F63" s="1" t="s">
        <v>207</v>
      </c>
    </row>
    <row r="64" spans="1:6" x14ac:dyDescent="0.2">
      <c r="A64" s="160">
        <v>1.38</v>
      </c>
      <c r="B64" s="1" t="s">
        <v>215</v>
      </c>
      <c r="C64" s="1" t="s">
        <v>208</v>
      </c>
      <c r="D64" s="158" t="s">
        <v>156</v>
      </c>
      <c r="E64" s="161">
        <v>40266</v>
      </c>
      <c r="F64" s="1" t="s">
        <v>207</v>
      </c>
    </row>
    <row r="65" spans="1:6" x14ac:dyDescent="0.2">
      <c r="A65" s="160">
        <v>1.38</v>
      </c>
      <c r="B65" s="1" t="s">
        <v>215</v>
      </c>
      <c r="C65" s="1" t="s">
        <v>208</v>
      </c>
      <c r="D65" s="158" t="s">
        <v>151</v>
      </c>
      <c r="E65" s="161">
        <v>40266</v>
      </c>
      <c r="F65" s="1" t="s">
        <v>207</v>
      </c>
    </row>
    <row r="66" spans="1:6" x14ac:dyDescent="0.2">
      <c r="A66" s="160">
        <v>1.38</v>
      </c>
      <c r="B66" s="1" t="s">
        <v>218</v>
      </c>
      <c r="C66" s="1" t="s">
        <v>208</v>
      </c>
      <c r="D66" s="158" t="s">
        <v>159</v>
      </c>
      <c r="E66" s="161">
        <v>40266</v>
      </c>
      <c r="F66" s="1" t="s">
        <v>207</v>
      </c>
    </row>
    <row r="67" spans="1:6" x14ac:dyDescent="0.2">
      <c r="A67" s="160">
        <v>1.38</v>
      </c>
      <c r="B67" s="1" t="s">
        <v>218</v>
      </c>
      <c r="C67" s="1" t="s">
        <v>208</v>
      </c>
      <c r="D67" s="158" t="s">
        <v>151</v>
      </c>
      <c r="E67" s="161">
        <v>40266</v>
      </c>
      <c r="F67" s="1" t="s">
        <v>207</v>
      </c>
    </row>
    <row r="68" spans="1:6" x14ac:dyDescent="0.2">
      <c r="A68" s="160">
        <v>1.38</v>
      </c>
      <c r="B68" s="1" t="s">
        <v>219</v>
      </c>
      <c r="C68" s="1" t="s">
        <v>208</v>
      </c>
      <c r="D68" s="158" t="s">
        <v>159</v>
      </c>
      <c r="E68" s="161">
        <v>40266</v>
      </c>
      <c r="F68" s="1" t="s">
        <v>207</v>
      </c>
    </row>
    <row r="69" spans="1:6" x14ac:dyDescent="0.2">
      <c r="A69" s="160">
        <v>1.38</v>
      </c>
      <c r="B69" s="1" t="s">
        <v>219</v>
      </c>
      <c r="C69" s="1" t="s">
        <v>208</v>
      </c>
      <c r="D69" s="158" t="s">
        <v>158</v>
      </c>
      <c r="E69" s="161">
        <v>40266</v>
      </c>
      <c r="F69" s="1" t="s">
        <v>207</v>
      </c>
    </row>
    <row r="70" spans="1:6" x14ac:dyDescent="0.2">
      <c r="A70" s="160">
        <v>1.38</v>
      </c>
      <c r="B70" s="1" t="s">
        <v>220</v>
      </c>
      <c r="C70" s="1" t="s">
        <v>208</v>
      </c>
      <c r="D70" s="158" t="s">
        <v>159</v>
      </c>
      <c r="E70" s="161">
        <v>40266</v>
      </c>
      <c r="F70" s="1" t="s">
        <v>207</v>
      </c>
    </row>
    <row r="71" spans="1:6" x14ac:dyDescent="0.2">
      <c r="A71" s="160">
        <v>1.38</v>
      </c>
      <c r="B71" s="1" t="s">
        <v>220</v>
      </c>
      <c r="C71" s="1" t="s">
        <v>208</v>
      </c>
      <c r="D71" s="158" t="s">
        <v>158</v>
      </c>
      <c r="E71" s="161">
        <v>40266</v>
      </c>
      <c r="F71" s="1" t="s">
        <v>207</v>
      </c>
    </row>
    <row r="72" spans="1:6" x14ac:dyDescent="0.2">
      <c r="A72" s="160">
        <v>1.38</v>
      </c>
      <c r="B72" s="1" t="s">
        <v>221</v>
      </c>
      <c r="C72" s="1" t="s">
        <v>208</v>
      </c>
      <c r="D72" s="158" t="s">
        <v>159</v>
      </c>
      <c r="E72" s="161">
        <v>40266</v>
      </c>
      <c r="F72" s="1" t="s">
        <v>207</v>
      </c>
    </row>
    <row r="73" spans="1:6" x14ac:dyDescent="0.2">
      <c r="A73" s="160">
        <v>1.38</v>
      </c>
      <c r="B73" s="1" t="s">
        <v>221</v>
      </c>
      <c r="C73" s="1" t="s">
        <v>208</v>
      </c>
      <c r="D73" s="158" t="s">
        <v>158</v>
      </c>
      <c r="E73" s="161">
        <v>40266</v>
      </c>
      <c r="F73" s="1" t="s">
        <v>207</v>
      </c>
    </row>
    <row r="74" spans="1:6" x14ac:dyDescent="0.2">
      <c r="A74" s="160">
        <v>1.38</v>
      </c>
      <c r="B74" s="1" t="s">
        <v>222</v>
      </c>
      <c r="C74" s="1" t="s">
        <v>208</v>
      </c>
      <c r="D74" s="158" t="s">
        <v>159</v>
      </c>
      <c r="E74" s="161">
        <v>40266</v>
      </c>
      <c r="F74" s="1" t="s">
        <v>207</v>
      </c>
    </row>
    <row r="75" spans="1:6" x14ac:dyDescent="0.2">
      <c r="A75" s="160">
        <v>1.38</v>
      </c>
      <c r="B75" s="1" t="s">
        <v>222</v>
      </c>
      <c r="C75" s="1" t="s">
        <v>208</v>
      </c>
      <c r="D75" s="158" t="s">
        <v>158</v>
      </c>
      <c r="E75" s="161">
        <v>40266</v>
      </c>
      <c r="F75" s="1" t="s">
        <v>207</v>
      </c>
    </row>
    <row r="76" spans="1:6" x14ac:dyDescent="0.2">
      <c r="A76" s="160">
        <v>1.38</v>
      </c>
      <c r="B76" s="1" t="s">
        <v>223</v>
      </c>
      <c r="C76" s="1" t="s">
        <v>208</v>
      </c>
      <c r="D76" s="158" t="s">
        <v>159</v>
      </c>
      <c r="E76" s="161">
        <v>40266</v>
      </c>
      <c r="F76" s="1" t="s">
        <v>207</v>
      </c>
    </row>
    <row r="77" spans="1:6" x14ac:dyDescent="0.2">
      <c r="A77" s="160">
        <v>1.38</v>
      </c>
      <c r="B77" s="1" t="s">
        <v>223</v>
      </c>
      <c r="C77" s="1" t="s">
        <v>208</v>
      </c>
      <c r="D77" s="158" t="s">
        <v>158</v>
      </c>
      <c r="E77" s="161">
        <v>40266</v>
      </c>
      <c r="F77" s="1" t="s">
        <v>207</v>
      </c>
    </row>
    <row r="78" spans="1:6" x14ac:dyDescent="0.2">
      <c r="A78" s="160">
        <v>1.38</v>
      </c>
      <c r="B78" s="1" t="s">
        <v>224</v>
      </c>
      <c r="C78" s="1" t="s">
        <v>208</v>
      </c>
      <c r="D78" s="158" t="s">
        <v>159</v>
      </c>
      <c r="E78" s="161">
        <v>40266</v>
      </c>
      <c r="F78" s="1" t="s">
        <v>207</v>
      </c>
    </row>
    <row r="79" spans="1:6" x14ac:dyDescent="0.2">
      <c r="A79" s="160">
        <v>1.38</v>
      </c>
      <c r="B79" s="1" t="s">
        <v>224</v>
      </c>
      <c r="C79" s="1" t="s">
        <v>208</v>
      </c>
      <c r="D79" s="158" t="s">
        <v>158</v>
      </c>
      <c r="E79" s="161">
        <v>40266</v>
      </c>
      <c r="F79" s="1" t="s">
        <v>207</v>
      </c>
    </row>
    <row r="80" spans="1:6" x14ac:dyDescent="0.2">
      <c r="A80" s="160">
        <v>1.38</v>
      </c>
      <c r="B80" s="1" t="s">
        <v>224</v>
      </c>
      <c r="C80" s="1" t="s">
        <v>208</v>
      </c>
      <c r="D80" s="158" t="s">
        <v>160</v>
      </c>
      <c r="E80" s="161">
        <v>40266</v>
      </c>
      <c r="F80" s="1" t="s">
        <v>207</v>
      </c>
    </row>
    <row r="81" spans="1:6" x14ac:dyDescent="0.2">
      <c r="A81" s="160">
        <v>1.38</v>
      </c>
      <c r="B81" s="1" t="s">
        <v>225</v>
      </c>
      <c r="C81" s="1" t="s">
        <v>208</v>
      </c>
      <c r="D81" s="158" t="s">
        <v>159</v>
      </c>
      <c r="E81" s="161">
        <v>40266</v>
      </c>
      <c r="F81" s="1" t="s">
        <v>207</v>
      </c>
    </row>
    <row r="82" spans="1:6" x14ac:dyDescent="0.2">
      <c r="A82" s="160">
        <v>1.38</v>
      </c>
      <c r="B82" s="1" t="s">
        <v>225</v>
      </c>
      <c r="C82" s="1" t="s">
        <v>208</v>
      </c>
      <c r="D82" s="158" t="s">
        <v>158</v>
      </c>
      <c r="E82" s="161">
        <v>40266</v>
      </c>
      <c r="F82" s="1" t="s">
        <v>207</v>
      </c>
    </row>
    <row r="83" spans="1:6" x14ac:dyDescent="0.2">
      <c r="A83" s="8" t="s">
        <v>201</v>
      </c>
      <c r="B83" s="8" t="s">
        <v>202</v>
      </c>
      <c r="C83" s="8" t="s">
        <v>203</v>
      </c>
      <c r="D83" s="111" t="s">
        <v>204</v>
      </c>
      <c r="E83" s="8" t="s">
        <v>205</v>
      </c>
      <c r="F83" s="8" t="s">
        <v>206</v>
      </c>
    </row>
    <row r="84" spans="1:6" x14ac:dyDescent="0.2">
      <c r="A84" s="8" t="s">
        <v>262</v>
      </c>
      <c r="E84" s="161"/>
    </row>
    <row r="85" spans="1:6" x14ac:dyDescent="0.2">
      <c r="A85" s="160">
        <v>1.39</v>
      </c>
      <c r="B85" s="1" t="s">
        <v>246</v>
      </c>
      <c r="C85" s="1" t="s">
        <v>208</v>
      </c>
      <c r="D85" s="158" t="s">
        <v>264</v>
      </c>
      <c r="E85" s="161">
        <v>40283</v>
      </c>
      <c r="F85" s="1" t="s">
        <v>207</v>
      </c>
    </row>
    <row r="86" spans="1:6" x14ac:dyDescent="0.2">
      <c r="A86" s="160">
        <v>1.39</v>
      </c>
      <c r="B86" s="1" t="s">
        <v>246</v>
      </c>
      <c r="C86" s="1" t="s">
        <v>208</v>
      </c>
      <c r="D86" s="158" t="s">
        <v>265</v>
      </c>
      <c r="E86" s="161">
        <v>40283</v>
      </c>
      <c r="F86" s="1" t="s">
        <v>207</v>
      </c>
    </row>
    <row r="87" spans="1:6" ht="25.5" x14ac:dyDescent="0.2">
      <c r="A87" s="160">
        <v>1.39</v>
      </c>
      <c r="B87" s="1" t="s">
        <v>246</v>
      </c>
      <c r="C87" s="1" t="s">
        <v>208</v>
      </c>
      <c r="D87" s="158" t="s">
        <v>263</v>
      </c>
      <c r="E87" s="161">
        <v>40283</v>
      </c>
      <c r="F87" s="1" t="s">
        <v>207</v>
      </c>
    </row>
    <row r="88" spans="1:6" x14ac:dyDescent="0.2">
      <c r="A88" s="160">
        <v>1.39</v>
      </c>
      <c r="B88" s="1" t="s">
        <v>215</v>
      </c>
      <c r="C88" s="1" t="s">
        <v>208</v>
      </c>
      <c r="D88" s="158" t="s">
        <v>266</v>
      </c>
      <c r="E88" s="161">
        <v>40283</v>
      </c>
      <c r="F88" s="1" t="s">
        <v>207</v>
      </c>
    </row>
    <row r="89" spans="1:6" ht="25.5" x14ac:dyDescent="0.2">
      <c r="A89" s="160">
        <v>1.39</v>
      </c>
      <c r="B89" s="1" t="s">
        <v>215</v>
      </c>
      <c r="C89" s="1" t="s">
        <v>208</v>
      </c>
      <c r="D89" s="158" t="s">
        <v>267</v>
      </c>
      <c r="E89" s="161">
        <v>40283</v>
      </c>
      <c r="F89" s="1" t="s">
        <v>207</v>
      </c>
    </row>
    <row r="90" spans="1:6" x14ac:dyDescent="0.2">
      <c r="A90" s="160">
        <v>1.39</v>
      </c>
      <c r="B90" s="1" t="s">
        <v>171</v>
      </c>
      <c r="C90" s="1" t="s">
        <v>208</v>
      </c>
      <c r="D90" s="158" t="s">
        <v>268</v>
      </c>
      <c r="E90" s="161">
        <v>40283</v>
      </c>
      <c r="F90" s="1" t="s">
        <v>207</v>
      </c>
    </row>
    <row r="91" spans="1:6" ht="25.5" customHeight="1" x14ac:dyDescent="0.2"/>
    <row r="92" spans="1:6" x14ac:dyDescent="0.2">
      <c r="A92" s="8" t="s">
        <v>567</v>
      </c>
      <c r="B92" s="1" t="s">
        <v>254</v>
      </c>
      <c r="C92" s="1" t="s">
        <v>208</v>
      </c>
      <c r="D92" s="191" t="s">
        <v>568</v>
      </c>
      <c r="E92" s="161">
        <v>41058</v>
      </c>
      <c r="F92" s="1" t="s">
        <v>575</v>
      </c>
    </row>
    <row r="93" spans="1:6" x14ac:dyDescent="0.2">
      <c r="A93" s="8" t="s">
        <v>572</v>
      </c>
      <c r="B93" s="1" t="s">
        <v>570</v>
      </c>
      <c r="C93" s="1" t="s">
        <v>208</v>
      </c>
      <c r="D93" s="158" t="s">
        <v>573</v>
      </c>
      <c r="E93" s="161">
        <v>41058</v>
      </c>
      <c r="F93" s="1" t="s">
        <v>575</v>
      </c>
    </row>
    <row r="94" spans="1:6" x14ac:dyDescent="0.2">
      <c r="A94" s="8" t="s">
        <v>569</v>
      </c>
      <c r="B94" s="1" t="s">
        <v>570</v>
      </c>
      <c r="C94" s="1" t="s">
        <v>208</v>
      </c>
      <c r="D94" s="158" t="s">
        <v>571</v>
      </c>
      <c r="E94" s="161">
        <v>41087</v>
      </c>
      <c r="F94" s="1" t="s">
        <v>575</v>
      </c>
    </row>
    <row r="95" spans="1:6" x14ac:dyDescent="0.2">
      <c r="A95" s="8" t="s">
        <v>574</v>
      </c>
      <c r="B95" s="1" t="s">
        <v>218</v>
      </c>
      <c r="C95" s="1" t="s">
        <v>208</v>
      </c>
      <c r="D95" s="158" t="s">
        <v>580</v>
      </c>
      <c r="E95" s="161">
        <v>41088</v>
      </c>
      <c r="F95" s="1" t="s">
        <v>575</v>
      </c>
    </row>
    <row r="96" spans="1:6" x14ac:dyDescent="0.2">
      <c r="A96" s="8" t="s">
        <v>578</v>
      </c>
      <c r="B96" s="1" t="s">
        <v>579</v>
      </c>
      <c r="C96" s="1" t="s">
        <v>208</v>
      </c>
      <c r="D96" s="158" t="s">
        <v>580</v>
      </c>
      <c r="E96" s="161">
        <v>41077</v>
      </c>
      <c r="F96" s="1" t="s">
        <v>575</v>
      </c>
    </row>
    <row r="98" spans="1:6" x14ac:dyDescent="0.2">
      <c r="A98" s="195">
        <v>2013</v>
      </c>
    </row>
    <row r="99" spans="1:6" x14ac:dyDescent="0.2">
      <c r="A99" s="8" t="s">
        <v>581</v>
      </c>
      <c r="B99" s="1" t="s">
        <v>246</v>
      </c>
      <c r="C99" s="1" t="s">
        <v>208</v>
      </c>
      <c r="D99" s="158" t="s">
        <v>583</v>
      </c>
      <c r="E99" s="161">
        <v>41346</v>
      </c>
      <c r="F99" s="1" t="s">
        <v>575</v>
      </c>
    </row>
    <row r="100" spans="1:6" x14ac:dyDescent="0.2">
      <c r="A100" s="8" t="s">
        <v>582</v>
      </c>
      <c r="B100" s="1" t="s">
        <v>246</v>
      </c>
      <c r="C100" s="1" t="s">
        <v>208</v>
      </c>
      <c r="D100" s="158" t="s">
        <v>584</v>
      </c>
      <c r="E100" s="161">
        <v>41346</v>
      </c>
      <c r="F100" s="1" t="s">
        <v>575</v>
      </c>
    </row>
    <row r="101" spans="1:6" x14ac:dyDescent="0.2">
      <c r="A101" s="8" t="s">
        <v>582</v>
      </c>
      <c r="B101" s="1" t="s">
        <v>246</v>
      </c>
      <c r="C101" s="1" t="s">
        <v>208</v>
      </c>
      <c r="D101" s="158" t="s">
        <v>589</v>
      </c>
      <c r="E101" s="161">
        <v>41353</v>
      </c>
      <c r="F101" s="1" t="s">
        <v>575</v>
      </c>
    </row>
    <row r="103" spans="1:6" x14ac:dyDescent="0.2">
      <c r="A103" s="195">
        <v>2014</v>
      </c>
    </row>
    <row r="104" spans="1:6" x14ac:dyDescent="0.2">
      <c r="A104" s="8" t="s">
        <v>581</v>
      </c>
      <c r="B104" s="1" t="s">
        <v>246</v>
      </c>
      <c r="C104" s="1" t="s">
        <v>208</v>
      </c>
      <c r="D104" s="158" t="s">
        <v>593</v>
      </c>
      <c r="E104" s="161">
        <v>41780</v>
      </c>
      <c r="F104" s="1" t="s">
        <v>575</v>
      </c>
    </row>
    <row r="105" spans="1:6" x14ac:dyDescent="0.2">
      <c r="A105" s="8" t="s">
        <v>581</v>
      </c>
      <c r="B105" s="1" t="s">
        <v>215</v>
      </c>
      <c r="C105" s="1" t="s">
        <v>208</v>
      </c>
      <c r="D105" s="158" t="s">
        <v>594</v>
      </c>
      <c r="E105" s="161">
        <v>41780</v>
      </c>
      <c r="F105" s="1" t="s">
        <v>575</v>
      </c>
    </row>
    <row r="107" spans="1:6" x14ac:dyDescent="0.2">
      <c r="A107" s="195">
        <v>2015</v>
      </c>
    </row>
    <row r="108" spans="1:6" x14ac:dyDescent="0.2">
      <c r="A108" s="8" t="s">
        <v>595</v>
      </c>
      <c r="B108" s="1" t="s">
        <v>246</v>
      </c>
      <c r="C108" s="1" t="s">
        <v>208</v>
      </c>
      <c r="D108" s="158" t="s">
        <v>610</v>
      </c>
      <c r="E108" s="161">
        <v>42095</v>
      </c>
      <c r="F108" s="1" t="s">
        <v>575</v>
      </c>
    </row>
    <row r="109" spans="1:6" x14ac:dyDescent="0.2">
      <c r="A109" s="8" t="s">
        <v>595</v>
      </c>
      <c r="B109" s="1" t="s">
        <v>143</v>
      </c>
      <c r="C109" s="1" t="s">
        <v>208</v>
      </c>
      <c r="D109" s="158" t="s">
        <v>611</v>
      </c>
      <c r="E109" s="161">
        <v>42095</v>
      </c>
      <c r="F109" s="1" t="s">
        <v>575</v>
      </c>
    </row>
    <row r="110" spans="1:6" x14ac:dyDescent="0.2">
      <c r="A110" s="8" t="s">
        <v>595</v>
      </c>
      <c r="B110" s="1" t="s">
        <v>249</v>
      </c>
      <c r="C110" s="1" t="s">
        <v>208</v>
      </c>
      <c r="D110" s="158" t="s">
        <v>612</v>
      </c>
      <c r="E110" s="161">
        <v>42095</v>
      </c>
      <c r="F110" s="1" t="s">
        <v>575</v>
      </c>
    </row>
    <row r="111" spans="1:6" x14ac:dyDescent="0.2">
      <c r="A111" s="8" t="s">
        <v>595</v>
      </c>
      <c r="B111" s="158" t="s">
        <v>215</v>
      </c>
      <c r="C111" s="1" t="s">
        <v>208</v>
      </c>
      <c r="D111" s="158" t="s">
        <v>613</v>
      </c>
      <c r="E111" s="161">
        <v>42095</v>
      </c>
      <c r="F111" s="1" t="s">
        <v>575</v>
      </c>
    </row>
    <row r="112" spans="1:6" x14ac:dyDescent="0.2">
      <c r="A112" s="8" t="s">
        <v>595</v>
      </c>
      <c r="B112" s="158" t="s">
        <v>215</v>
      </c>
      <c r="C112" s="1" t="s">
        <v>208</v>
      </c>
      <c r="D112" s="158" t="s">
        <v>614</v>
      </c>
      <c r="E112" s="161">
        <v>42095</v>
      </c>
      <c r="F112" s="1" t="s">
        <v>575</v>
      </c>
    </row>
    <row r="113" spans="1:6" x14ac:dyDescent="0.2">
      <c r="A113" s="8" t="s">
        <v>595</v>
      </c>
      <c r="B113" s="158" t="s">
        <v>218</v>
      </c>
      <c r="C113" s="1" t="s">
        <v>208</v>
      </c>
      <c r="D113" s="158" t="s">
        <v>615</v>
      </c>
      <c r="E113" s="161">
        <v>42095</v>
      </c>
      <c r="F113" s="1" t="s">
        <v>575</v>
      </c>
    </row>
    <row r="114" spans="1:6" x14ac:dyDescent="0.2">
      <c r="A114" s="8" t="s">
        <v>595</v>
      </c>
      <c r="B114" s="158" t="s">
        <v>218</v>
      </c>
      <c r="C114" s="1" t="s">
        <v>208</v>
      </c>
      <c r="D114" s="158" t="s">
        <v>616</v>
      </c>
      <c r="E114" s="161">
        <v>42095</v>
      </c>
      <c r="F114" s="1" t="s">
        <v>575</v>
      </c>
    </row>
    <row r="115" spans="1:6" x14ac:dyDescent="0.2">
      <c r="A115" s="8" t="s">
        <v>595</v>
      </c>
      <c r="B115" s="158" t="s">
        <v>220</v>
      </c>
      <c r="C115" s="1" t="s">
        <v>208</v>
      </c>
      <c r="D115" s="158" t="s">
        <v>615</v>
      </c>
      <c r="E115" s="161">
        <v>42095</v>
      </c>
      <c r="F115" s="1" t="s">
        <v>575</v>
      </c>
    </row>
    <row r="116" spans="1:6" x14ac:dyDescent="0.2">
      <c r="A116" s="8" t="s">
        <v>595</v>
      </c>
      <c r="B116" s="158" t="s">
        <v>220</v>
      </c>
      <c r="C116" s="1" t="s">
        <v>208</v>
      </c>
      <c r="D116" s="158" t="s">
        <v>617</v>
      </c>
      <c r="E116" s="161">
        <v>42095</v>
      </c>
      <c r="F116" s="1" t="s">
        <v>575</v>
      </c>
    </row>
    <row r="117" spans="1:6" s="207" customFormat="1" ht="25.5" x14ac:dyDescent="0.2">
      <c r="A117" s="205" t="s">
        <v>595</v>
      </c>
      <c r="B117" s="206" t="s">
        <v>618</v>
      </c>
      <c r="C117" s="207" t="s">
        <v>208</v>
      </c>
      <c r="D117" s="206" t="s">
        <v>615</v>
      </c>
      <c r="E117" s="208">
        <v>42095</v>
      </c>
      <c r="F117" s="207" t="s">
        <v>575</v>
      </c>
    </row>
    <row r="119" spans="1:6" x14ac:dyDescent="0.2">
      <c r="A119" s="195">
        <v>2016</v>
      </c>
    </row>
    <row r="120" spans="1:6" x14ac:dyDescent="0.2">
      <c r="A120" s="8" t="s">
        <v>623</v>
      </c>
      <c r="B120" s="157" t="s">
        <v>223</v>
      </c>
      <c r="C120" s="207" t="s">
        <v>208</v>
      </c>
      <c r="D120" s="158" t="s">
        <v>628</v>
      </c>
      <c r="E120" s="161">
        <v>42254</v>
      </c>
      <c r="F120" s="207" t="s">
        <v>575</v>
      </c>
    </row>
    <row r="121" spans="1:6" x14ac:dyDescent="0.2">
      <c r="A121" s="8" t="s">
        <v>623</v>
      </c>
      <c r="B121" s="157" t="s">
        <v>224</v>
      </c>
      <c r="C121" s="207" t="s">
        <v>208</v>
      </c>
      <c r="D121" s="158" t="s">
        <v>629</v>
      </c>
      <c r="E121" s="161">
        <v>42254</v>
      </c>
      <c r="F121" s="207" t="s">
        <v>575</v>
      </c>
    </row>
    <row r="122" spans="1:6" x14ac:dyDescent="0.2">
      <c r="A122" s="8" t="s">
        <v>623</v>
      </c>
      <c r="B122" s="157" t="s">
        <v>220</v>
      </c>
      <c r="C122" s="207" t="s">
        <v>208</v>
      </c>
      <c r="D122" s="158" t="s">
        <v>630</v>
      </c>
      <c r="E122" s="161">
        <v>42254</v>
      </c>
      <c r="F122" s="207" t="s">
        <v>575</v>
      </c>
    </row>
    <row r="123" spans="1:6" x14ac:dyDescent="0.2">
      <c r="A123" s="8" t="s">
        <v>623</v>
      </c>
      <c r="B123" s="1" t="s">
        <v>246</v>
      </c>
      <c r="C123" s="207" t="s">
        <v>208</v>
      </c>
      <c r="D123" s="158" t="s">
        <v>627</v>
      </c>
      <c r="E123" s="161">
        <v>42254</v>
      </c>
      <c r="F123" s="207" t="s">
        <v>575</v>
      </c>
    </row>
    <row r="124" spans="1:6" x14ac:dyDescent="0.2">
      <c r="A124" s="8" t="s">
        <v>623</v>
      </c>
      <c r="B124" s="157" t="s">
        <v>239</v>
      </c>
      <c r="C124" s="207" t="s">
        <v>208</v>
      </c>
      <c r="D124" s="158" t="s">
        <v>631</v>
      </c>
      <c r="E124" s="161">
        <v>42254</v>
      </c>
      <c r="F124" s="207" t="s">
        <v>575</v>
      </c>
    </row>
    <row r="125" spans="1:6" x14ac:dyDescent="0.2">
      <c r="A125" s="8" t="s">
        <v>623</v>
      </c>
      <c r="B125" s="157" t="s">
        <v>241</v>
      </c>
      <c r="C125" s="207" t="s">
        <v>208</v>
      </c>
      <c r="D125" s="157" t="s">
        <v>632</v>
      </c>
      <c r="E125" s="161">
        <v>42254</v>
      </c>
      <c r="F125" s="207" t="s">
        <v>575</v>
      </c>
    </row>
    <row r="126" spans="1:6" x14ac:dyDescent="0.2">
      <c r="A126" s="8" t="s">
        <v>623</v>
      </c>
      <c r="B126" s="157" t="s">
        <v>241</v>
      </c>
      <c r="C126" s="207" t="s">
        <v>208</v>
      </c>
      <c r="D126" s="157" t="s">
        <v>633</v>
      </c>
      <c r="E126" s="161">
        <v>42254</v>
      </c>
      <c r="F126" s="207" t="s">
        <v>575</v>
      </c>
    </row>
    <row r="127" spans="1:6" x14ac:dyDescent="0.2">
      <c r="A127" s="8" t="s">
        <v>595</v>
      </c>
      <c r="B127" s="1" t="s">
        <v>246</v>
      </c>
      <c r="C127" s="207" t="s">
        <v>208</v>
      </c>
      <c r="D127" s="158" t="s">
        <v>625</v>
      </c>
      <c r="E127" s="161">
        <v>42254</v>
      </c>
      <c r="F127" s="207" t="s">
        <v>575</v>
      </c>
    </row>
    <row r="128" spans="1:6" x14ac:dyDescent="0.2">
      <c r="A128" s="8" t="s">
        <v>595</v>
      </c>
      <c r="B128" s="1" t="s">
        <v>246</v>
      </c>
      <c r="C128" s="207" t="s">
        <v>208</v>
      </c>
      <c r="D128" s="158" t="s">
        <v>626</v>
      </c>
      <c r="E128" s="161">
        <v>42254</v>
      </c>
      <c r="F128" s="207" t="s">
        <v>575</v>
      </c>
    </row>
    <row r="129" spans="1:6" x14ac:dyDescent="0.2">
      <c r="A129" s="8" t="s">
        <v>595</v>
      </c>
      <c r="B129" s="1" t="s">
        <v>170</v>
      </c>
      <c r="C129" s="207" t="s">
        <v>208</v>
      </c>
      <c r="D129" s="158" t="s">
        <v>626</v>
      </c>
      <c r="E129" s="161">
        <v>42254</v>
      </c>
      <c r="F129" s="207" t="s">
        <v>575</v>
      </c>
    </row>
    <row r="130" spans="1:6" x14ac:dyDescent="0.2">
      <c r="A130" s="8" t="s">
        <v>595</v>
      </c>
      <c r="B130" s="157" t="s">
        <v>215</v>
      </c>
      <c r="C130" s="207" t="s">
        <v>208</v>
      </c>
      <c r="D130" s="157" t="s">
        <v>635</v>
      </c>
      <c r="E130" s="161">
        <v>42261</v>
      </c>
      <c r="F130" s="207" t="s">
        <v>575</v>
      </c>
    </row>
    <row r="131" spans="1:6" x14ac:dyDescent="0.2">
      <c r="A131" s="8" t="s">
        <v>595</v>
      </c>
      <c r="B131" s="157" t="s">
        <v>215</v>
      </c>
      <c r="C131" s="207" t="s">
        <v>208</v>
      </c>
      <c r="D131" s="157" t="s">
        <v>634</v>
      </c>
      <c r="E131" s="161">
        <v>42261</v>
      </c>
      <c r="F131" s="207" t="s">
        <v>575</v>
      </c>
    </row>
    <row r="133" spans="1:6" x14ac:dyDescent="0.2">
      <c r="A133" s="195">
        <v>2017</v>
      </c>
    </row>
    <row r="134" spans="1:6" x14ac:dyDescent="0.2">
      <c r="A134" s="8" t="s">
        <v>595</v>
      </c>
      <c r="B134" s="1" t="s">
        <v>241</v>
      </c>
      <c r="C134" s="207" t="s">
        <v>208</v>
      </c>
      <c r="D134" s="158" t="s">
        <v>637</v>
      </c>
      <c r="E134" s="161">
        <v>42577</v>
      </c>
      <c r="F134" s="207" t="s">
        <v>575</v>
      </c>
    </row>
    <row r="135" spans="1:6" x14ac:dyDescent="0.2">
      <c r="A135" s="8" t="s">
        <v>595</v>
      </c>
      <c r="B135" s="1" t="s">
        <v>246</v>
      </c>
      <c r="C135" s="207" t="s">
        <v>208</v>
      </c>
      <c r="D135" s="158" t="s">
        <v>638</v>
      </c>
      <c r="E135" s="161">
        <v>42577</v>
      </c>
      <c r="F135" s="207" t="s">
        <v>575</v>
      </c>
    </row>
    <row r="136" spans="1:6" x14ac:dyDescent="0.2">
      <c r="A136" s="8" t="s">
        <v>582</v>
      </c>
      <c r="B136" s="1" t="s">
        <v>246</v>
      </c>
      <c r="C136" s="207" t="s">
        <v>208</v>
      </c>
      <c r="D136" s="158" t="s">
        <v>640</v>
      </c>
      <c r="E136" s="161">
        <v>42972</v>
      </c>
      <c r="F136" s="207" t="s">
        <v>575</v>
      </c>
    </row>
    <row r="137" spans="1:6" x14ac:dyDescent="0.2">
      <c r="A137" s="8"/>
      <c r="B137" s="157"/>
      <c r="C137" s="207"/>
      <c r="F137" s="207"/>
    </row>
    <row r="138" spans="1:6" x14ac:dyDescent="0.2">
      <c r="A138" s="195">
        <v>2018</v>
      </c>
    </row>
    <row r="139" spans="1:6" x14ac:dyDescent="0.2">
      <c r="A139" s="8" t="s">
        <v>581</v>
      </c>
      <c r="B139" s="1" t="s">
        <v>246</v>
      </c>
      <c r="C139" s="207" t="s">
        <v>208</v>
      </c>
      <c r="D139" s="1" t="s">
        <v>644</v>
      </c>
      <c r="E139" s="161">
        <v>43066</v>
      </c>
      <c r="F139" s="207" t="s">
        <v>575</v>
      </c>
    </row>
    <row r="140" spans="1:6" x14ac:dyDescent="0.2">
      <c r="A140" s="8" t="s">
        <v>581</v>
      </c>
      <c r="B140" s="1" t="s">
        <v>241</v>
      </c>
      <c r="C140" s="207" t="s">
        <v>208</v>
      </c>
      <c r="D140" s="158" t="s">
        <v>643</v>
      </c>
      <c r="E140" s="161">
        <v>43066</v>
      </c>
      <c r="F140" s="207" t="s">
        <v>575</v>
      </c>
    </row>
    <row r="141" spans="1:6" x14ac:dyDescent="0.2">
      <c r="A141" s="8" t="s">
        <v>582</v>
      </c>
      <c r="B141" s="1" t="s">
        <v>251</v>
      </c>
      <c r="C141" s="207" t="s">
        <v>208</v>
      </c>
      <c r="D141" s="158" t="s">
        <v>649</v>
      </c>
      <c r="E141" s="161">
        <v>43256</v>
      </c>
      <c r="F141" s="207" t="s">
        <v>575</v>
      </c>
    </row>
    <row r="142" spans="1:6" x14ac:dyDescent="0.2">
      <c r="A142" s="8" t="s">
        <v>582</v>
      </c>
      <c r="B142" s="1" t="s">
        <v>222</v>
      </c>
      <c r="C142" s="207" t="s">
        <v>208</v>
      </c>
      <c r="D142" s="158" t="s">
        <v>649</v>
      </c>
      <c r="E142" s="161">
        <v>43256</v>
      </c>
      <c r="F142" s="207" t="s">
        <v>575</v>
      </c>
    </row>
    <row r="143" spans="1:6" ht="25.5" x14ac:dyDescent="0.2">
      <c r="A143" s="205" t="s">
        <v>582</v>
      </c>
      <c r="B143" s="207" t="s">
        <v>143</v>
      </c>
      <c r="C143" s="207" t="s">
        <v>208</v>
      </c>
      <c r="D143" s="158" t="s">
        <v>687</v>
      </c>
      <c r="E143" s="208">
        <v>43262</v>
      </c>
      <c r="F143" s="207" t="s">
        <v>575</v>
      </c>
    </row>
    <row r="144" spans="1:6" ht="25.5" x14ac:dyDescent="0.2">
      <c r="A144" s="205" t="s">
        <v>685</v>
      </c>
      <c r="B144" s="207" t="s">
        <v>171</v>
      </c>
      <c r="C144" s="207" t="s">
        <v>208</v>
      </c>
      <c r="D144" s="158" t="s">
        <v>686</v>
      </c>
      <c r="E144" s="208">
        <v>43262</v>
      </c>
      <c r="F144" s="207" t="s">
        <v>575</v>
      </c>
    </row>
    <row r="145" spans="1:6" x14ac:dyDescent="0.2">
      <c r="A145" s="205" t="s">
        <v>688</v>
      </c>
      <c r="B145" s="207" t="s">
        <v>251</v>
      </c>
      <c r="C145" s="207" t="s">
        <v>208</v>
      </c>
      <c r="D145" s="158" t="s">
        <v>689</v>
      </c>
      <c r="E145" s="208">
        <v>43262</v>
      </c>
      <c r="F145" s="207" t="s">
        <v>575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7" sqref="C7"/>
    </sheetView>
  </sheetViews>
  <sheetFormatPr defaultRowHeight="12.75" x14ac:dyDescent="0.2"/>
  <sheetData>
    <row r="1" spans="1:4" x14ac:dyDescent="0.2">
      <c r="A1" t="s">
        <v>330</v>
      </c>
      <c r="B1" t="s">
        <v>331</v>
      </c>
    </row>
    <row r="4" spans="1:4" x14ac:dyDescent="0.2">
      <c r="A4" t="s">
        <v>330</v>
      </c>
      <c r="B4" t="s">
        <v>332</v>
      </c>
    </row>
    <row r="5" spans="1:4" x14ac:dyDescent="0.2">
      <c r="A5" t="s">
        <v>330</v>
      </c>
      <c r="B5" t="s">
        <v>333</v>
      </c>
      <c r="C5" t="s">
        <v>334</v>
      </c>
    </row>
    <row r="6" spans="1:4" x14ac:dyDescent="0.2">
      <c r="A6" t="s">
        <v>335</v>
      </c>
      <c r="B6" t="s">
        <v>336</v>
      </c>
      <c r="C6" t="str">
        <f>NOTES!$D$5</f>
        <v>L1</v>
      </c>
    </row>
    <row r="7" spans="1:4" x14ac:dyDescent="0.2">
      <c r="A7" t="s">
        <v>335</v>
      </c>
      <c r="B7" t="s">
        <v>416</v>
      </c>
      <c r="C7">
        <f>NOTES!$D$4</f>
        <v>2018</v>
      </c>
    </row>
    <row r="8" spans="1:4" x14ac:dyDescent="0.2">
      <c r="A8" t="s">
        <v>335</v>
      </c>
      <c r="B8" t="s">
        <v>337</v>
      </c>
      <c r="C8" t="str">
        <f>NOTES!$D$7</f>
        <v>agresso</v>
      </c>
    </row>
    <row r="9" spans="1:4" x14ac:dyDescent="0.2">
      <c r="A9" t="s">
        <v>335</v>
      </c>
      <c r="B9" t="s">
        <v>417</v>
      </c>
      <c r="C9" t="str">
        <f>CONCATENATE("BUD",NOTES!$D$4)</f>
        <v>BUD2018</v>
      </c>
    </row>
    <row r="10" spans="1:4" x14ac:dyDescent="0.2">
      <c r="A10" t="s">
        <v>418</v>
      </c>
      <c r="B10" t="s">
        <v>338</v>
      </c>
      <c r="C10" t="str">
        <f>$C$7&amp;"00"</f>
        <v>201800</v>
      </c>
    </row>
    <row r="11" spans="1:4" x14ac:dyDescent="0.2">
      <c r="A11" t="s">
        <v>418</v>
      </c>
      <c r="B11" t="s">
        <v>339</v>
      </c>
      <c r="C11" t="str">
        <f>$C$7&amp;"13"</f>
        <v>201813</v>
      </c>
    </row>
    <row r="13" spans="1:4" x14ac:dyDescent="0.2">
      <c r="A13" t="s">
        <v>330</v>
      </c>
      <c r="B13" t="s">
        <v>340</v>
      </c>
    </row>
    <row r="14" spans="1:4" x14ac:dyDescent="0.2">
      <c r="A14" t="s">
        <v>341</v>
      </c>
      <c r="B14" t="s">
        <v>342</v>
      </c>
      <c r="C14" t="s">
        <v>343</v>
      </c>
      <c r="D14" s="20">
        <v>2006</v>
      </c>
    </row>
    <row r="15" spans="1:4" x14ac:dyDescent="0.2">
      <c r="A15" t="s">
        <v>341</v>
      </c>
      <c r="B15" t="s">
        <v>344</v>
      </c>
      <c r="C15" t="s">
        <v>345</v>
      </c>
      <c r="D15">
        <v>2005</v>
      </c>
    </row>
    <row r="18" spans="1:2" x14ac:dyDescent="0.2">
      <c r="A18" s="162" t="s">
        <v>142</v>
      </c>
      <c r="B18" s="162" t="s">
        <v>246</v>
      </c>
    </row>
    <row r="19" spans="1:2" x14ac:dyDescent="0.2">
      <c r="A19" s="162" t="s">
        <v>142</v>
      </c>
      <c r="B19" s="162" t="s">
        <v>170</v>
      </c>
    </row>
    <row r="20" spans="1:2" x14ac:dyDescent="0.2">
      <c r="A20" s="162" t="s">
        <v>142</v>
      </c>
      <c r="B20" s="162" t="s">
        <v>143</v>
      </c>
    </row>
    <row r="21" spans="1:2" x14ac:dyDescent="0.2">
      <c r="A21" s="162" t="s">
        <v>142</v>
      </c>
      <c r="B21" s="162" t="s">
        <v>249</v>
      </c>
    </row>
    <row r="22" spans="1:2" x14ac:dyDescent="0.2">
      <c r="A22" s="162" t="s">
        <v>142</v>
      </c>
      <c r="B22" t="s">
        <v>251</v>
      </c>
    </row>
    <row r="23" spans="1:2" x14ac:dyDescent="0.2">
      <c r="A23" s="162" t="s">
        <v>142</v>
      </c>
      <c r="B23" t="s">
        <v>171</v>
      </c>
    </row>
    <row r="24" spans="1:2" x14ac:dyDescent="0.2">
      <c r="A24" s="162" t="s">
        <v>142</v>
      </c>
      <c r="B24" t="s">
        <v>215</v>
      </c>
    </row>
    <row r="25" spans="1:2" x14ac:dyDescent="0.2">
      <c r="A25" s="162" t="s">
        <v>142</v>
      </c>
      <c r="B25" t="s">
        <v>218</v>
      </c>
    </row>
    <row r="26" spans="1:2" x14ac:dyDescent="0.2">
      <c r="A26" s="162" t="s">
        <v>142</v>
      </c>
      <c r="B26" t="s">
        <v>219</v>
      </c>
    </row>
    <row r="27" spans="1:2" x14ac:dyDescent="0.2">
      <c r="A27" s="162" t="s">
        <v>142</v>
      </c>
      <c r="B27" t="s">
        <v>220</v>
      </c>
    </row>
    <row r="28" spans="1:2" x14ac:dyDescent="0.2">
      <c r="A28" s="162" t="s">
        <v>142</v>
      </c>
      <c r="B28" t="s">
        <v>221</v>
      </c>
    </row>
    <row r="29" spans="1:2" x14ac:dyDescent="0.2">
      <c r="A29" s="162" t="s">
        <v>142</v>
      </c>
      <c r="B29" t="s">
        <v>222</v>
      </c>
    </row>
    <row r="30" spans="1:2" x14ac:dyDescent="0.2">
      <c r="A30" s="162" t="s">
        <v>142</v>
      </c>
      <c r="B30" t="s">
        <v>223</v>
      </c>
    </row>
    <row r="31" spans="1:2" x14ac:dyDescent="0.2">
      <c r="A31" s="162" t="s">
        <v>142</v>
      </c>
      <c r="B31" t="s">
        <v>224</v>
      </c>
    </row>
    <row r="32" spans="1:2" x14ac:dyDescent="0.2">
      <c r="A32" s="162" t="s">
        <v>142</v>
      </c>
      <c r="B32" t="s">
        <v>225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workbookViewId="0">
      <selection activeCell="C11" sqref="C11"/>
    </sheetView>
  </sheetViews>
  <sheetFormatPr defaultRowHeight="12.75" x14ac:dyDescent="0.2"/>
  <cols>
    <col min="2" max="2" width="36.140625" customWidth="1"/>
    <col min="3" max="4" width="16.7109375" customWidth="1"/>
    <col min="7" max="7" width="21" customWidth="1"/>
  </cols>
  <sheetData>
    <row r="5" spans="2:4" x14ac:dyDescent="0.2">
      <c r="C5" s="122" t="s">
        <v>165</v>
      </c>
      <c r="D5" s="142" t="s">
        <v>166</v>
      </c>
    </row>
    <row r="6" spans="2:4" x14ac:dyDescent="0.2">
      <c r="B6" s="122" t="s">
        <v>167</v>
      </c>
      <c r="C6" s="122" t="s">
        <v>168</v>
      </c>
      <c r="D6" s="142" t="s">
        <v>168</v>
      </c>
    </row>
    <row r="7" spans="2:4" x14ac:dyDescent="0.2">
      <c r="D7" s="143"/>
    </row>
    <row r="8" spans="2:4" x14ac:dyDescent="0.2">
      <c r="B8" s="144" t="s">
        <v>169</v>
      </c>
      <c r="C8" s="145">
        <f>'Exp &amp; Inc by AUTHTYPE'!F79</f>
        <v>4696197745.8899994</v>
      </c>
      <c r="D8" s="146"/>
    </row>
    <row r="9" spans="2:4" x14ac:dyDescent="0.2">
      <c r="D9" s="143"/>
    </row>
    <row r="10" spans="2:4" x14ac:dyDescent="0.2">
      <c r="B10" s="144" t="s">
        <v>170</v>
      </c>
      <c r="C10" s="145">
        <f>'Summary I&amp;E by Div'!E145</f>
        <v>4696197745.8899994</v>
      </c>
      <c r="D10" s="147">
        <f>C10-C8</f>
        <v>0</v>
      </c>
    </row>
    <row r="11" spans="2:4" x14ac:dyDescent="0.2">
      <c r="D11" s="143"/>
    </row>
    <row r="12" spans="2:4" x14ac:dyDescent="0.2">
      <c r="B12" s="144" t="s">
        <v>171</v>
      </c>
      <c r="C12" s="145">
        <f>'Exp &amp; Inc by SVCDIV G&amp;H'!I114</f>
        <v>4696197745.8900003</v>
      </c>
      <c r="D12" s="147">
        <f>C12-C8</f>
        <v>0</v>
      </c>
    </row>
    <row r="13" spans="2:4" x14ac:dyDescent="0.2">
      <c r="D13" s="143"/>
    </row>
    <row r="14" spans="2:4" x14ac:dyDescent="0.2">
      <c r="B14" s="153" t="s">
        <v>195</v>
      </c>
      <c r="C14" s="154">
        <f>'Revenue Exp &amp; Inc &amp; ARV'!C92-'Revenue Exp &amp; Inc &amp; ARV'!F92</f>
        <v>0</v>
      </c>
      <c r="D14" s="147">
        <f>C14-C8</f>
        <v>-4696197745.8899994</v>
      </c>
    </row>
    <row r="15" spans="2:4" x14ac:dyDescent="0.2">
      <c r="B15" t="s">
        <v>172</v>
      </c>
      <c r="D15" s="143"/>
    </row>
    <row r="16" spans="2:4" x14ac:dyDescent="0.2">
      <c r="B16" s="153" t="s">
        <v>566</v>
      </c>
      <c r="C16" s="14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4696197745.8900003</v>
      </c>
      <c r="D16" s="147">
        <f>C16-C8</f>
        <v>0</v>
      </c>
    </row>
    <row r="17" spans="2:4" x14ac:dyDescent="0.2">
      <c r="D17" s="143"/>
    </row>
    <row r="19" spans="2:4" x14ac:dyDescent="0.2">
      <c r="B19" s="122" t="s">
        <v>173</v>
      </c>
      <c r="C19" s="122" t="s">
        <v>168</v>
      </c>
      <c r="D19" s="142" t="s">
        <v>168</v>
      </c>
    </row>
    <row r="20" spans="2:4" x14ac:dyDescent="0.2">
      <c r="D20" s="143"/>
    </row>
    <row r="21" spans="2:4" x14ac:dyDescent="0.2">
      <c r="B21" s="144" t="str">
        <f>B8</f>
        <v>Exp &amp; Inc by Authority Type</v>
      </c>
      <c r="C21" s="145">
        <f>'Exp &amp; Inc by AUTHTYPE'!F88</f>
        <v>4696197744.8899994</v>
      </c>
      <c r="D21" s="146"/>
    </row>
    <row r="22" spans="2:4" x14ac:dyDescent="0.2">
      <c r="D22" s="143"/>
    </row>
    <row r="23" spans="2:4" x14ac:dyDescent="0.2">
      <c r="B23" s="144" t="str">
        <f>B10</f>
        <v>Summary I&amp;E by Div</v>
      </c>
      <c r="C23" s="145">
        <f>'Summary I&amp;E by Div'!F152</f>
        <v>4696197745.8899994</v>
      </c>
      <c r="D23" s="147">
        <f>C23-C21</f>
        <v>1</v>
      </c>
    </row>
    <row r="24" spans="2:4" x14ac:dyDescent="0.2">
      <c r="D24" s="143"/>
    </row>
    <row r="25" spans="2:4" x14ac:dyDescent="0.2">
      <c r="B25" s="144" t="str">
        <f>B12</f>
        <v>Exp &amp; Inc by SVCDIV G&amp;H</v>
      </c>
      <c r="C25" s="145">
        <f>'Exp &amp; Inc by SVCDIV G&amp;H'!J114</f>
        <v>4696197741.8900003</v>
      </c>
      <c r="D25" s="147">
        <f>C25-C21</f>
        <v>-2.9999990463256836</v>
      </c>
    </row>
    <row r="26" spans="2:4" x14ac:dyDescent="0.2">
      <c r="D26" s="143"/>
    </row>
    <row r="27" spans="2:4" x14ac:dyDescent="0.2">
      <c r="B27" s="144" t="str">
        <f>B14</f>
        <v>Rev Inc &amp; Exp &amp; ARV</v>
      </c>
      <c r="C27" s="154">
        <f>'Revenue Exp &amp; Inc &amp; ARV'!I92+'Revenue Exp &amp; Inc &amp; ARV'!K92-'Revenue Exp &amp; Inc &amp; ARV'!J92-'Revenue Exp &amp; Inc &amp; ARV'!F92</f>
        <v>0</v>
      </c>
      <c r="D27" s="147">
        <f>C27-C21</f>
        <v>-4696197744.8899994</v>
      </c>
    </row>
    <row r="28" spans="2:4" x14ac:dyDescent="0.2">
      <c r="B28" s="21"/>
      <c r="C28" s="192"/>
      <c r="D28" s="193"/>
    </row>
    <row r="29" spans="2:4" ht="25.5" customHeight="1" x14ac:dyDescent="0.2">
      <c r="B29" s="194" t="s">
        <v>576</v>
      </c>
      <c r="D29" s="143"/>
    </row>
    <row r="30" spans="2:4" x14ac:dyDescent="0.2">
      <c r="B30" s="190" t="str">
        <f>B8</f>
        <v>Exp &amp; Inc by Authority Type</v>
      </c>
      <c r="C30" s="145">
        <f>'Exp &amp; Inc by AUTHTYPE'!F81+'Exp &amp; Inc by AUTHTYPE'!F84</f>
        <v>2768441234.6799998</v>
      </c>
      <c r="D30" s="146"/>
    </row>
    <row r="31" spans="2:4" x14ac:dyDescent="0.2">
      <c r="D31" s="143"/>
    </row>
    <row r="32" spans="2:4" x14ac:dyDescent="0.2">
      <c r="B32" s="144" t="str">
        <f>B10</f>
        <v>Summary I&amp;E by Div</v>
      </c>
      <c r="C32" s="145">
        <f>'Summary I&amp;E by Div'!F145</f>
        <v>2768441235.6799998</v>
      </c>
      <c r="D32" s="147">
        <f>C32-C30</f>
        <v>1</v>
      </c>
    </row>
    <row r="33" spans="2:4" x14ac:dyDescent="0.2">
      <c r="D33" s="143"/>
    </row>
    <row r="34" spans="2:4" x14ac:dyDescent="0.2">
      <c r="B34" s="144" t="str">
        <f>B16</f>
        <v>Revenue I&amp;E SVC A-H</v>
      </c>
      <c r="C34" s="14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2768441231.6799998</v>
      </c>
      <c r="D34" s="147">
        <f>C34-C30</f>
        <v>-3</v>
      </c>
    </row>
    <row r="35" spans="2:4" ht="27" customHeight="1" x14ac:dyDescent="0.2"/>
    <row r="36" spans="2:4" x14ac:dyDescent="0.2">
      <c r="B36" s="122" t="s">
        <v>564</v>
      </c>
    </row>
    <row r="37" spans="2:4" x14ac:dyDescent="0.2">
      <c r="B37" s="122"/>
    </row>
    <row r="38" spans="2:4" x14ac:dyDescent="0.2">
      <c r="B38" s="144" t="str">
        <f>B8</f>
        <v>Exp &amp; Inc by Authority Type</v>
      </c>
      <c r="C38" s="145">
        <f>'Exp &amp; Inc by AUTHTYPE'!F64</f>
        <v>101848688.91000001</v>
      </c>
      <c r="D38" s="146"/>
    </row>
    <row r="39" spans="2:4" x14ac:dyDescent="0.2">
      <c r="D39" s="143"/>
    </row>
    <row r="40" spans="2:4" x14ac:dyDescent="0.2">
      <c r="B40" s="144" t="str">
        <f>B10</f>
        <v>Summary I&amp;E by Div</v>
      </c>
      <c r="C40" s="145">
        <f>'Summary I&amp;E by Div'!E114+'Summary I&amp;E by Div'!E116+'Summary I&amp;E by Div'!E118+'Summary I&amp;E by Div'!E120+'Summary I&amp;E by Div'!E122+'Summary I&amp;E by Div'!E124+'Summary I&amp;E by Div'!E126+'Summary I&amp;E by Div'!E128</f>
        <v>101848688.91</v>
      </c>
      <c r="D40" s="147">
        <f>C40-C38</f>
        <v>0</v>
      </c>
    </row>
    <row r="41" spans="2:4" x14ac:dyDescent="0.2">
      <c r="D41" s="143"/>
    </row>
    <row r="42" spans="2:4" x14ac:dyDescent="0.2">
      <c r="B42" s="153" t="s">
        <v>565</v>
      </c>
      <c r="C42" s="145" t="e">
        <f>#REF!+#REF!+'Exp &amp; Inc by SVCDIV C&amp;D'!D112+'Exp &amp; Inc by SVCDIV C&amp;D'!I112+'Exp &amp; Inc by SVCDIV E&amp;F'!D136+'Exp &amp; Inc by SVCDIV E&amp;F'!I136+'Exp &amp; Inc by SVCDIV G&amp;H'!D104+'Exp &amp; Inc by SVCDIV G&amp;H'!I104</f>
        <v>#REF!</v>
      </c>
      <c r="D42" s="147" t="e">
        <f>C42-C38</f>
        <v>#REF!</v>
      </c>
    </row>
    <row r="43" spans="2:4" x14ac:dyDescent="0.2">
      <c r="D43" s="143"/>
    </row>
    <row r="44" spans="2:4" x14ac:dyDescent="0.2">
      <c r="B44" s="144" t="str">
        <f>B14</f>
        <v>Rev Inc &amp; Exp &amp; ARV</v>
      </c>
      <c r="C44" s="154">
        <f>'Revenue Exp &amp; Inc &amp; ARV'!F92</f>
        <v>0</v>
      </c>
      <c r="D44" s="147">
        <f>C44-C38</f>
        <v>-101848688.91000001</v>
      </c>
    </row>
    <row r="45" spans="2:4" x14ac:dyDescent="0.2">
      <c r="D45" s="143"/>
    </row>
    <row r="46" spans="2:4" x14ac:dyDescent="0.2">
      <c r="B46" s="144" t="str">
        <f>B16</f>
        <v>Revenue I&amp;E SVC A-H</v>
      </c>
      <c r="C46" s="14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101848688.91</v>
      </c>
      <c r="D46" s="14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workbookViewId="0">
      <selection activeCell="F2" sqref="F2"/>
    </sheetView>
  </sheetViews>
  <sheetFormatPr defaultRowHeight="12.75" x14ac:dyDescent="0.2"/>
  <sheetData>
    <row r="15" spans="2:9" ht="25.5" x14ac:dyDescent="0.35">
      <c r="B15" s="217" t="str">
        <f>CONCATENATE(NOTES!$D$4," Budget Summary Tables/Charts")</f>
        <v>2018 Budget Summary Tables/Charts</v>
      </c>
      <c r="C15" s="217"/>
      <c r="D15" s="217"/>
      <c r="E15" s="217"/>
      <c r="F15" s="217"/>
      <c r="G15" s="217"/>
      <c r="H15" s="217"/>
      <c r="I15" s="217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opLeftCell="B62" zoomScaleNormal="100" workbookViewId="0">
      <selection activeCell="C87" sqref="C87"/>
    </sheetView>
  </sheetViews>
  <sheetFormatPr defaultRowHeight="12.75" x14ac:dyDescent="0.2"/>
  <cols>
    <col min="1" max="1" width="9.140625" hidden="1" customWidth="1"/>
    <col min="3" max="3" width="45.28515625" customWidth="1"/>
    <col min="4" max="4" width="18.140625" customWidth="1"/>
    <col min="5" max="5" width="12" customWidth="1"/>
    <col min="6" max="6" width="15.5703125" customWidth="1"/>
    <col min="7" max="7" width="14.42578125" customWidth="1"/>
    <col min="10" max="10" width="16.7109375" customWidth="1"/>
  </cols>
  <sheetData>
    <row r="1" spans="1:8" hidden="1" x14ac:dyDescent="0.2">
      <c r="A1" s="1" t="s">
        <v>141</v>
      </c>
    </row>
    <row r="2" spans="1:8" s="1" customFormat="1" hidden="1" x14ac:dyDescent="0.2">
      <c r="A2" s="1" t="s">
        <v>302</v>
      </c>
    </row>
    <row r="3" spans="1:8" s="1" customFormat="1" hidden="1" x14ac:dyDescent="0.2">
      <c r="A3" s="1" t="s">
        <v>309</v>
      </c>
      <c r="D3" s="1" t="s">
        <v>290</v>
      </c>
      <c r="E3" s="1" t="s">
        <v>290</v>
      </c>
      <c r="G3" s="1" t="s">
        <v>290</v>
      </c>
    </row>
    <row r="4" spans="1:8" s="1" customFormat="1" ht="12.75" hidden="1" customHeight="1" x14ac:dyDescent="0.25">
      <c r="A4" s="1" t="s">
        <v>509</v>
      </c>
      <c r="B4" s="22"/>
      <c r="D4" s="42" t="str">
        <f>CONCATENATE("BUD",NOTES!$D$4)</f>
        <v>BUD2018</v>
      </c>
      <c r="E4" s="42" t="str">
        <f>CONCATENATE("BUD",NOTES!$D$4)</f>
        <v>BUD2018</v>
      </c>
      <c r="G4" s="42" t="str">
        <f>CONCATENATE("BUD",NOTES!$D$4-1)</f>
        <v>BUD2017</v>
      </c>
    </row>
    <row r="5" spans="1:8" s="1" customFormat="1" hidden="1" x14ac:dyDescent="0.2">
      <c r="A5" s="1" t="s">
        <v>291</v>
      </c>
      <c r="D5" s="1">
        <v>10</v>
      </c>
      <c r="E5" s="1">
        <v>10</v>
      </c>
      <c r="G5" s="1">
        <v>10</v>
      </c>
      <c r="H5" s="3"/>
    </row>
    <row r="6" spans="1:8" s="31" customFormat="1" hidden="1" x14ac:dyDescent="0.2">
      <c r="A6" s="31" t="s">
        <v>482</v>
      </c>
      <c r="D6" s="31" t="s">
        <v>600</v>
      </c>
      <c r="E6" s="31" t="s">
        <v>483</v>
      </c>
      <c r="G6" s="31" t="s">
        <v>624</v>
      </c>
      <c r="H6" s="43"/>
    </row>
    <row r="7" spans="1:8" s="1" customFormat="1" hidden="1" x14ac:dyDescent="0.2">
      <c r="A7" s="31"/>
      <c r="B7" s="31"/>
      <c r="H7" s="3"/>
    </row>
    <row r="8" spans="1:8" s="1" customFormat="1" hidden="1" x14ac:dyDescent="0.2">
      <c r="A8" s="1" t="s">
        <v>269</v>
      </c>
      <c r="B8" s="31"/>
      <c r="H8" s="3"/>
    </row>
    <row r="9" spans="1:8" ht="15.75" hidden="1" x14ac:dyDescent="0.25">
      <c r="A9" s="1" t="s">
        <v>297</v>
      </c>
      <c r="B9" s="22"/>
      <c r="C9" s="22"/>
      <c r="D9" s="22"/>
    </row>
    <row r="10" spans="1:8" ht="15.75" hidden="1" x14ac:dyDescent="0.25">
      <c r="A10" s="1" t="s">
        <v>310</v>
      </c>
      <c r="B10" s="22"/>
      <c r="C10" s="42"/>
      <c r="D10" s="1" t="s">
        <v>290</v>
      </c>
      <c r="E10" s="1" t="s">
        <v>290</v>
      </c>
      <c r="G10" s="1" t="s">
        <v>290</v>
      </c>
    </row>
    <row r="11" spans="1:8" s="1" customFormat="1" ht="12.75" hidden="1" customHeight="1" x14ac:dyDescent="0.25">
      <c r="A11" s="1" t="s">
        <v>276</v>
      </c>
      <c r="B11" s="22"/>
      <c r="D11" s="42" t="str">
        <f>CONCATENATE("BUD",NOTES!$D$4)</f>
        <v>BUD2018</v>
      </c>
      <c r="E11" s="42" t="str">
        <f>CONCATENATE("BUD",NOTES!$D$4)</f>
        <v>BUD2018</v>
      </c>
      <c r="G11" s="42" t="str">
        <f>CONCATENATE("BUD",NOTES!$D$4-1)</f>
        <v>BUD2017</v>
      </c>
    </row>
    <row r="12" spans="1:8" ht="15.75" hidden="1" x14ac:dyDescent="0.25">
      <c r="A12" s="1" t="s">
        <v>292</v>
      </c>
      <c r="B12" s="22"/>
      <c r="C12" s="42"/>
      <c r="D12" s="1">
        <v>10</v>
      </c>
      <c r="E12" s="1">
        <v>10</v>
      </c>
      <c r="G12" s="1">
        <v>10</v>
      </c>
    </row>
    <row r="13" spans="1:8" ht="15.75" hidden="1" x14ac:dyDescent="0.25">
      <c r="A13" s="31" t="s">
        <v>487</v>
      </c>
      <c r="B13" s="22"/>
      <c r="C13" s="1"/>
      <c r="D13" s="31" t="s">
        <v>600</v>
      </c>
      <c r="E13" s="31" t="s">
        <v>483</v>
      </c>
      <c r="G13" s="31" t="s">
        <v>624</v>
      </c>
    </row>
    <row r="14" spans="1:8" ht="15.75" hidden="1" x14ac:dyDescent="0.25">
      <c r="A14" s="31" t="s">
        <v>422</v>
      </c>
      <c r="B14" s="22"/>
      <c r="C14" s="1"/>
      <c r="D14" s="31" t="s">
        <v>421</v>
      </c>
      <c r="E14" s="31" t="s">
        <v>421</v>
      </c>
      <c r="G14" s="31" t="s">
        <v>421</v>
      </c>
    </row>
    <row r="15" spans="1:8" s="1" customFormat="1" hidden="1" x14ac:dyDescent="0.2">
      <c r="A15" s="31"/>
      <c r="B15" s="31"/>
      <c r="H15" s="3"/>
    </row>
    <row r="16" spans="1:8" s="1" customFormat="1" hidden="1" x14ac:dyDescent="0.2">
      <c r="A16" s="1" t="s">
        <v>639</v>
      </c>
      <c r="B16" s="31"/>
      <c r="H16" s="3"/>
    </row>
    <row r="17" spans="1:8" ht="15.75" hidden="1" x14ac:dyDescent="0.25">
      <c r="A17" s="1" t="s">
        <v>298</v>
      </c>
      <c r="B17" s="22"/>
      <c r="C17" s="22"/>
      <c r="D17" s="22"/>
    </row>
    <row r="18" spans="1:8" ht="15.75" hidden="1" x14ac:dyDescent="0.25">
      <c r="A18" s="1" t="s">
        <v>311</v>
      </c>
      <c r="B18" s="22"/>
      <c r="C18" s="42"/>
      <c r="D18" s="1" t="s">
        <v>290</v>
      </c>
      <c r="E18" s="1" t="s">
        <v>290</v>
      </c>
      <c r="G18" s="1" t="s">
        <v>290</v>
      </c>
    </row>
    <row r="19" spans="1:8" s="1" customFormat="1" ht="12.75" hidden="1" customHeight="1" x14ac:dyDescent="0.25">
      <c r="A19" s="1" t="s">
        <v>275</v>
      </c>
      <c r="B19" s="22"/>
      <c r="D19" s="42" t="str">
        <f>CONCATENATE("BUD",NOTES!$D$4)</f>
        <v>BUD2018</v>
      </c>
      <c r="E19" s="42" t="str">
        <f>CONCATENATE("BUD",NOTES!$D$4)</f>
        <v>BUD2018</v>
      </c>
      <c r="G19" s="42" t="str">
        <f>CONCATENATE("BUD",NOTES!$D$4-1)</f>
        <v>BUD2017</v>
      </c>
    </row>
    <row r="20" spans="1:8" ht="15.75" hidden="1" x14ac:dyDescent="0.25">
      <c r="A20" s="1" t="s">
        <v>293</v>
      </c>
      <c r="B20" s="22"/>
      <c r="C20" s="42"/>
      <c r="D20" s="1">
        <v>10</v>
      </c>
      <c r="E20" s="1">
        <v>10</v>
      </c>
      <c r="G20" s="1">
        <v>10</v>
      </c>
    </row>
    <row r="21" spans="1:8" ht="15.75" hidden="1" x14ac:dyDescent="0.25">
      <c r="A21" s="31" t="s">
        <v>488</v>
      </c>
      <c r="B21" s="22"/>
      <c r="C21" s="1"/>
      <c r="D21" s="31" t="s">
        <v>600</v>
      </c>
      <c r="E21" s="31" t="s">
        <v>483</v>
      </c>
      <c r="G21" s="31" t="s">
        <v>624</v>
      </c>
    </row>
    <row r="22" spans="1:8" ht="15.75" hidden="1" x14ac:dyDescent="0.25">
      <c r="A22" s="31" t="s">
        <v>423</v>
      </c>
      <c r="B22" s="22"/>
      <c r="C22" s="1"/>
      <c r="D22" s="31" t="s">
        <v>421</v>
      </c>
      <c r="E22" s="31" t="s">
        <v>421</v>
      </c>
      <c r="G22" s="31" t="s">
        <v>421</v>
      </c>
    </row>
    <row r="23" spans="1:8" s="1" customFormat="1" hidden="1" x14ac:dyDescent="0.2">
      <c r="A23" s="31"/>
      <c r="B23" s="31"/>
      <c r="H23" s="3"/>
    </row>
    <row r="24" spans="1:8" s="1" customFormat="1" hidden="1" x14ac:dyDescent="0.2">
      <c r="A24" s="1" t="s">
        <v>161</v>
      </c>
      <c r="B24" s="31"/>
      <c r="H24" s="3"/>
    </row>
    <row r="25" spans="1:8" ht="15.75" hidden="1" x14ac:dyDescent="0.25">
      <c r="A25" s="1" t="s">
        <v>299</v>
      </c>
      <c r="B25" s="22"/>
      <c r="C25" s="22"/>
      <c r="D25" s="22"/>
    </row>
    <row r="26" spans="1:8" ht="15.75" hidden="1" x14ac:dyDescent="0.25">
      <c r="A26" s="1" t="s">
        <v>312</v>
      </c>
      <c r="B26" s="22"/>
      <c r="C26" s="42"/>
      <c r="D26" s="1" t="s">
        <v>290</v>
      </c>
      <c r="E26" s="1" t="s">
        <v>290</v>
      </c>
      <c r="G26" s="1" t="s">
        <v>290</v>
      </c>
    </row>
    <row r="27" spans="1:8" s="1" customFormat="1" ht="12.75" hidden="1" customHeight="1" x14ac:dyDescent="0.25">
      <c r="A27" s="1" t="s">
        <v>274</v>
      </c>
      <c r="B27" s="22"/>
      <c r="D27" s="42" t="str">
        <f>CONCATENATE("BUD",NOTES!$D$4)</f>
        <v>BUD2018</v>
      </c>
      <c r="E27" s="42" t="str">
        <f>CONCATENATE("BUD",NOTES!$D$4)</f>
        <v>BUD2018</v>
      </c>
      <c r="G27" s="42" t="str">
        <f>CONCATENATE("BUD",NOTES!$D$4-1)</f>
        <v>BUD2017</v>
      </c>
    </row>
    <row r="28" spans="1:8" ht="15.75" hidden="1" x14ac:dyDescent="0.25">
      <c r="A28" s="1" t="s">
        <v>294</v>
      </c>
      <c r="B28" s="22"/>
      <c r="C28" s="42"/>
      <c r="D28" s="1">
        <v>20</v>
      </c>
      <c r="E28" s="1">
        <v>20</v>
      </c>
      <c r="G28" s="1">
        <v>20</v>
      </c>
    </row>
    <row r="29" spans="1:8" ht="15.75" hidden="1" x14ac:dyDescent="0.25">
      <c r="A29" s="31" t="s">
        <v>280</v>
      </c>
      <c r="B29" s="22"/>
      <c r="C29" s="1"/>
      <c r="D29" s="31" t="s">
        <v>600</v>
      </c>
      <c r="E29" s="31" t="s">
        <v>483</v>
      </c>
      <c r="G29" s="31" t="s">
        <v>624</v>
      </c>
    </row>
    <row r="30" spans="1:8" ht="15.75" hidden="1" x14ac:dyDescent="0.25">
      <c r="A30" s="31" t="s">
        <v>424</v>
      </c>
      <c r="B30" s="22"/>
      <c r="C30" s="1"/>
      <c r="D30" s="31" t="s">
        <v>421</v>
      </c>
      <c r="E30" s="31" t="s">
        <v>421</v>
      </c>
      <c r="G30" s="31" t="s">
        <v>421</v>
      </c>
    </row>
    <row r="31" spans="1:8" s="1" customFormat="1" hidden="1" x14ac:dyDescent="0.2">
      <c r="A31" s="31"/>
      <c r="B31" s="31"/>
      <c r="H31" s="3"/>
    </row>
    <row r="32" spans="1:8" s="1" customFormat="1" hidden="1" x14ac:dyDescent="0.2">
      <c r="A32" s="1" t="s">
        <v>590</v>
      </c>
      <c r="B32" s="31"/>
      <c r="H32" s="3"/>
    </row>
    <row r="33" spans="1:8" ht="15.75" hidden="1" x14ac:dyDescent="0.25">
      <c r="A33" s="1" t="s">
        <v>300</v>
      </c>
      <c r="B33" s="22"/>
      <c r="C33" s="22"/>
      <c r="D33" s="22"/>
    </row>
    <row r="34" spans="1:8" ht="15.75" hidden="1" x14ac:dyDescent="0.25">
      <c r="A34" s="1" t="s">
        <v>313</v>
      </c>
      <c r="B34" s="22"/>
      <c r="C34" s="42"/>
      <c r="D34" s="1" t="s">
        <v>290</v>
      </c>
      <c r="E34" s="1" t="s">
        <v>290</v>
      </c>
      <c r="G34" s="1" t="s">
        <v>290</v>
      </c>
    </row>
    <row r="35" spans="1:8" s="1" customFormat="1" ht="12.75" hidden="1" customHeight="1" x14ac:dyDescent="0.25">
      <c r="A35" s="1" t="s">
        <v>273</v>
      </c>
      <c r="B35" s="22"/>
      <c r="D35" s="42" t="str">
        <f>CONCATENATE("BUD",NOTES!$D$4)</f>
        <v>BUD2018</v>
      </c>
      <c r="E35" s="42" t="str">
        <f>CONCATENATE("BUD",NOTES!$D$4)</f>
        <v>BUD2018</v>
      </c>
      <c r="G35" s="42" t="str">
        <f>CONCATENATE("BUD",NOTES!$D$4-1)</f>
        <v>BUD2017</v>
      </c>
    </row>
    <row r="36" spans="1:8" ht="15.75" hidden="1" x14ac:dyDescent="0.25">
      <c r="A36" s="1" t="s">
        <v>295</v>
      </c>
      <c r="B36" s="22"/>
      <c r="C36" s="42"/>
      <c r="D36" s="1">
        <v>10</v>
      </c>
      <c r="E36" s="1">
        <v>10</v>
      </c>
      <c r="G36" s="1">
        <v>10</v>
      </c>
    </row>
    <row r="37" spans="1:8" ht="15.75" hidden="1" x14ac:dyDescent="0.25">
      <c r="A37" s="31" t="s">
        <v>281</v>
      </c>
      <c r="B37" s="22"/>
      <c r="C37" s="1"/>
      <c r="D37" s="31" t="s">
        <v>600</v>
      </c>
      <c r="E37" s="31" t="s">
        <v>483</v>
      </c>
      <c r="G37" s="31" t="s">
        <v>624</v>
      </c>
    </row>
    <row r="38" spans="1:8" ht="15.75" hidden="1" x14ac:dyDescent="0.25">
      <c r="A38" s="31" t="s">
        <v>427</v>
      </c>
      <c r="B38" s="22"/>
      <c r="C38" s="1"/>
      <c r="D38" s="31" t="s">
        <v>421</v>
      </c>
      <c r="E38" s="31" t="s">
        <v>421</v>
      </c>
      <c r="G38" s="31" t="s">
        <v>421</v>
      </c>
    </row>
    <row r="39" spans="1:8" ht="15.75" hidden="1" x14ac:dyDescent="0.25">
      <c r="A39" s="31"/>
      <c r="B39" s="22"/>
      <c r="C39" s="1"/>
      <c r="D39" s="1"/>
    </row>
    <row r="40" spans="1:8" s="1" customFormat="1" hidden="1" x14ac:dyDescent="0.2">
      <c r="A40" s="1" t="s">
        <v>261</v>
      </c>
      <c r="B40" s="31"/>
      <c r="H40" s="3"/>
    </row>
    <row r="41" spans="1:8" ht="15.75" hidden="1" x14ac:dyDescent="0.25">
      <c r="A41" s="1" t="s">
        <v>301</v>
      </c>
      <c r="B41" s="22"/>
      <c r="C41" s="22"/>
      <c r="D41" s="22"/>
    </row>
    <row r="42" spans="1:8" ht="15.75" hidden="1" x14ac:dyDescent="0.25">
      <c r="A42" s="1" t="s">
        <v>314</v>
      </c>
      <c r="B42" s="22"/>
      <c r="C42" s="42"/>
      <c r="D42" s="1" t="s">
        <v>290</v>
      </c>
      <c r="E42" s="1" t="s">
        <v>290</v>
      </c>
      <c r="G42" s="1" t="s">
        <v>290</v>
      </c>
    </row>
    <row r="43" spans="1:8" s="1" customFormat="1" ht="12.75" hidden="1" customHeight="1" x14ac:dyDescent="0.25">
      <c r="A43" s="1" t="s">
        <v>272</v>
      </c>
      <c r="B43" s="22"/>
      <c r="D43" s="42" t="str">
        <f>CONCATENATE("BUD",NOTES!$D$4)</f>
        <v>BUD2018</v>
      </c>
      <c r="E43" s="42" t="str">
        <f>CONCATENATE("BUD",NOTES!$D$4)</f>
        <v>BUD2018</v>
      </c>
      <c r="G43" s="42" t="str">
        <f>CONCATENATE("BUD",NOTES!$D$4-1)</f>
        <v>BUD2017</v>
      </c>
    </row>
    <row r="44" spans="1:8" ht="15.75" hidden="1" x14ac:dyDescent="0.25">
      <c r="A44" s="1" t="s">
        <v>296</v>
      </c>
      <c r="B44" s="22"/>
      <c r="C44" s="42"/>
      <c r="D44" s="1" t="s">
        <v>489</v>
      </c>
      <c r="E44" s="1" t="s">
        <v>489</v>
      </c>
      <c r="G44" s="1" t="s">
        <v>489</v>
      </c>
    </row>
    <row r="45" spans="1:8" ht="15.75" hidden="1" x14ac:dyDescent="0.25">
      <c r="A45" s="31" t="s">
        <v>282</v>
      </c>
      <c r="B45" s="22"/>
      <c r="C45" s="1"/>
      <c r="D45" s="31" t="s">
        <v>600</v>
      </c>
      <c r="E45" s="31" t="s">
        <v>483</v>
      </c>
      <c r="G45" s="31" t="s">
        <v>624</v>
      </c>
    </row>
    <row r="46" spans="1:8" s="1" customFormat="1" hidden="1" x14ac:dyDescent="0.2">
      <c r="A46" s="31"/>
      <c r="B46" s="31"/>
      <c r="H46" s="3"/>
    </row>
    <row r="47" spans="1:8" ht="15.75" hidden="1" x14ac:dyDescent="0.25">
      <c r="A47" s="31"/>
      <c r="B47" s="22"/>
      <c r="C47" s="1"/>
      <c r="D47" s="31"/>
      <c r="E47" s="31"/>
    </row>
    <row r="48" spans="1:8" s="1" customFormat="1" hidden="1" x14ac:dyDescent="0.2">
      <c r="A48" s="1" t="s">
        <v>199</v>
      </c>
      <c r="B48" s="31"/>
      <c r="H48" s="3"/>
    </row>
    <row r="49" spans="1:8" ht="15.75" hidden="1" x14ac:dyDescent="0.25">
      <c r="A49" s="1" t="s">
        <v>428</v>
      </c>
      <c r="B49" s="22"/>
      <c r="C49" s="22"/>
      <c r="D49" s="22"/>
    </row>
    <row r="50" spans="1:8" ht="15.75" hidden="1" x14ac:dyDescent="0.25">
      <c r="A50" s="1" t="s">
        <v>429</v>
      </c>
      <c r="B50" s="22"/>
      <c r="C50" s="42"/>
      <c r="D50" s="1" t="s">
        <v>290</v>
      </c>
      <c r="E50" s="1" t="s">
        <v>290</v>
      </c>
      <c r="G50" s="1" t="s">
        <v>290</v>
      </c>
    </row>
    <row r="51" spans="1:8" s="1" customFormat="1" ht="12.75" hidden="1" customHeight="1" x14ac:dyDescent="0.25">
      <c r="A51" s="1" t="s">
        <v>510</v>
      </c>
      <c r="B51" s="22"/>
      <c r="D51" s="42" t="str">
        <f>CONCATENATE("BUD",NOTES!$D$4)</f>
        <v>BUD2018</v>
      </c>
      <c r="E51" s="42" t="str">
        <f>CONCATENATE("BUD",NOTES!$D$4)</f>
        <v>BUD2018</v>
      </c>
      <c r="G51" s="42" t="str">
        <f>CONCATENATE("BUD",NOTES!$D$4-1)</f>
        <v>BUD2017</v>
      </c>
    </row>
    <row r="52" spans="1:8" ht="15.75" hidden="1" x14ac:dyDescent="0.25">
      <c r="A52" s="1" t="s">
        <v>430</v>
      </c>
      <c r="B52" s="22"/>
      <c r="C52" s="42"/>
      <c r="D52" s="1">
        <v>10</v>
      </c>
      <c r="E52" s="1">
        <v>10</v>
      </c>
      <c r="G52" s="1">
        <v>10</v>
      </c>
    </row>
    <row r="53" spans="1:8" ht="15.75" hidden="1" x14ac:dyDescent="0.25">
      <c r="A53" s="31" t="s">
        <v>198</v>
      </c>
      <c r="B53" s="22"/>
      <c r="C53" s="1"/>
      <c r="D53" s="31" t="s">
        <v>600</v>
      </c>
      <c r="E53" s="31" t="s">
        <v>483</v>
      </c>
      <c r="G53" s="31" t="s">
        <v>624</v>
      </c>
    </row>
    <row r="54" spans="1:8" ht="15.75" hidden="1" x14ac:dyDescent="0.25">
      <c r="A54" s="31"/>
      <c r="B54" s="22"/>
      <c r="C54" s="1"/>
      <c r="D54" s="31"/>
      <c r="E54" s="31"/>
    </row>
    <row r="55" spans="1:8" s="1" customFormat="1" hidden="1" x14ac:dyDescent="0.2">
      <c r="A55" s="1" t="s">
        <v>237</v>
      </c>
      <c r="B55" s="31"/>
      <c r="H55" s="3"/>
    </row>
    <row r="56" spans="1:8" ht="15.75" hidden="1" x14ac:dyDescent="0.25">
      <c r="A56" s="1" t="s">
        <v>437</v>
      </c>
      <c r="B56" s="22"/>
      <c r="C56" s="22"/>
      <c r="D56" s="22"/>
    </row>
    <row r="57" spans="1:8" ht="15.75" hidden="1" x14ac:dyDescent="0.25">
      <c r="A57" s="1" t="s">
        <v>438</v>
      </c>
      <c r="B57" s="22"/>
      <c r="C57" s="42"/>
      <c r="D57" s="1" t="s">
        <v>290</v>
      </c>
      <c r="E57" s="1" t="s">
        <v>290</v>
      </c>
      <c r="G57" s="1" t="s">
        <v>290</v>
      </c>
    </row>
    <row r="58" spans="1:8" s="1" customFormat="1" ht="12.75" hidden="1" customHeight="1" x14ac:dyDescent="0.25">
      <c r="A58" s="1" t="s">
        <v>511</v>
      </c>
      <c r="B58" s="22"/>
      <c r="D58" s="42" t="str">
        <f>CONCATENATE("BUD",NOTES!$D$4)</f>
        <v>BUD2018</v>
      </c>
      <c r="E58" s="42" t="str">
        <f>CONCATENATE("BUD",NOTES!$D$4)</f>
        <v>BUD2018</v>
      </c>
      <c r="G58" s="42" t="str">
        <f>CONCATENATE("BUD",NOTES!$D$4-1)</f>
        <v>BUD2017</v>
      </c>
    </row>
    <row r="59" spans="1:8" ht="15.75" hidden="1" x14ac:dyDescent="0.25">
      <c r="A59" s="1" t="s">
        <v>439</v>
      </c>
      <c r="B59" s="22"/>
      <c r="C59" s="42"/>
      <c r="D59" s="1">
        <v>20</v>
      </c>
      <c r="E59" s="1">
        <v>20</v>
      </c>
      <c r="G59" s="1">
        <v>20</v>
      </c>
    </row>
    <row r="60" spans="1:8" ht="15.75" hidden="1" x14ac:dyDescent="0.25">
      <c r="A60" s="31" t="s">
        <v>236</v>
      </c>
      <c r="B60" s="22"/>
      <c r="C60" s="1"/>
      <c r="D60" s="31" t="s">
        <v>600</v>
      </c>
      <c r="E60" s="31" t="s">
        <v>483</v>
      </c>
      <c r="G60" s="31" t="s">
        <v>624</v>
      </c>
    </row>
    <row r="61" spans="1:8" ht="15.75" hidden="1" x14ac:dyDescent="0.25">
      <c r="A61" s="31" t="s">
        <v>441</v>
      </c>
      <c r="B61" s="22"/>
      <c r="C61" s="1"/>
      <c r="D61" s="31" t="s">
        <v>421</v>
      </c>
      <c r="E61" s="31" t="s">
        <v>421</v>
      </c>
      <c r="G61" s="31" t="s">
        <v>421</v>
      </c>
    </row>
    <row r="62" spans="1:8" s="1" customFormat="1" x14ac:dyDescent="0.2">
      <c r="A62" s="31"/>
      <c r="B62" s="31"/>
      <c r="G62" s="2"/>
      <c r="H62" s="3"/>
    </row>
    <row r="63" spans="1:8" ht="24" hidden="1" customHeight="1" x14ac:dyDescent="0.2">
      <c r="A63" s="44" t="s">
        <v>484</v>
      </c>
      <c r="B63" s="44"/>
      <c r="C63" s="45" t="s">
        <v>315</v>
      </c>
      <c r="D63" s="46">
        <v>4792436112.7999992</v>
      </c>
      <c r="E63" s="47">
        <v>5610322</v>
      </c>
      <c r="F63" s="48">
        <f>SUM(D63:E63)</f>
        <v>4798046434.7999992</v>
      </c>
      <c r="G63">
        <v>4380230945.6200008</v>
      </c>
    </row>
    <row r="64" spans="1:8" ht="24" hidden="1" customHeight="1" thickBot="1" x14ac:dyDescent="0.25">
      <c r="A64" s="44" t="s">
        <v>485</v>
      </c>
      <c r="B64" s="44"/>
      <c r="C64" s="49" t="s">
        <v>486</v>
      </c>
      <c r="D64" s="50">
        <v>97767611.910000011</v>
      </c>
      <c r="E64" s="50">
        <v>4081077</v>
      </c>
      <c r="F64" s="38">
        <f>SUM(D64:E64)</f>
        <v>101848688.91000001</v>
      </c>
      <c r="G64">
        <v>93730937.489999995</v>
      </c>
    </row>
    <row r="65" spans="1:10" s="55" customFormat="1" ht="12.75" hidden="1" customHeight="1" thickBot="1" x14ac:dyDescent="0.25">
      <c r="B65" s="56"/>
      <c r="C65" s="56"/>
      <c r="D65" s="57"/>
      <c r="E65" s="57"/>
      <c r="F65" s="57"/>
    </row>
    <row r="66" spans="1:10" s="21" customFormat="1" ht="24" hidden="1" customHeight="1" thickBot="1" x14ac:dyDescent="0.25">
      <c r="A66" s="66" t="s">
        <v>525</v>
      </c>
      <c r="B66" s="66"/>
      <c r="C66" s="86" t="s">
        <v>526</v>
      </c>
      <c r="D66" s="87">
        <v>1532458861.21</v>
      </c>
      <c r="E66" s="87">
        <v>0</v>
      </c>
      <c r="F66" s="83">
        <f>SUM(D66:E66)</f>
        <v>1532458861.21</v>
      </c>
      <c r="G66" s="21">
        <v>1509415340.0799997</v>
      </c>
    </row>
    <row r="67" spans="1:10" s="55" customFormat="1" ht="12.75" hidden="1" customHeight="1" thickBot="1" x14ac:dyDescent="0.25">
      <c r="B67" s="56"/>
      <c r="C67" s="56"/>
      <c r="D67" s="57"/>
      <c r="E67" s="57"/>
      <c r="F67" s="57"/>
    </row>
    <row r="68" spans="1:10" s="1" customFormat="1" hidden="1" x14ac:dyDescent="0.2">
      <c r="A68" s="31"/>
      <c r="B68" s="31"/>
      <c r="G68" s="2"/>
      <c r="H68" s="3"/>
    </row>
    <row r="69" spans="1:10" s="1" customFormat="1" x14ac:dyDescent="0.2">
      <c r="A69" s="31"/>
      <c r="B69" s="31"/>
      <c r="G69" s="2"/>
      <c r="H69" s="3"/>
    </row>
    <row r="70" spans="1:10" s="1" customFormat="1" x14ac:dyDescent="0.2">
      <c r="A70" s="31"/>
      <c r="B70" s="31"/>
      <c r="G70" s="2"/>
      <c r="H70" s="3"/>
    </row>
    <row r="71" spans="1:10" ht="18.75" x14ac:dyDescent="0.3">
      <c r="A71" s="31"/>
      <c r="B71" s="31"/>
      <c r="C71" s="218" t="str">
        <f>"LOCAL AUTHORITY BUDGETS "&amp;NOTES!$D$4</f>
        <v>LOCAL AUTHORITY BUDGETS 2018</v>
      </c>
      <c r="D71" s="218"/>
      <c r="E71" s="218"/>
      <c r="F71" s="218"/>
      <c r="G71" s="218"/>
    </row>
    <row r="72" spans="1:10" x14ac:dyDescent="0.2">
      <c r="A72" s="31"/>
      <c r="B72" s="31"/>
      <c r="C72" s="31"/>
      <c r="D72" s="31"/>
      <c r="E72" s="31"/>
      <c r="F72" s="31"/>
      <c r="G72" s="32"/>
    </row>
    <row r="73" spans="1:10" ht="23.25" customHeight="1" x14ac:dyDescent="0.25">
      <c r="A73" s="1"/>
      <c r="B73" s="1"/>
      <c r="C73" s="41" t="s">
        <v>473</v>
      </c>
      <c r="D73" s="33"/>
      <c r="E73" s="1"/>
      <c r="F73" s="1"/>
      <c r="G73" s="1"/>
    </row>
    <row r="74" spans="1:10" ht="19.5" customHeight="1" x14ac:dyDescent="0.2">
      <c r="A74" s="1"/>
      <c r="B74" s="1"/>
      <c r="C74" s="34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2018 is as follows with comparative budget figures shown for 2017</v>
      </c>
      <c r="D74" s="4"/>
      <c r="E74" s="1"/>
      <c r="F74" s="1"/>
      <c r="G74" s="1"/>
    </row>
    <row r="75" spans="1:10" ht="13.5" thickBot="1" x14ac:dyDescent="0.25">
      <c r="A75" s="1"/>
      <c r="B75" s="1"/>
      <c r="C75" s="1"/>
      <c r="D75" s="1"/>
      <c r="E75" s="1"/>
      <c r="F75" s="1"/>
      <c r="G75" s="1"/>
    </row>
    <row r="76" spans="1:10" ht="30" customHeight="1" thickBot="1" x14ac:dyDescent="0.3">
      <c r="A76" s="1"/>
      <c r="B76" s="1"/>
      <c r="C76" s="96"/>
      <c r="D76" s="198" t="str">
        <f>CONCATENATE(NOTES!$D$4," Budgeted Current Expenditure and Income of Local Authorities")</f>
        <v>2018 Budgeted Current Expenditure and Income of Local Authorities</v>
      </c>
      <c r="E76" s="198"/>
      <c r="F76" s="198"/>
      <c r="G76" s="199"/>
    </row>
    <row r="77" spans="1:10" ht="26.25" thickBot="1" x14ac:dyDescent="0.25">
      <c r="A77" s="1"/>
      <c r="B77" s="1"/>
      <c r="C77" s="98"/>
      <c r="D77" s="99" t="s">
        <v>596</v>
      </c>
      <c r="E77" s="99" t="s">
        <v>597</v>
      </c>
      <c r="F77" s="99" t="str">
        <f>CONCATENATE("Total ",NOTES!$D$4," Budget")</f>
        <v>Total 2018 Budget</v>
      </c>
      <c r="G77" s="99" t="str">
        <f>CONCATENATE(("Budget "),NOTES!$D$4-1," (",2,")")</f>
        <v>Budget 2017 (2)</v>
      </c>
    </row>
    <row r="78" spans="1:10" ht="13.5" thickBot="1" x14ac:dyDescent="0.25">
      <c r="A78" s="1"/>
      <c r="B78" s="1"/>
      <c r="C78" s="98"/>
      <c r="D78" s="99" t="s">
        <v>317</v>
      </c>
      <c r="E78" s="99" t="s">
        <v>317</v>
      </c>
      <c r="F78" s="99" t="s">
        <v>317</v>
      </c>
      <c r="G78" s="99" t="s">
        <v>317</v>
      </c>
    </row>
    <row r="79" spans="1:10" s="132" customFormat="1" ht="24" customHeight="1" x14ac:dyDescent="0.25">
      <c r="A79" s="128"/>
      <c r="B79" s="129"/>
      <c r="C79" s="130" t="s">
        <v>479</v>
      </c>
      <c r="D79" s="131">
        <f>D63-D64</f>
        <v>4694668500.8899994</v>
      </c>
      <c r="E79" s="131">
        <f>E63-E64</f>
        <v>1529245</v>
      </c>
      <c r="F79" s="131">
        <f>SUM(D79:E79)</f>
        <v>4696197745.8899994</v>
      </c>
      <c r="G79" s="196">
        <f>G63-G64</f>
        <v>4286500008.1300011</v>
      </c>
      <c r="J79"/>
    </row>
    <row r="80" spans="1:10" ht="30" customHeight="1" x14ac:dyDescent="0.25">
      <c r="A80" s="37"/>
      <c r="B80" s="31"/>
      <c r="C80" s="92" t="s">
        <v>481</v>
      </c>
      <c r="D80" s="51"/>
      <c r="E80" s="51"/>
      <c r="F80" s="51"/>
      <c r="G80" s="91"/>
    </row>
    <row r="81" spans="1:10" ht="24" customHeight="1" x14ac:dyDescent="0.2">
      <c r="A81" s="1" t="s">
        <v>474</v>
      </c>
      <c r="B81" s="1"/>
      <c r="C81" s="93" t="s">
        <v>480</v>
      </c>
      <c r="D81" s="52">
        <v>1451999566.5100002</v>
      </c>
      <c r="E81" s="54">
        <v>0</v>
      </c>
      <c r="F81" s="52">
        <f>SUM(D81:E81)</f>
        <v>1451999566.5100002</v>
      </c>
      <c r="G81" s="94">
        <v>1157995211.4099998</v>
      </c>
    </row>
    <row r="82" spans="1:10" ht="24" customHeight="1" x14ac:dyDescent="0.2">
      <c r="A82" s="1" t="s">
        <v>475</v>
      </c>
      <c r="B82" s="1"/>
      <c r="C82" s="95" t="s">
        <v>598</v>
      </c>
      <c r="D82" s="53">
        <v>395297649</v>
      </c>
      <c r="E82" s="52">
        <v>0</v>
      </c>
      <c r="F82" s="52">
        <f>SUM(D82:E82)</f>
        <v>395297649</v>
      </c>
      <c r="G82" s="91">
        <v>382224681</v>
      </c>
    </row>
    <row r="83" spans="1:10" ht="24" customHeight="1" x14ac:dyDescent="0.2">
      <c r="A83" s="1" t="s">
        <v>77</v>
      </c>
      <c r="B83" s="1"/>
      <c r="C83" s="95" t="s">
        <v>235</v>
      </c>
      <c r="D83" s="52">
        <v>0</v>
      </c>
      <c r="E83" s="51">
        <v>0</v>
      </c>
      <c r="F83" s="52">
        <f>SUM(D83:E83)</f>
        <v>0</v>
      </c>
      <c r="G83" s="91">
        <v>2427982</v>
      </c>
    </row>
    <row r="84" spans="1:10" ht="24" customHeight="1" x14ac:dyDescent="0.2">
      <c r="A84" s="1" t="s">
        <v>476</v>
      </c>
      <c r="B84" s="1"/>
      <c r="C84" s="90" t="s">
        <v>477</v>
      </c>
      <c r="D84" s="51">
        <v>1314912423.1699996</v>
      </c>
      <c r="E84" s="51">
        <v>1529245</v>
      </c>
      <c r="F84" s="52">
        <f>SUM(D84:E84)</f>
        <v>1316441668.1699996</v>
      </c>
      <c r="G84" s="91">
        <v>1233437474.6399999</v>
      </c>
    </row>
    <row r="85" spans="1:10" ht="24" customHeight="1" x14ac:dyDescent="0.2">
      <c r="A85" s="1"/>
      <c r="B85" s="1"/>
      <c r="C85" s="95" t="s">
        <v>478</v>
      </c>
      <c r="D85" s="52">
        <f>D66+D87</f>
        <v>1510631787.22</v>
      </c>
      <c r="E85" s="52">
        <f>E66+E87</f>
        <v>0</v>
      </c>
      <c r="F85" s="52">
        <f>SUM(D85:E85)</f>
        <v>1510631787.22</v>
      </c>
      <c r="G85" s="91">
        <f>G66+G87</f>
        <v>1485834847.0899997</v>
      </c>
    </row>
    <row r="86" spans="1:10" ht="24" customHeight="1" x14ac:dyDescent="0.2">
      <c r="A86" s="1"/>
      <c r="B86" s="1"/>
      <c r="C86" s="123" t="s">
        <v>71</v>
      </c>
      <c r="D86" s="124">
        <f>SUBTOTAL(9,D81:D85)</f>
        <v>4672841425.8999996</v>
      </c>
      <c r="E86" s="125">
        <f>SUBTOTAL(9,E81:E85)</f>
        <v>1529245</v>
      </c>
      <c r="F86" s="126">
        <f>SUBTOTAL(9,F81:F85)</f>
        <v>4674370670.8999996</v>
      </c>
      <c r="G86" s="127">
        <f>SUBTOTAL(9,G81:G85)</f>
        <v>4261920196.1399994</v>
      </c>
    </row>
    <row r="87" spans="1:10" ht="24" customHeight="1" x14ac:dyDescent="0.2">
      <c r="A87" s="1" t="s">
        <v>76</v>
      </c>
      <c r="B87" s="1"/>
      <c r="C87" s="95" t="s">
        <v>599</v>
      </c>
      <c r="D87" s="52">
        <v>-21827073.989999998</v>
      </c>
      <c r="E87" s="52">
        <v>0</v>
      </c>
      <c r="F87" s="52">
        <f>SUM(D87:E87)</f>
        <v>-21827073.989999998</v>
      </c>
      <c r="G87" s="91">
        <v>-23580492.989999998</v>
      </c>
    </row>
    <row r="88" spans="1:10" s="137" customFormat="1" ht="24" customHeight="1" thickBot="1" x14ac:dyDescent="0.3">
      <c r="A88" s="133"/>
      <c r="B88" s="133"/>
      <c r="C88" s="134" t="s">
        <v>283</v>
      </c>
      <c r="D88" s="135">
        <f>D86-D87</f>
        <v>4694668499.8899994</v>
      </c>
      <c r="E88" s="135">
        <f>E86-E87</f>
        <v>1529245</v>
      </c>
      <c r="F88" s="135">
        <f>F86-F87</f>
        <v>4696197744.8899994</v>
      </c>
      <c r="G88" s="136">
        <f>G86-G87</f>
        <v>4285500689.1299992</v>
      </c>
      <c r="J88"/>
    </row>
    <row r="89" spans="1:10" x14ac:dyDescent="0.2">
      <c r="A89" s="1"/>
      <c r="B89" s="1"/>
      <c r="C89" s="1"/>
      <c r="D89" s="1"/>
      <c r="E89" s="1"/>
      <c r="F89" s="1"/>
      <c r="G89" s="1"/>
    </row>
    <row r="90" spans="1:10" ht="15.75" x14ac:dyDescent="0.2">
      <c r="A90" s="1"/>
      <c r="B90" s="197" t="s">
        <v>585</v>
      </c>
      <c r="C90" s="1" t="s">
        <v>642</v>
      </c>
      <c r="D90" s="1"/>
      <c r="E90" s="1"/>
      <c r="F90" s="40"/>
      <c r="G90" s="1"/>
    </row>
    <row r="91" spans="1:10" ht="15.75" x14ac:dyDescent="0.2">
      <c r="A91" s="1"/>
      <c r="B91" s="197" t="s">
        <v>586</v>
      </c>
      <c r="C91" s="1" t="str">
        <f>CONCATENATE("Adopted Budget "&amp;NOTES!$D$4-1&amp;".")</f>
        <v>Adopted Budget 2017.</v>
      </c>
      <c r="D91" s="1"/>
      <c r="E91" s="1"/>
      <c r="F91" s="40"/>
      <c r="G91" s="1"/>
    </row>
    <row r="92" spans="1:10" ht="15.75" x14ac:dyDescent="0.2">
      <c r="A92" s="1"/>
      <c r="B92" s="197" t="s">
        <v>587</v>
      </c>
      <c r="C92" s="1" t="s">
        <v>588</v>
      </c>
      <c r="D92" s="1"/>
      <c r="E92" s="1"/>
      <c r="F92" s="10" t="s">
        <v>172</v>
      </c>
      <c r="G92" s="1"/>
    </row>
    <row r="93" spans="1:10" x14ac:dyDescent="0.2">
      <c r="F93" s="177" t="s">
        <v>172</v>
      </c>
    </row>
    <row r="94" spans="1:10" x14ac:dyDescent="0.2">
      <c r="F94" s="177" t="s">
        <v>172</v>
      </c>
    </row>
    <row r="95" spans="1:10" x14ac:dyDescent="0.2">
      <c r="F95" s="177" t="s">
        <v>172</v>
      </c>
    </row>
    <row r="96" spans="1:10" x14ac:dyDescent="0.2">
      <c r="F96" s="178" t="s">
        <v>172</v>
      </c>
    </row>
  </sheetData>
  <mergeCells count="1">
    <mergeCell ref="C71:G7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view="pageBreakPreview" topLeftCell="B129" zoomScale="60" zoomScaleNormal="100" workbookViewId="0">
      <selection activeCell="F152" sqref="F152"/>
    </sheetView>
  </sheetViews>
  <sheetFormatPr defaultRowHeight="12.75" x14ac:dyDescent="0.2"/>
  <cols>
    <col min="1" max="1" width="10" style="6" hidden="1" customWidth="1"/>
    <col min="2" max="2" width="10" style="6" customWidth="1"/>
    <col min="3" max="3" width="14.7109375" style="6" customWidth="1"/>
    <col min="4" max="4" width="45" style="6" customWidth="1"/>
    <col min="5" max="5" width="17" style="6" customWidth="1"/>
    <col min="6" max="6" width="17.140625" style="6" customWidth="1"/>
    <col min="7" max="7" width="10.85546875" style="6" bestFit="1" customWidth="1"/>
    <col min="8" max="8" width="15.28515625" style="6" customWidth="1"/>
    <col min="9" max="9" width="13.5703125" style="6" customWidth="1"/>
    <col min="10" max="10" width="14.5703125" style="6" customWidth="1"/>
    <col min="11" max="11" width="13" style="6" customWidth="1"/>
    <col min="12" max="16384" width="9.140625" style="6"/>
  </cols>
  <sheetData>
    <row r="1" spans="1:9" s="1" customFormat="1" hidden="1" x14ac:dyDescent="0.2">
      <c r="A1" s="1" t="s">
        <v>54</v>
      </c>
    </row>
    <row r="2" spans="1:9" s="1" customFormat="1" hidden="1" x14ac:dyDescent="0.2">
      <c r="A2" s="1" t="s">
        <v>302</v>
      </c>
    </row>
    <row r="3" spans="1:9" s="1" customFormat="1" hidden="1" x14ac:dyDescent="0.2">
      <c r="A3" s="1" t="s">
        <v>309</v>
      </c>
      <c r="E3" s="1" t="s">
        <v>290</v>
      </c>
      <c r="F3" s="1" t="s">
        <v>290</v>
      </c>
    </row>
    <row r="4" spans="1:9" s="1" customFormat="1" ht="12.75" hidden="1" customHeight="1" x14ac:dyDescent="0.25">
      <c r="A4" s="1" t="s">
        <v>509</v>
      </c>
      <c r="B4" s="22"/>
      <c r="E4" s="42" t="str">
        <f>CONCATENATE("BUD",NOTES!$D$4)</f>
        <v>BUD2018</v>
      </c>
      <c r="F4" s="42" t="str">
        <f>CONCATENATE("BUD",NOTES!$D$4)</f>
        <v>BUD2018</v>
      </c>
      <c r="G4" s="42"/>
      <c r="H4" s="42"/>
      <c r="I4" s="42"/>
    </row>
    <row r="5" spans="1:9" s="1" customFormat="1" hidden="1" x14ac:dyDescent="0.2">
      <c r="A5" s="1" t="s">
        <v>291</v>
      </c>
      <c r="E5" s="7">
        <v>10</v>
      </c>
      <c r="F5" s="1">
        <v>20</v>
      </c>
    </row>
    <row r="6" spans="1:9" s="1" customFormat="1" hidden="1" x14ac:dyDescent="0.2">
      <c r="A6" s="1" t="s">
        <v>419</v>
      </c>
      <c r="B6" s="31"/>
      <c r="E6" s="7" t="s">
        <v>420</v>
      </c>
      <c r="F6" s="1" t="s">
        <v>421</v>
      </c>
    </row>
    <row r="7" spans="1:9" s="1" customFormat="1" x14ac:dyDescent="0.2">
      <c r="B7" s="31"/>
      <c r="E7" s="7"/>
    </row>
    <row r="8" spans="1:9" s="1" customFormat="1" hidden="1" x14ac:dyDescent="0.2">
      <c r="A8" s="1" t="s">
        <v>56</v>
      </c>
      <c r="B8" s="31"/>
      <c r="E8" s="7"/>
    </row>
    <row r="9" spans="1:9" s="1" customFormat="1" hidden="1" x14ac:dyDescent="0.2">
      <c r="A9" s="1" t="s">
        <v>297</v>
      </c>
    </row>
    <row r="10" spans="1:9" s="1" customFormat="1" hidden="1" x14ac:dyDescent="0.2">
      <c r="A10" s="1" t="s">
        <v>310</v>
      </c>
      <c r="E10" s="1" t="s">
        <v>290</v>
      </c>
      <c r="F10" s="1" t="s">
        <v>290</v>
      </c>
    </row>
    <row r="11" spans="1:9" s="1" customFormat="1" ht="12.75" hidden="1" customHeight="1" x14ac:dyDescent="0.25">
      <c r="A11" s="1" t="s">
        <v>276</v>
      </c>
      <c r="B11" s="22"/>
      <c r="E11" s="42" t="str">
        <f>CONCATENATE("BUD",NOTES!$D$4)</f>
        <v>BUD2018</v>
      </c>
      <c r="F11" s="42" t="str">
        <f>CONCATENATE("BUD",NOTES!$D$4)</f>
        <v>BUD2018</v>
      </c>
      <c r="G11" s="42"/>
      <c r="H11" s="42"/>
      <c r="I11" s="42"/>
    </row>
    <row r="12" spans="1:9" s="1" customFormat="1" hidden="1" x14ac:dyDescent="0.2">
      <c r="A12" s="1" t="s">
        <v>292</v>
      </c>
      <c r="E12" s="1">
        <v>10</v>
      </c>
      <c r="F12" s="1">
        <v>10</v>
      </c>
    </row>
    <row r="13" spans="1:9" s="1" customFormat="1" hidden="1" x14ac:dyDescent="0.2">
      <c r="A13" s="1" t="s">
        <v>422</v>
      </c>
      <c r="B13" s="31"/>
      <c r="E13" s="1" t="s">
        <v>421</v>
      </c>
      <c r="F13" s="1" t="s">
        <v>421</v>
      </c>
    </row>
    <row r="14" spans="1:9" s="1" customFormat="1" x14ac:dyDescent="0.2">
      <c r="B14" s="31"/>
      <c r="E14" s="7"/>
    </row>
    <row r="15" spans="1:9" s="1" customFormat="1" hidden="1" x14ac:dyDescent="0.2">
      <c r="A15" s="1" t="s">
        <v>57</v>
      </c>
    </row>
    <row r="16" spans="1:9" s="1" customFormat="1" hidden="1" x14ac:dyDescent="0.2">
      <c r="A16" s="1" t="s">
        <v>298</v>
      </c>
    </row>
    <row r="17" spans="1:12" s="1" customFormat="1" hidden="1" x14ac:dyDescent="0.2">
      <c r="A17" s="1" t="s">
        <v>311</v>
      </c>
      <c r="E17" s="1" t="s">
        <v>290</v>
      </c>
      <c r="F17" s="1" t="s">
        <v>290</v>
      </c>
    </row>
    <row r="18" spans="1:12" s="1" customFormat="1" ht="12.75" hidden="1" customHeight="1" x14ac:dyDescent="0.25">
      <c r="A18" s="1" t="s">
        <v>275</v>
      </c>
      <c r="B18" s="22"/>
      <c r="E18" s="42" t="str">
        <f>CONCATENATE("BUD",NOTES!$D$4)</f>
        <v>BUD2018</v>
      </c>
      <c r="F18" s="42" t="str">
        <f>CONCATENATE("BUD",NOTES!$D$4)</f>
        <v>BUD2018</v>
      </c>
      <c r="G18" s="42"/>
      <c r="H18" s="42"/>
      <c r="I18" s="42"/>
    </row>
    <row r="19" spans="1:12" s="1" customFormat="1" hidden="1" x14ac:dyDescent="0.2">
      <c r="A19" s="1" t="s">
        <v>293</v>
      </c>
      <c r="E19" s="7">
        <v>10</v>
      </c>
      <c r="F19" s="1">
        <v>20</v>
      </c>
    </row>
    <row r="20" spans="1:12" s="1" customFormat="1" hidden="1" x14ac:dyDescent="0.2">
      <c r="A20" s="1" t="s">
        <v>423</v>
      </c>
      <c r="B20" s="31"/>
      <c r="E20" s="7" t="s">
        <v>420</v>
      </c>
      <c r="F20" s="1" t="s">
        <v>421</v>
      </c>
    </row>
    <row r="21" spans="1:12" s="1" customFormat="1" x14ac:dyDescent="0.2">
      <c r="A21" s="31"/>
      <c r="E21" s="7"/>
      <c r="F21" s="7"/>
      <c r="H21" s="2"/>
      <c r="I21" s="3"/>
      <c r="K21" s="7"/>
      <c r="L21" s="7"/>
    </row>
    <row r="22" spans="1:12" s="1" customFormat="1" hidden="1" x14ac:dyDescent="0.2">
      <c r="A22" s="1" t="s">
        <v>58</v>
      </c>
      <c r="B22" s="31"/>
      <c r="E22" s="7"/>
    </row>
    <row r="23" spans="1:12" s="1" customFormat="1" hidden="1" x14ac:dyDescent="0.2">
      <c r="A23" s="1" t="s">
        <v>299</v>
      </c>
    </row>
    <row r="24" spans="1:12" s="1" customFormat="1" hidden="1" x14ac:dyDescent="0.2">
      <c r="A24" s="1" t="s">
        <v>312</v>
      </c>
      <c r="E24" s="1" t="s">
        <v>290</v>
      </c>
      <c r="F24" s="1" t="s">
        <v>290</v>
      </c>
    </row>
    <row r="25" spans="1:12" s="1" customFormat="1" ht="12.75" hidden="1" customHeight="1" x14ac:dyDescent="0.25">
      <c r="A25" s="1" t="s">
        <v>274</v>
      </c>
      <c r="B25" s="22"/>
      <c r="E25" s="42" t="str">
        <f>CONCATENATE("BUD",NOTES!$D$4)</f>
        <v>BUD2018</v>
      </c>
      <c r="F25" s="42" t="str">
        <f>CONCATENATE("BUD",NOTES!$D$4)</f>
        <v>BUD2018</v>
      </c>
      <c r="G25" s="42"/>
      <c r="H25" s="42"/>
      <c r="I25" s="42"/>
    </row>
    <row r="26" spans="1:12" s="1" customFormat="1" hidden="1" x14ac:dyDescent="0.2">
      <c r="A26" s="1" t="s">
        <v>294</v>
      </c>
      <c r="E26" s="1">
        <v>10</v>
      </c>
      <c r="F26" s="1">
        <v>10</v>
      </c>
    </row>
    <row r="27" spans="1:12" s="1" customFormat="1" hidden="1" x14ac:dyDescent="0.2">
      <c r="A27" s="1" t="s">
        <v>424</v>
      </c>
      <c r="B27" s="31"/>
      <c r="E27" s="1" t="s">
        <v>421</v>
      </c>
      <c r="F27" s="1" t="s">
        <v>421</v>
      </c>
    </row>
    <row r="28" spans="1:12" s="1" customFormat="1" x14ac:dyDescent="0.2">
      <c r="A28" s="31"/>
      <c r="E28" s="7"/>
      <c r="F28" s="7"/>
      <c r="H28" s="2"/>
      <c r="I28" s="3"/>
      <c r="K28" s="7"/>
      <c r="L28" s="7"/>
    </row>
    <row r="29" spans="1:12" s="1" customFormat="1" hidden="1" x14ac:dyDescent="0.2">
      <c r="A29" s="1" t="s">
        <v>59</v>
      </c>
    </row>
    <row r="30" spans="1:12" s="1" customFormat="1" hidden="1" x14ac:dyDescent="0.2">
      <c r="A30" s="1" t="s">
        <v>300</v>
      </c>
    </row>
    <row r="31" spans="1:12" s="1" customFormat="1" hidden="1" x14ac:dyDescent="0.2">
      <c r="A31" s="1" t="s">
        <v>313</v>
      </c>
      <c r="E31" s="1" t="s">
        <v>290</v>
      </c>
      <c r="F31" s="1" t="s">
        <v>290</v>
      </c>
    </row>
    <row r="32" spans="1:12" s="1" customFormat="1" ht="12.75" hidden="1" customHeight="1" x14ac:dyDescent="0.25">
      <c r="A32" s="1" t="s">
        <v>273</v>
      </c>
      <c r="B32" s="22"/>
      <c r="E32" s="42" t="str">
        <f>CONCATENATE("BUD",NOTES!$D$4)</f>
        <v>BUD2018</v>
      </c>
      <c r="F32" s="42" t="str">
        <f>CONCATENATE("BUD",NOTES!$D$4)</f>
        <v>BUD2018</v>
      </c>
      <c r="G32" s="42"/>
      <c r="H32" s="42"/>
      <c r="I32" s="42"/>
    </row>
    <row r="33" spans="1:10" s="1" customFormat="1" hidden="1" x14ac:dyDescent="0.2">
      <c r="A33" s="1" t="s">
        <v>295</v>
      </c>
      <c r="E33" s="7">
        <v>10</v>
      </c>
      <c r="F33" s="1">
        <v>20</v>
      </c>
    </row>
    <row r="34" spans="1:10" s="1" customFormat="1" hidden="1" x14ac:dyDescent="0.2">
      <c r="A34" s="1" t="s">
        <v>427</v>
      </c>
      <c r="B34" s="31"/>
      <c r="E34" s="7" t="s">
        <v>420</v>
      </c>
      <c r="F34" s="1" t="s">
        <v>421</v>
      </c>
    </row>
    <row r="35" spans="1:10" s="1" customFormat="1" x14ac:dyDescent="0.2">
      <c r="A35" s="31"/>
      <c r="B35" s="31"/>
      <c r="E35" s="7"/>
      <c r="J35" s="62"/>
    </row>
    <row r="36" spans="1:10" s="1" customFormat="1" hidden="1" x14ac:dyDescent="0.2">
      <c r="A36" s="1" t="s">
        <v>60</v>
      </c>
      <c r="B36" s="31"/>
      <c r="E36" s="7"/>
    </row>
    <row r="37" spans="1:10" s="1" customFormat="1" hidden="1" x14ac:dyDescent="0.2">
      <c r="A37" s="1" t="s">
        <v>301</v>
      </c>
    </row>
    <row r="38" spans="1:10" s="1" customFormat="1" hidden="1" x14ac:dyDescent="0.2">
      <c r="A38" s="1" t="s">
        <v>314</v>
      </c>
      <c r="E38" s="1" t="s">
        <v>290</v>
      </c>
      <c r="F38" s="1" t="s">
        <v>290</v>
      </c>
    </row>
    <row r="39" spans="1:10" s="1" customFormat="1" ht="12.75" hidden="1" customHeight="1" x14ac:dyDescent="0.25">
      <c r="A39" s="1" t="s">
        <v>272</v>
      </c>
      <c r="B39" s="22"/>
      <c r="E39" s="42" t="str">
        <f>CONCATENATE("BUD",NOTES!$D$4)</f>
        <v>BUD2018</v>
      </c>
      <c r="F39" s="42" t="str">
        <f>CONCATENATE("BUD",NOTES!$D$4)</f>
        <v>BUD2018</v>
      </c>
      <c r="G39" s="42"/>
      <c r="H39" s="42"/>
      <c r="I39" s="42"/>
    </row>
    <row r="40" spans="1:10" s="1" customFormat="1" hidden="1" x14ac:dyDescent="0.2">
      <c r="A40" s="1" t="s">
        <v>296</v>
      </c>
      <c r="E40" s="1">
        <v>10</v>
      </c>
      <c r="F40" s="1">
        <v>10</v>
      </c>
    </row>
    <row r="41" spans="1:10" s="1" customFormat="1" hidden="1" x14ac:dyDescent="0.2">
      <c r="A41" s="1" t="s">
        <v>434</v>
      </c>
      <c r="B41" s="31"/>
      <c r="E41" s="1" t="s">
        <v>421</v>
      </c>
      <c r="F41" s="1" t="s">
        <v>421</v>
      </c>
    </row>
    <row r="42" spans="1:10" s="1" customFormat="1" x14ac:dyDescent="0.2">
      <c r="A42" s="31"/>
      <c r="B42" s="31"/>
      <c r="E42" s="7"/>
      <c r="J42" s="62"/>
    </row>
    <row r="43" spans="1:10" s="1" customFormat="1" hidden="1" x14ac:dyDescent="0.2">
      <c r="A43" s="1" t="s">
        <v>61</v>
      </c>
    </row>
    <row r="44" spans="1:10" s="1" customFormat="1" hidden="1" x14ac:dyDescent="0.2">
      <c r="A44" s="1" t="s">
        <v>303</v>
      </c>
    </row>
    <row r="45" spans="1:10" s="1" customFormat="1" hidden="1" x14ac:dyDescent="0.2">
      <c r="A45" s="1" t="s">
        <v>304</v>
      </c>
      <c r="E45" s="1" t="s">
        <v>290</v>
      </c>
      <c r="F45" s="1" t="s">
        <v>290</v>
      </c>
    </row>
    <row r="46" spans="1:10" s="1" customFormat="1" ht="12.75" hidden="1" customHeight="1" x14ac:dyDescent="0.25">
      <c r="A46" s="1" t="s">
        <v>271</v>
      </c>
      <c r="B46" s="22"/>
      <c r="E46" s="42" t="str">
        <f>CONCATENATE("BUD",NOTES!$D$4)</f>
        <v>BUD2018</v>
      </c>
      <c r="F46" s="42" t="str">
        <f>CONCATENATE("BUD",NOTES!$D$4)</f>
        <v>BUD2018</v>
      </c>
      <c r="G46" s="42"/>
      <c r="H46" s="42"/>
      <c r="I46" s="42"/>
    </row>
    <row r="47" spans="1:10" s="1" customFormat="1" hidden="1" x14ac:dyDescent="0.2">
      <c r="A47" s="1" t="s">
        <v>305</v>
      </c>
      <c r="E47" s="7">
        <v>10</v>
      </c>
      <c r="F47" s="1">
        <v>20</v>
      </c>
    </row>
    <row r="48" spans="1:10" s="1" customFormat="1" hidden="1" x14ac:dyDescent="0.2">
      <c r="A48" s="1" t="s">
        <v>435</v>
      </c>
      <c r="B48" s="31"/>
      <c r="E48" s="7" t="s">
        <v>420</v>
      </c>
      <c r="F48" s="1" t="s">
        <v>421</v>
      </c>
    </row>
    <row r="49" spans="1:10" s="1" customFormat="1" x14ac:dyDescent="0.2">
      <c r="E49" s="7"/>
      <c r="F49" s="7"/>
      <c r="H49" s="2"/>
      <c r="I49" s="3"/>
    </row>
    <row r="50" spans="1:10" s="1" customFormat="1" hidden="1" x14ac:dyDescent="0.2">
      <c r="A50" s="1" t="s">
        <v>62</v>
      </c>
      <c r="B50" s="31"/>
      <c r="E50" s="7"/>
    </row>
    <row r="51" spans="1:10" s="1" customFormat="1" hidden="1" x14ac:dyDescent="0.2">
      <c r="A51" s="1" t="s">
        <v>306</v>
      </c>
    </row>
    <row r="52" spans="1:10" s="1" customFormat="1" hidden="1" x14ac:dyDescent="0.2">
      <c r="A52" s="1" t="s">
        <v>307</v>
      </c>
      <c r="E52" s="1" t="s">
        <v>290</v>
      </c>
      <c r="F52" s="1" t="s">
        <v>290</v>
      </c>
    </row>
    <row r="53" spans="1:10" s="1" customFormat="1" ht="12.75" hidden="1" customHeight="1" x14ac:dyDescent="0.25">
      <c r="A53" s="1" t="s">
        <v>270</v>
      </c>
      <c r="B53" s="22"/>
      <c r="E53" s="42" t="str">
        <f>CONCATENATE("BUD",NOTES!$D$4)</f>
        <v>BUD2018</v>
      </c>
      <c r="F53" s="42" t="str">
        <f>CONCATENATE("BUD",NOTES!$D$4)</f>
        <v>BUD2018</v>
      </c>
      <c r="G53" s="42"/>
      <c r="H53" s="42"/>
      <c r="I53" s="42"/>
    </row>
    <row r="54" spans="1:10" s="1" customFormat="1" hidden="1" x14ac:dyDescent="0.2">
      <c r="A54" s="1" t="s">
        <v>308</v>
      </c>
      <c r="E54" s="1">
        <v>10</v>
      </c>
      <c r="F54" s="1">
        <v>10</v>
      </c>
    </row>
    <row r="55" spans="1:10" s="1" customFormat="1" hidden="1" x14ac:dyDescent="0.2">
      <c r="A55" s="1" t="s">
        <v>436</v>
      </c>
      <c r="B55" s="31"/>
      <c r="E55" s="1" t="s">
        <v>421</v>
      </c>
      <c r="F55" s="1" t="s">
        <v>421</v>
      </c>
    </row>
    <row r="56" spans="1:10" s="1" customFormat="1" x14ac:dyDescent="0.2">
      <c r="E56" s="7"/>
      <c r="F56" s="7"/>
      <c r="H56" s="2"/>
      <c r="I56" s="3"/>
    </row>
    <row r="57" spans="1:10" s="1" customFormat="1" hidden="1" x14ac:dyDescent="0.2">
      <c r="A57" s="1" t="s">
        <v>63</v>
      </c>
    </row>
    <row r="58" spans="1:10" s="1" customFormat="1" hidden="1" x14ac:dyDescent="0.2">
      <c r="A58" s="1" t="s">
        <v>428</v>
      </c>
    </row>
    <row r="59" spans="1:10" s="1" customFormat="1" hidden="1" x14ac:dyDescent="0.2">
      <c r="A59" s="1" t="s">
        <v>429</v>
      </c>
      <c r="E59" s="1" t="s">
        <v>290</v>
      </c>
      <c r="F59" s="1" t="s">
        <v>290</v>
      </c>
    </row>
    <row r="60" spans="1:10" s="1" customFormat="1" ht="12.75" hidden="1" customHeight="1" x14ac:dyDescent="0.25">
      <c r="A60" s="1" t="s">
        <v>510</v>
      </c>
      <c r="B60" s="22"/>
      <c r="E60" s="42" t="str">
        <f>CONCATENATE("BUD",NOTES!$D$4)</f>
        <v>BUD2018</v>
      </c>
      <c r="F60" s="42" t="str">
        <f>CONCATENATE("BUD",NOTES!$D$4)</f>
        <v>BUD2018</v>
      </c>
      <c r="G60" s="42"/>
      <c r="H60" s="42"/>
      <c r="I60" s="42"/>
    </row>
    <row r="61" spans="1:10" s="1" customFormat="1" hidden="1" x14ac:dyDescent="0.2">
      <c r="A61" s="1" t="s">
        <v>430</v>
      </c>
      <c r="E61" s="7">
        <v>10</v>
      </c>
      <c r="F61" s="1">
        <v>20</v>
      </c>
    </row>
    <row r="62" spans="1:10" s="1" customFormat="1" hidden="1" x14ac:dyDescent="0.2">
      <c r="A62" s="1" t="s">
        <v>432</v>
      </c>
      <c r="B62" s="31"/>
      <c r="E62" s="7" t="s">
        <v>420</v>
      </c>
      <c r="F62" s="1" t="s">
        <v>421</v>
      </c>
    </row>
    <row r="63" spans="1:10" s="1" customFormat="1" ht="12" customHeight="1" x14ac:dyDescent="0.2">
      <c r="E63" s="7"/>
      <c r="J63" s="62"/>
    </row>
    <row r="64" spans="1:10" s="1" customFormat="1" hidden="1" x14ac:dyDescent="0.2">
      <c r="A64" s="1" t="s">
        <v>64</v>
      </c>
      <c r="B64" s="31"/>
      <c r="E64" s="7"/>
    </row>
    <row r="65" spans="1:10" s="1" customFormat="1" hidden="1" x14ac:dyDescent="0.2">
      <c r="A65" s="1" t="s">
        <v>437</v>
      </c>
    </row>
    <row r="66" spans="1:10" s="1" customFormat="1" hidden="1" x14ac:dyDescent="0.2">
      <c r="A66" s="1" t="s">
        <v>438</v>
      </c>
      <c r="E66" s="1" t="s">
        <v>290</v>
      </c>
      <c r="F66" s="1" t="s">
        <v>290</v>
      </c>
    </row>
    <row r="67" spans="1:10" s="1" customFormat="1" ht="12.75" hidden="1" customHeight="1" x14ac:dyDescent="0.25">
      <c r="A67" s="1" t="s">
        <v>511</v>
      </c>
      <c r="B67" s="22"/>
      <c r="E67" s="42" t="str">
        <f>CONCATENATE("BUD",NOTES!$D$4)</f>
        <v>BUD2018</v>
      </c>
      <c r="F67" s="42" t="str">
        <f>CONCATENATE("BUD",NOTES!$D$4)</f>
        <v>BUD2018</v>
      </c>
      <c r="G67" s="42"/>
      <c r="H67" s="42"/>
      <c r="I67" s="42"/>
    </row>
    <row r="68" spans="1:10" s="1" customFormat="1" hidden="1" x14ac:dyDescent="0.2">
      <c r="A68" s="1" t="s">
        <v>439</v>
      </c>
      <c r="E68" s="1">
        <v>10</v>
      </c>
      <c r="F68" s="1">
        <v>10</v>
      </c>
    </row>
    <row r="69" spans="1:10" s="1" customFormat="1" hidden="1" x14ac:dyDescent="0.2">
      <c r="A69" s="1" t="s">
        <v>441</v>
      </c>
      <c r="B69" s="31"/>
      <c r="E69" s="1" t="s">
        <v>421</v>
      </c>
      <c r="F69" s="1" t="s">
        <v>421</v>
      </c>
    </row>
    <row r="70" spans="1:10" s="1" customFormat="1" ht="12" customHeight="1" x14ac:dyDescent="0.2">
      <c r="E70" s="7"/>
      <c r="J70" s="62"/>
    </row>
    <row r="71" spans="1:10" s="1" customFormat="1" hidden="1" x14ac:dyDescent="0.2">
      <c r="A71" s="1" t="s">
        <v>65</v>
      </c>
    </row>
    <row r="72" spans="1:10" s="1" customFormat="1" hidden="1" x14ac:dyDescent="0.2">
      <c r="A72" s="1" t="s">
        <v>442</v>
      </c>
    </row>
    <row r="73" spans="1:10" s="1" customFormat="1" hidden="1" x14ac:dyDescent="0.2">
      <c r="A73" s="1" t="s">
        <v>443</v>
      </c>
      <c r="E73" s="1" t="s">
        <v>290</v>
      </c>
      <c r="F73" s="1" t="s">
        <v>290</v>
      </c>
    </row>
    <row r="74" spans="1:10" s="1" customFormat="1" ht="12.75" hidden="1" customHeight="1" x14ac:dyDescent="0.25">
      <c r="A74" s="1" t="s">
        <v>512</v>
      </c>
      <c r="B74" s="22"/>
      <c r="E74" s="42" t="str">
        <f>CONCATENATE("BUD",NOTES!$D$4)</f>
        <v>BUD2018</v>
      </c>
      <c r="F74" s="42" t="str">
        <f>CONCATENATE("BUD",NOTES!$D$4)</f>
        <v>BUD2018</v>
      </c>
      <c r="G74" s="42"/>
      <c r="H74" s="42"/>
      <c r="I74" s="42"/>
    </row>
    <row r="75" spans="1:10" s="1" customFormat="1" hidden="1" x14ac:dyDescent="0.2">
      <c r="A75" s="1" t="s">
        <v>444</v>
      </c>
      <c r="E75" s="7">
        <v>10</v>
      </c>
      <c r="F75" s="1">
        <v>20</v>
      </c>
    </row>
    <row r="76" spans="1:10" s="1" customFormat="1" hidden="1" x14ac:dyDescent="0.2">
      <c r="A76" s="1" t="s">
        <v>446</v>
      </c>
      <c r="B76" s="31"/>
      <c r="E76" s="7" t="s">
        <v>420</v>
      </c>
      <c r="F76" s="1" t="s">
        <v>421</v>
      </c>
    </row>
    <row r="77" spans="1:10" s="1" customFormat="1" x14ac:dyDescent="0.2">
      <c r="E77" s="7"/>
      <c r="H77" s="2"/>
      <c r="I77" s="3"/>
    </row>
    <row r="78" spans="1:10" s="1" customFormat="1" hidden="1" x14ac:dyDescent="0.2">
      <c r="A78" s="1" t="s">
        <v>66</v>
      </c>
      <c r="B78" s="31"/>
      <c r="E78" s="7"/>
    </row>
    <row r="79" spans="1:10" s="1" customFormat="1" hidden="1" x14ac:dyDescent="0.2">
      <c r="A79" s="1" t="s">
        <v>447</v>
      </c>
    </row>
    <row r="80" spans="1:10" s="1" customFormat="1" hidden="1" x14ac:dyDescent="0.2">
      <c r="A80" s="1" t="s">
        <v>448</v>
      </c>
      <c r="E80" s="1" t="s">
        <v>290</v>
      </c>
      <c r="F80" s="1" t="s">
        <v>290</v>
      </c>
    </row>
    <row r="81" spans="1:10" s="1" customFormat="1" ht="12.75" hidden="1" customHeight="1" x14ac:dyDescent="0.25">
      <c r="A81" s="1" t="s">
        <v>513</v>
      </c>
      <c r="B81" s="22"/>
      <c r="E81" s="42" t="str">
        <f>CONCATENATE("BUD",NOTES!$D$4)</f>
        <v>BUD2018</v>
      </c>
      <c r="F81" s="42" t="str">
        <f>CONCATENATE("BUD",NOTES!$D$4)</f>
        <v>BUD2018</v>
      </c>
      <c r="G81" s="42"/>
      <c r="H81" s="42"/>
      <c r="I81" s="42"/>
    </row>
    <row r="82" spans="1:10" s="1" customFormat="1" hidden="1" x14ac:dyDescent="0.2">
      <c r="A82" s="1" t="s">
        <v>449</v>
      </c>
      <c r="E82" s="1">
        <v>10</v>
      </c>
      <c r="F82" s="1">
        <v>10</v>
      </c>
    </row>
    <row r="83" spans="1:10" s="1" customFormat="1" hidden="1" x14ac:dyDescent="0.2">
      <c r="A83" s="1" t="s">
        <v>451</v>
      </c>
      <c r="B83" s="31"/>
      <c r="E83" s="1" t="s">
        <v>421</v>
      </c>
      <c r="F83" s="1" t="s">
        <v>421</v>
      </c>
    </row>
    <row r="84" spans="1:10" s="1" customFormat="1" x14ac:dyDescent="0.2">
      <c r="E84" s="7"/>
      <c r="H84" s="2"/>
      <c r="I84" s="3"/>
    </row>
    <row r="85" spans="1:10" s="1" customFormat="1" hidden="1" x14ac:dyDescent="0.2">
      <c r="A85" s="1" t="s">
        <v>67</v>
      </c>
    </row>
    <row r="86" spans="1:10" s="1" customFormat="1" hidden="1" x14ac:dyDescent="0.2">
      <c r="A86" s="1" t="s">
        <v>453</v>
      </c>
    </row>
    <row r="87" spans="1:10" s="1" customFormat="1" hidden="1" x14ac:dyDescent="0.2">
      <c r="A87" s="1" t="s">
        <v>454</v>
      </c>
      <c r="E87" s="1" t="s">
        <v>290</v>
      </c>
      <c r="F87" s="1" t="s">
        <v>290</v>
      </c>
    </row>
    <row r="88" spans="1:10" s="1" customFormat="1" ht="12.75" hidden="1" customHeight="1" x14ac:dyDescent="0.25">
      <c r="A88" s="1" t="s">
        <v>514</v>
      </c>
      <c r="B88" s="22"/>
      <c r="E88" s="42" t="str">
        <f>CONCATENATE("BUD",NOTES!$D$4)</f>
        <v>BUD2018</v>
      </c>
      <c r="F88" s="42" t="str">
        <f>CONCATENATE("BUD",NOTES!$D$4)</f>
        <v>BUD2018</v>
      </c>
      <c r="G88" s="42"/>
      <c r="H88" s="42"/>
      <c r="I88" s="42"/>
    </row>
    <row r="89" spans="1:10" s="1" customFormat="1" hidden="1" x14ac:dyDescent="0.2">
      <c r="A89" s="1" t="s">
        <v>455</v>
      </c>
      <c r="E89" s="7">
        <v>10</v>
      </c>
      <c r="F89" s="1">
        <v>20</v>
      </c>
    </row>
    <row r="90" spans="1:10" s="1" customFormat="1" hidden="1" x14ac:dyDescent="0.2">
      <c r="A90" s="1" t="s">
        <v>457</v>
      </c>
      <c r="B90" s="31"/>
      <c r="E90" s="7" t="s">
        <v>420</v>
      </c>
      <c r="F90" s="1" t="s">
        <v>421</v>
      </c>
    </row>
    <row r="91" spans="1:10" s="1" customFormat="1" ht="12" customHeight="1" x14ac:dyDescent="0.2">
      <c r="C91"/>
      <c r="D91"/>
      <c r="J91" s="62"/>
    </row>
    <row r="92" spans="1:10" s="1" customFormat="1" hidden="1" x14ac:dyDescent="0.2">
      <c r="A92" s="1" t="s">
        <v>68</v>
      </c>
      <c r="B92" s="31"/>
      <c r="E92" s="7"/>
    </row>
    <row r="93" spans="1:10" s="1" customFormat="1" hidden="1" x14ac:dyDescent="0.2">
      <c r="A93" s="1" t="s">
        <v>458</v>
      </c>
    </row>
    <row r="94" spans="1:10" s="1" customFormat="1" hidden="1" x14ac:dyDescent="0.2">
      <c r="A94" s="1" t="s">
        <v>459</v>
      </c>
      <c r="E94" s="1" t="s">
        <v>290</v>
      </c>
      <c r="F94" s="1" t="s">
        <v>290</v>
      </c>
    </row>
    <row r="95" spans="1:10" s="1" customFormat="1" ht="12.75" hidden="1" customHeight="1" x14ac:dyDescent="0.25">
      <c r="A95" s="1" t="s">
        <v>140</v>
      </c>
      <c r="B95" s="22"/>
      <c r="E95" s="42" t="str">
        <f>CONCATENATE("BUD",NOTES!$D$4)</f>
        <v>BUD2018</v>
      </c>
      <c r="F95" s="42" t="str">
        <f>CONCATENATE("BUD",NOTES!$D$4)</f>
        <v>BUD2018</v>
      </c>
      <c r="G95" s="42"/>
      <c r="H95" s="42"/>
      <c r="I95" s="42"/>
    </row>
    <row r="96" spans="1:10" s="1" customFormat="1" hidden="1" x14ac:dyDescent="0.2">
      <c r="A96" s="1" t="s">
        <v>460</v>
      </c>
      <c r="E96" s="1">
        <v>10</v>
      </c>
      <c r="F96" s="1">
        <v>10</v>
      </c>
    </row>
    <row r="97" spans="1:10" s="1" customFormat="1" hidden="1" x14ac:dyDescent="0.2">
      <c r="A97" s="1" t="s">
        <v>462</v>
      </c>
      <c r="B97" s="31"/>
      <c r="E97" s="1" t="s">
        <v>421</v>
      </c>
      <c r="F97" s="1" t="s">
        <v>421</v>
      </c>
    </row>
    <row r="98" spans="1:10" s="1" customFormat="1" ht="12" customHeight="1" x14ac:dyDescent="0.2">
      <c r="C98"/>
      <c r="D98"/>
      <c r="J98" s="62"/>
    </row>
    <row r="99" spans="1:10" s="1" customFormat="1" hidden="1" x14ac:dyDescent="0.2">
      <c r="A99" s="1" t="s">
        <v>69</v>
      </c>
    </row>
    <row r="100" spans="1:10" s="1" customFormat="1" hidden="1" x14ac:dyDescent="0.2">
      <c r="A100" s="1" t="s">
        <v>463</v>
      </c>
    </row>
    <row r="101" spans="1:10" s="1" customFormat="1" hidden="1" x14ac:dyDescent="0.2">
      <c r="A101" s="1" t="s">
        <v>464</v>
      </c>
      <c r="E101" s="1" t="s">
        <v>290</v>
      </c>
      <c r="F101" s="1" t="s">
        <v>290</v>
      </c>
    </row>
    <row r="102" spans="1:10" s="1" customFormat="1" ht="12.75" hidden="1" customHeight="1" x14ac:dyDescent="0.25">
      <c r="A102" s="1" t="s">
        <v>515</v>
      </c>
      <c r="B102" s="22"/>
      <c r="E102" s="42" t="str">
        <f>CONCATENATE("BUD",NOTES!$D$4)</f>
        <v>BUD2018</v>
      </c>
      <c r="F102" s="42" t="str">
        <f>CONCATENATE("BUD",NOTES!$D$4)</f>
        <v>BUD2018</v>
      </c>
      <c r="G102" s="42"/>
      <c r="H102" s="42"/>
      <c r="I102" s="42"/>
    </row>
    <row r="103" spans="1:10" s="1" customFormat="1" hidden="1" x14ac:dyDescent="0.2">
      <c r="A103" s="1" t="s">
        <v>465</v>
      </c>
      <c r="E103" s="7">
        <v>10</v>
      </c>
      <c r="F103" s="1">
        <v>20</v>
      </c>
    </row>
    <row r="104" spans="1:10" s="1" customFormat="1" hidden="1" x14ac:dyDescent="0.2">
      <c r="A104" s="1" t="s">
        <v>467</v>
      </c>
      <c r="B104" s="31"/>
      <c r="E104" s="7" t="s">
        <v>420</v>
      </c>
      <c r="F104" s="1" t="s">
        <v>421</v>
      </c>
    </row>
    <row r="105" spans="1:10" s="1" customFormat="1" x14ac:dyDescent="0.2"/>
    <row r="106" spans="1:10" s="1" customFormat="1" hidden="1" x14ac:dyDescent="0.2">
      <c r="A106" s="1" t="s">
        <v>70</v>
      </c>
      <c r="B106" s="31"/>
      <c r="E106" s="7"/>
    </row>
    <row r="107" spans="1:10" s="1" customFormat="1" hidden="1" x14ac:dyDescent="0.2">
      <c r="A107" s="1" t="s">
        <v>468</v>
      </c>
    </row>
    <row r="108" spans="1:10" s="1" customFormat="1" hidden="1" x14ac:dyDescent="0.2">
      <c r="A108" s="1" t="s">
        <v>469</v>
      </c>
      <c r="E108" s="1" t="s">
        <v>290</v>
      </c>
      <c r="F108" s="1" t="s">
        <v>290</v>
      </c>
    </row>
    <row r="109" spans="1:10" s="1" customFormat="1" ht="12.75" hidden="1" customHeight="1" x14ac:dyDescent="0.25">
      <c r="A109" s="1" t="s">
        <v>516</v>
      </c>
      <c r="B109" s="22"/>
      <c r="E109" s="42" t="str">
        <f>CONCATENATE("BUD",NOTES!$D$4)</f>
        <v>BUD2018</v>
      </c>
      <c r="F109" s="42" t="str">
        <f>CONCATENATE("BUD",NOTES!$D$4)</f>
        <v>BUD2018</v>
      </c>
      <c r="G109" s="42"/>
      <c r="H109" s="42"/>
      <c r="I109" s="42"/>
    </row>
    <row r="110" spans="1:10" s="1" customFormat="1" hidden="1" x14ac:dyDescent="0.2">
      <c r="A110" s="1" t="s">
        <v>470</v>
      </c>
      <c r="E110" s="1">
        <v>10</v>
      </c>
      <c r="F110" s="1">
        <v>10</v>
      </c>
    </row>
    <row r="111" spans="1:10" s="1" customFormat="1" hidden="1" x14ac:dyDescent="0.2">
      <c r="A111" s="1" t="s">
        <v>472</v>
      </c>
      <c r="B111" s="31"/>
      <c r="E111" s="1" t="s">
        <v>421</v>
      </c>
      <c r="F111" s="1" t="s">
        <v>421</v>
      </c>
    </row>
    <row r="112" spans="1:10" s="1" customFormat="1" x14ac:dyDescent="0.2">
      <c r="J112" s="62"/>
    </row>
    <row r="113" spans="1:6" ht="20.100000000000001" hidden="1" customHeight="1" x14ac:dyDescent="0.2">
      <c r="A113" s="66" t="s">
        <v>490</v>
      </c>
      <c r="B113" s="66"/>
      <c r="C113" s="68" t="s">
        <v>517</v>
      </c>
      <c r="D113" s="68"/>
      <c r="E113" s="67">
        <v>1465118463.5899999</v>
      </c>
      <c r="F113" s="67">
        <v>1361785077.53</v>
      </c>
    </row>
    <row r="114" spans="1:6" ht="20.100000000000001" hidden="1" customHeight="1" x14ac:dyDescent="0.2">
      <c r="A114" s="66" t="s">
        <v>491</v>
      </c>
      <c r="B114" s="66"/>
      <c r="C114" s="68" t="s">
        <v>492</v>
      </c>
      <c r="D114" s="68"/>
      <c r="E114" s="69">
        <v>8541896.8000000007</v>
      </c>
      <c r="F114" s="70">
        <v>8541896.8000000007</v>
      </c>
    </row>
    <row r="115" spans="1:6" ht="20.100000000000001" hidden="1" customHeight="1" x14ac:dyDescent="0.2">
      <c r="A115" s="66" t="s">
        <v>493</v>
      </c>
      <c r="B115" s="66"/>
      <c r="C115" s="68" t="s">
        <v>518</v>
      </c>
      <c r="D115" s="68"/>
      <c r="E115" s="69">
        <v>912873662.46999967</v>
      </c>
      <c r="F115" s="70">
        <v>516406069.38</v>
      </c>
    </row>
    <row r="116" spans="1:6" ht="20.100000000000001" hidden="1" customHeight="1" x14ac:dyDescent="0.2">
      <c r="A116" s="66" t="s">
        <v>494</v>
      </c>
      <c r="B116" s="66"/>
      <c r="C116" s="68" t="s">
        <v>492</v>
      </c>
      <c r="D116" s="68"/>
      <c r="E116" s="69">
        <v>3425899.56</v>
      </c>
      <c r="F116" s="70">
        <v>3425899.56</v>
      </c>
    </row>
    <row r="117" spans="1:6" ht="20.100000000000001" hidden="1" customHeight="1" x14ac:dyDescent="0.2">
      <c r="A117" s="66" t="s">
        <v>495</v>
      </c>
      <c r="B117" s="66"/>
      <c r="C117" s="68" t="s">
        <v>519</v>
      </c>
      <c r="D117" s="68"/>
      <c r="E117" s="69">
        <v>377543920.2700001</v>
      </c>
      <c r="F117" s="70">
        <v>341770238.19</v>
      </c>
    </row>
    <row r="118" spans="1:6" ht="20.100000000000001" hidden="1" customHeight="1" x14ac:dyDescent="0.2">
      <c r="A118" s="66" t="s">
        <v>496</v>
      </c>
      <c r="B118" s="66"/>
      <c r="C118" s="68" t="s">
        <v>492</v>
      </c>
      <c r="D118" s="68"/>
      <c r="E118" s="69">
        <v>200000</v>
      </c>
      <c r="F118" s="70">
        <v>200000</v>
      </c>
    </row>
    <row r="119" spans="1:6" ht="20.100000000000001" hidden="1" customHeight="1" x14ac:dyDescent="0.2">
      <c r="A119" s="66" t="s">
        <v>497</v>
      </c>
      <c r="B119" s="66"/>
      <c r="C119" s="68" t="s">
        <v>520</v>
      </c>
      <c r="D119" s="68"/>
      <c r="E119" s="69">
        <v>415053705.30000007</v>
      </c>
      <c r="F119" s="70">
        <v>151744117.19</v>
      </c>
    </row>
    <row r="120" spans="1:6" ht="20.100000000000001" hidden="1" customHeight="1" x14ac:dyDescent="0.2">
      <c r="A120" s="66" t="s">
        <v>498</v>
      </c>
      <c r="B120" s="66"/>
      <c r="C120" s="68" t="s">
        <v>492</v>
      </c>
      <c r="D120" s="68"/>
      <c r="E120" s="69">
        <v>1244897</v>
      </c>
      <c r="F120" s="70">
        <v>1244897</v>
      </c>
    </row>
    <row r="121" spans="1:6" ht="20.100000000000001" hidden="1" customHeight="1" x14ac:dyDescent="0.2">
      <c r="A121" s="66" t="s">
        <v>499</v>
      </c>
      <c r="B121" s="66"/>
      <c r="C121" s="68" t="s">
        <v>521</v>
      </c>
      <c r="D121" s="68"/>
      <c r="E121" s="69">
        <v>699229887.33999991</v>
      </c>
      <c r="F121" s="70">
        <v>194371840.88999999</v>
      </c>
    </row>
    <row r="122" spans="1:6" ht="20.100000000000001" hidden="1" customHeight="1" x14ac:dyDescent="0.2">
      <c r="A122" s="66" t="s">
        <v>500</v>
      </c>
      <c r="B122" s="66"/>
      <c r="C122" s="68" t="s">
        <v>492</v>
      </c>
      <c r="D122" s="68"/>
      <c r="E122" s="69">
        <v>72583461</v>
      </c>
      <c r="F122" s="70">
        <v>72583461</v>
      </c>
    </row>
    <row r="123" spans="1:6" ht="20.100000000000001" hidden="1" customHeight="1" x14ac:dyDescent="0.2">
      <c r="A123" s="66" t="s">
        <v>501</v>
      </c>
      <c r="B123" s="66"/>
      <c r="C123" s="68" t="s">
        <v>522</v>
      </c>
      <c r="D123" s="68"/>
      <c r="E123" s="69">
        <v>453903535.56999993</v>
      </c>
      <c r="F123" s="70">
        <v>59180281.859999992</v>
      </c>
    </row>
    <row r="124" spans="1:6" ht="20.100000000000001" hidden="1" customHeight="1" x14ac:dyDescent="0.2">
      <c r="A124" s="66" t="s">
        <v>502</v>
      </c>
      <c r="B124" s="66"/>
      <c r="C124" s="68" t="s">
        <v>492</v>
      </c>
      <c r="D124" s="68"/>
      <c r="E124" s="69">
        <v>2326832</v>
      </c>
      <c r="F124" s="70">
        <v>2326832</v>
      </c>
    </row>
    <row r="125" spans="1:6" ht="20.100000000000001" hidden="1" customHeight="1" x14ac:dyDescent="0.2">
      <c r="A125" s="66" t="s">
        <v>503</v>
      </c>
      <c r="B125" s="66"/>
      <c r="C125" s="68" t="s">
        <v>523</v>
      </c>
      <c r="D125" s="68"/>
      <c r="E125" s="69">
        <v>40874683.410000011</v>
      </c>
      <c r="F125" s="70">
        <v>17710813.889999997</v>
      </c>
    </row>
    <row r="126" spans="1:6" ht="20.100000000000001" hidden="1" customHeight="1" x14ac:dyDescent="0.2">
      <c r="A126" s="66" t="s">
        <v>504</v>
      </c>
      <c r="B126" s="66"/>
      <c r="C126" s="68" t="s">
        <v>492</v>
      </c>
      <c r="D126" s="68"/>
      <c r="E126" s="69">
        <v>0</v>
      </c>
      <c r="F126" s="70">
        <v>0</v>
      </c>
    </row>
    <row r="127" spans="1:6" ht="20.100000000000001" hidden="1" customHeight="1" x14ac:dyDescent="0.2">
      <c r="A127" s="66" t="s">
        <v>505</v>
      </c>
      <c r="B127" s="66"/>
      <c r="C127" s="68" t="s">
        <v>524</v>
      </c>
      <c r="D127" s="68"/>
      <c r="E127" s="69">
        <v>433448576.84999996</v>
      </c>
      <c r="F127" s="70">
        <v>227321485.66</v>
      </c>
    </row>
    <row r="128" spans="1:6" ht="20.100000000000001" hidden="1" customHeight="1" x14ac:dyDescent="0.2">
      <c r="A128" s="66" t="s">
        <v>506</v>
      </c>
      <c r="B128" s="66"/>
      <c r="C128" s="71" t="s">
        <v>492</v>
      </c>
      <c r="D128" s="71"/>
      <c r="E128" s="72">
        <v>13525702.550000001</v>
      </c>
      <c r="F128" s="73">
        <v>13525702.550000001</v>
      </c>
    </row>
    <row r="129" spans="1:12" s="56" customFormat="1" ht="20.100000000000001" customHeight="1" x14ac:dyDescent="0.2">
      <c r="E129" s="57"/>
      <c r="F129" s="57"/>
    </row>
    <row r="130" spans="1:12" s="1" customFormat="1" ht="25.5" customHeight="1" x14ac:dyDescent="0.2">
      <c r="C130"/>
      <c r="D130"/>
      <c r="J130" s="62"/>
    </row>
    <row r="131" spans="1:12" s="1" customFormat="1" ht="18.75" x14ac:dyDescent="0.3">
      <c r="C131" s="218" t="str">
        <f>"LOCAL AUTHORITY BUDGETS "&amp;NOTES!$D$4</f>
        <v>LOCAL AUTHORITY BUDGETS 2018</v>
      </c>
      <c r="D131" s="218"/>
      <c r="E131" s="218"/>
      <c r="F131" s="218"/>
      <c r="G131" s="82"/>
      <c r="H131"/>
      <c r="I131"/>
      <c r="J131"/>
      <c r="K131"/>
    </row>
    <row r="132" spans="1:12" s="1" customFormat="1" x14ac:dyDescent="0.2">
      <c r="C132"/>
      <c r="D132"/>
      <c r="H132"/>
      <c r="I132"/>
      <c r="J132"/>
      <c r="K132"/>
    </row>
    <row r="133" spans="1:12" s="1" customFormat="1" ht="18.75" x14ac:dyDescent="0.3">
      <c r="A133" s="31"/>
      <c r="B133" s="31"/>
      <c r="C133" s="219" t="str">
        <f>CONCATENATE("Summary of Current Income and Expenditure by Division ",NOTES!$D$4)</f>
        <v>Summary of Current Income and Expenditure by Division 2018</v>
      </c>
      <c r="D133" s="220"/>
      <c r="E133" s="220"/>
      <c r="F133" s="221"/>
      <c r="H133"/>
      <c r="I133"/>
      <c r="J133"/>
      <c r="K133"/>
    </row>
    <row r="134" spans="1:12" s="1" customFormat="1" x14ac:dyDescent="0.2">
      <c r="A134" s="31"/>
      <c r="B134" s="31"/>
      <c r="C134" s="39" t="s">
        <v>507</v>
      </c>
      <c r="D134" s="121"/>
      <c r="E134" s="74" t="s">
        <v>315</v>
      </c>
      <c r="F134" s="74" t="s">
        <v>316</v>
      </c>
      <c r="H134"/>
      <c r="I134"/>
      <c r="J134"/>
      <c r="K134"/>
    </row>
    <row r="135" spans="1:12" s="1" customFormat="1" x14ac:dyDescent="0.2">
      <c r="A135" s="31"/>
      <c r="B135" s="31"/>
      <c r="C135" s="141"/>
      <c r="D135" s="139"/>
      <c r="E135" s="74" t="s">
        <v>317</v>
      </c>
      <c r="F135" s="74" t="s">
        <v>317</v>
      </c>
      <c r="H135"/>
      <c r="I135"/>
      <c r="J135"/>
      <c r="K135"/>
    </row>
    <row r="136" spans="1:12" s="1" customFormat="1" x14ac:dyDescent="0.2">
      <c r="C136" s="35" t="s">
        <v>527</v>
      </c>
      <c r="D136" s="6" t="s">
        <v>535</v>
      </c>
      <c r="E136" s="53">
        <f>E113-E114</f>
        <v>1456576566.79</v>
      </c>
      <c r="F136" s="140">
        <f>F113-F114</f>
        <v>1353243180.73</v>
      </c>
      <c r="G136" s="7"/>
      <c r="H136"/>
      <c r="I136"/>
      <c r="J136"/>
      <c r="K136"/>
      <c r="L136" s="7"/>
    </row>
    <row r="137" spans="1:12" s="1" customFormat="1" x14ac:dyDescent="0.2">
      <c r="C137" s="35" t="s">
        <v>528</v>
      </c>
      <c r="D137" s="6" t="s">
        <v>536</v>
      </c>
      <c r="E137" s="53">
        <f>E115-E116</f>
        <v>909447762.90999973</v>
      </c>
      <c r="F137" s="54">
        <f>F115-F116</f>
        <v>512980169.81999999</v>
      </c>
      <c r="G137" s="7"/>
      <c r="H137"/>
      <c r="I137"/>
      <c r="J137"/>
      <c r="K137"/>
      <c r="L137" s="7"/>
    </row>
    <row r="138" spans="1:12" s="1" customFormat="1" x14ac:dyDescent="0.2">
      <c r="C138" s="35" t="s">
        <v>529</v>
      </c>
      <c r="D138" s="6" t="s">
        <v>537</v>
      </c>
      <c r="E138" s="53">
        <f>E117-E118</f>
        <v>377343920.2700001</v>
      </c>
      <c r="F138" s="54">
        <f>F117-F118</f>
        <v>341570238.19</v>
      </c>
      <c r="H138"/>
      <c r="I138"/>
      <c r="J138"/>
      <c r="K138"/>
      <c r="L138" s="31"/>
    </row>
    <row r="139" spans="1:12" s="1" customFormat="1" x14ac:dyDescent="0.2">
      <c r="C139" s="35" t="s">
        <v>530</v>
      </c>
      <c r="D139" s="6" t="s">
        <v>538</v>
      </c>
      <c r="E139" s="53">
        <f>E119-E120</f>
        <v>413808808.30000007</v>
      </c>
      <c r="F139" s="54">
        <f>F119-F120</f>
        <v>150499220.19</v>
      </c>
      <c r="H139"/>
      <c r="I139"/>
      <c r="J139"/>
      <c r="K139"/>
      <c r="L139" s="7"/>
    </row>
    <row r="140" spans="1:12" s="1" customFormat="1" x14ac:dyDescent="0.2">
      <c r="C140" s="35" t="s">
        <v>531</v>
      </c>
      <c r="D140" s="6" t="s">
        <v>539</v>
      </c>
      <c r="E140" s="53">
        <f>E121-E122</f>
        <v>626646426.33999991</v>
      </c>
      <c r="F140" s="54">
        <f>F121-F122</f>
        <v>121788379.88999999</v>
      </c>
      <c r="H140"/>
      <c r="I140"/>
      <c r="J140"/>
      <c r="K140"/>
      <c r="L140" s="63"/>
    </row>
    <row r="141" spans="1:12" s="1" customFormat="1" x14ac:dyDescent="0.2">
      <c r="A141" s="31"/>
      <c r="C141" s="35" t="s">
        <v>532</v>
      </c>
      <c r="D141" s="6" t="s">
        <v>540</v>
      </c>
      <c r="E141" s="53">
        <f>E123-E124</f>
        <v>451576703.56999993</v>
      </c>
      <c r="F141" s="54">
        <f>F123-F124</f>
        <v>56853449.859999992</v>
      </c>
      <c r="H141"/>
      <c r="I141"/>
      <c r="J141"/>
      <c r="K141"/>
      <c r="L141" s="63"/>
    </row>
    <row r="142" spans="1:12" s="1" customFormat="1" x14ac:dyDescent="0.2">
      <c r="C142" s="35" t="s">
        <v>533</v>
      </c>
      <c r="D142" s="89" t="s">
        <v>541</v>
      </c>
      <c r="E142" s="53">
        <f>E125-E126</f>
        <v>40874683.410000011</v>
      </c>
      <c r="F142" s="54">
        <f>F125-F126</f>
        <v>17710813.889999997</v>
      </c>
      <c r="H142"/>
      <c r="I142"/>
      <c r="J142"/>
      <c r="K142"/>
    </row>
    <row r="143" spans="1:12" s="1" customFormat="1" x14ac:dyDescent="0.2">
      <c r="C143" s="35" t="s">
        <v>534</v>
      </c>
      <c r="D143" s="6" t="s">
        <v>542</v>
      </c>
      <c r="E143" s="53">
        <f>E127-E128</f>
        <v>419922874.29999995</v>
      </c>
      <c r="F143" s="54">
        <f>F127-F128</f>
        <v>213795783.10999998</v>
      </c>
      <c r="H143"/>
      <c r="I143"/>
      <c r="J143"/>
      <c r="K143"/>
    </row>
    <row r="144" spans="1:12" s="1" customFormat="1" x14ac:dyDescent="0.2">
      <c r="C144" s="88"/>
      <c r="D144" s="6"/>
      <c r="E144" s="53"/>
      <c r="F144" s="54"/>
      <c r="H144"/>
      <c r="I144"/>
      <c r="J144"/>
      <c r="K144"/>
    </row>
    <row r="145" spans="1:12" s="1" customFormat="1" ht="13.5" x14ac:dyDescent="0.25">
      <c r="C145" s="75" t="s">
        <v>543</v>
      </c>
      <c r="D145" s="102"/>
      <c r="E145" s="124">
        <f>SUM(E136:E144)</f>
        <v>4696197745.8899994</v>
      </c>
      <c r="F145" s="125">
        <f>SUM(F136:F144)</f>
        <v>2768441235.6799998</v>
      </c>
      <c r="H145"/>
      <c r="I145"/>
      <c r="J145"/>
      <c r="K145"/>
    </row>
    <row r="146" spans="1:12" s="1" customFormat="1" x14ac:dyDescent="0.2">
      <c r="C146" s="35"/>
      <c r="D146" s="104"/>
      <c r="E146" s="53"/>
      <c r="F146" s="54"/>
      <c r="H146"/>
      <c r="I146"/>
      <c r="J146"/>
      <c r="K146"/>
    </row>
    <row r="147" spans="1:12" s="1" customFormat="1" x14ac:dyDescent="0.2">
      <c r="A147" s="31"/>
      <c r="B147" s="31"/>
      <c r="C147" s="35" t="s">
        <v>478</v>
      </c>
      <c r="D147" s="89"/>
      <c r="E147" s="53"/>
      <c r="F147" s="54">
        <f>'Exp &amp; Inc by AUTHTYPE'!$F$85</f>
        <v>1510631787.22</v>
      </c>
      <c r="H147"/>
      <c r="I147"/>
      <c r="J147"/>
      <c r="K147"/>
    </row>
    <row r="148" spans="1:12" s="1" customFormat="1" x14ac:dyDescent="0.2">
      <c r="A148" s="31"/>
      <c r="B148" s="31"/>
      <c r="C148" s="35" t="s">
        <v>508</v>
      </c>
      <c r="D148" s="89"/>
      <c r="E148" s="53"/>
      <c r="F148" s="54">
        <f>'Exp &amp; Inc by AUTHTYPE'!$F$82</f>
        <v>395297649</v>
      </c>
      <c r="H148"/>
      <c r="I148"/>
      <c r="J148"/>
      <c r="K148"/>
    </row>
    <row r="149" spans="1:12" s="1" customFormat="1" x14ac:dyDescent="0.2">
      <c r="A149" s="31"/>
      <c r="B149" s="31"/>
      <c r="C149" s="35" t="s">
        <v>0</v>
      </c>
      <c r="D149" s="89"/>
      <c r="E149" s="53"/>
      <c r="F149" s="54">
        <f>'Exp &amp; Inc by AUTHTYPE'!$F$87</f>
        <v>-21827073.989999998</v>
      </c>
      <c r="H149"/>
      <c r="I149"/>
      <c r="J149"/>
      <c r="K149"/>
    </row>
    <row r="150" spans="1:12" s="31" customFormat="1" x14ac:dyDescent="0.2">
      <c r="C150" s="35" t="s">
        <v>235</v>
      </c>
      <c r="D150" s="89"/>
      <c r="E150" s="53"/>
      <c r="F150" s="54">
        <f>'Exp &amp; Inc by AUTHTYPE'!$F$83</f>
        <v>0</v>
      </c>
      <c r="G150" s="64"/>
      <c r="H150"/>
      <c r="I150"/>
      <c r="J150"/>
      <c r="K150"/>
      <c r="L150" s="64"/>
    </row>
    <row r="151" spans="1:12" s="31" customFormat="1" x14ac:dyDescent="0.2">
      <c r="C151" s="76"/>
      <c r="D151" s="103"/>
      <c r="E151" s="97"/>
      <c r="F151" s="138"/>
      <c r="G151" s="64"/>
      <c r="H151"/>
      <c r="I151"/>
      <c r="J151"/>
      <c r="K151"/>
      <c r="L151" s="64"/>
    </row>
    <row r="152" spans="1:12" s="31" customFormat="1" ht="13.5" x14ac:dyDescent="0.25">
      <c r="C152" s="75" t="s">
        <v>289</v>
      </c>
      <c r="D152" s="102"/>
      <c r="E152" s="124">
        <f>SUM(E145:E151)</f>
        <v>4696197745.8899994</v>
      </c>
      <c r="F152" s="125">
        <f>F145+F147+F148+F150-F149</f>
        <v>4696197745.8899994</v>
      </c>
      <c r="H152"/>
      <c r="I152"/>
      <c r="J152"/>
      <c r="K152"/>
    </row>
    <row r="153" spans="1:12" s="31" customFormat="1" x14ac:dyDescent="0.2">
      <c r="E153" s="64"/>
      <c r="H153" s="32"/>
      <c r="I153" s="43"/>
    </row>
    <row r="154" spans="1:12" s="31" customFormat="1" x14ac:dyDescent="0.2">
      <c r="E154" s="65"/>
      <c r="F154" s="176" t="s">
        <v>172</v>
      </c>
      <c r="G154" s="175"/>
      <c r="H154" s="32"/>
      <c r="I154" s="43"/>
    </row>
    <row r="155" spans="1:12" s="31" customFormat="1" x14ac:dyDescent="0.2">
      <c r="A155" s="56"/>
      <c r="E155" s="65"/>
      <c r="F155" s="65"/>
      <c r="H155" s="32"/>
      <c r="I155" s="43"/>
    </row>
    <row r="156" spans="1:12" s="1" customFormat="1" x14ac:dyDescent="0.2">
      <c r="C156" s="1" t="s">
        <v>1</v>
      </c>
      <c r="E156" s="7"/>
      <c r="J156" s="62"/>
    </row>
    <row r="157" spans="1:12" s="1" customFormat="1" x14ac:dyDescent="0.2">
      <c r="J157" s="62"/>
    </row>
    <row r="158" spans="1:12" s="1" customFormat="1" x14ac:dyDescent="0.2">
      <c r="C158"/>
      <c r="D158"/>
      <c r="J158" s="62"/>
    </row>
    <row r="159" spans="1:12" s="1" customFormat="1" x14ac:dyDescent="0.2">
      <c r="E159" s="7"/>
      <c r="J159" s="62"/>
    </row>
    <row r="160" spans="1:12" s="1" customFormat="1" x14ac:dyDescent="0.2">
      <c r="A160" s="31"/>
      <c r="B160" s="31"/>
      <c r="E160" s="7"/>
      <c r="J160" s="62"/>
    </row>
    <row r="161" spans="1:12" s="1" customFormat="1" x14ac:dyDescent="0.2">
      <c r="A161" s="31"/>
      <c r="B161" s="31"/>
      <c r="E161" s="7"/>
      <c r="J161" s="62"/>
    </row>
    <row r="162" spans="1:12" s="31" customFormat="1" x14ac:dyDescent="0.2">
      <c r="F162" s="64"/>
      <c r="G162" s="64"/>
      <c r="H162" s="32"/>
      <c r="I162" s="43"/>
      <c r="K162" s="64"/>
      <c r="L162" s="64"/>
    </row>
    <row r="163" spans="1:12" s="31" customFormat="1" x14ac:dyDescent="0.2">
      <c r="F163" s="64"/>
      <c r="G163" s="64"/>
      <c r="H163" s="32"/>
      <c r="I163" s="43"/>
      <c r="K163" s="64"/>
      <c r="L163" s="64"/>
    </row>
    <row r="164" spans="1:12" s="31" customFormat="1" x14ac:dyDescent="0.2">
      <c r="H164" s="32"/>
      <c r="I164" s="43"/>
    </row>
    <row r="165" spans="1:12" s="31" customFormat="1" x14ac:dyDescent="0.2">
      <c r="E165" s="64"/>
      <c r="H165" s="32"/>
      <c r="I165" s="43"/>
      <c r="K165" s="64"/>
    </row>
    <row r="166" spans="1:12" s="31" customFormat="1" x14ac:dyDescent="0.2">
      <c r="E166" s="65"/>
      <c r="F166" s="65"/>
      <c r="H166" s="32"/>
      <c r="I166" s="43"/>
      <c r="K166" s="65"/>
      <c r="L166" s="65"/>
    </row>
    <row r="167" spans="1:12" s="31" customFormat="1" x14ac:dyDescent="0.2">
      <c r="E167" s="65"/>
      <c r="F167" s="65"/>
      <c r="H167" s="32"/>
      <c r="I167" s="43"/>
      <c r="K167" s="65"/>
      <c r="L167" s="65"/>
    </row>
    <row r="168" spans="1:12" s="1" customFormat="1" x14ac:dyDescent="0.2">
      <c r="A168" s="31"/>
      <c r="B168" s="31"/>
      <c r="E168" s="7"/>
      <c r="J168" s="62"/>
    </row>
    <row r="169" spans="1:12" s="1" customFormat="1" x14ac:dyDescent="0.2"/>
    <row r="170" spans="1:12" s="1" customFormat="1" x14ac:dyDescent="0.2"/>
    <row r="171" spans="1:12" s="1" customFormat="1" x14ac:dyDescent="0.2"/>
    <row r="172" spans="1:12" s="1" customFormat="1" x14ac:dyDescent="0.2">
      <c r="J172" s="2"/>
      <c r="K172" s="3"/>
    </row>
    <row r="173" spans="1:12" s="1" customFormat="1" x14ac:dyDescent="0.2">
      <c r="A173" s="31"/>
      <c r="B173" s="31"/>
      <c r="J173" s="2"/>
      <c r="K173" s="3"/>
    </row>
    <row r="174" spans="1:12" s="1" customFormat="1" x14ac:dyDescent="0.2">
      <c r="A174" s="31"/>
      <c r="B174" s="31"/>
      <c r="E174" s="7"/>
      <c r="J174" s="62"/>
    </row>
    <row r="175" spans="1:12" s="1" customFormat="1" x14ac:dyDescent="0.2"/>
    <row r="176" spans="1:12" s="1" customFormat="1" x14ac:dyDescent="0.2"/>
    <row r="177" spans="1:11" s="1" customFormat="1" x14ac:dyDescent="0.2"/>
    <row r="178" spans="1:11" s="1" customFormat="1" x14ac:dyDescent="0.2">
      <c r="J178" s="2"/>
      <c r="K178" s="3"/>
    </row>
    <row r="179" spans="1:11" s="1" customFormat="1" x14ac:dyDescent="0.2">
      <c r="A179" s="31"/>
      <c r="B179" s="31"/>
      <c r="J179" s="2"/>
      <c r="K179" s="3"/>
    </row>
    <row r="180" spans="1:11" customFormat="1" x14ac:dyDescent="0.2"/>
    <row r="181" spans="1:11" s="1" customFormat="1" x14ac:dyDescent="0.2"/>
    <row r="182" spans="1:11" s="1" customFormat="1" x14ac:dyDescent="0.2"/>
    <row r="183" spans="1:11" s="1" customFormat="1" x14ac:dyDescent="0.2"/>
    <row r="184" spans="1:11" s="1" customFormat="1" x14ac:dyDescent="0.2"/>
    <row r="185" spans="1:11" s="1" customFormat="1" x14ac:dyDescent="0.2">
      <c r="A185" s="31"/>
      <c r="B185" s="31"/>
    </row>
    <row r="186" spans="1:11" s="1" customFormat="1" x14ac:dyDescent="0.2">
      <c r="A186" s="31"/>
      <c r="B186" s="31"/>
    </row>
    <row r="187" spans="1:11" s="1" customFormat="1" x14ac:dyDescent="0.2"/>
    <row r="188" spans="1:11" s="1" customFormat="1" x14ac:dyDescent="0.2"/>
    <row r="189" spans="1:11" s="1" customFormat="1" x14ac:dyDescent="0.2"/>
    <row r="190" spans="1:11" s="1" customFormat="1" x14ac:dyDescent="0.2"/>
    <row r="191" spans="1:11" s="1" customFormat="1" x14ac:dyDescent="0.2">
      <c r="A191" s="31"/>
      <c r="B191" s="31"/>
    </row>
    <row r="192" spans="1:11" s="1" customFormat="1" x14ac:dyDescent="0.2">
      <c r="A192" s="31"/>
      <c r="B192" s="31"/>
    </row>
    <row r="193" spans="1:10" s="1" customFormat="1" ht="18.75" x14ac:dyDescent="0.3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10" s="1" customFormat="1" x14ac:dyDescent="0.2">
      <c r="J194" s="62"/>
    </row>
    <row r="195" spans="1:10" s="1" customFormat="1" x14ac:dyDescent="0.2">
      <c r="J195" s="62"/>
    </row>
    <row r="196" spans="1:10" s="1" customFormat="1" x14ac:dyDescent="0.2">
      <c r="C196"/>
      <c r="D196"/>
      <c r="E196"/>
      <c r="J196" s="62"/>
    </row>
    <row r="197" spans="1:10" s="1" customFormat="1" x14ac:dyDescent="0.2">
      <c r="J197" s="62"/>
    </row>
    <row r="198" spans="1:10" s="1" customFormat="1" x14ac:dyDescent="0.2">
      <c r="A198"/>
      <c r="B198"/>
      <c r="F198"/>
      <c r="G198"/>
      <c r="H198"/>
      <c r="I198"/>
      <c r="J198" s="62"/>
    </row>
    <row r="199" spans="1:10" s="1" customFormat="1" x14ac:dyDescent="0.2">
      <c r="J199" s="62"/>
    </row>
    <row r="200" spans="1:10" s="1" customFormat="1" x14ac:dyDescent="0.2">
      <c r="J200" s="62"/>
    </row>
    <row r="201" spans="1:10" s="1" customFormat="1" x14ac:dyDescent="0.2">
      <c r="C201"/>
      <c r="D201"/>
      <c r="E201"/>
      <c r="J201" s="62"/>
    </row>
    <row r="202" spans="1:10" s="1" customFormat="1" x14ac:dyDescent="0.2">
      <c r="J202" s="62"/>
    </row>
    <row r="203" spans="1:10" s="1" customFormat="1" x14ac:dyDescent="0.2">
      <c r="A203"/>
      <c r="B203"/>
      <c r="F203"/>
      <c r="G203"/>
      <c r="H203"/>
      <c r="I203"/>
      <c r="J203" s="62"/>
    </row>
    <row r="204" spans="1:10" s="1" customFormat="1" x14ac:dyDescent="0.2">
      <c r="J204" s="62"/>
    </row>
    <row r="205" spans="1:10" s="1" customFormat="1" x14ac:dyDescent="0.2">
      <c r="J205" s="62"/>
    </row>
    <row r="206" spans="1:10" s="1" customFormat="1" x14ac:dyDescent="0.2">
      <c r="J206" s="62"/>
    </row>
    <row r="207" spans="1:10" s="1" customFormat="1" x14ac:dyDescent="0.2">
      <c r="J207" s="62"/>
    </row>
    <row r="208" spans="1:10" s="1" customFormat="1" x14ac:dyDescent="0.2">
      <c r="J208" s="62"/>
    </row>
    <row r="209" spans="3:10" s="1" customFormat="1" x14ac:dyDescent="0.2">
      <c r="J209" s="62"/>
    </row>
    <row r="210" spans="3:10" s="1" customFormat="1" x14ac:dyDescent="0.2">
      <c r="J210" s="62"/>
    </row>
    <row r="211" spans="3:10" s="1" customFormat="1" x14ac:dyDescent="0.2">
      <c r="C211"/>
      <c r="D211"/>
      <c r="E211"/>
      <c r="J211" s="62"/>
    </row>
    <row r="212" spans="3:10" s="1" customFormat="1" x14ac:dyDescent="0.2">
      <c r="J212" s="62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B6" workbookViewId="0">
      <selection activeCell="C8" sqref="C8"/>
    </sheetView>
  </sheetViews>
  <sheetFormatPr defaultColWidth="17.28515625" defaultRowHeight="12.75" x14ac:dyDescent="0.2"/>
  <cols>
    <col min="1" max="1" width="17.28515625" style="1" hidden="1" customWidth="1"/>
    <col min="2" max="2" width="31.85546875" style="1" customWidth="1"/>
    <col min="3" max="3" width="15.28515625" style="1" customWidth="1"/>
    <col min="4" max="4" width="17.28515625" style="1" customWidth="1"/>
    <col min="5" max="5" width="21.5703125" style="1" customWidth="1"/>
    <col min="6" max="6" width="23" style="1" customWidth="1"/>
    <col min="7" max="16384" width="17.28515625" style="1"/>
  </cols>
  <sheetData>
    <row r="1" spans="2:7" s="59" customFormat="1" ht="28.5" customHeight="1" x14ac:dyDescent="0.3">
      <c r="B1" s="222" t="str">
        <f>CONCATENATE("TOTAL REVENUE INCOME ",NOTES!$D$4)</f>
        <v>TOTAL REVENUE INCOME 2018</v>
      </c>
      <c r="C1" s="222"/>
      <c r="D1" s="222"/>
      <c r="E1" s="222"/>
      <c r="F1" s="222"/>
      <c r="G1" s="85"/>
    </row>
    <row r="2" spans="2:7" s="59" customFormat="1" ht="28.5" customHeight="1" x14ac:dyDescent="0.3">
      <c r="B2" s="84"/>
      <c r="C2" s="84"/>
      <c r="D2" s="84"/>
      <c r="E2" s="84"/>
      <c r="F2" s="84"/>
      <c r="G2" s="85"/>
    </row>
    <row r="3" spans="2:7" s="59" customFormat="1" ht="28.5" customHeight="1" x14ac:dyDescent="0.3">
      <c r="B3" s="84"/>
      <c r="C3" s="84"/>
      <c r="D3" s="84"/>
      <c r="E3" s="84"/>
      <c r="F3" s="84"/>
      <c r="G3" s="85"/>
    </row>
    <row r="4" spans="2:7" s="59" customFormat="1" ht="28.5" customHeight="1" x14ac:dyDescent="0.3">
      <c r="B4" s="84"/>
      <c r="C4" s="84"/>
      <c r="D4" s="84"/>
      <c r="E4" s="84"/>
      <c r="F4" s="84"/>
      <c r="G4" s="85"/>
    </row>
    <row r="5" spans="2:7" s="59" customFormat="1" ht="28.5" customHeight="1" x14ac:dyDescent="0.3">
      <c r="B5" s="84"/>
      <c r="C5" s="84"/>
      <c r="D5" s="84"/>
      <c r="E5" s="84"/>
      <c r="F5" s="84"/>
      <c r="G5" s="85"/>
    </row>
    <row r="6" spans="2:7" s="59" customFormat="1" ht="28.5" customHeight="1" x14ac:dyDescent="0.3">
      <c r="B6" s="84"/>
      <c r="C6" s="84"/>
      <c r="D6" s="84"/>
      <c r="E6" s="84"/>
      <c r="F6" s="84"/>
      <c r="G6" s="85"/>
    </row>
    <row r="7" spans="2:7" s="59" customFormat="1" x14ac:dyDescent="0.2"/>
    <row r="8" spans="2:7" s="59" customFormat="1" x14ac:dyDescent="0.2"/>
    <row r="9" spans="2:7" s="59" customFormat="1" x14ac:dyDescent="0.2"/>
    <row r="10" spans="2:7" s="59" customFormat="1" x14ac:dyDescent="0.2"/>
    <row r="11" spans="2:7" s="59" customFormat="1" x14ac:dyDescent="0.2"/>
    <row r="12" spans="2:7" s="59" customFormat="1" x14ac:dyDescent="0.2"/>
    <row r="13" spans="2:7" s="59" customFormat="1" x14ac:dyDescent="0.2"/>
    <row r="14" spans="2:7" s="59" customFormat="1" x14ac:dyDescent="0.2"/>
    <row r="15" spans="2:7" s="59" customFormat="1" x14ac:dyDescent="0.2"/>
    <row r="16" spans="2:7" s="59" customFormat="1" x14ac:dyDescent="0.2"/>
    <row r="17" s="59" customFormat="1" x14ac:dyDescent="0.2"/>
    <row r="18" s="59" customFormat="1" x14ac:dyDescent="0.2"/>
    <row r="19" s="59" customFormat="1" x14ac:dyDescent="0.2"/>
    <row r="20" s="59" customFormat="1" x14ac:dyDescent="0.2"/>
    <row r="21" s="59" customFormat="1" x14ac:dyDescent="0.2"/>
    <row r="22" s="59" customFormat="1" x14ac:dyDescent="0.2"/>
    <row r="23" s="59" customFormat="1" x14ac:dyDescent="0.2"/>
    <row r="24" s="59" customFormat="1" x14ac:dyDescent="0.2"/>
    <row r="25" s="59" customFormat="1" x14ac:dyDescent="0.2"/>
    <row r="26" s="59" customFormat="1" x14ac:dyDescent="0.2"/>
    <row r="27" s="59" customFormat="1" x14ac:dyDescent="0.2"/>
    <row r="28" s="59" customFormat="1" x14ac:dyDescent="0.2"/>
    <row r="29" s="59" customFormat="1" x14ac:dyDescent="0.2"/>
    <row r="30" s="59" customFormat="1" x14ac:dyDescent="0.2"/>
    <row r="31" s="59" customFormat="1" x14ac:dyDescent="0.2"/>
    <row r="32" s="59" customFormat="1" x14ac:dyDescent="0.2"/>
    <row r="33" spans="2:6" s="59" customFormat="1" x14ac:dyDescent="0.2"/>
    <row r="34" spans="2:6" s="59" customFormat="1" x14ac:dyDescent="0.2"/>
    <row r="36" spans="2:6" s="6" customFormat="1" x14ac:dyDescent="0.2">
      <c r="C36" s="79"/>
      <c r="D36" s="78"/>
      <c r="E36" s="78"/>
      <c r="F36" s="79"/>
    </row>
    <row r="37" spans="2:6" s="6" customFormat="1" x14ac:dyDescent="0.2">
      <c r="C37" s="79"/>
      <c r="D37" s="78"/>
      <c r="E37" s="78"/>
      <c r="F37" s="79"/>
    </row>
    <row r="38" spans="2:6" s="6" customFormat="1" x14ac:dyDescent="0.2">
      <c r="C38" s="79" t="s">
        <v>277</v>
      </c>
      <c r="D38" s="78"/>
      <c r="E38" s="78"/>
      <c r="F38" s="79"/>
    </row>
    <row r="39" spans="2:6" s="6" customFormat="1" x14ac:dyDescent="0.2">
      <c r="B39" s="100"/>
      <c r="C39" s="101"/>
      <c r="D39" s="78"/>
      <c r="E39" s="78"/>
      <c r="F39" s="79"/>
    </row>
    <row r="40" spans="2:6" x14ac:dyDescent="0.2">
      <c r="B40" s="35" t="s">
        <v>278</v>
      </c>
      <c r="C40" s="60">
        <f>('Exp &amp; Inc by AUTHTYPE'!F81-'Exp &amp; Inc by AUTHTYPE'!E81)/('Exp &amp; Inc by AUTHTYPE'!F$86-'Exp &amp; Inc by AUTHTYPE'!E$86)</f>
        <v>0.31073161577066399</v>
      </c>
      <c r="D40" s="80"/>
      <c r="E40" s="80"/>
      <c r="F40" s="80"/>
    </row>
    <row r="41" spans="2:6" x14ac:dyDescent="0.2">
      <c r="B41" s="35" t="s">
        <v>477</v>
      </c>
      <c r="C41" s="60">
        <f>('Exp &amp; Inc by AUTHTYPE'!F84-'Exp &amp; Inc by AUTHTYPE'!E84)/('Exp &amp; Inc by AUTHTYPE'!F$86-'Exp &amp; Inc by AUTHTYPE'!E$86)</f>
        <v>0.28139461696300649</v>
      </c>
      <c r="D41" s="80"/>
      <c r="E41" s="80"/>
      <c r="F41" s="80"/>
    </row>
    <row r="42" spans="2:6" x14ac:dyDescent="0.2">
      <c r="B42" s="35" t="s">
        <v>478</v>
      </c>
      <c r="C42" s="60">
        <f>('Exp &amp; Inc by AUTHTYPE'!F85-'Exp &amp; Inc by AUTHTYPE'!E85)/('Exp &amp; Inc by AUTHTYPE'!F$86-'Exp &amp; Inc by AUTHTYPE'!E$86)</f>
        <v>0.32327906075457052</v>
      </c>
      <c r="D42" s="80"/>
      <c r="E42" s="80"/>
      <c r="F42" s="80"/>
    </row>
    <row r="43" spans="2:6" x14ac:dyDescent="0.2">
      <c r="B43" s="36" t="s">
        <v>601</v>
      </c>
      <c r="C43" s="60">
        <f>('Exp &amp; Inc by AUTHTYPE'!F82-'Exp &amp; Inc by AUTHTYPE'!E82)/('Exp &amp; Inc by AUTHTYPE'!F$86-'Exp &amp; Inc by AUTHTYPE'!E$86)</f>
        <v>8.4594706511759016E-2</v>
      </c>
      <c r="D43" s="80"/>
      <c r="E43" s="80"/>
      <c r="F43" s="80"/>
    </row>
    <row r="44" spans="2:6" x14ac:dyDescent="0.2">
      <c r="B44" s="61"/>
      <c r="C44" s="77">
        <f>ROUND(SUM(C40:C43),1)</f>
        <v>1</v>
      </c>
      <c r="D44" s="81"/>
      <c r="E44" s="81"/>
      <c r="F44" s="81"/>
    </row>
    <row r="46" spans="2:6" x14ac:dyDescent="0.2">
      <c r="B46" s="1" t="s">
        <v>620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- (DECLG)</cp:lastModifiedBy>
  <cp:lastPrinted>2018-06-14T10:03:25Z</cp:lastPrinted>
  <dcterms:created xsi:type="dcterms:W3CDTF">2003-10-29T12:54:35Z</dcterms:created>
  <dcterms:modified xsi:type="dcterms:W3CDTF">2018-06-14T10:03:53Z</dcterms:modified>
</cp:coreProperties>
</file>