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ing.cloud.gov.ie/apps/eDocs/S/HLGF007/Files/HLGF007-001-2023/Budget Checks 2024/"/>
    </mc:Choice>
  </mc:AlternateContent>
  <bookViews>
    <workbookView xWindow="-110" yWindow="-110" windowWidth="23260" windowHeight="12580" tabRatio="887" firstSheet="2" activeTab="6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/>
  <c r="L24" i="73"/>
  <c r="H25" i="73"/>
  <c r="J25" i="73" s="1"/>
  <c r="L25" i="73" s="1"/>
  <c r="H26" i="73"/>
  <c r="J26" i="73" s="1"/>
  <c r="L26" i="73" s="1"/>
  <c r="H27" i="73"/>
  <c r="J27" i="73" s="1"/>
  <c r="L27" i="73" s="1"/>
  <c r="H28" i="73"/>
  <c r="J28" i="73" s="1"/>
  <c r="L28" i="73" s="1"/>
  <c r="H29" i="73"/>
  <c r="J29" i="73"/>
  <c r="L29" i="73"/>
  <c r="H30" i="73"/>
  <c r="J30" i="73" s="1"/>
  <c r="L30" i="73" s="1"/>
  <c r="H31" i="73"/>
  <c r="J31" i="73" s="1"/>
  <c r="L31" i="73" s="1"/>
  <c r="H32" i="73"/>
  <c r="J32" i="73" s="1"/>
  <c r="L32" i="73" s="1"/>
  <c r="H33" i="73"/>
  <c r="J33" i="73" s="1"/>
  <c r="L33" i="73" s="1"/>
  <c r="H34" i="73"/>
  <c r="J34" i="73" s="1"/>
  <c r="L34" i="73" s="1"/>
  <c r="H35" i="73"/>
  <c r="J35" i="73" s="1"/>
  <c r="L35" i="73" s="1"/>
  <c r="H36" i="73"/>
  <c r="J36" i="73" s="1"/>
  <c r="L36" i="73" s="1"/>
  <c r="H37" i="73"/>
  <c r="J37" i="73" s="1"/>
  <c r="L37" i="73" s="1"/>
  <c r="H38" i="73"/>
  <c r="J38" i="73"/>
  <c r="L38" i="73" s="1"/>
  <c r="H39" i="73"/>
  <c r="J39" i="73" s="1"/>
  <c r="L39" i="73" s="1"/>
  <c r="H40" i="73"/>
  <c r="J40" i="73" s="1"/>
  <c r="L40" i="73" s="1"/>
  <c r="H41" i="73"/>
  <c r="J41" i="73" s="1"/>
  <c r="L41" i="73" s="1"/>
  <c r="H42" i="73"/>
  <c r="J42" i="73" s="1"/>
  <c r="L42" i="73" s="1"/>
  <c r="H43" i="73"/>
  <c r="J43" i="73" s="1"/>
  <c r="L43" i="73" s="1"/>
  <c r="H44" i="73"/>
  <c r="J44" i="73"/>
  <c r="L44" i="73" s="1"/>
  <c r="H45" i="73"/>
  <c r="J45" i="73" s="1"/>
  <c r="L45" i="73" s="1"/>
  <c r="H46" i="73"/>
  <c r="J46" i="73"/>
  <c r="L46" i="73" s="1"/>
  <c r="H47" i="73"/>
  <c r="J47" i="73" s="1"/>
  <c r="L47" i="73" s="1"/>
  <c r="H48" i="73"/>
  <c r="J48" i="73"/>
  <c r="L48" i="73"/>
  <c r="H49" i="73"/>
  <c r="J49" i="73" s="1"/>
  <c r="L49" i="73" s="1"/>
  <c r="H50" i="73"/>
  <c r="J50" i="73" s="1"/>
  <c r="L50" i="73" s="1"/>
  <c r="H51" i="73"/>
  <c r="J51" i="73" s="1"/>
  <c r="L51" i="73" s="1"/>
  <c r="H52" i="73"/>
  <c r="J52" i="73"/>
  <c r="L52" i="73" s="1"/>
  <c r="H53" i="73"/>
  <c r="J53" i="73"/>
  <c r="L53" i="73" s="1"/>
  <c r="C42" i="79" l="1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0" i="52"/>
  <c r="L152" i="52" s="1"/>
  <c r="L160" i="52" s="1"/>
  <c r="L163" i="52" s="1"/>
  <c r="K150" i="52"/>
  <c r="K152" i="52" s="1"/>
  <c r="K160" i="52" s="1"/>
  <c r="K163" i="52" s="1"/>
  <c r="H152" i="52"/>
  <c r="G152" i="52"/>
  <c r="H59" i="73"/>
  <c r="J59" i="73" s="1"/>
  <c r="C91" i="66"/>
  <c r="G77" i="66"/>
  <c r="D76" i="66"/>
  <c r="G85" i="66"/>
  <c r="G86" i="66" s="1"/>
  <c r="G88" i="66" s="1"/>
  <c r="G79" i="66"/>
  <c r="B32" i="79"/>
  <c r="B30" i="79"/>
  <c r="C46" i="79"/>
  <c r="B46" i="79"/>
  <c r="B38" i="79"/>
  <c r="B21" i="79"/>
  <c r="B44" i="79"/>
  <c r="B40" i="79"/>
  <c r="C40" i="79"/>
  <c r="F87" i="66"/>
  <c r="F149" i="69" s="1"/>
  <c r="F84" i="66"/>
  <c r="F83" i="66"/>
  <c r="J111" i="78" s="1"/>
  <c r="F82" i="66"/>
  <c r="F148" i="69" s="1"/>
  <c r="F81" i="66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E79" i="66"/>
  <c r="D85" i="66"/>
  <c r="D86" i="66" s="1"/>
  <c r="D88" i="66" s="1"/>
  <c r="E85" i="66"/>
  <c r="E86" i="66" s="1"/>
  <c r="E88" i="66" s="1"/>
  <c r="B15" i="71"/>
  <c r="B23" i="79"/>
  <c r="B25" i="79"/>
  <c r="B27" i="79"/>
  <c r="B34" i="79"/>
  <c r="C6" i="57"/>
  <c r="C7" i="57"/>
  <c r="C9" i="57" s="1"/>
  <c r="C8" i="57"/>
  <c r="J112" i="78"/>
  <c r="C30" i="79" l="1"/>
  <c r="J110" i="78"/>
  <c r="H62" i="73"/>
  <c r="F79" i="66"/>
  <c r="C8" i="79" s="1"/>
  <c r="D14" i="79" s="1"/>
  <c r="C10" i="57"/>
  <c r="D42" i="79"/>
  <c r="D46" i="79"/>
  <c r="D44" i="79"/>
  <c r="F145" i="69"/>
  <c r="C32" i="79" s="1"/>
  <c r="D32" i="79" s="1"/>
  <c r="F150" i="69"/>
  <c r="E145" i="69"/>
  <c r="E152" i="69" s="1"/>
  <c r="J54" i="73"/>
  <c r="J107" i="78"/>
  <c r="C34" i="79"/>
  <c r="D34" i="79" s="1"/>
  <c r="D40" i="79"/>
  <c r="F85" i="66"/>
  <c r="I107" i="78"/>
  <c r="I114" i="78" s="1"/>
  <c r="C12" i="79" s="1"/>
  <c r="C16" i="79"/>
  <c r="D12" i="79" l="1"/>
  <c r="D16" i="79"/>
  <c r="C10" i="79"/>
  <c r="D10" i="79" s="1"/>
  <c r="J56" i="73"/>
  <c r="J62" i="73" s="1"/>
  <c r="L54" i="73"/>
  <c r="F147" i="69"/>
  <c r="F152" i="69" s="1"/>
  <c r="C23" i="79" s="1"/>
  <c r="J109" i="78"/>
  <c r="J114" i="78" s="1"/>
  <c r="C25" i="79" s="1"/>
  <c r="F86" i="66"/>
  <c r="C42" i="68" s="1"/>
  <c r="C43" i="68" l="1"/>
  <c r="C41" i="68"/>
  <c r="F88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<sst xmlns="http://schemas.openxmlformats.org/spreadsheetml/2006/main" count="4284" uniqueCount="613">
  <si>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</si>
  <si>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</si>
  <si>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</si>
  <si>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</si>
  <si>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</si>
  <si>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</si>
  <si>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</si>
  <si>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</si>
  <si>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</si>
  <si>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</si>
  <si>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</si>
  <si>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</si>
  <si>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</si>
  <si>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</si>
  <si>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</si>
  <si>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</si>
  <si>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</si>
  <si>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</si>
  <si>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</si>
  <si>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</si>
  <si>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</si>
  <si>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</si>
  <si>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</si>
  <si>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</si>
  <si>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</si>
  <si>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</si>
  <si>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</si>
  <si>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</si>
  <si>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</si>
  <si>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</si>
  <si>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</si>
  <si>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</si>
  <si>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</si>
  <si>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</si>
  <si>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</si>
  <si>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</si>
  <si>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</si>
  <si>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</si>
  <si>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</si>
  <si>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</si>
  <si>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</si>
  <si>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</si>
  <si>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</si>
  <si>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</si>
  <si>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</si>
  <si>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</si>
  <si>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</si>
  <si>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</si>
  <si>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</si>
  <si>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</si>
  <si>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</si>
  <si>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</si>
  <si>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</si>
  <si>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</si>
  <si>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</si>
  <si>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</si>
  <si>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</si>
  <si>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</si>
  <si>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</si>
  <si>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</si>
  <si>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</si>
  <si>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</si>
  <si>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</si>
  <si>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</si>
  <si>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</si>
  <si>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</si>
  <si>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</si>
  <si>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</si>
  <si>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</si>
  <si>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</si>
  <si>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</si>
  <si>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</si>
  <si>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</si>
  <si>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</si>
  <si>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</si>
  <si>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</si>
  <si>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</si>
  <si>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</si>
  <si>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</si>
  <si>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</si>
  <si>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</si>
  <si>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</si>
  <si>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</si>
  <si>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</si>
  <si>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</si>
  <si>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</si>
  <si>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</si>
  <si>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</si>
  <si>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</si>
  <si>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</si>
  <si>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</si>
  <si>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</si>
  <si>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</si>
  <si>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</si>
  <si>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</si>
  <si>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</si>
  <si>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</si>
  <si>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</si>
  <si>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</si>
  <si>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</si>
  <si>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</si>
  <si>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</si>
  <si>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</si>
  <si>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</si>
  <si>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</si>
  <si>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</si>
  <si>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</si>
  <si>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</si>
  <si>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</si>
  <si>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</si>
  <si>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</si>
  <si>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</si>
  <si>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</si>
  <si>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</si>
  <si>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</si>
  <si>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</si>
  <si>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</si>
  <si>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</si>
  <si>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</si>
  <si>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</si>
  <si>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</si>
  <si>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</si>
  <si>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</si>
  <si>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</si>
  <si>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</si>
  <si>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</si>
  <si>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</si>
  <si>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</si>
  <si>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</si>
  <si>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</si>
  <si>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</si>
  <si>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</si>
  <si>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</si>
  <si>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</si>
  <si>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</si>
  <si>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</si>
  <si>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</si>
  <si>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</si>
  <si>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</si>
  <si>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</si>
  <si>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</si>
  <si>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</si>
  <si>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</si>
  <si>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</si>
  <si>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Regional Road – Maintenance and Improvement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</si>
  <si>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</si>
  <si>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</si>
  <si>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</si>
  <si>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</si>
  <si>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</si>
  <si>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</si>
  <si>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</si>
  <si>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</si>
  <si>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</si>
  <si>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</si>
  <si>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</si>
  <si>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</si>
  <si>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</si>
  <si>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</si>
  <si>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</si>
  <si>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</si>
  <si>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</si>
  <si>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</si>
  <si>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</si>
  <si>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</si>
  <si>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</si>
  <si>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</si>
  <si>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</si>
  <si>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</si>
  <si>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</si>
  <si>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</si>
  <si>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</si>
  <si>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</si>
  <si>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</si>
  <si>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</si>
  <si>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</si>
  <si>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</si>
  <si>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</si>
  <si>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</si>
  <si>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</si>
  <si>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</si>
  <si>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</si>
  <si>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</si>
  <si>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</si>
  <si>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</si>
  <si>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</si>
  <si>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</si>
  <si>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Change made</t>
  </si>
  <si>
    <t>Date</t>
  </si>
  <si>
    <t>Revenue Exp &amp; Inc &amp; ARV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</si>
  <si>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</si>
  <si>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</si>
  <si>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</si>
  <si>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</si>
  <si>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</si>
  <si>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</si>
  <si>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</si>
  <si>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</si>
  <si>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</si>
  <si>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</si>
  <si>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</si>
  <si>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Exp &amp; Inc by AUTHTYPE</t>
  </si>
  <si>
    <t>Exp &amp; Inc by SVCDIV C&amp;D</t>
  </si>
  <si>
    <t>Exp &amp; Inc by SVCDIV E&amp;F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</si>
  <si>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</si>
  <si>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</si>
  <si>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</si>
  <si>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</si>
  <si>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</si>
  <si>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</si>
  <si>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</si>
  <si>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</si>
  <si>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</si>
  <si>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</si>
  <si>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</si>
  <si>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</si>
  <si>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</si>
  <si>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</si>
  <si>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</si>
  <si>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</si>
  <si>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</si>
  <si>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</si>
  <si>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</si>
  <si>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</si>
  <si>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</si>
  <si>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</si>
  <si>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</si>
  <si>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</si>
  <si>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</si>
  <si>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</si>
  <si>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</si>
  <si>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</si>
  <si>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</si>
  <si>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</si>
  <si>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</si>
  <si>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</si>
  <si>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</si>
  <si>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</si>
  <si>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</si>
  <si>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</si>
  <si>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</si>
  <si>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</si>
  <si>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</si>
  <si>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</si>
  <si>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</si>
  <si>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</si>
  <si>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</si>
  <si>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</si>
  <si>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</si>
  <si>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</si>
  <si>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</si>
  <si>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</si>
  <si>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</si>
  <si>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</si>
  <si>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</si>
  <si>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</si>
  <si>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</si>
  <si>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</si>
  <si>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</si>
  <si>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</si>
  <si>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</si>
  <si>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</si>
  <si>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</si>
  <si>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</si>
  <si>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</si>
  <si>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</si>
  <si>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</si>
  <si>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</si>
  <si>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</si>
  <si>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</si>
  <si>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</si>
  <si>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</si>
  <si>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</si>
  <si>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</si>
  <si>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</si>
  <si>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</si>
  <si>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</si>
  <si>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</si>
  <si>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</si>
  <si>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</si>
  <si>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</si>
  <si>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</si>
  <si>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</si>
  <si>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</si>
  <si>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</si>
  <si>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</si>
  <si>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</si>
  <si>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</si>
  <si>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</si>
  <si>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</si>
  <si>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</si>
  <si>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</si>
  <si>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</si>
  <si>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</si>
  <si>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</si>
  <si>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</si>
  <si>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</si>
  <si>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</si>
  <si>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</si>
  <si>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</si>
  <si>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</si>
  <si>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</si>
  <si>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</si>
  <si>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</si>
  <si>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</si>
  <si>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</si>
  <si>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</si>
  <si>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</si>
  <si>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</si>
  <si>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</si>
  <si>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</si>
  <si>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</si>
  <si>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</si>
  <si>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</si>
  <si>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</si>
  <si>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</si>
  <si>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</si>
  <si>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</si>
  <si>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</si>
  <si>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</si>
  <si>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</si>
  <si>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</si>
  <si>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</si>
  <si>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</si>
  <si>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</si>
  <si>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</si>
  <si>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</si>
  <si>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</si>
  <si>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</si>
  <si>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</si>
  <si>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</si>
  <si>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</si>
  <si>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</si>
  <si>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</si>
  <si>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</si>
  <si>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</si>
  <si>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</si>
  <si>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</si>
  <si>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</si>
  <si>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</si>
  <si>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</si>
  <si>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</si>
  <si>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</si>
  <si>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</si>
  <si>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</si>
  <si>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</si>
  <si>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</si>
  <si>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</si>
  <si>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</si>
  <si>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</si>
  <si>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</si>
  <si>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</si>
  <si>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</si>
  <si>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</si>
  <si>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</si>
  <si>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</si>
  <si>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</si>
  <si>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</si>
  <si>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</si>
  <si>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</si>
  <si>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</si>
  <si>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</si>
  <si>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</si>
  <si>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</si>
  <si>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</si>
  <si>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</si>
  <si>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</si>
  <si>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</si>
  <si>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</si>
  <si>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</si>
  <si>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</si>
  <si>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</si>
  <si>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</si>
  <si>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</si>
  <si>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</si>
  <si>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</si>
  <si>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</si>
  <si>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</si>
  <si>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</si>
  <si>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</si>
  <si>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</si>
  <si>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</si>
  <si>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</si>
  <si>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</si>
  <si>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</si>
  <si>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</si>
  <si>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</si>
  <si>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</si>
  <si>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</si>
  <si>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</si>
  <si>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</si>
  <si>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</si>
  <si>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</si>
  <si>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</si>
  <si>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</si>
  <si>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</si>
  <si>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</si>
  <si>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</si>
  <si>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</si>
  <si>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</si>
  <si>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</si>
  <si>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</si>
  <si>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</si>
  <si>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</si>
  <si>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</si>
  <si>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</si>
  <si>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</si>
  <si>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</si>
  <si>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</si>
  <si>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</si>
  <si>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</si>
  <si>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</si>
  <si>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</si>
  <si>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</si>
  <si>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</si>
  <si>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</si>
  <si>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</si>
  <si>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</si>
  <si>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</si>
  <si>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</si>
  <si>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</si>
  <si>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</si>
  <si>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</si>
  <si>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</si>
  <si>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</si>
  <si>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</si>
  <si>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</si>
  <si>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</si>
  <si>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</si>
  <si>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</si>
  <si>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</si>
  <si>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</si>
  <si>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</si>
  <si>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</si>
  <si>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</si>
  <si>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</si>
  <si>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</si>
  <si>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</si>
  <si>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</si>
  <si>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</si>
  <si>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</si>
  <si>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</si>
  <si>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</si>
  <si>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</si>
  <si>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</si>
  <si>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</si>
  <si>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</si>
  <si>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</si>
  <si>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</si>
  <si>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</si>
  <si>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</si>
  <si>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</si>
  <si>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</si>
  <si>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</si>
  <si>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</si>
  <si>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</si>
  <si>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</si>
  <si>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</si>
  <si>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</si>
  <si>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</si>
  <si>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</si>
  <si>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</si>
  <si>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</si>
  <si>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</si>
  <si>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</si>
  <si>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</si>
  <si>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</si>
  <si>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</si>
  <si>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</si>
  <si>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</si>
  <si>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</si>
  <si>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</si>
  <si>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</si>
  <si>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</si>
  <si>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</si>
  <si>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</si>
  <si>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</si>
  <si>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</si>
  <si>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</si>
  <si>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</si>
  <si>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</si>
  <si>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</si>
  <si>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</si>
  <si>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</si>
  <si>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</si>
  <si>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</si>
  <si>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</si>
  <si>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</si>
  <si>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</si>
  <si>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</si>
  <si>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</si>
  <si>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</si>
  <si>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</si>
  <si>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</si>
  <si>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</si>
  <si>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</si>
  <si>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</si>
  <si>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</si>
  <si>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</si>
  <si>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</si>
  <si>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(1)</t>
  </si>
  <si>
    <t>(2)</t>
  </si>
  <si>
    <t>(3)</t>
  </si>
  <si>
    <t>Debit Balances are shown as plus values and credit balances are shown as minus values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</si>
  <si>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</si>
  <si>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</si>
  <si>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</si>
  <si>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</si>
  <si>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</si>
  <si>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</si>
  <si>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</si>
  <si>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</si>
  <si>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</si>
  <si>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</si>
  <si>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</si>
  <si>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</si>
  <si>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</si>
  <si>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Calculation is based on total income excluding Debit/Credit Balances</t>
  </si>
  <si>
    <t>Miscellaneous Bodies</t>
  </si>
  <si>
    <t>CO;CI;NR</t>
  </si>
  <si>
    <t>See Introduction for detailed explanation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</si>
  <si>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</si>
  <si>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</si>
  <si>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</si>
  <si>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</si>
  <si>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</si>
  <si>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</si>
  <si>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</si>
  <si>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</si>
  <si>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</si>
  <si>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</si>
  <si>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</si>
  <si>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</si>
  <si>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</si>
  <si>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</si>
  <si>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</si>
  <si>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</si>
  <si>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</si>
  <si>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</si>
  <si>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</si>
  <si>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</si>
  <si>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</si>
  <si>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</si>
  <si>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</si>
  <si>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</si>
  <si>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</si>
  <si>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</si>
  <si>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</si>
  <si>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</si>
  <si>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</si>
  <si>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</si>
  <si>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</si>
  <si>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</si>
  <si>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</si>
  <si>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</si>
  <si>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</si>
  <si>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</si>
  <si>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</si>
  <si>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</si>
  <si>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</si>
  <si>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NOTES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</si>
  <si>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</si>
  <si>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</si>
  <si>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</si>
  <si>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</si>
  <si>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</si>
  <si>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</si>
  <si>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BUD2021</t>
  </si>
  <si>
    <t>Made by</t>
  </si>
  <si>
    <t>Change Budget Year to 2021</t>
  </si>
  <si>
    <t>Hennessy ITC</t>
  </si>
  <si>
    <t>BUD2022</t>
  </si>
  <si>
    <t>Change Budget Year to 2022</t>
  </si>
  <si>
    <t>BUD2023</t>
  </si>
  <si>
    <t>Change Budget Year to 2023</t>
  </si>
  <si>
    <t>Division G - Agriculture, Food and the Marine</t>
  </si>
  <si>
    <t xml:space="preserve"> - Agriculture, Food and the Marine</t>
  </si>
  <si>
    <t>Dept name change: Agriculture,Education,Health &amp; Welfare changed to Agriculture, Food and the Marine</t>
  </si>
  <si>
    <t>AGRICULTURE, FOOD AND THE MARINE</t>
  </si>
  <si>
    <t>BUD2024</t>
  </si>
  <si>
    <t>Change Budget Year to 2024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</si>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</sst>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26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4" fontId="2" fillId="0" borderId="0" xfId="0" applyNumberFormat="1" applyFont="1" applyBorder="1"/>
    <xf numFmtId="0" fontId="3" fillId="0" borderId="0" xfId="0" applyFont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/>
    <xf numFmtId="0" fontId="7" fillId="0" borderId="33" xfId="0" applyFont="1" applyBorder="1"/>
    <xf numFmtId="3" fontId="7" fillId="0" borderId="15" xfId="0" applyNumberFormat="1" applyFont="1" applyBorder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3" fontId="4" fillId="0" borderId="0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3" fontId="4" fillId="0" borderId="32" xfId="0" applyNumberFormat="1" applyFont="1" applyBorder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11" fillId="0" borderId="0" xfId="0" applyFont="1"/>
    <xf numFmtId="166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Border="1"/>
    <xf numFmtId="3" fontId="4" fillId="0" borderId="36" xfId="0" applyNumberFormat="1" applyFont="1" applyBorder="1"/>
    <xf numFmtId="3" fontId="4" fillId="0" borderId="1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38" xfId="0" applyFont="1" applyBorder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0.4526771864737818</c:v>
                </c:pt>
                <c:pt idx="1">
                  <c:v>0.22298316646058255</c:v>
                </c:pt>
                <c:pt idx="2">
                  <c:v>0.25459541953617559</c:v>
                </c:pt>
                <c:pt idx="3">
                  <c:v>6.9744227529460009E-2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2739973917.4000001</c:v>
                </c:pt>
                <c:pt idx="1">
                  <c:v>1351552585.8299997</c:v>
                </c:pt>
                <c:pt idx="2">
                  <c:v>424608694.74000001</c:v>
                </c:pt>
                <c:pt idx="3">
                  <c:v>696147341.79000008</c:v>
                </c:pt>
                <c:pt idx="4">
                  <c:v>889063229.65000021</c:v>
                </c:pt>
                <c:pt idx="5">
                  <c:v>636498358.62000012</c:v>
                </c:pt>
                <c:pt idx="6">
                  <c:v>55311630.430000007</c:v>
                </c:pt>
                <c:pt idx="7">
                  <c:v>470591554.87000012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5" x14ac:dyDescent="0.25"/>
  <sheetData>
    <row r="1" spans="1:1" x14ac:dyDescent="0.25">
      <c r="A1" t="s">
        <v>259</v>
      </c>
    </row>
    <row r="2" spans="1:1" x14ac:dyDescent="0.25">
      <c r="A2" t="b">
        <v>0</v>
      </c>
    </row>
    <row r="3" spans="1:1" x14ac:dyDescent="0.25">
      <c r="A3" t="b">
        <v>0</v>
      </c>
    </row>
    <row r="5" spans="1:1" x14ac:dyDescent="0.25">
      <c r="A5" t="b">
        <v>0</v>
      </c>
    </row>
    <row r="6" spans="1:1" x14ac:dyDescent="0.25">
      <c r="A6">
        <v>500000</v>
      </c>
    </row>
    <row r="7" spans="1:1" x14ac:dyDescent="0.25">
      <c r="A7">
        <v>60</v>
      </c>
    </row>
    <row r="9" spans="1:1" x14ac:dyDescent="0.25">
      <c r="A9" t="b">
        <v>0</v>
      </c>
    </row>
    <row r="10" spans="1:1" x14ac:dyDescent="0.25">
      <c r="A10">
        <v>1000000</v>
      </c>
    </row>
    <row r="11" spans="1:1" x14ac:dyDescent="0.25">
      <c r="A11" t="b">
        <v>0</v>
      </c>
    </row>
    <row r="12" spans="1:1" x14ac:dyDescent="0.25">
      <c r="A12" t="b">
        <v>0</v>
      </c>
    </row>
    <row r="13" spans="1:1" x14ac:dyDescent="0.25">
      <c r="A13" t="b">
        <v>0</v>
      </c>
    </row>
    <row r="15" spans="1:1" x14ac:dyDescent="0.25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" workbookViewId="0">
      <selection activeCell="B2" sqref="B2:Q2"/>
    </sheetView>
  </sheetViews>
  <sheetFormatPr defaultRowHeight="12.5" x14ac:dyDescent="0.25"/>
  <cols>
    <col min="1" max="1" width="0" hidden="1" customWidth="1"/>
  </cols>
  <sheetData>
    <row r="2" spans="2:17" ht="17.5" x14ac:dyDescent="0.35">
      <c r="B2" s="198" t="str">
        <f>CONCATENATE("Expenditure by Division ",NOTES!$D$4)</f>
        <v>Expenditure by Division 2024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B7" workbookViewId="0">
      <selection activeCell="B7" sqref="B7"/>
    </sheetView>
  </sheetViews>
  <sheetFormatPr defaultRowHeight="12.5" x14ac:dyDescent="0.25"/>
  <cols>
    <col min="1" max="1" width="8.81640625" hidden="1" customWidth="1"/>
    <col min="3" max="3" width="39.453125" customWidth="1"/>
    <col min="4" max="4" width="11.1796875" bestFit="1" customWidth="1"/>
    <col min="5" max="5" width="12.81640625" customWidth="1"/>
    <col min="8" max="8" width="39.453125" customWidth="1"/>
    <col min="9" max="9" width="14.1796875" customWidth="1"/>
    <col min="10" max="10" width="12.816406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 t="s">
        <v>354</v>
      </c>
      <c r="J76" s="1" t="s">
        <v>355</v>
      </c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39" t="str">
        <f>CONCATENATE("BUD",NOTES!$D$4)</f>
        <v>BUD2024</v>
      </c>
      <c r="E81" s="39" t="str">
        <f>CONCATENATE("BUD",NOTES!$D$4)</f>
        <v>BUD2024</v>
      </c>
      <c r="F81" s="39"/>
      <c r="G81" s="39"/>
      <c r="H81" s="39"/>
      <c r="I81" s="39" t="str">
        <f>CONCATENATE("BUD",NOTES!$D$4)</f>
        <v>BUD2024</v>
      </c>
      <c r="J81" s="39" t="str">
        <f>CONCATENATE("BUD",NOTES!$D$4)</f>
        <v>BUD2024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t="13" hidden="1" x14ac:dyDescent="0.3">
      <c r="A84" s="1" t="s">
        <v>80</v>
      </c>
      <c r="B84" s="1"/>
      <c r="C84" s="1"/>
      <c r="D84" s="7" t="s">
        <v>525</v>
      </c>
      <c r="E84" s="7" t="s">
        <v>525</v>
      </c>
      <c r="F84" s="1"/>
      <c r="G84" s="1"/>
      <c r="H84" s="1"/>
      <c r="I84" s="7" t="s">
        <v>526</v>
      </c>
      <c r="J84" s="7" t="s">
        <v>526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7" spans="1:10" s="1" customFormat="1" ht="17.5" x14ac:dyDescent="0.35">
      <c r="A87" s="181"/>
      <c r="B87" s="198" t="s">
        <v>481</v>
      </c>
      <c r="C87" s="198"/>
      <c r="D87" s="198"/>
      <c r="E87" s="198"/>
      <c r="F87" s="198"/>
      <c r="G87" s="198"/>
      <c r="H87" s="198"/>
      <c r="I87" s="198"/>
      <c r="J87" s="198"/>
    </row>
    <row r="89" spans="1:10" ht="21.75" customHeight="1" x14ac:dyDescent="0.3">
      <c r="B89" s="97" t="s">
        <v>482</v>
      </c>
      <c r="C89" s="5"/>
      <c r="D89" s="98" t="s">
        <v>251</v>
      </c>
      <c r="E89" s="98" t="s">
        <v>252</v>
      </c>
      <c r="F89" s="5"/>
      <c r="G89" s="97" t="s">
        <v>482</v>
      </c>
      <c r="H89" s="5"/>
      <c r="I89" s="98" t="s">
        <v>251</v>
      </c>
      <c r="J89" s="98" t="s">
        <v>252</v>
      </c>
    </row>
    <row r="90" spans="1:10" ht="13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1:10" ht="13" x14ac:dyDescent="0.3">
      <c r="B91" s="99" t="s">
        <v>527</v>
      </c>
      <c r="C91" s="8" t="s">
        <v>528</v>
      </c>
      <c r="D91" s="9" t="s">
        <v>253</v>
      </c>
      <c r="E91" s="9" t="s">
        <v>253</v>
      </c>
      <c r="F91" s="1"/>
      <c r="G91" s="99" t="s">
        <v>529</v>
      </c>
      <c r="H91" s="8" t="s">
        <v>530</v>
      </c>
      <c r="I91" s="9" t="s">
        <v>253</v>
      </c>
      <c r="J91" s="9" t="s">
        <v>253</v>
      </c>
    </row>
    <row r="93" spans="1:10" ht="24" customHeight="1" x14ac:dyDescent="0.3">
      <c r="A93" s="1" t="s">
        <v>476</v>
      </c>
      <c r="B93" s="100" t="s">
        <v>531</v>
      </c>
      <c r="C93" s="6" t="s">
        <v>280</v>
      </c>
      <c r="D93" s="10">
        <v>378834917.39999992</v>
      </c>
      <c r="E93" s="10">
        <v>471321343.00999999</v>
      </c>
      <c r="F93" s="1"/>
      <c r="G93" s="6" t="s">
        <v>532</v>
      </c>
      <c r="H93" s="6" t="s">
        <v>533</v>
      </c>
      <c r="I93" s="10">
        <v>34473894</v>
      </c>
      <c r="J93" s="10">
        <v>25742595.210000001</v>
      </c>
    </row>
    <row r="94" spans="1:10" ht="24" customHeight="1" x14ac:dyDescent="0.3">
      <c r="A94" s="1" t="s">
        <v>72</v>
      </c>
      <c r="B94" s="6" t="s">
        <v>534</v>
      </c>
      <c r="C94" s="6" t="s">
        <v>281</v>
      </c>
      <c r="D94" s="10">
        <v>43182523.629999988</v>
      </c>
      <c r="E94" s="10">
        <v>3883804.6299999994</v>
      </c>
      <c r="F94" s="1"/>
      <c r="G94" s="6" t="s">
        <v>535</v>
      </c>
      <c r="H94" s="6" t="s">
        <v>536</v>
      </c>
      <c r="I94" s="10">
        <v>36528264.310000002</v>
      </c>
      <c r="J94" s="10">
        <v>27923666.660000008</v>
      </c>
    </row>
    <row r="95" spans="1:10" ht="24" customHeight="1" x14ac:dyDescent="0.3">
      <c r="A95" s="1" t="s">
        <v>408</v>
      </c>
      <c r="B95" s="6" t="s">
        <v>537</v>
      </c>
      <c r="C95" s="6" t="s">
        <v>282</v>
      </c>
      <c r="D95" s="10">
        <v>43618332.779999986</v>
      </c>
      <c r="E95" s="10">
        <v>82372264.030000016</v>
      </c>
      <c r="F95" s="1"/>
      <c r="G95" s="6" t="s">
        <v>538</v>
      </c>
      <c r="H95" s="6" t="s">
        <v>539</v>
      </c>
      <c r="I95" s="10">
        <v>262851424.43000004</v>
      </c>
      <c r="J95" s="10">
        <v>177255434.82999998</v>
      </c>
    </row>
    <row r="96" spans="1:10" ht="24" customHeight="1" x14ac:dyDescent="0.3">
      <c r="A96" s="1" t="s">
        <v>409</v>
      </c>
      <c r="B96" s="6" t="s">
        <v>540</v>
      </c>
      <c r="C96" s="6" t="s">
        <v>283</v>
      </c>
      <c r="D96" s="10">
        <v>60569695.110000014</v>
      </c>
      <c r="E96" s="10">
        <v>1110194.8999999999</v>
      </c>
      <c r="F96" s="1"/>
      <c r="G96" s="6" t="s">
        <v>541</v>
      </c>
      <c r="H96" s="6" t="s">
        <v>293</v>
      </c>
      <c r="I96" s="10">
        <v>679579334.86000013</v>
      </c>
      <c r="J96" s="10">
        <v>421758981.23000002</v>
      </c>
    </row>
    <row r="97" spans="1:10" ht="24" customHeight="1" x14ac:dyDescent="0.3">
      <c r="A97" s="1" t="s">
        <v>410</v>
      </c>
      <c r="B97" s="6" t="s">
        <v>542</v>
      </c>
      <c r="C97" s="6" t="s">
        <v>284</v>
      </c>
      <c r="D97" s="10">
        <v>435081427.56</v>
      </c>
      <c r="E97" s="10">
        <v>388081317.49000001</v>
      </c>
      <c r="F97" s="1"/>
      <c r="G97" s="6" t="s">
        <v>543</v>
      </c>
      <c r="H97" s="6" t="s">
        <v>544</v>
      </c>
      <c r="I97" s="10">
        <v>92106426.109999999</v>
      </c>
      <c r="J97" s="10">
        <v>6933935.9900000002</v>
      </c>
    </row>
    <row r="98" spans="1:10" ht="24" customHeight="1" x14ac:dyDescent="0.3">
      <c r="A98" s="1" t="s">
        <v>73</v>
      </c>
      <c r="B98" s="6" t="s">
        <v>545</v>
      </c>
      <c r="C98" s="6" t="s">
        <v>285</v>
      </c>
      <c r="D98" s="10">
        <v>184148222.43000001</v>
      </c>
      <c r="E98" s="10">
        <v>95001610.460000008</v>
      </c>
      <c r="F98" s="1"/>
      <c r="G98" s="6" t="s">
        <v>546</v>
      </c>
      <c r="H98" s="6" t="s">
        <v>295</v>
      </c>
      <c r="I98" s="10">
        <v>69541604.469999999</v>
      </c>
      <c r="J98" s="10">
        <v>16319979.26</v>
      </c>
    </row>
    <row r="99" spans="1:10" ht="24" customHeight="1" x14ac:dyDescent="0.3">
      <c r="A99" s="1" t="s">
        <v>74</v>
      </c>
      <c r="B99" s="6" t="s">
        <v>547</v>
      </c>
      <c r="C99" s="6" t="s">
        <v>286</v>
      </c>
      <c r="D99" s="10">
        <v>687417492.74999988</v>
      </c>
      <c r="E99" s="10">
        <v>683162940.29999983</v>
      </c>
      <c r="F99" s="1"/>
      <c r="G99" s="6" t="s">
        <v>548</v>
      </c>
      <c r="H99" s="6" t="s">
        <v>549</v>
      </c>
      <c r="I99" s="10">
        <v>20795492.450000003</v>
      </c>
      <c r="J99" s="10">
        <v>13759124.469999999</v>
      </c>
    </row>
    <row r="100" spans="1:10" ht="24" customHeight="1" x14ac:dyDescent="0.3">
      <c r="A100" s="1" t="s">
        <v>75</v>
      </c>
      <c r="B100" s="6" t="s">
        <v>550</v>
      </c>
      <c r="C100" s="6" t="s">
        <v>551</v>
      </c>
      <c r="D100" s="10">
        <v>64115448.200000003</v>
      </c>
      <c r="E100" s="10">
        <v>41814565.439999998</v>
      </c>
      <c r="F100" s="1"/>
      <c r="G100" s="6" t="s">
        <v>552</v>
      </c>
      <c r="H100" s="6" t="s">
        <v>297</v>
      </c>
      <c r="I100" s="10">
        <v>21429043.59</v>
      </c>
      <c r="J100" s="10">
        <v>744743.05999999994</v>
      </c>
    </row>
    <row r="101" spans="1:10" ht="24" customHeight="1" x14ac:dyDescent="0.3">
      <c r="A101" s="1" t="s">
        <v>76</v>
      </c>
      <c r="B101" s="6" t="s">
        <v>553</v>
      </c>
      <c r="C101" s="6" t="s">
        <v>288</v>
      </c>
      <c r="D101" s="10">
        <v>131620375.45000002</v>
      </c>
      <c r="E101" s="10">
        <v>98967623.230000004</v>
      </c>
      <c r="F101" s="1"/>
      <c r="G101" s="6" t="s">
        <v>554</v>
      </c>
      <c r="H101" s="6" t="s">
        <v>298</v>
      </c>
      <c r="I101" s="10">
        <v>57167931.460000001</v>
      </c>
      <c r="J101" s="10">
        <v>108745895.79999998</v>
      </c>
    </row>
    <row r="102" spans="1:10" ht="24" customHeight="1" x14ac:dyDescent="0.3">
      <c r="A102" s="1" t="s">
        <v>77</v>
      </c>
      <c r="B102" s="6" t="s">
        <v>555</v>
      </c>
      <c r="C102" s="6" t="s">
        <v>289</v>
      </c>
      <c r="D102" s="10">
        <v>14118308.530000001</v>
      </c>
      <c r="E102" s="10">
        <v>11135160.24</v>
      </c>
      <c r="F102" s="1"/>
      <c r="G102" s="6" t="s">
        <v>556</v>
      </c>
      <c r="H102" s="6" t="s">
        <v>557</v>
      </c>
      <c r="I102" s="10">
        <v>46676266.390000001</v>
      </c>
      <c r="J102" s="10">
        <v>4441420.1099999994</v>
      </c>
    </row>
    <row r="103" spans="1:10" ht="24" customHeight="1" x14ac:dyDescent="0.3">
      <c r="A103" s="1" t="s">
        <v>78</v>
      </c>
      <c r="B103" s="100" t="s">
        <v>558</v>
      </c>
      <c r="C103" s="6" t="s">
        <v>512</v>
      </c>
      <c r="D103" s="10">
        <v>717784662.56999993</v>
      </c>
      <c r="E103" s="10">
        <v>714239756.91000009</v>
      </c>
      <c r="F103" s="1"/>
      <c r="G103" s="6" t="s">
        <v>559</v>
      </c>
      <c r="H103" s="6" t="s">
        <v>289</v>
      </c>
      <c r="I103" s="10">
        <v>32684131.760000009</v>
      </c>
      <c r="J103" s="10">
        <v>24604337.02</v>
      </c>
    </row>
    <row r="104" spans="1:10" ht="24" customHeight="1" x14ac:dyDescent="0.3">
      <c r="A104" s="1" t="s">
        <v>81</v>
      </c>
      <c r="B104" s="1" t="s">
        <v>477</v>
      </c>
      <c r="C104" s="1" t="s">
        <v>478</v>
      </c>
      <c r="D104" s="10">
        <v>20517490</v>
      </c>
      <c r="E104" s="10">
        <v>20517490</v>
      </c>
      <c r="F104" s="1"/>
      <c r="G104" s="1" t="s">
        <v>477</v>
      </c>
      <c r="H104" s="1" t="s">
        <v>478</v>
      </c>
      <c r="I104" s="10">
        <v>2281232</v>
      </c>
      <c r="J104" s="10">
        <v>2281232</v>
      </c>
    </row>
    <row r="105" spans="1:10" ht="24" customHeight="1" x14ac:dyDescent="0.3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3">
      <c r="A106" s="1"/>
      <c r="B106" s="97" t="s">
        <v>215</v>
      </c>
      <c r="C106" s="5"/>
      <c r="D106" s="102">
        <f>SUM(D93:D103)-D104</f>
        <v>2739973916.4099998</v>
      </c>
      <c r="E106" s="102">
        <f>SUM(E93:E103)-E104</f>
        <v>2570573090.6399999</v>
      </c>
      <c r="F106" s="5"/>
      <c r="G106" s="97" t="s">
        <v>215</v>
      </c>
      <c r="H106" s="5"/>
      <c r="I106" s="102">
        <f>SUM(I93:I103)-I104</f>
        <v>1351552581.8300002</v>
      </c>
      <c r="J106" s="102">
        <f>SUM(J93:J103)-J104</f>
        <v>825948881.63999999</v>
      </c>
    </row>
  </sheetData>
  <mergeCells count="1">
    <mergeCell ref="B87:J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1796875" bestFit="1" customWidth="1"/>
    <col min="4" max="4" width="10.81640625" bestFit="1" customWidth="1"/>
    <col min="5" max="5" width="13.1796875" customWidth="1"/>
    <col min="6" max="6" width="7" customWidth="1"/>
    <col min="8" max="8" width="31.1796875" bestFit="1" customWidth="1"/>
    <col min="9" max="9" width="12.1796875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380</v>
      </c>
      <c r="J61" s="7">
        <v>380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390</v>
      </c>
      <c r="J68" s="7">
        <v>390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400</v>
      </c>
      <c r="J75" s="7">
        <v>400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I80" s="1" t="s">
        <v>226</v>
      </c>
      <c r="J80" s="1" t="s">
        <v>226</v>
      </c>
    </row>
    <row r="81" spans="1:10" s="1" customFormat="1" ht="13" hidden="1" x14ac:dyDescent="0.3">
      <c r="A81" s="1" t="s">
        <v>383</v>
      </c>
      <c r="D81" s="7"/>
      <c r="I81" s="7">
        <v>10</v>
      </c>
      <c r="J81" s="1">
        <v>30</v>
      </c>
    </row>
    <row r="82" spans="1:10" s="1" customFormat="1" ht="13" hidden="1" x14ac:dyDescent="0.3">
      <c r="A82" s="1" t="s">
        <v>384</v>
      </c>
      <c r="D82" s="7"/>
      <c r="I82" s="7">
        <v>410</v>
      </c>
      <c r="J82" s="7">
        <v>410</v>
      </c>
    </row>
    <row r="83" spans="1:10" s="1" customFormat="1" ht="13" hidden="1" x14ac:dyDescent="0.3">
      <c r="A83" s="1" t="s">
        <v>385</v>
      </c>
      <c r="D83" s="7"/>
      <c r="I83" s="7" t="s">
        <v>354</v>
      </c>
      <c r="J83" s="1" t="s">
        <v>355</v>
      </c>
    </row>
    <row r="85" spans="1:10" ht="13" hidden="1" x14ac:dyDescent="0.3">
      <c r="A85" s="1" t="s">
        <v>124</v>
      </c>
    </row>
    <row r="86" spans="1:10" ht="13" hidden="1" x14ac:dyDescent="0.3">
      <c r="A86" s="1" t="s">
        <v>387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t="13" hidden="1" x14ac:dyDescent="0.3">
      <c r="A87" s="1" t="s">
        <v>388</v>
      </c>
      <c r="B87" s="1"/>
      <c r="C87" s="1"/>
      <c r="D87" s="1" t="s">
        <v>226</v>
      </c>
      <c r="E87" s="1" t="s">
        <v>226</v>
      </c>
      <c r="F87" s="1"/>
      <c r="G87" s="1"/>
      <c r="H87" s="1"/>
      <c r="I87" s="1" t="s">
        <v>226</v>
      </c>
      <c r="J87" s="1" t="s">
        <v>226</v>
      </c>
    </row>
    <row r="88" spans="1:10" ht="13" hidden="1" x14ac:dyDescent="0.3">
      <c r="A88" s="1" t="s">
        <v>448</v>
      </c>
      <c r="B88" s="1"/>
      <c r="C88" s="1"/>
      <c r="D88" s="39" t="str">
        <f>CONCATENATE("BUD",NOTES!$D$4)</f>
        <v>BUD2024</v>
      </c>
      <c r="E88" s="39" t="str">
        <f>CONCATENATE("BUD",NOTES!$D$4)</f>
        <v>BUD2024</v>
      </c>
      <c r="F88" s="39"/>
      <c r="G88" s="39"/>
      <c r="H88" s="39"/>
      <c r="I88" s="39" t="str">
        <f>CONCATENATE("BUD",NOTES!$D$4)</f>
        <v>BUD2024</v>
      </c>
      <c r="J88" s="39" t="str">
        <f>CONCATENATE("BUD",NOTES!$D$4)</f>
        <v>BUD2024</v>
      </c>
    </row>
    <row r="89" spans="1:10" ht="13" hidden="1" x14ac:dyDescent="0.3">
      <c r="A89" s="1" t="s">
        <v>389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t="13" hidden="1" x14ac:dyDescent="0.3">
      <c r="A90" s="1" t="s">
        <v>390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t="13" hidden="1" x14ac:dyDescent="0.3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t="13" hidden="1" x14ac:dyDescent="0.3">
      <c r="A92" s="1" t="s">
        <v>391</v>
      </c>
      <c r="B92" s="1"/>
      <c r="C92" s="1"/>
      <c r="D92" s="7" t="s">
        <v>355</v>
      </c>
      <c r="E92" s="1" t="s">
        <v>355</v>
      </c>
      <c r="F92" s="1"/>
      <c r="G92" s="1"/>
      <c r="H92" s="1"/>
      <c r="I92" s="7" t="s">
        <v>355</v>
      </c>
      <c r="J92" s="1" t="s">
        <v>355</v>
      </c>
    </row>
    <row r="94" spans="1:10" s="1" customFormat="1" ht="17.5" x14ac:dyDescent="0.35">
      <c r="B94" s="198" t="s">
        <v>481</v>
      </c>
      <c r="C94" s="198"/>
      <c r="D94" s="198"/>
      <c r="E94" s="198"/>
      <c r="F94" s="198"/>
      <c r="G94" s="198"/>
      <c r="H94" s="198"/>
      <c r="I94" s="198"/>
      <c r="J94" s="198"/>
    </row>
    <row r="95" spans="1:10" s="1" customFormat="1" ht="13" x14ac:dyDescent="0.3"/>
    <row r="96" spans="1:10" s="1" customFormat="1" ht="21.75" customHeight="1" x14ac:dyDescent="0.3">
      <c r="B96" s="97" t="s">
        <v>482</v>
      </c>
      <c r="C96" s="5"/>
      <c r="D96" s="98" t="s">
        <v>251</v>
      </c>
      <c r="E96" s="98" t="s">
        <v>252</v>
      </c>
      <c r="F96" s="5"/>
      <c r="G96" s="97" t="s">
        <v>482</v>
      </c>
      <c r="H96" s="5"/>
      <c r="I96" s="98" t="s">
        <v>251</v>
      </c>
      <c r="J96" s="98" t="s">
        <v>252</v>
      </c>
    </row>
    <row r="97" spans="1:10" s="1" customFormat="1" ht="13" x14ac:dyDescent="0.3"/>
    <row r="98" spans="1:10" s="1" customFormat="1" ht="13" x14ac:dyDescent="0.3">
      <c r="B98" s="99" t="s">
        <v>486</v>
      </c>
      <c r="C98" s="8" t="s">
        <v>483</v>
      </c>
      <c r="D98" s="9" t="s">
        <v>253</v>
      </c>
      <c r="E98" s="9" t="s">
        <v>253</v>
      </c>
      <c r="G98" s="99" t="s">
        <v>487</v>
      </c>
      <c r="H98" s="8" t="s">
        <v>484</v>
      </c>
      <c r="I98" s="9" t="s">
        <v>253</v>
      </c>
      <c r="J98" s="9" t="s">
        <v>253</v>
      </c>
    </row>
    <row r="99" spans="1:10" s="1" customFormat="1" ht="13" x14ac:dyDescent="0.3"/>
    <row r="100" spans="1:10" s="1" customFormat="1" ht="18" customHeight="1" x14ac:dyDescent="0.3">
      <c r="A100" s="1" t="s">
        <v>476</v>
      </c>
      <c r="B100" s="6" t="s">
        <v>4</v>
      </c>
      <c r="C100" s="6" t="s">
        <v>300</v>
      </c>
      <c r="D100" s="10">
        <v>196886146.64000002</v>
      </c>
      <c r="E100" s="10">
        <v>148903842.50999999</v>
      </c>
      <c r="G100" s="6" t="s">
        <v>85</v>
      </c>
      <c r="H100" s="6" t="s">
        <v>306</v>
      </c>
      <c r="I100" s="10">
        <v>52050736.999999993</v>
      </c>
      <c r="J100" s="10">
        <v>3138939.4899999993</v>
      </c>
    </row>
    <row r="101" spans="1:10" s="1" customFormat="1" ht="18" customHeight="1" x14ac:dyDescent="0.3">
      <c r="A101" s="1" t="s">
        <v>72</v>
      </c>
      <c r="B101" s="6" t="s">
        <v>5</v>
      </c>
      <c r="C101" s="6" t="s">
        <v>301</v>
      </c>
      <c r="D101" s="10">
        <v>92614705.459999993</v>
      </c>
      <c r="E101" s="10">
        <v>68254461.610000014</v>
      </c>
      <c r="G101" s="6" t="s">
        <v>86</v>
      </c>
      <c r="H101" s="6" t="s">
        <v>307</v>
      </c>
      <c r="I101" s="10">
        <v>118875208.70999998</v>
      </c>
      <c r="J101" s="10">
        <v>28966582.889999997</v>
      </c>
    </row>
    <row r="102" spans="1:10" s="1" customFormat="1" ht="18" customHeight="1" x14ac:dyDescent="0.3">
      <c r="A102" s="1" t="s">
        <v>408</v>
      </c>
      <c r="B102" s="6" t="s">
        <v>6</v>
      </c>
      <c r="C102" s="6" t="s">
        <v>302</v>
      </c>
      <c r="D102" s="10">
        <v>3308546.8699999996</v>
      </c>
      <c r="E102" s="10">
        <v>1939829.6500000001</v>
      </c>
      <c r="G102" s="6" t="s">
        <v>87</v>
      </c>
      <c r="H102" s="6" t="s">
        <v>308</v>
      </c>
      <c r="I102" s="10">
        <v>30041805.690000001</v>
      </c>
      <c r="J102" s="10">
        <v>4164115.93</v>
      </c>
    </row>
    <row r="103" spans="1:10" s="1" customFormat="1" ht="18" customHeight="1" x14ac:dyDescent="0.3">
      <c r="A103" s="1" t="s">
        <v>409</v>
      </c>
      <c r="B103" s="6" t="s">
        <v>7</v>
      </c>
      <c r="C103" s="6" t="s">
        <v>303</v>
      </c>
      <c r="D103" s="10">
        <v>10182323.810000001</v>
      </c>
      <c r="E103" s="10">
        <v>336143.89</v>
      </c>
      <c r="G103" s="6" t="s">
        <v>88</v>
      </c>
      <c r="H103" s="6" t="s">
        <v>309</v>
      </c>
      <c r="I103" s="10">
        <v>22067070.600000005</v>
      </c>
      <c r="J103" s="10">
        <v>8272448.6300000008</v>
      </c>
    </row>
    <row r="104" spans="1:10" s="1" customFormat="1" ht="18" customHeight="1" x14ac:dyDescent="0.3">
      <c r="A104" s="1" t="s">
        <v>410</v>
      </c>
      <c r="B104" s="6" t="s">
        <v>8</v>
      </c>
      <c r="C104" s="6" t="s">
        <v>304</v>
      </c>
      <c r="D104" s="10">
        <v>47967670.629999995</v>
      </c>
      <c r="E104" s="10">
        <v>42682195.769999996</v>
      </c>
      <c r="G104" s="6" t="s">
        <v>89</v>
      </c>
      <c r="H104" s="6" t="s">
        <v>310</v>
      </c>
      <c r="I104" s="10">
        <v>52178423.039999984</v>
      </c>
      <c r="J104" s="10">
        <v>26166827.5</v>
      </c>
    </row>
    <row r="105" spans="1:10" s="1" customFormat="1" ht="18" customHeight="1" x14ac:dyDescent="0.3">
      <c r="A105" s="1" t="s">
        <v>73</v>
      </c>
      <c r="B105" s="6" t="s">
        <v>9</v>
      </c>
      <c r="C105" s="6" t="s">
        <v>305</v>
      </c>
      <c r="D105" s="10">
        <v>20147146.780000001</v>
      </c>
      <c r="E105" s="10">
        <v>10991686.109999999</v>
      </c>
      <c r="G105" s="6" t="s">
        <v>90</v>
      </c>
      <c r="H105" s="6" t="s">
        <v>311</v>
      </c>
      <c r="I105" s="10">
        <v>181029869.20999998</v>
      </c>
      <c r="J105" s="10">
        <v>128663605.25999998</v>
      </c>
    </row>
    <row r="106" spans="1:10" s="1" customFormat="1" ht="18" customHeight="1" x14ac:dyDescent="0.3">
      <c r="A106" s="1" t="s">
        <v>74</v>
      </c>
      <c r="B106" s="6" t="s">
        <v>10</v>
      </c>
      <c r="C106" s="6" t="s">
        <v>289</v>
      </c>
      <c r="D106" s="10">
        <v>12301761.09</v>
      </c>
      <c r="E106" s="10">
        <v>60009250.04999999</v>
      </c>
      <c r="G106" s="6" t="s">
        <v>91</v>
      </c>
      <c r="H106" s="6" t="s">
        <v>312</v>
      </c>
      <c r="I106" s="10">
        <v>7199555.6299999999</v>
      </c>
      <c r="J106" s="10">
        <v>899306.92999999993</v>
      </c>
    </row>
    <row r="107" spans="1:10" s="1" customFormat="1" ht="18" customHeight="1" x14ac:dyDescent="0.3">
      <c r="A107" s="1" t="s">
        <v>75</v>
      </c>
      <c r="B107" s="6" t="s">
        <v>513</v>
      </c>
      <c r="C107" s="6" t="s">
        <v>514</v>
      </c>
      <c r="D107" s="10">
        <v>41425392.460000001</v>
      </c>
      <c r="E107" s="10">
        <v>38898428.719999999</v>
      </c>
      <c r="G107" s="6" t="s">
        <v>92</v>
      </c>
      <c r="H107" s="6" t="s">
        <v>313</v>
      </c>
      <c r="I107" s="10">
        <v>20029729.669999994</v>
      </c>
      <c r="J107" s="10">
        <v>5901257.0500000007</v>
      </c>
    </row>
    <row r="108" spans="1:10" s="1" customFormat="1" ht="18" customHeight="1" x14ac:dyDescent="0.3">
      <c r="A108" s="1" t="s">
        <v>76</v>
      </c>
      <c r="B108" s="6"/>
      <c r="C108" s="6"/>
      <c r="D108" s="10"/>
      <c r="E108" s="10"/>
      <c r="G108" s="6" t="s">
        <v>93</v>
      </c>
      <c r="H108" s="6" t="s">
        <v>314</v>
      </c>
      <c r="I108" s="10">
        <v>167717612.20999998</v>
      </c>
      <c r="J108" s="10">
        <v>77357071.109999985</v>
      </c>
    </row>
    <row r="109" spans="1:10" s="1" customFormat="1" ht="18" customHeight="1" x14ac:dyDescent="0.3">
      <c r="A109" s="1" t="s">
        <v>77</v>
      </c>
      <c r="B109" s="6"/>
      <c r="C109" s="6"/>
      <c r="D109" s="10"/>
      <c r="E109" s="10"/>
      <c r="G109" s="6" t="s">
        <v>94</v>
      </c>
      <c r="H109" s="6" t="s">
        <v>315</v>
      </c>
      <c r="I109" s="10">
        <v>16592887.029999999</v>
      </c>
      <c r="J109" s="10">
        <v>6863038.8700000001</v>
      </c>
    </row>
    <row r="110" spans="1:10" s="1" customFormat="1" ht="18" customHeight="1" x14ac:dyDescent="0.3">
      <c r="A110" s="1" t="s">
        <v>78</v>
      </c>
      <c r="B110" s="6"/>
      <c r="C110" s="6"/>
      <c r="D110" s="10"/>
      <c r="E110" s="10"/>
      <c r="G110" s="6" t="s">
        <v>95</v>
      </c>
      <c r="H110" s="6" t="s">
        <v>316</v>
      </c>
      <c r="I110" s="10">
        <v>26433110.200000003</v>
      </c>
      <c r="J110" s="10">
        <v>12938362.369999999</v>
      </c>
    </row>
    <row r="111" spans="1:10" s="1" customFormat="1" ht="18" customHeight="1" x14ac:dyDescent="0.3">
      <c r="A111" s="1" t="s">
        <v>81</v>
      </c>
      <c r="B111" s="6"/>
      <c r="C111" s="6"/>
      <c r="D111" s="10"/>
      <c r="E111" s="10"/>
      <c r="G111" s="6" t="s">
        <v>96</v>
      </c>
      <c r="H111" s="6" t="s">
        <v>289</v>
      </c>
      <c r="I111" s="10">
        <v>11783929.800000001</v>
      </c>
      <c r="J111" s="10">
        <v>7663109.8200000003</v>
      </c>
    </row>
    <row r="112" spans="1:10" s="1" customFormat="1" ht="18" customHeight="1" x14ac:dyDescent="0.3">
      <c r="A112" s="1" t="s">
        <v>82</v>
      </c>
      <c r="B112" s="1" t="s">
        <v>477</v>
      </c>
      <c r="C112" s="1" t="s">
        <v>478</v>
      </c>
      <c r="D112" s="10">
        <v>225000</v>
      </c>
      <c r="E112" s="10">
        <v>225000</v>
      </c>
      <c r="G112" s="1" t="s">
        <v>477</v>
      </c>
      <c r="H112" s="1" t="s">
        <v>478</v>
      </c>
      <c r="I112" s="10">
        <v>9852595</v>
      </c>
      <c r="J112" s="10">
        <v>9852595</v>
      </c>
    </row>
    <row r="113" spans="2:10" s="1" customFormat="1" ht="13" x14ac:dyDescent="0.3">
      <c r="D113" s="10"/>
      <c r="E113" s="10"/>
      <c r="I113" s="10"/>
      <c r="J113" s="10"/>
    </row>
    <row r="114" spans="2:10" s="1" customFormat="1" ht="20.25" customHeight="1" x14ac:dyDescent="0.3">
      <c r="B114" s="97" t="s">
        <v>215</v>
      </c>
      <c r="C114" s="5"/>
      <c r="D114" s="102">
        <f>SUM(D100:D111)-D112</f>
        <v>424608693.74000001</v>
      </c>
      <c r="E114" s="102">
        <f>SUM(E100:E111)-E112</f>
        <v>371790838.31000006</v>
      </c>
      <c r="F114" s="5"/>
      <c r="G114" s="97" t="s">
        <v>215</v>
      </c>
      <c r="H114" s="5"/>
      <c r="I114" s="102">
        <f>SUM(I100:I111)-I112</f>
        <v>696147343.78999996</v>
      </c>
      <c r="J114" s="102">
        <f>SUM(J100:J111)-J112</f>
        <v>301142070.84999996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1796875" bestFit="1" customWidth="1"/>
    <col min="4" max="5" width="10.81640625" bestFit="1" customWidth="1"/>
    <col min="6" max="6" width="6.81640625" customWidth="1"/>
    <col min="8" max="8" width="41.81640625" customWidth="1"/>
    <col min="9" max="9" width="10.81640625" bestFit="1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ht="13" x14ac:dyDescent="0.3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ht="13" x14ac:dyDescent="0.3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ht="13" x14ac:dyDescent="0.3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ht="13" x14ac:dyDescent="0.3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ht="13" x14ac:dyDescent="0.3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ht="13" x14ac:dyDescent="0.3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/>
    </row>
    <row r="47" spans="1:10" s="1" customFormat="1" ht="13" hidden="1" x14ac:dyDescent="0.3">
      <c r="A47" s="1" t="s">
        <v>223</v>
      </c>
      <c r="D47" s="7">
        <v>480</v>
      </c>
      <c r="E47" s="1">
        <v>480</v>
      </c>
      <c r="I47" s="7"/>
      <c r="J47" s="7"/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/>
    </row>
    <row r="49" spans="1:10" ht="13" x14ac:dyDescent="0.3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/>
    </row>
    <row r="54" spans="1:10" s="1" customFormat="1" ht="13" hidden="1" x14ac:dyDescent="0.3">
      <c r="A54" s="1" t="s">
        <v>224</v>
      </c>
      <c r="D54" s="7">
        <v>490</v>
      </c>
      <c r="E54" s="1">
        <v>490</v>
      </c>
      <c r="I54" s="7"/>
      <c r="J54" s="7"/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/>
    </row>
    <row r="56" spans="1:10" ht="13" x14ac:dyDescent="0.3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/>
    </row>
    <row r="61" spans="1:10" s="1" customFormat="1" ht="13" hidden="1" x14ac:dyDescent="0.3">
      <c r="A61" s="1" t="s">
        <v>365</v>
      </c>
      <c r="D61" s="7">
        <v>500</v>
      </c>
      <c r="E61" s="1">
        <v>500</v>
      </c>
      <c r="I61" s="7"/>
      <c r="J61" s="7"/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/>
    </row>
    <row r="63" spans="1:10" ht="13" x14ac:dyDescent="0.3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/>
    </row>
    <row r="68" spans="1:10" s="1" customFormat="1" ht="13" hidden="1" x14ac:dyDescent="0.3">
      <c r="A68" s="1" t="s">
        <v>374</v>
      </c>
      <c r="D68" s="7">
        <v>510</v>
      </c>
      <c r="E68" s="1">
        <v>510</v>
      </c>
      <c r="I68" s="7"/>
      <c r="J68" s="7"/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/>
    </row>
    <row r="70" spans="1:10" ht="13" x14ac:dyDescent="0.3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/>
    </row>
    <row r="75" spans="1:10" s="1" customFormat="1" ht="13" hidden="1" x14ac:dyDescent="0.3">
      <c r="A75" s="1" t="s">
        <v>379</v>
      </c>
      <c r="D75" s="7">
        <v>520</v>
      </c>
      <c r="E75" s="1">
        <v>520</v>
      </c>
      <c r="I75" s="7"/>
      <c r="J75" s="7"/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/>
    </row>
    <row r="77" spans="1:10" ht="13" x14ac:dyDescent="0.3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D80" s="1" t="s">
        <v>226</v>
      </c>
      <c r="E80" s="1" t="s">
        <v>226</v>
      </c>
    </row>
    <row r="81" spans="1:10" s="1" customFormat="1" ht="13" hidden="1" x14ac:dyDescent="0.3">
      <c r="A81" s="1" t="s">
        <v>383</v>
      </c>
      <c r="D81" s="7">
        <v>10</v>
      </c>
      <c r="E81" s="1">
        <v>30</v>
      </c>
      <c r="I81" s="7"/>
    </row>
    <row r="82" spans="1:10" s="1" customFormat="1" ht="13" hidden="1" x14ac:dyDescent="0.3">
      <c r="A82" s="1" t="s">
        <v>384</v>
      </c>
      <c r="D82" s="7">
        <v>530</v>
      </c>
      <c r="E82" s="1">
        <v>530</v>
      </c>
      <c r="I82" s="7"/>
      <c r="J82" s="7"/>
    </row>
    <row r="83" spans="1:10" s="1" customFormat="1" ht="13" hidden="1" x14ac:dyDescent="0.3">
      <c r="A83" s="1" t="s">
        <v>385</v>
      </c>
      <c r="D83" s="7" t="s">
        <v>354</v>
      </c>
      <c r="E83" s="1" t="s">
        <v>355</v>
      </c>
      <c r="I83" s="7"/>
    </row>
    <row r="84" spans="1:10" s="1" customFormat="1" ht="13" x14ac:dyDescent="0.3">
      <c r="D84" s="7"/>
      <c r="I84" s="7"/>
    </row>
    <row r="85" spans="1:10" ht="13" hidden="1" x14ac:dyDescent="0.3">
      <c r="A85" s="1" t="s">
        <v>119</v>
      </c>
    </row>
    <row r="86" spans="1:10" s="1" customFormat="1" ht="13" hidden="1" x14ac:dyDescent="0.3">
      <c r="A86" s="1" t="s">
        <v>387</v>
      </c>
    </row>
    <row r="87" spans="1:10" s="1" customFormat="1" ht="13" hidden="1" x14ac:dyDescent="0.3">
      <c r="A87" s="1" t="s">
        <v>388</v>
      </c>
      <c r="D87" s="1" t="s">
        <v>226</v>
      </c>
      <c r="E87" s="1" t="s">
        <v>226</v>
      </c>
    </row>
    <row r="88" spans="1:10" s="1" customFormat="1" ht="13" hidden="1" x14ac:dyDescent="0.3">
      <c r="A88" s="1" t="s">
        <v>389</v>
      </c>
      <c r="D88" s="7">
        <v>10</v>
      </c>
      <c r="E88" s="1">
        <v>30</v>
      </c>
      <c r="I88" s="7"/>
    </row>
    <row r="89" spans="1:10" s="1" customFormat="1" ht="13" hidden="1" x14ac:dyDescent="0.3">
      <c r="A89" s="1" t="s">
        <v>390</v>
      </c>
      <c r="D89" s="7">
        <v>540</v>
      </c>
      <c r="E89" s="1">
        <v>540</v>
      </c>
      <c r="I89" s="7"/>
      <c r="J89" s="7"/>
    </row>
    <row r="90" spans="1:10" s="1" customFormat="1" ht="13" hidden="1" x14ac:dyDescent="0.3">
      <c r="A90" s="1" t="s">
        <v>391</v>
      </c>
      <c r="D90" s="7" t="s">
        <v>354</v>
      </c>
      <c r="E90" s="1" t="s">
        <v>355</v>
      </c>
      <c r="I90" s="7"/>
    </row>
    <row r="91" spans="1:10" s="1" customFormat="1" ht="13" x14ac:dyDescent="0.3">
      <c r="D91" s="7"/>
      <c r="I91" s="7"/>
    </row>
    <row r="92" spans="1:10" ht="13" hidden="1" x14ac:dyDescent="0.3">
      <c r="A92" s="1" t="s">
        <v>120</v>
      </c>
    </row>
    <row r="93" spans="1:10" s="1" customFormat="1" ht="13" hidden="1" x14ac:dyDescent="0.3">
      <c r="A93" s="1" t="s">
        <v>392</v>
      </c>
    </row>
    <row r="94" spans="1:10" s="1" customFormat="1" ht="13" hidden="1" x14ac:dyDescent="0.3">
      <c r="A94" s="1" t="s">
        <v>393</v>
      </c>
      <c r="D94" s="1" t="s">
        <v>226</v>
      </c>
      <c r="E94" s="1" t="s">
        <v>226</v>
      </c>
    </row>
    <row r="95" spans="1:10" s="1" customFormat="1" ht="13" hidden="1" x14ac:dyDescent="0.3">
      <c r="A95" s="1" t="s">
        <v>394</v>
      </c>
      <c r="D95" s="7">
        <v>10</v>
      </c>
      <c r="E95" s="1">
        <v>30</v>
      </c>
      <c r="I95" s="7"/>
    </row>
    <row r="96" spans="1:10" s="1" customFormat="1" ht="13" hidden="1" x14ac:dyDescent="0.3">
      <c r="A96" s="1" t="s">
        <v>395</v>
      </c>
      <c r="D96" s="7">
        <v>550</v>
      </c>
      <c r="E96" s="1">
        <v>550</v>
      </c>
      <c r="I96" s="7"/>
      <c r="J96" s="7"/>
    </row>
    <row r="97" spans="1:10" s="1" customFormat="1" ht="13" hidden="1" x14ac:dyDescent="0.3">
      <c r="A97" s="1" t="s">
        <v>396</v>
      </c>
      <c r="D97" s="7" t="s">
        <v>354</v>
      </c>
      <c r="E97" s="1" t="s">
        <v>355</v>
      </c>
      <c r="I97" s="7"/>
    </row>
    <row r="98" spans="1:10" s="1" customFormat="1" ht="13" x14ac:dyDescent="0.3">
      <c r="D98" s="7"/>
      <c r="I98" s="7"/>
    </row>
    <row r="99" spans="1:10" ht="13" hidden="1" x14ac:dyDescent="0.3">
      <c r="A99" s="1" t="s">
        <v>122</v>
      </c>
    </row>
    <row r="100" spans="1:10" ht="13" hidden="1" x14ac:dyDescent="0.3">
      <c r="A100" s="1" t="s">
        <v>397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3" hidden="1" x14ac:dyDescent="0.3">
      <c r="A101" s="1" t="s">
        <v>398</v>
      </c>
      <c r="B101" s="1"/>
      <c r="C101" s="1"/>
      <c r="D101" s="1" t="s">
        <v>226</v>
      </c>
      <c r="E101" s="1" t="s">
        <v>226</v>
      </c>
      <c r="F101" s="1"/>
      <c r="G101" s="1"/>
      <c r="H101" s="1"/>
      <c r="I101" s="1" t="s">
        <v>226</v>
      </c>
      <c r="J101" s="1" t="s">
        <v>226</v>
      </c>
    </row>
    <row r="102" spans="1:10" ht="13" hidden="1" x14ac:dyDescent="0.3">
      <c r="A102" s="1" t="s">
        <v>449</v>
      </c>
      <c r="B102" s="1"/>
      <c r="C102" s="1"/>
      <c r="D102" s="39" t="str">
        <f>CONCATENATE("BUD",NOTES!$D$4)</f>
        <v>BUD2024</v>
      </c>
      <c r="E102" s="39" t="str">
        <f>CONCATENATE("BUD",NOTES!$D$4)</f>
        <v>BUD2024</v>
      </c>
      <c r="F102" s="39"/>
      <c r="G102" s="39"/>
      <c r="H102" s="39"/>
      <c r="I102" s="39" t="str">
        <f>CONCATENATE("BUD",NOTES!$D$4)</f>
        <v>BUD2024</v>
      </c>
      <c r="J102" s="39" t="str">
        <f>CONCATENATE("BUD",NOTES!$D$4)</f>
        <v>BUD2024</v>
      </c>
    </row>
    <row r="103" spans="1:10" ht="13" hidden="1" x14ac:dyDescent="0.3">
      <c r="A103" s="1" t="s">
        <v>399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t="13" hidden="1" x14ac:dyDescent="0.3">
      <c r="A104" s="1" t="s">
        <v>400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t="13" hidden="1" x14ac:dyDescent="0.3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t="13" hidden="1" x14ac:dyDescent="0.3">
      <c r="A106" s="1" t="s">
        <v>401</v>
      </c>
      <c r="B106" s="1"/>
      <c r="C106" s="1"/>
      <c r="D106" s="7" t="s">
        <v>355</v>
      </c>
      <c r="E106" s="1" t="s">
        <v>355</v>
      </c>
      <c r="F106" s="1"/>
      <c r="G106" s="1"/>
      <c r="H106" s="1"/>
      <c r="I106" s="7" t="s">
        <v>355</v>
      </c>
      <c r="J106" s="1" t="s">
        <v>355</v>
      </c>
    </row>
    <row r="108" spans="1:10" ht="13" hidden="1" x14ac:dyDescent="0.3">
      <c r="A108" s="1" t="s">
        <v>524</v>
      </c>
    </row>
    <row r="109" spans="1:10" s="1" customFormat="1" ht="13" hidden="1" x14ac:dyDescent="0.3">
      <c r="A109" s="1" t="s">
        <v>402</v>
      </c>
    </row>
    <row r="110" spans="1:10" s="1" customFormat="1" ht="13" hidden="1" x14ac:dyDescent="0.3">
      <c r="A110" s="1" t="s">
        <v>403</v>
      </c>
      <c r="D110" s="1" t="s">
        <v>226</v>
      </c>
      <c r="E110" s="1" t="s">
        <v>226</v>
      </c>
    </row>
    <row r="111" spans="1:10" s="1" customFormat="1" ht="13" hidden="1" x14ac:dyDescent="0.3">
      <c r="A111" s="1" t="s">
        <v>404</v>
      </c>
      <c r="D111" s="7">
        <v>10</v>
      </c>
      <c r="E111" s="1">
        <v>30</v>
      </c>
      <c r="I111" s="7"/>
    </row>
    <row r="112" spans="1:10" s="1" customFormat="1" ht="13" hidden="1" x14ac:dyDescent="0.3">
      <c r="A112" s="1" t="s">
        <v>405</v>
      </c>
      <c r="D112" s="7">
        <v>810</v>
      </c>
      <c r="E112" s="1">
        <v>810</v>
      </c>
      <c r="I112" s="7"/>
      <c r="J112" s="7"/>
    </row>
    <row r="113" spans="1:10" s="1" customFormat="1" ht="13" hidden="1" x14ac:dyDescent="0.3">
      <c r="A113" s="1" t="s">
        <v>406</v>
      </c>
      <c r="D113" s="7" t="s">
        <v>354</v>
      </c>
      <c r="E113" s="1" t="s">
        <v>355</v>
      </c>
      <c r="I113" s="7"/>
    </row>
    <row r="115" spans="1:10" s="1" customFormat="1" ht="17.5" x14ac:dyDescent="0.35">
      <c r="B115" s="198" t="s">
        <v>481</v>
      </c>
      <c r="C115" s="198"/>
      <c r="D115" s="198"/>
      <c r="E115" s="198"/>
      <c r="F115" s="198"/>
      <c r="G115" s="198"/>
      <c r="H115" s="198"/>
      <c r="I115" s="198"/>
      <c r="J115" s="198"/>
    </row>
    <row r="116" spans="1:10" s="1" customFormat="1" ht="13" x14ac:dyDescent="0.3"/>
    <row r="117" spans="1:10" s="1" customFormat="1" ht="21.75" customHeight="1" x14ac:dyDescent="0.3">
      <c r="B117" s="97" t="s">
        <v>482</v>
      </c>
      <c r="C117" s="5"/>
      <c r="D117" s="98" t="s">
        <v>251</v>
      </c>
      <c r="E117" s="98" t="s">
        <v>252</v>
      </c>
      <c r="F117" s="5"/>
      <c r="G117" s="97" t="s">
        <v>482</v>
      </c>
      <c r="H117" s="5"/>
      <c r="I117" s="98" t="s">
        <v>251</v>
      </c>
      <c r="J117" s="98" t="s">
        <v>252</v>
      </c>
    </row>
    <row r="118" spans="1:10" s="1" customFormat="1" ht="13" x14ac:dyDescent="0.3"/>
    <row r="119" spans="1:10" s="1" customFormat="1" ht="13" x14ac:dyDescent="0.3">
      <c r="B119" s="99" t="s">
        <v>489</v>
      </c>
      <c r="C119" s="8" t="s">
        <v>485</v>
      </c>
      <c r="D119" s="9" t="s">
        <v>253</v>
      </c>
      <c r="E119" s="9" t="s">
        <v>253</v>
      </c>
      <c r="G119" s="99" t="s">
        <v>488</v>
      </c>
      <c r="H119" s="8" t="s">
        <v>479</v>
      </c>
      <c r="I119" s="9" t="s">
        <v>253</v>
      </c>
      <c r="J119" s="9" t="s">
        <v>253</v>
      </c>
    </row>
    <row r="120" spans="1:10" s="1" customFormat="1" ht="13" x14ac:dyDescent="0.3"/>
    <row r="121" spans="1:10" s="1" customFormat="1" ht="18" customHeight="1" x14ac:dyDescent="0.3">
      <c r="A121" s="1" t="s">
        <v>476</v>
      </c>
      <c r="B121" s="6" t="s">
        <v>11</v>
      </c>
      <c r="C121" s="6" t="s">
        <v>317</v>
      </c>
      <c r="D121" s="10">
        <v>38161374.309999995</v>
      </c>
      <c r="E121" s="10">
        <v>10323022.140000001</v>
      </c>
      <c r="G121" s="6" t="s">
        <v>27</v>
      </c>
      <c r="H121" s="6" t="s">
        <v>330</v>
      </c>
      <c r="I121" s="10">
        <v>46962664.819999993</v>
      </c>
      <c r="J121" s="10">
        <v>15291083.859999999</v>
      </c>
    </row>
    <row r="122" spans="1:10" s="1" customFormat="1" ht="18" customHeight="1" x14ac:dyDescent="0.3">
      <c r="A122" s="1" t="s">
        <v>72</v>
      </c>
      <c r="B122" s="6" t="s">
        <v>12</v>
      </c>
      <c r="C122" s="6" t="s">
        <v>318</v>
      </c>
      <c r="D122" s="10">
        <v>45631432.06000001</v>
      </c>
      <c r="E122" s="10">
        <v>16704759.960000001</v>
      </c>
      <c r="G122" s="6" t="s">
        <v>28</v>
      </c>
      <c r="H122" s="6" t="s">
        <v>331</v>
      </c>
      <c r="I122" s="10">
        <v>206650237.56</v>
      </c>
      <c r="J122" s="10">
        <v>8134034.8500000006</v>
      </c>
    </row>
    <row r="123" spans="1:10" s="1" customFormat="1" ht="18" customHeight="1" x14ac:dyDescent="0.3">
      <c r="A123" s="1" t="s">
        <v>408</v>
      </c>
      <c r="B123" s="6" t="s">
        <v>13</v>
      </c>
      <c r="C123" s="6" t="s">
        <v>319</v>
      </c>
      <c r="D123" s="10">
        <v>3632848.7</v>
      </c>
      <c r="E123" s="10">
        <v>8750233.9600000009</v>
      </c>
      <c r="G123" s="6" t="s">
        <v>29</v>
      </c>
      <c r="H123" s="6" t="s">
        <v>332</v>
      </c>
      <c r="I123" s="10">
        <v>187067383.19999999</v>
      </c>
      <c r="J123" s="10">
        <v>8523879.8999999985</v>
      </c>
    </row>
    <row r="124" spans="1:10" s="1" customFormat="1" ht="18" customHeight="1" x14ac:dyDescent="0.3">
      <c r="A124" s="1" t="s">
        <v>409</v>
      </c>
      <c r="B124" s="6" t="s">
        <v>14</v>
      </c>
      <c r="C124" s="6" t="s">
        <v>320</v>
      </c>
      <c r="D124" s="10">
        <v>6337745.9199999999</v>
      </c>
      <c r="E124" s="10">
        <v>3446765.6100000003</v>
      </c>
      <c r="G124" s="6" t="s">
        <v>30</v>
      </c>
      <c r="H124" s="6" t="s">
        <v>333</v>
      </c>
      <c r="I124" s="10">
        <v>89237683.040000007</v>
      </c>
      <c r="J124" s="10">
        <v>24747292.440000001</v>
      </c>
    </row>
    <row r="125" spans="1:10" s="1" customFormat="1" ht="18" customHeight="1" x14ac:dyDescent="0.3">
      <c r="A125" s="1" t="s">
        <v>410</v>
      </c>
      <c r="B125" s="6" t="s">
        <v>15</v>
      </c>
      <c r="C125" s="6" t="s">
        <v>321</v>
      </c>
      <c r="D125" s="10">
        <v>37963173.629999995</v>
      </c>
      <c r="E125" s="10">
        <v>3880425.6100000003</v>
      </c>
      <c r="G125" s="6" t="s">
        <v>31</v>
      </c>
      <c r="H125" s="6" t="s">
        <v>334</v>
      </c>
      <c r="I125" s="10">
        <v>101002002.45</v>
      </c>
      <c r="J125" s="10">
        <v>16129572.080000002</v>
      </c>
    </row>
    <row r="126" spans="1:10" s="1" customFormat="1" ht="18" customHeight="1" x14ac:dyDescent="0.3">
      <c r="A126" s="1" t="s">
        <v>73</v>
      </c>
      <c r="B126" s="6" t="s">
        <v>16</v>
      </c>
      <c r="C126" s="6" t="s">
        <v>322</v>
      </c>
      <c r="D126" s="10">
        <v>146980179.85999998</v>
      </c>
      <c r="E126" s="10">
        <v>2864518.57</v>
      </c>
      <c r="G126" s="6" t="s">
        <v>32</v>
      </c>
      <c r="H126" s="6" t="s">
        <v>289</v>
      </c>
      <c r="I126" s="10">
        <v>7994199.5499999998</v>
      </c>
      <c r="J126" s="10">
        <v>7426405.0699999994</v>
      </c>
    </row>
    <row r="127" spans="1:10" s="1" customFormat="1" ht="18" customHeight="1" x14ac:dyDescent="0.3">
      <c r="A127" s="1" t="s">
        <v>74</v>
      </c>
      <c r="B127" s="6" t="s">
        <v>17</v>
      </c>
      <c r="C127" s="6" t="s">
        <v>323</v>
      </c>
      <c r="D127" s="10">
        <v>41940118.269999996</v>
      </c>
      <c r="E127" s="10">
        <v>23872415.280000001</v>
      </c>
      <c r="G127" s="100"/>
      <c r="H127" s="101"/>
      <c r="I127" s="10"/>
      <c r="J127" s="10"/>
    </row>
    <row r="128" spans="1:10" s="1" customFormat="1" ht="18" customHeight="1" x14ac:dyDescent="0.3">
      <c r="A128" s="1" t="s">
        <v>75</v>
      </c>
      <c r="B128" s="6" t="s">
        <v>18</v>
      </c>
      <c r="C128" s="6" t="s">
        <v>324</v>
      </c>
      <c r="D128" s="10">
        <v>10912313.839999998</v>
      </c>
      <c r="E128" s="10">
        <v>5917801.9799999995</v>
      </c>
      <c r="G128" s="100"/>
      <c r="H128" s="101"/>
      <c r="I128" s="10"/>
      <c r="J128" s="10"/>
    </row>
    <row r="129" spans="1:10" s="1" customFormat="1" ht="18" customHeight="1" x14ac:dyDescent="0.3">
      <c r="A129" s="1" t="s">
        <v>76</v>
      </c>
      <c r="B129" s="6" t="s">
        <v>19</v>
      </c>
      <c r="C129" s="6" t="s">
        <v>20</v>
      </c>
      <c r="D129" s="10">
        <v>28681760.180000003</v>
      </c>
      <c r="E129" s="10">
        <v>9705813.3000000026</v>
      </c>
      <c r="G129" s="100"/>
      <c r="H129" s="101"/>
      <c r="I129" s="10"/>
      <c r="J129" s="10"/>
    </row>
    <row r="130" spans="1:10" s="1" customFormat="1" ht="18" customHeight="1" x14ac:dyDescent="0.3">
      <c r="A130" s="1" t="s">
        <v>77</v>
      </c>
      <c r="B130" s="6" t="s">
        <v>21</v>
      </c>
      <c r="C130" s="6" t="s">
        <v>326</v>
      </c>
      <c r="D130" s="10">
        <v>37069047.900000006</v>
      </c>
      <c r="E130" s="10">
        <v>15254191.090000002</v>
      </c>
      <c r="G130" s="100"/>
      <c r="H130" s="101"/>
      <c r="I130" s="10"/>
      <c r="J130" s="10"/>
    </row>
    <row r="131" spans="1:10" s="1" customFormat="1" ht="18" customHeight="1" x14ac:dyDescent="0.3">
      <c r="A131" s="1" t="s">
        <v>78</v>
      </c>
      <c r="B131" s="6" t="s">
        <v>22</v>
      </c>
      <c r="C131" s="6" t="s">
        <v>327</v>
      </c>
      <c r="D131" s="10">
        <v>463005492.31</v>
      </c>
      <c r="E131" s="10">
        <v>158431215.45000002</v>
      </c>
      <c r="G131" s="100"/>
      <c r="H131" s="101"/>
      <c r="I131" s="10"/>
      <c r="J131" s="10"/>
    </row>
    <row r="132" spans="1:10" s="1" customFormat="1" ht="18" customHeight="1" x14ac:dyDescent="0.3">
      <c r="A132" s="1" t="s">
        <v>81</v>
      </c>
      <c r="B132" s="6" t="s">
        <v>23</v>
      </c>
      <c r="C132" s="6" t="s">
        <v>328</v>
      </c>
      <c r="D132" s="10">
        <v>20309738.579999998</v>
      </c>
      <c r="E132" s="10">
        <v>10054311.869999999</v>
      </c>
      <c r="G132" s="100"/>
      <c r="H132" s="101"/>
      <c r="I132" s="10"/>
      <c r="J132" s="10"/>
    </row>
    <row r="133" spans="1:10" s="1" customFormat="1" ht="18" customHeight="1" x14ac:dyDescent="0.3">
      <c r="A133" s="1" t="s">
        <v>82</v>
      </c>
      <c r="B133" s="6" t="s">
        <v>24</v>
      </c>
      <c r="C133" s="6" t="s">
        <v>329</v>
      </c>
      <c r="D133" s="10">
        <v>29973647.180000007</v>
      </c>
      <c r="E133" s="10">
        <v>7416332.7300000004</v>
      </c>
      <c r="G133" s="100"/>
      <c r="H133" s="101"/>
      <c r="I133" s="10"/>
      <c r="J133" s="10"/>
    </row>
    <row r="134" spans="1:10" s="1" customFormat="1" ht="18" customHeight="1" x14ac:dyDescent="0.3">
      <c r="A134" s="1" t="s">
        <v>83</v>
      </c>
      <c r="B134" s="6" t="s">
        <v>25</v>
      </c>
      <c r="C134" s="6" t="s">
        <v>26</v>
      </c>
      <c r="D134" s="10">
        <v>39714913.089999996</v>
      </c>
      <c r="E134" s="10">
        <v>35081937.580000006</v>
      </c>
      <c r="G134" s="100"/>
      <c r="H134" s="101"/>
      <c r="I134" s="10"/>
      <c r="J134" s="10"/>
    </row>
    <row r="135" spans="1:10" s="1" customFormat="1" ht="18" customHeight="1" x14ac:dyDescent="0.3">
      <c r="A135" s="1" t="s">
        <v>523</v>
      </c>
      <c r="B135" s="6" t="s">
        <v>522</v>
      </c>
      <c r="C135" s="6" t="s">
        <v>521</v>
      </c>
      <c r="D135" s="10">
        <v>30295557.82</v>
      </c>
      <c r="E135" s="10">
        <v>14826230.469999999</v>
      </c>
      <c r="G135" s="100"/>
      <c r="H135" s="101"/>
      <c r="I135" s="10"/>
      <c r="J135" s="10"/>
    </row>
    <row r="136" spans="1:10" s="1" customFormat="1" ht="19.5" customHeight="1" x14ac:dyDescent="0.3">
      <c r="A136" s="1" t="s">
        <v>84</v>
      </c>
      <c r="B136" s="1" t="s">
        <v>477</v>
      </c>
      <c r="C136" s="1" t="s">
        <v>478</v>
      </c>
      <c r="D136" s="10">
        <v>91546118</v>
      </c>
      <c r="E136" s="10">
        <v>91546118</v>
      </c>
      <c r="G136" s="1" t="s">
        <v>477</v>
      </c>
      <c r="H136" s="1" t="s">
        <v>478</v>
      </c>
      <c r="I136" s="10">
        <v>2415812</v>
      </c>
      <c r="J136" s="10">
        <v>2415812</v>
      </c>
    </row>
    <row r="137" spans="1:10" s="1" customFormat="1" ht="20.25" customHeight="1" x14ac:dyDescent="0.3">
      <c r="B137" s="97" t="s">
        <v>215</v>
      </c>
      <c r="C137" s="5"/>
      <c r="D137" s="102">
        <f>SUM(D121:D135)-D136</f>
        <v>889063225.6500001</v>
      </c>
      <c r="E137" s="102">
        <f>SUM(E121:E135)-E136</f>
        <v>234983857.60000002</v>
      </c>
      <c r="F137" s="5"/>
      <c r="G137" s="97" t="s">
        <v>215</v>
      </c>
      <c r="H137" s="5"/>
      <c r="I137" s="102">
        <f>SUM(I121:I135)-I136</f>
        <v>636498358.62</v>
      </c>
      <c r="J137" s="102">
        <f>SUM(J121:J135)-J136</f>
        <v>77836456.199999988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B87" sqref="B87:J87"/>
    </sheetView>
  </sheetViews>
  <sheetFormatPr defaultRowHeight="12.5" x14ac:dyDescent="0.25"/>
  <cols>
    <col min="1" max="1" width="9.1796875" hidden="1" customWidth="1"/>
    <col min="3" max="3" width="40.1796875" bestFit="1" customWidth="1"/>
    <col min="4" max="5" width="10.81640625" bestFit="1" customWidth="1"/>
    <col min="6" max="6" width="6.81640625" customWidth="1"/>
    <col min="8" max="8" width="35.453125" bestFit="1" customWidth="1"/>
    <col min="9" max="9" width="12.1796875" bestFit="1" customWidth="1"/>
    <col min="10" max="10" width="13.179687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s="1" customFormat="1" ht="13" hidden="1" x14ac:dyDescent="0.3">
      <c r="D7" s="7"/>
      <c r="I7" s="7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s="1" customFormat="1" ht="13" hidden="1" x14ac:dyDescent="0.3">
      <c r="D14" s="7"/>
      <c r="I14" s="7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s="1" customFormat="1" ht="13" hidden="1" x14ac:dyDescent="0.3">
      <c r="D21" s="7"/>
      <c r="I21" s="7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s="1" customFormat="1" ht="13" hidden="1" x14ac:dyDescent="0.3">
      <c r="D28" s="7"/>
      <c r="I28" s="7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s="1" customFormat="1" ht="13" hidden="1" x14ac:dyDescent="0.3">
      <c r="D35" s="7"/>
      <c r="I35" s="7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s="1" customFormat="1" ht="13" hidden="1" x14ac:dyDescent="0.3">
      <c r="D42" s="7"/>
      <c r="I42" s="7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/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/>
      <c r="I47" s="7">
        <v>740</v>
      </c>
      <c r="J47" s="7">
        <v>740</v>
      </c>
    </row>
    <row r="48" spans="1:10" s="1" customFormat="1" ht="13" hidden="1" x14ac:dyDescent="0.3">
      <c r="A48" s="1" t="s">
        <v>369</v>
      </c>
      <c r="D48" s="7"/>
      <c r="I48" s="7" t="s">
        <v>354</v>
      </c>
      <c r="J48" s="1" t="s">
        <v>355</v>
      </c>
    </row>
    <row r="49" spans="1:10" s="1" customFormat="1" ht="13" hidden="1" x14ac:dyDescent="0.3">
      <c r="D49" s="7"/>
      <c r="I49" s="7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/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/>
      <c r="I54" s="7">
        <v>750</v>
      </c>
      <c r="J54" s="7">
        <v>750</v>
      </c>
    </row>
    <row r="55" spans="1:10" s="1" customFormat="1" ht="13" hidden="1" x14ac:dyDescent="0.3">
      <c r="A55" s="1" t="s">
        <v>370</v>
      </c>
      <c r="D55" s="7"/>
      <c r="I55" s="7" t="s">
        <v>354</v>
      </c>
      <c r="J55" s="1" t="s">
        <v>355</v>
      </c>
    </row>
    <row r="56" spans="1:10" s="1" customFormat="1" ht="13" hidden="1" x14ac:dyDescent="0.3">
      <c r="D56" s="7"/>
      <c r="I56" s="7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760</v>
      </c>
      <c r="J61" s="7">
        <v>760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3" spans="1:10" s="1" customFormat="1" ht="13" hidden="1" x14ac:dyDescent="0.3">
      <c r="D63" s="7"/>
      <c r="I63" s="7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770</v>
      </c>
      <c r="J68" s="7">
        <v>770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0" spans="1:10" s="1" customFormat="1" ht="13" hidden="1" x14ac:dyDescent="0.3">
      <c r="D70" s="7"/>
      <c r="I70" s="7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780</v>
      </c>
      <c r="J75" s="7">
        <v>780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7" spans="1:10" s="1" customFormat="1" ht="13" hidden="1" x14ac:dyDescent="0.3">
      <c r="D77" s="7"/>
      <c r="I77" s="7"/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39" t="str">
        <f>CONCATENATE("BUD",NOTES!$D$4)</f>
        <v>BUD2024</v>
      </c>
      <c r="E81" s="39" t="str">
        <f>CONCATENATE("BUD",NOTES!$D$4)</f>
        <v>BUD2024</v>
      </c>
      <c r="F81" s="39"/>
      <c r="G81" s="39"/>
      <c r="H81" s="39"/>
      <c r="I81" s="39" t="str">
        <f>CONCATENATE("BUD",NOTES!$D$4)</f>
        <v>BUD2024</v>
      </c>
      <c r="J81" s="39" t="str">
        <f>CONCATENATE("BUD",NOTES!$D$4)</f>
        <v>BUD2024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t="13" hidden="1" x14ac:dyDescent="0.3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6" spans="1:10" ht="13" hidden="1" x14ac:dyDescent="0.3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7.5" x14ac:dyDescent="0.35">
      <c r="B87" s="198" t="s">
        <v>481</v>
      </c>
      <c r="C87" s="198"/>
      <c r="D87" s="198"/>
      <c r="E87" s="198"/>
      <c r="F87" s="198"/>
      <c r="G87" s="198"/>
      <c r="H87" s="198"/>
      <c r="I87" s="198"/>
      <c r="J87" s="198"/>
    </row>
    <row r="88" spans="1:10" s="1" customFormat="1" ht="13" x14ac:dyDescent="0.3"/>
    <row r="89" spans="1:10" s="1" customFormat="1" ht="21.75" customHeight="1" x14ac:dyDescent="0.3">
      <c r="B89" s="97" t="s">
        <v>482</v>
      </c>
      <c r="C89" s="5"/>
      <c r="D89" s="98" t="s">
        <v>251</v>
      </c>
      <c r="E89" s="98" t="s">
        <v>252</v>
      </c>
      <c r="F89" s="5"/>
      <c r="G89" s="97" t="s">
        <v>482</v>
      </c>
      <c r="H89" s="5"/>
      <c r="I89" s="98" t="s">
        <v>251</v>
      </c>
      <c r="J89" s="98" t="s">
        <v>252</v>
      </c>
    </row>
    <row r="90" spans="1:10" s="1" customFormat="1" ht="13" x14ac:dyDescent="0.3"/>
    <row r="91" spans="1:10" s="1" customFormat="1" ht="13" x14ac:dyDescent="0.3">
      <c r="B91" s="99" t="s">
        <v>490</v>
      </c>
      <c r="C91" s="103" t="s">
        <v>578</v>
      </c>
      <c r="D91" s="9" t="s">
        <v>253</v>
      </c>
      <c r="E91" s="9" t="s">
        <v>253</v>
      </c>
      <c r="G91" s="99" t="s">
        <v>491</v>
      </c>
      <c r="H91" s="8" t="s">
        <v>480</v>
      </c>
      <c r="I91" s="9" t="s">
        <v>253</v>
      </c>
      <c r="J91" s="9" t="s">
        <v>253</v>
      </c>
    </row>
    <row r="92" spans="1:10" s="1" customFormat="1" ht="13" x14ac:dyDescent="0.3"/>
    <row r="93" spans="1:10" s="1" customFormat="1" ht="18" customHeight="1" x14ac:dyDescent="0.3">
      <c r="A93" s="1" t="s">
        <v>476</v>
      </c>
      <c r="B93" s="6" t="s">
        <v>33</v>
      </c>
      <c r="C93" s="6" t="s">
        <v>335</v>
      </c>
      <c r="D93" s="10">
        <v>3843163.4</v>
      </c>
      <c r="E93" s="10">
        <v>787381.7</v>
      </c>
      <c r="G93" s="6" t="s">
        <v>39</v>
      </c>
      <c r="H93" s="6" t="s">
        <v>340</v>
      </c>
      <c r="I93" s="10">
        <v>43198908</v>
      </c>
      <c r="J93" s="10">
        <v>37673209.269999996</v>
      </c>
    </row>
    <row r="94" spans="1:10" s="1" customFormat="1" ht="18" customHeight="1" x14ac:dyDescent="0.3">
      <c r="A94" s="1" t="s">
        <v>72</v>
      </c>
      <c r="B94" s="6" t="s">
        <v>34</v>
      </c>
      <c r="C94" s="6" t="s">
        <v>336</v>
      </c>
      <c r="D94" s="10">
        <v>18795022.670000002</v>
      </c>
      <c r="E94" s="10">
        <v>8093780.4100000001</v>
      </c>
      <c r="G94" s="6" t="s">
        <v>40</v>
      </c>
      <c r="H94" s="6" t="s">
        <v>341</v>
      </c>
      <c r="I94" s="10">
        <v>2697545.92</v>
      </c>
      <c r="J94" s="10">
        <v>1481126.6099999999</v>
      </c>
    </row>
    <row r="95" spans="1:10" s="1" customFormat="1" ht="18" customHeight="1" x14ac:dyDescent="0.3">
      <c r="A95" s="1" t="s">
        <v>408</v>
      </c>
      <c r="B95" s="6" t="s">
        <v>35</v>
      </c>
      <c r="C95" s="6" t="s">
        <v>337</v>
      </c>
      <c r="D95" s="10">
        <v>2339833.44</v>
      </c>
      <c r="E95" s="10">
        <v>195602.13</v>
      </c>
      <c r="G95" s="6" t="s">
        <v>41</v>
      </c>
      <c r="H95" s="6" t="s">
        <v>42</v>
      </c>
      <c r="I95" s="10">
        <v>215529246.35000005</v>
      </c>
      <c r="J95" s="10">
        <v>14930720.240000002</v>
      </c>
    </row>
    <row r="96" spans="1:10" s="1" customFormat="1" ht="18" customHeight="1" x14ac:dyDescent="0.3">
      <c r="A96" s="1" t="s">
        <v>409</v>
      </c>
      <c r="B96" s="6" t="s">
        <v>36</v>
      </c>
      <c r="C96" s="6" t="s">
        <v>338</v>
      </c>
      <c r="D96" s="10">
        <v>26370217.820000004</v>
      </c>
      <c r="E96" s="10">
        <v>13864383.570000002</v>
      </c>
      <c r="G96" s="6" t="s">
        <v>43</v>
      </c>
      <c r="H96" s="6" t="s">
        <v>343</v>
      </c>
      <c r="I96" s="10">
        <v>12249786.260000002</v>
      </c>
      <c r="J96" s="10">
        <v>911031.46</v>
      </c>
    </row>
    <row r="97" spans="1:10" s="1" customFormat="1" ht="18" customHeight="1" x14ac:dyDescent="0.3">
      <c r="A97" s="1" t="s">
        <v>410</v>
      </c>
      <c r="B97" s="6" t="s">
        <v>37</v>
      </c>
      <c r="C97" s="6" t="s">
        <v>339</v>
      </c>
      <c r="D97" s="10">
        <v>2791785.4899999993</v>
      </c>
      <c r="E97" s="10">
        <v>1048697.98</v>
      </c>
      <c r="G97" s="6" t="s">
        <v>44</v>
      </c>
      <c r="H97" s="6" t="s">
        <v>45</v>
      </c>
      <c r="I97" s="10">
        <v>8277544.6799999997</v>
      </c>
      <c r="J97" s="10">
        <v>240450.31</v>
      </c>
    </row>
    <row r="98" spans="1:10" s="1" customFormat="1" ht="18" customHeight="1" x14ac:dyDescent="0.3">
      <c r="A98" s="1" t="s">
        <v>73</v>
      </c>
      <c r="B98" s="6" t="s">
        <v>38</v>
      </c>
      <c r="C98" s="6" t="s">
        <v>289</v>
      </c>
      <c r="D98" s="10">
        <v>1171608.6099999999</v>
      </c>
      <c r="E98" s="10">
        <v>807478</v>
      </c>
      <c r="G98" s="6" t="s">
        <v>46</v>
      </c>
      <c r="H98" s="6" t="s">
        <v>345</v>
      </c>
      <c r="I98" s="10">
        <v>293577.92</v>
      </c>
      <c r="J98" s="10">
        <v>70330.36</v>
      </c>
    </row>
    <row r="99" spans="1:10" s="1" customFormat="1" ht="18" customHeight="1" x14ac:dyDescent="0.3">
      <c r="A99" s="1" t="s">
        <v>74</v>
      </c>
      <c r="G99" s="6" t="s">
        <v>47</v>
      </c>
      <c r="H99" s="6" t="s">
        <v>48</v>
      </c>
      <c r="I99" s="10">
        <v>3032173.3900000006</v>
      </c>
      <c r="J99" s="10">
        <v>1782973.02</v>
      </c>
    </row>
    <row r="100" spans="1:10" s="1" customFormat="1" ht="18" customHeight="1" x14ac:dyDescent="0.3">
      <c r="A100" s="1" t="s">
        <v>75</v>
      </c>
      <c r="D100" s="10"/>
      <c r="E100" s="10"/>
      <c r="G100" s="6" t="s">
        <v>49</v>
      </c>
      <c r="H100" s="6" t="s">
        <v>347</v>
      </c>
      <c r="I100" s="10">
        <v>335357.76</v>
      </c>
      <c r="J100" s="10">
        <v>200487</v>
      </c>
    </row>
    <row r="101" spans="1:10" s="1" customFormat="1" ht="18" customHeight="1" x14ac:dyDescent="0.3">
      <c r="A101" s="1" t="s">
        <v>76</v>
      </c>
      <c r="G101" s="6" t="s">
        <v>50</v>
      </c>
      <c r="H101" s="6" t="s">
        <v>348</v>
      </c>
      <c r="I101" s="10">
        <v>87351106.449999988</v>
      </c>
      <c r="J101" s="10">
        <v>1206027.7199999997</v>
      </c>
    </row>
    <row r="102" spans="1:10" s="1" customFormat="1" ht="18" customHeight="1" x14ac:dyDescent="0.3">
      <c r="A102" s="1" t="s">
        <v>77</v>
      </c>
      <c r="B102" s="100"/>
      <c r="C102" s="101"/>
      <c r="D102" s="10"/>
      <c r="E102" s="10"/>
      <c r="G102" s="6" t="s">
        <v>51</v>
      </c>
      <c r="H102" s="6" t="s">
        <v>52</v>
      </c>
      <c r="I102" s="10">
        <v>32699063.079999998</v>
      </c>
      <c r="J102" s="10">
        <v>1178261.97</v>
      </c>
    </row>
    <row r="103" spans="1:10" s="1" customFormat="1" ht="18" customHeight="1" x14ac:dyDescent="0.3">
      <c r="A103" s="1" t="s">
        <v>78</v>
      </c>
      <c r="B103" s="100"/>
      <c r="C103" s="101"/>
      <c r="G103" s="6" t="s">
        <v>53</v>
      </c>
      <c r="H103" s="6" t="s">
        <v>289</v>
      </c>
      <c r="I103" s="10">
        <v>84404228.609999999</v>
      </c>
      <c r="J103" s="10">
        <v>435308394.46000004</v>
      </c>
    </row>
    <row r="104" spans="1:10" s="1" customFormat="1" ht="19.5" customHeight="1" x14ac:dyDescent="0.3">
      <c r="A104" s="1" t="s">
        <v>81</v>
      </c>
      <c r="B104" s="1" t="s">
        <v>477</v>
      </c>
      <c r="C104" s="1" t="s">
        <v>478</v>
      </c>
      <c r="D104" s="10">
        <v>0</v>
      </c>
      <c r="E104" s="10">
        <v>0</v>
      </c>
      <c r="G104" s="1" t="s">
        <v>477</v>
      </c>
      <c r="H104" s="1" t="s">
        <v>478</v>
      </c>
      <c r="I104" s="10">
        <v>19476982.550000001</v>
      </c>
      <c r="J104" s="10">
        <v>19476982.550000001</v>
      </c>
    </row>
    <row r="105" spans="1:10" s="1" customFormat="1" ht="13" x14ac:dyDescent="0.3">
      <c r="D105" s="10"/>
      <c r="E105" s="10"/>
      <c r="I105" s="10"/>
      <c r="J105" s="10"/>
    </row>
    <row r="106" spans="1:10" s="1" customFormat="1" ht="20.25" customHeight="1" x14ac:dyDescent="0.3">
      <c r="B106" s="97" t="s">
        <v>215</v>
      </c>
      <c r="C106" s="5"/>
      <c r="D106" s="102">
        <f>SUM(D93:D103)-D104</f>
        <v>55311631.430000007</v>
      </c>
      <c r="E106" s="102">
        <f>SUM(E93:E103)-E104</f>
        <v>24797323.790000003</v>
      </c>
      <c r="F106" s="5"/>
      <c r="G106" s="97" t="s">
        <v>215</v>
      </c>
      <c r="H106" s="5"/>
      <c r="I106" s="102">
        <f>SUM(I93:I103)-I104</f>
        <v>470591555.87</v>
      </c>
      <c r="J106" s="102">
        <f>SUM(J93:J103)-J104</f>
        <v>475506029.87</v>
      </c>
    </row>
    <row r="107" spans="1:10" s="1" customFormat="1" ht="15" x14ac:dyDescent="0.3">
      <c r="B107" s="104"/>
      <c r="C107" s="104"/>
      <c r="D107" s="5"/>
      <c r="E107" s="5"/>
      <c r="F107" s="5"/>
      <c r="G107" s="97" t="s">
        <v>126</v>
      </c>
      <c r="H107" s="5"/>
      <c r="I107" s="102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7263747307.3400002</v>
      </c>
      <c r="J107" s="102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4882578548.8999996</v>
      </c>
    </row>
    <row r="108" spans="1:10" s="1" customFormat="1" ht="13" x14ac:dyDescent="0.3"/>
    <row r="109" spans="1:10" s="1" customFormat="1" ht="13" x14ac:dyDescent="0.3">
      <c r="F109" s="6"/>
      <c r="G109" s="6" t="s">
        <v>412</v>
      </c>
      <c r="H109" s="6"/>
      <c r="I109" s="105"/>
      <c r="J109" s="105">
        <f>'Exp &amp; Inc by AUTHTYPE'!$F$85</f>
        <v>1838424158.999999</v>
      </c>
    </row>
    <row r="110" spans="1:10" s="1" customFormat="1" ht="13" x14ac:dyDescent="0.3">
      <c r="F110" s="6"/>
      <c r="G110" s="6" t="s">
        <v>442</v>
      </c>
      <c r="H110" s="6"/>
      <c r="I110" s="105"/>
      <c r="J110" s="105">
        <f>'Exp &amp; Inc by AUTHTYPE'!$F$82</f>
        <v>503620501.39999998</v>
      </c>
    </row>
    <row r="111" spans="1:10" s="1" customFormat="1" ht="13" x14ac:dyDescent="0.3">
      <c r="F111" s="6"/>
      <c r="G111" s="6" t="s">
        <v>198</v>
      </c>
      <c r="H111" s="6"/>
      <c r="I111" s="105"/>
      <c r="J111" s="105">
        <f>'Exp &amp; Inc by AUTHTYPE'!F83</f>
        <v>0</v>
      </c>
    </row>
    <row r="112" spans="1:10" s="1" customFormat="1" ht="13" x14ac:dyDescent="0.3">
      <c r="F112" s="6"/>
      <c r="G112" s="6" t="s">
        <v>220</v>
      </c>
      <c r="H112" s="6"/>
      <c r="I112" s="105"/>
      <c r="J112" s="105">
        <f>'Exp &amp; Inc by AUTHTYPE'!$F$87</f>
        <v>-39124104</v>
      </c>
    </row>
    <row r="113" spans="6:10" s="1" customFormat="1" ht="13" x14ac:dyDescent="0.3">
      <c r="F113" s="6"/>
      <c r="G113" s="6"/>
      <c r="I113" s="4"/>
      <c r="J113" s="6"/>
    </row>
    <row r="114" spans="6:10" s="1" customFormat="1" ht="13" x14ac:dyDescent="0.3">
      <c r="F114" s="6"/>
      <c r="G114" s="97" t="s">
        <v>127</v>
      </c>
      <c r="H114" s="5"/>
      <c r="I114" s="102">
        <f>SUM(I107:I113)</f>
        <v>7263747307.3400002</v>
      </c>
      <c r="J114" s="102">
        <f>J107+J109+J111-J112+J110</f>
        <v>7263747313.2999983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B10" zoomScaleNormal="100" workbookViewId="0">
      <selection activeCell="B8" sqref="B8"/>
    </sheetView>
  </sheetViews>
  <sheetFormatPr defaultRowHeight="12.5" x14ac:dyDescent="0.25"/>
  <cols>
    <col min="1" max="1" width="11.81640625" hidden="1" customWidth="1"/>
    <col min="2" max="2" width="21.81640625" customWidth="1"/>
    <col min="3" max="3" width="12.81640625" customWidth="1"/>
    <col min="4" max="4" width="11.81640625" customWidth="1"/>
    <col min="5" max="6" width="12.453125" customWidth="1"/>
    <col min="7" max="7" width="11.1796875" customWidth="1"/>
    <col min="8" max="8" width="14.81640625" customWidth="1"/>
    <col min="9" max="9" width="13.1796875" customWidth="1"/>
    <col min="10" max="10" width="13.54296875" customWidth="1"/>
    <col min="11" max="11" width="12.1796875" customWidth="1"/>
    <col min="12" max="12" width="11.81640625" customWidth="1"/>
    <col min="14" max="14" width="15.81640625" customWidth="1"/>
    <col min="15" max="15" width="16" customWidth="1"/>
    <col min="16" max="16" width="13.81640625" customWidth="1"/>
    <col min="17" max="17" width="12.1796875" customWidth="1"/>
    <col min="18" max="18" width="15.54296875" customWidth="1"/>
    <col min="19" max="19" width="12" bestFit="1" customWidth="1"/>
  </cols>
  <sheetData>
    <row r="1" spans="1:23" s="1" customFormat="1" ht="13" hidden="1" x14ac:dyDescent="0.3">
      <c r="A1" s="1" t="s">
        <v>515</v>
      </c>
      <c r="N1"/>
      <c r="O1"/>
      <c r="P1"/>
      <c r="Q1"/>
      <c r="R1"/>
      <c r="S1"/>
      <c r="T1"/>
      <c r="U1"/>
      <c r="V1"/>
      <c r="W1"/>
    </row>
    <row r="2" spans="1:23" s="1" customFormat="1" ht="13" hidden="1" x14ac:dyDescent="0.3">
      <c r="A2" s="1" t="s">
        <v>238</v>
      </c>
      <c r="N2"/>
      <c r="O2"/>
      <c r="P2"/>
      <c r="Q2"/>
      <c r="R2"/>
      <c r="S2"/>
      <c r="T2"/>
      <c r="U2"/>
      <c r="V2"/>
      <c r="W2"/>
    </row>
    <row r="3" spans="1:23" s="1" customFormat="1" ht="13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I3" s="1" t="s">
        <v>226</v>
      </c>
      <c r="K3" s="1" t="s">
        <v>226</v>
      </c>
      <c r="N3"/>
      <c r="O3"/>
      <c r="P3"/>
      <c r="Q3"/>
      <c r="R3"/>
      <c r="S3"/>
      <c r="T3"/>
      <c r="U3"/>
      <c r="V3"/>
      <c r="W3"/>
    </row>
    <row r="4" spans="1:23" s="1" customFormat="1" ht="13" hidden="1" x14ac:dyDescent="0.3">
      <c r="A4" s="1" t="s">
        <v>227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t="13" hidden="1" x14ac:dyDescent="0.3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180</v>
      </c>
      <c r="J5" s="7"/>
      <c r="K5" s="1" t="s">
        <v>181</v>
      </c>
      <c r="N5"/>
      <c r="O5"/>
      <c r="P5"/>
      <c r="Q5"/>
      <c r="R5"/>
      <c r="S5"/>
      <c r="T5"/>
      <c r="U5"/>
      <c r="V5"/>
      <c r="W5"/>
    </row>
    <row r="6" spans="1:23" s="1" customFormat="1" ht="13" hidden="1" x14ac:dyDescent="0.3">
      <c r="A6" s="1" t="s">
        <v>254</v>
      </c>
      <c r="C6" s="1" t="s">
        <v>134</v>
      </c>
      <c r="D6" s="1" t="s">
        <v>566</v>
      </c>
      <c r="E6" s="1" t="s">
        <v>505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35">
      <c r="A7" s="1" t="s">
        <v>353</v>
      </c>
      <c r="C7" s="1" t="s">
        <v>354</v>
      </c>
      <c r="D7" s="1" t="s">
        <v>355</v>
      </c>
      <c r="E7" s="1" t="s">
        <v>355</v>
      </c>
      <c r="F7" s="1" t="s">
        <v>355</v>
      </c>
      <c r="G7" s="1" t="s">
        <v>355</v>
      </c>
      <c r="H7" s="1"/>
      <c r="I7" s="1" t="s">
        <v>354</v>
      </c>
      <c r="J7" s="1"/>
      <c r="K7" s="1" t="s">
        <v>354</v>
      </c>
      <c r="N7"/>
      <c r="O7"/>
      <c r="P7"/>
      <c r="Q7"/>
      <c r="R7"/>
      <c r="S7"/>
      <c r="T7"/>
      <c r="U7"/>
      <c r="V7"/>
      <c r="W7"/>
    </row>
    <row r="11" spans="1:23" s="1" customFormat="1" ht="13" hidden="1" x14ac:dyDescent="0.3">
      <c r="A11" s="1" t="s">
        <v>516</v>
      </c>
      <c r="N11"/>
      <c r="O11"/>
      <c r="P11"/>
      <c r="Q11"/>
      <c r="R11"/>
      <c r="S11"/>
      <c r="T11"/>
      <c r="U11"/>
      <c r="V11"/>
      <c r="W11"/>
    </row>
    <row r="12" spans="1:23" s="1" customFormat="1" ht="13" hidden="1" x14ac:dyDescent="0.3">
      <c r="A12" s="1" t="s">
        <v>233</v>
      </c>
      <c r="N12"/>
      <c r="O12"/>
      <c r="P12"/>
      <c r="Q12"/>
      <c r="R12"/>
      <c r="S12"/>
      <c r="T12"/>
      <c r="U12"/>
      <c r="V12"/>
      <c r="W12"/>
    </row>
    <row r="13" spans="1:23" s="1" customFormat="1" ht="13" hidden="1" x14ac:dyDescent="0.3">
      <c r="A13" s="1" t="s">
        <v>246</v>
      </c>
      <c r="B13" s="8"/>
      <c r="C13" s="1" t="s">
        <v>226</v>
      </c>
      <c r="D13" s="1" t="s">
        <v>226</v>
      </c>
      <c r="E13" s="1" t="s">
        <v>226</v>
      </c>
      <c r="F13" s="1" t="s">
        <v>226</v>
      </c>
      <c r="G13" s="1" t="s">
        <v>226</v>
      </c>
      <c r="I13" s="1" t="s">
        <v>226</v>
      </c>
      <c r="K13" s="1" t="s">
        <v>226</v>
      </c>
      <c r="N13"/>
      <c r="O13"/>
      <c r="P13"/>
      <c r="Q13"/>
      <c r="R13"/>
      <c r="S13"/>
      <c r="T13"/>
      <c r="U13"/>
      <c r="V13"/>
      <c r="W13"/>
    </row>
    <row r="14" spans="1:23" s="1" customFormat="1" ht="13" hidden="1" x14ac:dyDescent="0.3">
      <c r="A14" s="1" t="s">
        <v>228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t="13" hidden="1" x14ac:dyDescent="0.3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180</v>
      </c>
      <c r="J15" s="7"/>
      <c r="K15" s="1" t="s">
        <v>181</v>
      </c>
      <c r="N15"/>
      <c r="O15"/>
      <c r="P15"/>
      <c r="Q15"/>
      <c r="R15"/>
      <c r="S15"/>
      <c r="T15"/>
      <c r="U15"/>
      <c r="V15"/>
      <c r="W15"/>
    </row>
    <row r="16" spans="1:23" s="1" customFormat="1" ht="13" hidden="1" x14ac:dyDescent="0.3">
      <c r="A16" s="1" t="s">
        <v>255</v>
      </c>
      <c r="C16" s="1" t="s">
        <v>134</v>
      </c>
      <c r="D16" s="1" t="s">
        <v>566</v>
      </c>
      <c r="E16" s="1" t="s">
        <v>505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35">
      <c r="A17" s="1" t="s">
        <v>356</v>
      </c>
      <c r="C17" s="1" t="s">
        <v>354</v>
      </c>
      <c r="D17" s="1" t="s">
        <v>355</v>
      </c>
      <c r="E17" s="1" t="s">
        <v>355</v>
      </c>
      <c r="F17" s="1" t="s">
        <v>355</v>
      </c>
      <c r="G17" s="1" t="s">
        <v>355</v>
      </c>
      <c r="H17" s="1"/>
      <c r="I17" s="1" t="s">
        <v>354</v>
      </c>
      <c r="J17" s="1"/>
      <c r="K17" s="1" t="s">
        <v>354</v>
      </c>
      <c r="N17"/>
      <c r="O17"/>
      <c r="P17"/>
      <c r="Q17"/>
      <c r="R17"/>
      <c r="S17"/>
      <c r="T17"/>
      <c r="U17"/>
      <c r="V17"/>
      <c r="W17"/>
    </row>
    <row r="19" spans="1:23" ht="15" x14ac:dyDescent="0.3">
      <c r="B19" s="205" t="str">
        <f>"REVENUE EXPENDITURE AND INCOME AND ANNUAL RATE ON VALUATION FOR GENERAL CHARGES FOR "&amp;NOTES!$D$4</f>
        <v>REVENUE EXPENDITURE AND INCOME AND ANNUAL RATE ON VALUATION FOR GENERAL CHARGES FOR 2024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</row>
    <row r="20" spans="1:23" ht="13" thickBot="1" x14ac:dyDescent="0.3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23" ht="13" x14ac:dyDescent="0.3">
      <c r="B21" s="57" t="s">
        <v>156</v>
      </c>
      <c r="C21" s="203" t="s">
        <v>2</v>
      </c>
      <c r="D21" s="206" t="s">
        <v>252</v>
      </c>
      <c r="E21" s="207"/>
      <c r="F21" s="207"/>
      <c r="G21" s="207"/>
      <c r="H21" s="207"/>
      <c r="I21" s="207"/>
      <c r="J21" s="207"/>
      <c r="K21" s="207"/>
      <c r="L21" s="207"/>
    </row>
    <row r="22" spans="1:23" ht="51" customHeight="1" thickBot="1" x14ac:dyDescent="0.35">
      <c r="B22" s="107" t="s">
        <v>506</v>
      </c>
      <c r="C22" s="204"/>
      <c r="D22" s="108" t="s">
        <v>133</v>
      </c>
      <c r="E22" s="108" t="s">
        <v>128</v>
      </c>
      <c r="F22" s="108" t="s">
        <v>129</v>
      </c>
      <c r="G22" s="108" t="s">
        <v>511</v>
      </c>
      <c r="H22" s="109" t="s">
        <v>225</v>
      </c>
      <c r="I22" s="108" t="s">
        <v>130</v>
      </c>
      <c r="J22" s="108" t="s">
        <v>131</v>
      </c>
      <c r="K22" s="108" t="s">
        <v>55</v>
      </c>
      <c r="L22" s="108" t="s">
        <v>132</v>
      </c>
    </row>
    <row r="23" spans="1:23" x14ac:dyDescent="0.25">
      <c r="C23" s="133" t="s">
        <v>253</v>
      </c>
      <c r="D23" s="133" t="s">
        <v>253</v>
      </c>
      <c r="E23" s="133" t="s">
        <v>253</v>
      </c>
      <c r="F23" s="133" t="s">
        <v>253</v>
      </c>
      <c r="G23" s="133" t="s">
        <v>253</v>
      </c>
      <c r="H23" s="133" t="s">
        <v>253</v>
      </c>
      <c r="I23" s="133" t="s">
        <v>253</v>
      </c>
      <c r="J23" s="133" t="s">
        <v>253</v>
      </c>
      <c r="K23" s="133" t="s">
        <v>253</v>
      </c>
      <c r="L23" s="133" t="s">
        <v>253</v>
      </c>
    </row>
    <row r="24" spans="1:23" ht="13" x14ac:dyDescent="0.3">
      <c r="A24" s="1" t="s">
        <v>581</v>
      </c>
      <c r="B24" s="26" t="s">
        <v>582</v>
      </c>
      <c r="C24" s="10">
        <v>77760700</v>
      </c>
      <c r="D24" s="10">
        <v>36614750</v>
      </c>
      <c r="E24" s="10">
        <v>16101550</v>
      </c>
      <c r="F24" s="10">
        <v>240000</v>
      </c>
      <c r="G24" s="10">
        <v>9114400</v>
      </c>
      <c r="H24" s="112">
        <f t="shared" ref="H24:H52" si="0">SUM(D24:G24)</f>
        <v>62070700</v>
      </c>
      <c r="I24" s="4">
        <v>0</v>
      </c>
      <c r="J24" s="10">
        <f t="shared" ref="J24:J52" si="1">C24-H24+I24</f>
        <v>15690000</v>
      </c>
      <c r="K24" s="4">
        <v>58106055</v>
      </c>
      <c r="L24" s="145">
        <f t="shared" ref="L24:L52" si="2">IF(K24=0,"0",(J24/K24))</f>
        <v>0.27002349410917675</v>
      </c>
    </row>
    <row r="25" spans="1:23" ht="13" x14ac:dyDescent="0.3">
      <c r="A25" s="1" t="s">
        <v>581</v>
      </c>
      <c r="B25" s="26" t="s">
        <v>583</v>
      </c>
      <c r="C25" s="10">
        <v>91471906.030000001</v>
      </c>
      <c r="D25" s="10">
        <v>43148473</v>
      </c>
      <c r="E25" s="10">
        <v>17405962.02</v>
      </c>
      <c r="F25" s="10">
        <v>620852</v>
      </c>
      <c r="G25" s="10">
        <v>12385685</v>
      </c>
      <c r="H25" s="112">
        <f t="shared" si="0"/>
        <v>73560972.019999996</v>
      </c>
      <c r="I25" s="4">
        <v>0</v>
      </c>
      <c r="J25" s="10">
        <f t="shared" si="1"/>
        <v>17910934.010000005</v>
      </c>
      <c r="K25" s="4">
        <v>81008300</v>
      </c>
      <c r="L25" s="145">
        <f t="shared" si="2"/>
        <v>0.22109998617425627</v>
      </c>
    </row>
    <row r="26" spans="1:23" ht="13" x14ac:dyDescent="0.3">
      <c r="A26" s="1" t="s">
        <v>581</v>
      </c>
      <c r="B26" s="26" t="s">
        <v>584</v>
      </c>
      <c r="C26" s="10">
        <v>186409504.36000004</v>
      </c>
      <c r="D26" s="10">
        <v>79362169</v>
      </c>
      <c r="E26" s="10">
        <v>49772720.359999999</v>
      </c>
      <c r="F26" s="10">
        <v>84000</v>
      </c>
      <c r="G26" s="10">
        <v>11640129</v>
      </c>
      <c r="H26" s="112">
        <f t="shared" si="0"/>
        <v>140859018.36000001</v>
      </c>
      <c r="I26" s="4">
        <v>0</v>
      </c>
      <c r="J26" s="10">
        <f t="shared" si="1"/>
        <v>45550486.00000003</v>
      </c>
      <c r="K26" s="4">
        <v>190587796</v>
      </c>
      <c r="L26" s="145">
        <f t="shared" si="2"/>
        <v>0.23900001446052732</v>
      </c>
    </row>
    <row r="27" spans="1:23" ht="13" x14ac:dyDescent="0.3">
      <c r="A27" s="1" t="s">
        <v>581</v>
      </c>
      <c r="B27" s="26" t="s">
        <v>585</v>
      </c>
      <c r="C27" s="10">
        <v>291909200</v>
      </c>
      <c r="D27" s="10">
        <v>94316900</v>
      </c>
      <c r="E27" s="10">
        <v>75064500</v>
      </c>
      <c r="F27" s="10">
        <v>993000</v>
      </c>
      <c r="G27" s="10">
        <v>18270100</v>
      </c>
      <c r="H27" s="112">
        <f t="shared" si="0"/>
        <v>188644500</v>
      </c>
      <c r="I27" s="4">
        <v>-1000000</v>
      </c>
      <c r="J27" s="10">
        <f t="shared" si="1"/>
        <v>102264700</v>
      </c>
      <c r="K27" s="4">
        <v>1318008</v>
      </c>
      <c r="L27" s="145">
        <f t="shared" si="2"/>
        <v>77.590348465259694</v>
      </c>
    </row>
    <row r="28" spans="1:23" ht="13" x14ac:dyDescent="0.3">
      <c r="A28" s="1" t="s">
        <v>581</v>
      </c>
      <c r="B28" s="26" t="s">
        <v>586</v>
      </c>
      <c r="C28" s="10">
        <v>458310594</v>
      </c>
      <c r="D28" s="10">
        <v>194330784</v>
      </c>
      <c r="E28" s="10">
        <v>107061439</v>
      </c>
      <c r="F28" s="10">
        <v>951512</v>
      </c>
      <c r="G28" s="10">
        <v>28465138</v>
      </c>
      <c r="H28" s="112">
        <f t="shared" si="0"/>
        <v>330808873</v>
      </c>
      <c r="I28" s="4">
        <v>0</v>
      </c>
      <c r="J28" s="10">
        <f t="shared" si="1"/>
        <v>127501721</v>
      </c>
      <c r="K28" s="4">
        <v>1600172</v>
      </c>
      <c r="L28" s="145">
        <f t="shared" si="2"/>
        <v>79.680010023922435</v>
      </c>
    </row>
    <row r="29" spans="1:23" ht="13" x14ac:dyDescent="0.3">
      <c r="A29" s="1" t="s">
        <v>581</v>
      </c>
      <c r="B29" s="26" t="s">
        <v>587</v>
      </c>
      <c r="C29" s="10">
        <v>185577942</v>
      </c>
      <c r="D29" s="10">
        <v>65005084</v>
      </c>
      <c r="E29" s="10">
        <v>52060746</v>
      </c>
      <c r="F29" s="10">
        <v>233171</v>
      </c>
      <c r="G29" s="10">
        <v>27977270</v>
      </c>
      <c r="H29" s="112">
        <f t="shared" si="0"/>
        <v>145276271</v>
      </c>
      <c r="I29" s="4">
        <v>0</v>
      </c>
      <c r="J29" s="10">
        <f t="shared" si="1"/>
        <v>40301671</v>
      </c>
      <c r="K29" s="4">
        <v>173714095</v>
      </c>
      <c r="L29" s="145">
        <f t="shared" si="2"/>
        <v>0.23200000552632186</v>
      </c>
    </row>
    <row r="30" spans="1:23" ht="13" x14ac:dyDescent="0.3">
      <c r="A30" s="1" t="s">
        <v>581</v>
      </c>
      <c r="B30" s="26" t="s">
        <v>588</v>
      </c>
      <c r="C30" s="10">
        <v>1343513219</v>
      </c>
      <c r="D30" s="10">
        <v>532187387</v>
      </c>
      <c r="E30" s="10">
        <v>265015579</v>
      </c>
      <c r="F30" s="10">
        <v>82172920</v>
      </c>
      <c r="G30" s="10">
        <v>27868370</v>
      </c>
      <c r="H30" s="112">
        <f t="shared" si="0"/>
        <v>907244256</v>
      </c>
      <c r="I30" s="4">
        <v>-36606242</v>
      </c>
      <c r="J30" s="10">
        <f t="shared" si="1"/>
        <v>399662721</v>
      </c>
      <c r="K30" s="4">
        <v>1442671657</v>
      </c>
      <c r="L30" s="145">
        <f t="shared" si="2"/>
        <v>0.27702957846353532</v>
      </c>
    </row>
    <row r="31" spans="1:23" ht="13" x14ac:dyDescent="0.3">
      <c r="A31" s="1" t="s">
        <v>581</v>
      </c>
      <c r="B31" s="26" t="s">
        <v>589</v>
      </c>
      <c r="C31" s="10">
        <v>275031105</v>
      </c>
      <c r="D31" s="10">
        <v>90007000</v>
      </c>
      <c r="E31" s="10">
        <v>59515802</v>
      </c>
      <c r="F31" s="10">
        <v>2155900</v>
      </c>
      <c r="G31" s="10">
        <v>14278000</v>
      </c>
      <c r="H31" s="112">
        <f t="shared" si="0"/>
        <v>165956702</v>
      </c>
      <c r="I31" s="4">
        <v>0</v>
      </c>
      <c r="J31" s="10">
        <f t="shared" si="1"/>
        <v>109074403</v>
      </c>
      <c r="K31" s="4">
        <v>525082746</v>
      </c>
      <c r="L31" s="145">
        <f t="shared" si="2"/>
        <v>0.20772802730790929</v>
      </c>
    </row>
    <row r="32" spans="1:23" ht="13" x14ac:dyDescent="0.3">
      <c r="A32" s="1" t="s">
        <v>581</v>
      </c>
      <c r="B32" s="26" t="s">
        <v>590</v>
      </c>
      <c r="C32" s="10">
        <v>361897299.81000006</v>
      </c>
      <c r="D32" s="10">
        <v>105367300</v>
      </c>
      <c r="E32" s="10">
        <v>79645300.00999999</v>
      </c>
      <c r="F32" s="10">
        <v>5374800</v>
      </c>
      <c r="G32" s="10">
        <v>12366300</v>
      </c>
      <c r="H32" s="112">
        <f t="shared" si="0"/>
        <v>202753700.00999999</v>
      </c>
      <c r="I32" s="4">
        <v>0</v>
      </c>
      <c r="J32" s="10">
        <f t="shared" si="1"/>
        <v>159143599.80000007</v>
      </c>
      <c r="K32" s="4">
        <v>886102800</v>
      </c>
      <c r="L32" s="145">
        <f t="shared" si="2"/>
        <v>0.17959947739697929</v>
      </c>
    </row>
    <row r="33" spans="1:12" ht="13" x14ac:dyDescent="0.3">
      <c r="A33" s="1" t="s">
        <v>581</v>
      </c>
      <c r="B33" s="26" t="s">
        <v>591</v>
      </c>
      <c r="C33" s="10">
        <v>121374555.61999997</v>
      </c>
      <c r="D33" s="10">
        <v>42647869</v>
      </c>
      <c r="E33" s="10">
        <v>29752256.620000001</v>
      </c>
      <c r="F33" s="10">
        <v>198487</v>
      </c>
      <c r="G33" s="10">
        <v>6116487</v>
      </c>
      <c r="H33" s="112">
        <f t="shared" si="0"/>
        <v>78715099.620000005</v>
      </c>
      <c r="I33" s="4">
        <v>0</v>
      </c>
      <c r="J33" s="10">
        <f t="shared" si="1"/>
        <v>42659455.99999997</v>
      </c>
      <c r="K33" s="4">
        <v>196587362</v>
      </c>
      <c r="L33" s="145">
        <f t="shared" si="2"/>
        <v>0.21699999209511733</v>
      </c>
    </row>
    <row r="34" spans="1:12" ht="13" x14ac:dyDescent="0.3">
      <c r="A34" s="1" t="s">
        <v>581</v>
      </c>
      <c r="B34" s="26" t="s">
        <v>592</v>
      </c>
      <c r="C34" s="10">
        <v>173000121.95000002</v>
      </c>
      <c r="D34" s="10">
        <v>79203466</v>
      </c>
      <c r="E34" s="10">
        <v>27924987.949999999</v>
      </c>
      <c r="F34" s="10">
        <v>8626014</v>
      </c>
      <c r="G34" s="10">
        <v>20309071</v>
      </c>
      <c r="H34" s="112">
        <f t="shared" si="0"/>
        <v>136063538.94999999</v>
      </c>
      <c r="I34" s="4">
        <v>0</v>
      </c>
      <c r="J34" s="10">
        <f t="shared" si="1"/>
        <v>36936583.00000003</v>
      </c>
      <c r="K34" s="4">
        <v>176971340</v>
      </c>
      <c r="L34" s="145">
        <f t="shared" si="2"/>
        <v>0.2087150552174156</v>
      </c>
    </row>
    <row r="35" spans="1:12" ht="13" x14ac:dyDescent="0.3">
      <c r="A35" s="1" t="s">
        <v>581</v>
      </c>
      <c r="B35" s="26" t="s">
        <v>593</v>
      </c>
      <c r="C35" s="10">
        <v>210919804.48999998</v>
      </c>
      <c r="D35" s="10">
        <v>83470868</v>
      </c>
      <c r="E35" s="10">
        <v>51569420.380000003</v>
      </c>
      <c r="F35" s="10">
        <v>5488247</v>
      </c>
      <c r="G35" s="10">
        <v>16613362</v>
      </c>
      <c r="H35" s="112">
        <f t="shared" si="0"/>
        <v>157141897.38</v>
      </c>
      <c r="I35" s="4">
        <v>0</v>
      </c>
      <c r="J35" s="10">
        <f t="shared" si="1"/>
        <v>53777907.109999985</v>
      </c>
      <c r="K35" s="4">
        <v>219521661</v>
      </c>
      <c r="L35" s="145">
        <f t="shared" si="2"/>
        <v>0.24497767949195676</v>
      </c>
    </row>
    <row r="36" spans="1:12" ht="13" x14ac:dyDescent="0.3">
      <c r="A36" s="1" t="s">
        <v>581</v>
      </c>
      <c r="B36" s="26" t="s">
        <v>594</v>
      </c>
      <c r="C36" s="10">
        <v>236745794.32999998</v>
      </c>
      <c r="D36" s="10">
        <v>101993569</v>
      </c>
      <c r="E36" s="10">
        <v>41296749.329999998</v>
      </c>
      <c r="F36" s="10">
        <v>0</v>
      </c>
      <c r="G36" s="10">
        <v>21460408</v>
      </c>
      <c r="H36" s="112">
        <f t="shared" si="0"/>
        <v>164750726.32999998</v>
      </c>
      <c r="I36" s="4">
        <v>0</v>
      </c>
      <c r="J36" s="10">
        <f t="shared" si="1"/>
        <v>71995068</v>
      </c>
      <c r="K36" s="4">
        <v>317438574</v>
      </c>
      <c r="L36" s="145">
        <f t="shared" si="2"/>
        <v>0.22679999816279417</v>
      </c>
    </row>
    <row r="37" spans="1:12" ht="13" x14ac:dyDescent="0.3">
      <c r="A37" s="1" t="s">
        <v>581</v>
      </c>
      <c r="B37" s="26" t="s">
        <v>595</v>
      </c>
      <c r="C37" s="10">
        <v>111134140.84999999</v>
      </c>
      <c r="D37" s="10">
        <v>47666640</v>
      </c>
      <c r="E37" s="10">
        <v>28454100.850000001</v>
      </c>
      <c r="F37" s="10">
        <v>346400</v>
      </c>
      <c r="G37" s="10">
        <v>13317000</v>
      </c>
      <c r="H37" s="112">
        <f t="shared" si="0"/>
        <v>89784140.849999994</v>
      </c>
      <c r="I37" s="4">
        <v>0</v>
      </c>
      <c r="J37" s="10">
        <f t="shared" si="1"/>
        <v>21350000</v>
      </c>
      <c r="K37" s="4">
        <v>103640777</v>
      </c>
      <c r="L37" s="145">
        <f t="shared" si="2"/>
        <v>0.20599999940177985</v>
      </c>
    </row>
    <row r="38" spans="1:12" ht="13" x14ac:dyDescent="0.3">
      <c r="A38" s="1" t="s">
        <v>581</v>
      </c>
      <c r="B38" s="26" t="s">
        <v>596</v>
      </c>
      <c r="C38" s="10">
        <v>113881000.19</v>
      </c>
      <c r="D38" s="10">
        <v>61094000</v>
      </c>
      <c r="E38" s="10">
        <v>20678900.189999998</v>
      </c>
      <c r="F38" s="10">
        <v>4812000</v>
      </c>
      <c r="G38" s="10">
        <v>12144172</v>
      </c>
      <c r="H38" s="112">
        <f t="shared" si="0"/>
        <v>98729072.189999998</v>
      </c>
      <c r="I38" s="4">
        <v>-567862</v>
      </c>
      <c r="J38" s="10">
        <f t="shared" si="1"/>
        <v>14584066</v>
      </c>
      <c r="K38" s="4">
        <v>65782889</v>
      </c>
      <c r="L38" s="145">
        <f t="shared" si="2"/>
        <v>0.2216999925314925</v>
      </c>
    </row>
    <row r="39" spans="1:12" ht="13" x14ac:dyDescent="0.3">
      <c r="A39" s="1" t="s">
        <v>581</v>
      </c>
      <c r="B39" s="26" t="s">
        <v>597</v>
      </c>
      <c r="C39" s="10">
        <v>52591121.800000004</v>
      </c>
      <c r="D39" s="10">
        <v>23808857</v>
      </c>
      <c r="E39" s="10">
        <v>10693803.800000001</v>
      </c>
      <c r="F39" s="10">
        <v>292500</v>
      </c>
      <c r="G39" s="10">
        <v>10738091</v>
      </c>
      <c r="H39" s="112">
        <f t="shared" si="0"/>
        <v>45533251.799999997</v>
      </c>
      <c r="I39" s="4">
        <v>0</v>
      </c>
      <c r="J39" s="10">
        <f t="shared" si="1"/>
        <v>7057870.0000000075</v>
      </c>
      <c r="K39" s="4">
        <v>28973195</v>
      </c>
      <c r="L39" s="145">
        <f t="shared" si="2"/>
        <v>0.24359998957657267</v>
      </c>
    </row>
    <row r="40" spans="1:12" ht="13" x14ac:dyDescent="0.3">
      <c r="A40" s="1" t="s">
        <v>581</v>
      </c>
      <c r="B40" s="26" t="s">
        <v>598</v>
      </c>
      <c r="C40" s="10">
        <v>942789665.67999995</v>
      </c>
      <c r="D40" s="10">
        <v>637079145.69000006</v>
      </c>
      <c r="E40" s="10">
        <v>216135619.77000004</v>
      </c>
      <c r="F40" s="10">
        <v>4064021</v>
      </c>
      <c r="G40" s="10">
        <v>21329589</v>
      </c>
      <c r="H40" s="112">
        <f t="shared" si="0"/>
        <v>878608375.46000004</v>
      </c>
      <c r="I40" s="4">
        <v>0</v>
      </c>
      <c r="J40" s="10">
        <f t="shared" si="1"/>
        <v>64181290.219999909</v>
      </c>
      <c r="K40" s="4">
        <v>229464744</v>
      </c>
      <c r="L40" s="145">
        <f t="shared" si="2"/>
        <v>0.27970000576646281</v>
      </c>
    </row>
    <row r="41" spans="1:12" ht="13" x14ac:dyDescent="0.3">
      <c r="A41" s="1" t="s">
        <v>581</v>
      </c>
      <c r="B41" s="26" t="s">
        <v>599</v>
      </c>
      <c r="C41" s="10">
        <v>69771813.609999999</v>
      </c>
      <c r="D41" s="10">
        <v>32810835</v>
      </c>
      <c r="E41" s="10">
        <v>15943928.609999999</v>
      </c>
      <c r="F41" s="10">
        <v>912600</v>
      </c>
      <c r="G41" s="10">
        <v>10728561</v>
      </c>
      <c r="H41" s="112">
        <f t="shared" si="0"/>
        <v>60395924.609999999</v>
      </c>
      <c r="I41" s="4">
        <v>0</v>
      </c>
      <c r="J41" s="10">
        <f t="shared" si="1"/>
        <v>9375889</v>
      </c>
      <c r="K41" s="4">
        <v>37191146</v>
      </c>
      <c r="L41" s="145">
        <f t="shared" si="2"/>
        <v>0.25210002939947052</v>
      </c>
    </row>
    <row r="42" spans="1:12" ht="13" x14ac:dyDescent="0.3">
      <c r="A42" s="1" t="s">
        <v>581</v>
      </c>
      <c r="B42" s="26" t="s">
        <v>600</v>
      </c>
      <c r="C42" s="10">
        <v>171683590.20000002</v>
      </c>
      <c r="D42" s="10">
        <v>85303660</v>
      </c>
      <c r="E42" s="10">
        <v>38864988.210000001</v>
      </c>
      <c r="F42" s="10">
        <v>141680</v>
      </c>
      <c r="G42" s="10">
        <v>11366198</v>
      </c>
      <c r="H42" s="112">
        <f t="shared" si="0"/>
        <v>135676526.21000001</v>
      </c>
      <c r="I42" s="4">
        <v>-1500000</v>
      </c>
      <c r="J42" s="10">
        <f t="shared" si="1"/>
        <v>34507063.99000001</v>
      </c>
      <c r="K42" s="4">
        <v>157494586</v>
      </c>
      <c r="L42" s="145">
        <f t="shared" si="2"/>
        <v>0.21910000125337648</v>
      </c>
    </row>
    <row r="43" spans="1:12" ht="13" x14ac:dyDescent="0.3">
      <c r="A43" s="1" t="s">
        <v>581</v>
      </c>
      <c r="B43" s="26" t="s">
        <v>601</v>
      </c>
      <c r="C43" s="10">
        <v>201537376</v>
      </c>
      <c r="D43" s="10">
        <v>96530654</v>
      </c>
      <c r="E43" s="10">
        <v>37243720</v>
      </c>
      <c r="F43" s="10">
        <v>872000</v>
      </c>
      <c r="G43" s="10">
        <v>22230187</v>
      </c>
      <c r="H43" s="112">
        <f t="shared" si="0"/>
        <v>156876561</v>
      </c>
      <c r="I43" s="4">
        <v>0</v>
      </c>
      <c r="J43" s="10">
        <f t="shared" si="1"/>
        <v>44660815</v>
      </c>
      <c r="K43" s="4">
        <v>190046019.80000001</v>
      </c>
      <c r="L43" s="145">
        <f t="shared" si="2"/>
        <v>0.23500000182587352</v>
      </c>
    </row>
    <row r="44" spans="1:12" ht="13" x14ac:dyDescent="0.3">
      <c r="A44" s="1" t="s">
        <v>581</v>
      </c>
      <c r="B44" s="26" t="s">
        <v>602</v>
      </c>
      <c r="C44" s="10">
        <v>208717208.04999998</v>
      </c>
      <c r="D44" s="10">
        <v>80229181</v>
      </c>
      <c r="E44" s="10">
        <v>48888140.049999997</v>
      </c>
      <c r="F44" s="10">
        <v>11894537</v>
      </c>
      <c r="G44" s="10">
        <v>16944846</v>
      </c>
      <c r="H44" s="112">
        <f t="shared" si="0"/>
        <v>157956704.05000001</v>
      </c>
      <c r="I44" s="4">
        <v>0</v>
      </c>
      <c r="J44" s="10">
        <f t="shared" si="1"/>
        <v>50760503.99999997</v>
      </c>
      <c r="K44" s="4">
        <v>261922136</v>
      </c>
      <c r="L44" s="145">
        <f t="shared" si="2"/>
        <v>0.19379997725736312</v>
      </c>
    </row>
    <row r="45" spans="1:12" ht="13" x14ac:dyDescent="0.3">
      <c r="A45" s="1" t="s">
        <v>581</v>
      </c>
      <c r="B45" s="26" t="s">
        <v>603</v>
      </c>
      <c r="C45" s="10">
        <v>89656510.590000004</v>
      </c>
      <c r="D45" s="10">
        <v>47371136</v>
      </c>
      <c r="E45" s="10">
        <v>13737004.030000001</v>
      </c>
      <c r="F45" s="10">
        <v>199576</v>
      </c>
      <c r="G45" s="10">
        <v>13225238</v>
      </c>
      <c r="H45" s="112">
        <f t="shared" si="0"/>
        <v>74532954.030000001</v>
      </c>
      <c r="I45" s="4">
        <v>0</v>
      </c>
      <c r="J45" s="10">
        <f t="shared" si="1"/>
        <v>15123556.560000002</v>
      </c>
      <c r="K45" s="4">
        <v>61855023</v>
      </c>
      <c r="L45" s="145">
        <f t="shared" si="2"/>
        <v>0.24450005555733126</v>
      </c>
    </row>
    <row r="46" spans="1:12" ht="13" x14ac:dyDescent="0.3">
      <c r="A46" s="1" t="s">
        <v>581</v>
      </c>
      <c r="B46" s="26" t="s">
        <v>604</v>
      </c>
      <c r="C46" s="10">
        <v>84986162.060000002</v>
      </c>
      <c r="D46" s="10">
        <v>38337869.579999998</v>
      </c>
      <c r="E46" s="10">
        <v>16476860.48</v>
      </c>
      <c r="F46" s="10">
        <v>795449</v>
      </c>
      <c r="G46" s="10">
        <v>11974590</v>
      </c>
      <c r="H46" s="112">
        <f t="shared" si="0"/>
        <v>67584769.060000002</v>
      </c>
      <c r="I46" s="4">
        <v>400000</v>
      </c>
      <c r="J46" s="10">
        <f t="shared" si="1"/>
        <v>17801393</v>
      </c>
      <c r="K46" s="4">
        <v>80989039</v>
      </c>
      <c r="L46" s="145">
        <f t="shared" si="2"/>
        <v>0.21980002750742603</v>
      </c>
    </row>
    <row r="47" spans="1:12" ht="13" x14ac:dyDescent="0.3">
      <c r="A47" s="1" t="s">
        <v>581</v>
      </c>
      <c r="B47" s="26" t="s">
        <v>605</v>
      </c>
      <c r="C47" s="10">
        <v>75431116.559999987</v>
      </c>
      <c r="D47" s="10">
        <v>29424236</v>
      </c>
      <c r="E47" s="10">
        <v>20734180.560000002</v>
      </c>
      <c r="F47" s="10">
        <v>15000</v>
      </c>
      <c r="G47" s="10">
        <v>12534000</v>
      </c>
      <c r="H47" s="112">
        <f t="shared" si="0"/>
        <v>62707416.560000002</v>
      </c>
      <c r="I47" s="4">
        <v>0</v>
      </c>
      <c r="J47" s="10">
        <f t="shared" si="1"/>
        <v>12723699.999999985</v>
      </c>
      <c r="K47" s="4">
        <v>56550728</v>
      </c>
      <c r="L47" s="145">
        <f t="shared" si="2"/>
        <v>0.22499621932364841</v>
      </c>
    </row>
    <row r="48" spans="1:12" ht="13" x14ac:dyDescent="0.3">
      <c r="A48" s="1" t="s">
        <v>581</v>
      </c>
      <c r="B48" s="26" t="s">
        <v>606</v>
      </c>
      <c r="C48" s="10">
        <v>76540782.560000002</v>
      </c>
      <c r="D48" s="10">
        <v>31128413.839999996</v>
      </c>
      <c r="E48" s="10">
        <v>18263427.969999999</v>
      </c>
      <c r="F48" s="10">
        <v>0</v>
      </c>
      <c r="G48" s="10">
        <v>12419708</v>
      </c>
      <c r="H48" s="112">
        <f t="shared" si="0"/>
        <v>61811549.809999995</v>
      </c>
      <c r="I48" s="4">
        <v>0</v>
      </c>
      <c r="J48" s="10">
        <f t="shared" si="1"/>
        <v>14729232.750000007</v>
      </c>
      <c r="K48" s="4">
        <v>60990606</v>
      </c>
      <c r="L48" s="145">
        <f t="shared" si="2"/>
        <v>0.24150002297075074</v>
      </c>
    </row>
    <row r="49" spans="1:13" ht="13" x14ac:dyDescent="0.3">
      <c r="A49" s="1" t="s">
        <v>581</v>
      </c>
      <c r="B49" s="26" t="s">
        <v>607</v>
      </c>
      <c r="C49" s="10">
        <v>338321100</v>
      </c>
      <c r="D49" s="10">
        <v>113687700</v>
      </c>
      <c r="E49" s="10">
        <v>64572300</v>
      </c>
      <c r="F49" s="10">
        <v>3119000</v>
      </c>
      <c r="G49" s="10">
        <v>11509600</v>
      </c>
      <c r="H49" s="112">
        <f t="shared" si="0"/>
        <v>192888600</v>
      </c>
      <c r="I49" s="4">
        <v>0</v>
      </c>
      <c r="J49" s="10">
        <f t="shared" si="1"/>
        <v>145432500</v>
      </c>
      <c r="K49" s="4">
        <v>526929419</v>
      </c>
      <c r="L49" s="145">
        <f t="shared" si="2"/>
        <v>0.27599996271986477</v>
      </c>
    </row>
    <row r="50" spans="1:13" ht="13" x14ac:dyDescent="0.3">
      <c r="A50" s="1" t="s">
        <v>581</v>
      </c>
      <c r="B50" s="26" t="s">
        <v>608</v>
      </c>
      <c r="C50" s="10">
        <v>234153879.75</v>
      </c>
      <c r="D50" s="10">
        <v>119411714.09</v>
      </c>
      <c r="E50" s="10">
        <v>47741404.859999999</v>
      </c>
      <c r="F50" s="10">
        <v>1850052.55</v>
      </c>
      <c r="G50" s="10">
        <v>28556840</v>
      </c>
      <c r="H50" s="112">
        <f t="shared" si="0"/>
        <v>197560011.5</v>
      </c>
      <c r="I50" s="4">
        <v>0</v>
      </c>
      <c r="J50" s="10">
        <f t="shared" si="1"/>
        <v>36593868.25</v>
      </c>
      <c r="K50" s="4">
        <v>181607293</v>
      </c>
      <c r="L50" s="145">
        <f t="shared" si="2"/>
        <v>0.20149999289951423</v>
      </c>
    </row>
    <row r="51" spans="1:13" ht="13" x14ac:dyDescent="0.3">
      <c r="A51" s="1" t="s">
        <v>581</v>
      </c>
      <c r="B51" s="26" t="s">
        <v>609</v>
      </c>
      <c r="C51" s="10">
        <v>183311867.07000002</v>
      </c>
      <c r="D51" s="10">
        <v>82102406</v>
      </c>
      <c r="E51" s="10">
        <v>41479013.07</v>
      </c>
      <c r="F51" s="10">
        <v>1455180</v>
      </c>
      <c r="G51" s="10">
        <v>21165340.399999999</v>
      </c>
      <c r="H51" s="112">
        <f t="shared" si="0"/>
        <v>146201939.47</v>
      </c>
      <c r="I51" s="4">
        <v>0</v>
      </c>
      <c r="J51" s="10">
        <f t="shared" si="1"/>
        <v>37109927.600000024</v>
      </c>
      <c r="K51" s="4">
        <v>128363639</v>
      </c>
      <c r="L51" s="145">
        <f t="shared" si="2"/>
        <v>0.28909999661196911</v>
      </c>
    </row>
    <row r="52" spans="1:13" ht="13" x14ac:dyDescent="0.3">
      <c r="A52" s="1" t="s">
        <v>581</v>
      </c>
      <c r="B52" s="26" t="s">
        <v>610</v>
      </c>
      <c r="C52" s="10">
        <v>108123587.82000001</v>
      </c>
      <c r="D52" s="10">
        <v>51883433.280000009</v>
      </c>
      <c r="E52" s="10">
        <v>25376656.799999997</v>
      </c>
      <c r="F52" s="10">
        <v>293053</v>
      </c>
      <c r="G52" s="10">
        <v>12705507</v>
      </c>
      <c r="H52" s="112">
        <f t="shared" si="0"/>
        <v>90258650.080000013</v>
      </c>
      <c r="I52" s="4">
        <v>0</v>
      </c>
      <c r="J52" s="10">
        <f t="shared" si="1"/>
        <v>17864937.739999995</v>
      </c>
      <c r="K52" s="4">
        <v>92087308</v>
      </c>
      <c r="L52" s="145">
        <f t="shared" si="2"/>
        <v>0.19399999986968883</v>
      </c>
    </row>
    <row r="53" spans="1:13" ht="13" x14ac:dyDescent="0.3">
      <c r="A53" s="1" t="s">
        <v>581</v>
      </c>
      <c r="B53" s="26" t="s">
        <v>611</v>
      </c>
      <c r="C53" s="10">
        <v>164231121</v>
      </c>
      <c r="D53" s="10">
        <v>68929946</v>
      </c>
      <c r="E53" s="10">
        <v>37263151</v>
      </c>
      <c r="F53" s="10">
        <v>0</v>
      </c>
      <c r="G53" s="10">
        <v>16985613</v>
      </c>
      <c r="H53" s="112">
        <f>SUM(D53:G53)</f>
        <v>123178710</v>
      </c>
      <c r="I53" s="4">
        <v>0</v>
      </c>
      <c r="J53" s="10">
        <f>C53-H53+I53</f>
        <v>41052411</v>
      </c>
      <c r="K53" s="4">
        <v>162262491</v>
      </c>
      <c r="L53" s="145">
        <f>IF(K53=0,"0",(J53/K53))</f>
        <v>0.25300000478853735</v>
      </c>
    </row>
    <row r="54" spans="1:13" ht="13" x14ac:dyDescent="0.3">
      <c r="A54" s="1" t="s">
        <v>261</v>
      </c>
      <c r="B54" s="26" t="s">
        <v>612</v>
      </c>
      <c r="C54" s="10">
        <v>159998925.5</v>
      </c>
      <c r="D54" s="10">
        <v>74309865</v>
      </c>
      <c r="E54" s="10">
        <v>35419029.5</v>
      </c>
      <c r="F54" s="10">
        <v>2493445</v>
      </c>
      <c r="G54" s="10">
        <v>16880701</v>
      </c>
      <c r="H54" s="112">
        <f>SUM(D54:G54)</f>
        <v>129103040.5</v>
      </c>
      <c r="I54" s="4">
        <v>150000</v>
      </c>
      <c r="J54" s="10">
        <f>C54-H54+I54</f>
        <v>31045885</v>
      </c>
      <c r="K54" s="4">
        <v>143068594</v>
      </c>
      <c r="L54" s="145">
        <f>IF(K54=0,"0",(J54/K54))</f>
        <v>0.21700000071294473</v>
      </c>
    </row>
    <row r="55" spans="1:13" ht="13" x14ac:dyDescent="0.3">
      <c r="A55" s="1"/>
      <c r="B55" s="26"/>
      <c r="C55" s="29"/>
      <c r="D55" s="29"/>
      <c r="E55" s="29"/>
      <c r="F55" s="29"/>
      <c r="G55" s="29"/>
      <c r="H55" s="110"/>
    </row>
    <row r="56" spans="1:13" ht="13" x14ac:dyDescent="0.3">
      <c r="A56" s="1"/>
      <c r="B56" s="26" t="s">
        <v>225</v>
      </c>
      <c r="C56" s="11">
        <f t="shared" ref="C56:K56" si="3">SUBTOTAL(9,C23:C55)</f>
        <v>7400782715.8800001</v>
      </c>
      <c r="D56" s="11">
        <f t="shared" si="3"/>
        <v>3268765311.4800005</v>
      </c>
      <c r="E56" s="11">
        <f t="shared" si="3"/>
        <v>1610153242.4199996</v>
      </c>
      <c r="F56" s="11">
        <f t="shared" si="3"/>
        <v>140695396.55000001</v>
      </c>
      <c r="G56" s="11">
        <f t="shared" si="3"/>
        <v>503620501.39999998</v>
      </c>
      <c r="H56" s="111">
        <f t="shared" si="3"/>
        <v>5523234451.8500013</v>
      </c>
      <c r="I56" s="11">
        <f t="shared" si="3"/>
        <v>-39124104</v>
      </c>
      <c r="J56" s="11">
        <f t="shared" si="3"/>
        <v>1838424160.03</v>
      </c>
      <c r="K56" s="11">
        <f t="shared" si="3"/>
        <v>6839930198.8000002</v>
      </c>
      <c r="L56" s="4" t="s">
        <v>156</v>
      </c>
      <c r="M56" s="4" t="s">
        <v>156</v>
      </c>
    </row>
    <row r="57" spans="1:13" x14ac:dyDescent="0.25">
      <c r="H57" s="165"/>
    </row>
    <row r="59" spans="1:13" ht="13" x14ac:dyDescent="0.3">
      <c r="A59" s="1" t="s">
        <v>72</v>
      </c>
      <c r="B59" s="26" t="s">
        <v>518</v>
      </c>
      <c r="C59" s="10">
        <v>9279827</v>
      </c>
      <c r="D59" s="10">
        <v>0</v>
      </c>
      <c r="E59" s="10">
        <v>3659994</v>
      </c>
      <c r="F59" s="10">
        <v>5619833</v>
      </c>
      <c r="G59" s="10">
        <v>0</v>
      </c>
      <c r="H59" s="112">
        <f>SUM(D59:G59)</f>
        <v>9279827</v>
      </c>
      <c r="I59" s="10">
        <v>0</v>
      </c>
      <c r="J59" s="10">
        <f>C59-H59+I59</f>
        <v>0</v>
      </c>
      <c r="K59" s="10">
        <v>0</v>
      </c>
      <c r="L59" s="145" t="s">
        <v>156</v>
      </c>
    </row>
    <row r="60" spans="1:13" ht="13" x14ac:dyDescent="0.3">
      <c r="B60" s="26"/>
      <c r="C60" s="10"/>
      <c r="D60" s="10"/>
      <c r="E60" s="10"/>
      <c r="F60" s="10"/>
      <c r="G60" s="10"/>
      <c r="H60" s="112"/>
      <c r="I60" s="10"/>
      <c r="J60" s="10"/>
      <c r="K60" s="10"/>
      <c r="L60" s="145"/>
    </row>
    <row r="61" spans="1:13" ht="13" x14ac:dyDescent="0.3">
      <c r="B61" s="26"/>
      <c r="C61" s="29"/>
      <c r="D61" s="29"/>
      <c r="E61" s="29"/>
      <c r="F61" s="29"/>
      <c r="G61" s="29"/>
      <c r="H61" s="110"/>
      <c r="I61" s="29"/>
      <c r="J61" s="29"/>
      <c r="K61" s="29"/>
    </row>
    <row r="62" spans="1:13" ht="13" x14ac:dyDescent="0.3">
      <c r="B62" s="179" t="s">
        <v>494</v>
      </c>
      <c r="C62" s="180">
        <f t="shared" ref="C62:J62" si="4">C56+C59</f>
        <v>7410062542.8800001</v>
      </c>
      <c r="D62" s="180">
        <f t="shared" si="4"/>
        <v>3268765311.4800005</v>
      </c>
      <c r="E62" s="180">
        <f t="shared" si="4"/>
        <v>1613813236.4199996</v>
      </c>
      <c r="F62" s="180">
        <f t="shared" si="4"/>
        <v>146315229.55000001</v>
      </c>
      <c r="G62" s="180">
        <f t="shared" si="4"/>
        <v>503620501.39999998</v>
      </c>
      <c r="H62" s="178">
        <f t="shared" si="4"/>
        <v>5532514278.8500013</v>
      </c>
      <c r="I62" s="180">
        <f t="shared" si="4"/>
        <v>-39124104</v>
      </c>
      <c r="J62" s="180">
        <f t="shared" si="4"/>
        <v>1838424160.03</v>
      </c>
    </row>
    <row r="65" spans="3:3" ht="13" x14ac:dyDescent="0.3">
      <c r="C65" s="162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3" width="13" style="1" customWidth="1"/>
    <col min="14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3">
      <c r="A5" s="1" t="s">
        <v>254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2">
        <v>10</v>
      </c>
      <c r="L11" s="2">
        <v>30</v>
      </c>
    </row>
    <row r="12" spans="1:12" hidden="1" x14ac:dyDescent="0.3">
      <c r="A12" s="1" t="s">
        <v>221</v>
      </c>
      <c r="K12" s="1" t="s">
        <v>158</v>
      </c>
      <c r="L12" s="1" t="s">
        <v>158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K13" s="22" t="s">
        <v>354</v>
      </c>
      <c r="L13" s="22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3">
      <c r="A19" s="1" t="s">
        <v>222</v>
      </c>
      <c r="C19" s="1">
        <v>50</v>
      </c>
      <c r="D19" s="1">
        <v>50</v>
      </c>
      <c r="E19" s="1" t="s">
        <v>367</v>
      </c>
      <c r="F19" s="1" t="s">
        <v>367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3">
      <c r="A26" s="1" t="s">
        <v>379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</row>
    <row r="29" spans="1:12" ht="15.5" hidden="1" x14ac:dyDescent="0.35">
      <c r="A29" s="1" t="s">
        <v>162</v>
      </c>
      <c r="B29" s="22"/>
      <c r="K29" s="2"/>
    </row>
    <row r="30" spans="1:12" hidden="1" x14ac:dyDescent="0.3">
      <c r="A30" s="1" t="s">
        <v>397</v>
      </c>
      <c r="K30" s="2"/>
    </row>
    <row r="31" spans="1:12" hidden="1" x14ac:dyDescent="0.3">
      <c r="A31" s="1" t="s">
        <v>398</v>
      </c>
      <c r="K31" s="1" t="s">
        <v>226</v>
      </c>
      <c r="L31" s="1" t="s">
        <v>226</v>
      </c>
    </row>
    <row r="32" spans="1:12" hidden="1" x14ac:dyDescent="0.3">
      <c r="A32" s="1" t="s">
        <v>399</v>
      </c>
      <c r="K32" s="7">
        <v>10</v>
      </c>
      <c r="L32" s="7">
        <v>10</v>
      </c>
    </row>
    <row r="33" spans="1:12" hidden="1" x14ac:dyDescent="0.3">
      <c r="A33" s="1" t="s">
        <v>400</v>
      </c>
      <c r="K33" s="7">
        <v>70</v>
      </c>
      <c r="L33" s="7">
        <v>70</v>
      </c>
    </row>
    <row r="34" spans="1:12" hidden="1" x14ac:dyDescent="0.3">
      <c r="A34" s="1" t="s">
        <v>401</v>
      </c>
      <c r="K34" s="7" t="s">
        <v>355</v>
      </c>
      <c r="L34" s="7" t="s">
        <v>355</v>
      </c>
    </row>
    <row r="35" spans="1:12" x14ac:dyDescent="0.3">
      <c r="K35" s="7"/>
    </row>
    <row r="36" spans="1:12" x14ac:dyDescent="0.3">
      <c r="K36" s="2"/>
    </row>
    <row r="37" spans="1:12" ht="17.5" x14ac:dyDescent="0.35">
      <c r="B37" s="198" t="s">
        <v>258</v>
      </c>
      <c r="C37" s="198"/>
      <c r="D37" s="198"/>
      <c r="E37" s="198"/>
      <c r="F37" s="198"/>
      <c r="G37" s="198"/>
      <c r="H37" s="198"/>
      <c r="I37" s="198"/>
      <c r="J37" s="198"/>
      <c r="K37" s="198"/>
    </row>
    <row r="38" spans="1:12" ht="25.5" customHeight="1" x14ac:dyDescent="0.3">
      <c r="B38" s="24" t="s">
        <v>506</v>
      </c>
      <c r="C38" s="209" t="s">
        <v>280</v>
      </c>
      <c r="D38" s="210"/>
      <c r="E38" s="214" t="s">
        <v>281</v>
      </c>
      <c r="F38" s="210"/>
      <c r="G38" s="209" t="s">
        <v>282</v>
      </c>
      <c r="H38" s="210"/>
      <c r="I38" s="209" t="s">
        <v>283</v>
      </c>
      <c r="J38" s="210"/>
      <c r="K38" s="28"/>
      <c r="L38" s="6"/>
    </row>
    <row r="39" spans="1:12" x14ac:dyDescent="0.3">
      <c r="B39" s="26"/>
      <c r="C39" s="156" t="s">
        <v>251</v>
      </c>
      <c r="D39" s="156" t="s">
        <v>252</v>
      </c>
      <c r="E39" s="156" t="s">
        <v>251</v>
      </c>
      <c r="F39" s="156" t="s">
        <v>252</v>
      </c>
      <c r="G39" s="156" t="s">
        <v>251</v>
      </c>
      <c r="H39" s="156" t="s">
        <v>252</v>
      </c>
      <c r="I39" s="156" t="s">
        <v>251</v>
      </c>
      <c r="J39" s="156" t="s">
        <v>252</v>
      </c>
      <c r="K39" s="28"/>
    </row>
    <row r="40" spans="1:12" x14ac:dyDescent="0.3">
      <c r="B40" s="26"/>
      <c r="C40" s="28" t="s">
        <v>253</v>
      </c>
      <c r="D40" s="28" t="s">
        <v>253</v>
      </c>
      <c r="E40" s="28" t="s">
        <v>253</v>
      </c>
      <c r="F40" s="28" t="s">
        <v>253</v>
      </c>
      <c r="G40" s="28" t="s">
        <v>253</v>
      </c>
      <c r="H40" s="28" t="s">
        <v>253</v>
      </c>
      <c r="I40" s="28" t="s">
        <v>253</v>
      </c>
      <c r="J40" s="28" t="s">
        <v>253</v>
      </c>
      <c r="K40" s="28"/>
    </row>
    <row r="41" spans="1:12" x14ac:dyDescent="0.3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3">
      <c r="A42" s="1" t="s">
        <v>581</v>
      </c>
      <c r="B42" s="26" t="s">
        <v>582</v>
      </c>
      <c r="C42" s="4">
        <v>3645409</v>
      </c>
      <c r="D42" s="4">
        <v>7778433</v>
      </c>
      <c r="E42" s="4">
        <v>327333</v>
      </c>
      <c r="F42" s="4">
        <v>3494</v>
      </c>
      <c r="G42" s="4">
        <v>313856</v>
      </c>
      <c r="H42" s="4">
        <v>4383</v>
      </c>
      <c r="I42" s="4">
        <v>326719</v>
      </c>
      <c r="J42" s="4">
        <v>69392</v>
      </c>
      <c r="K42" s="4"/>
    </row>
    <row r="43" spans="1:12" x14ac:dyDescent="0.3">
      <c r="A43" s="1" t="s">
        <v>581</v>
      </c>
      <c r="B43" s="26" t="s">
        <v>583</v>
      </c>
      <c r="C43" s="4">
        <v>4369291.8</v>
      </c>
      <c r="D43" s="4">
        <v>167597.07999999999</v>
      </c>
      <c r="E43" s="4">
        <v>515541.74</v>
      </c>
      <c r="F43" s="4">
        <v>6695.23</v>
      </c>
      <c r="G43" s="4">
        <v>564184.94999999995</v>
      </c>
      <c r="H43" s="4">
        <v>6891745.8600000003</v>
      </c>
      <c r="I43" s="4">
        <v>177903.92</v>
      </c>
      <c r="J43" s="4">
        <v>4358.3100000000004</v>
      </c>
      <c r="K43" s="4"/>
    </row>
    <row r="44" spans="1:12" x14ac:dyDescent="0.3">
      <c r="A44" s="1" t="s">
        <v>581</v>
      </c>
      <c r="B44" s="26" t="s">
        <v>584</v>
      </c>
      <c r="C44" s="4">
        <v>6197369.2999999998</v>
      </c>
      <c r="D44" s="4">
        <v>9457240.5099999998</v>
      </c>
      <c r="E44" s="4">
        <v>794423.4</v>
      </c>
      <c r="F44" s="4">
        <v>12199.36</v>
      </c>
      <c r="G44" s="4">
        <v>927622.78</v>
      </c>
      <c r="H44" s="4">
        <v>12023.1</v>
      </c>
      <c r="I44" s="4">
        <v>1329466.8899999999</v>
      </c>
      <c r="J44" s="4">
        <v>49803.88</v>
      </c>
      <c r="K44" s="4"/>
    </row>
    <row r="45" spans="1:12" x14ac:dyDescent="0.3">
      <c r="A45" s="1" t="s">
        <v>581</v>
      </c>
      <c r="B45" s="26" t="s">
        <v>585</v>
      </c>
      <c r="C45" s="4">
        <v>19403400</v>
      </c>
      <c r="D45" s="4">
        <v>33198100</v>
      </c>
      <c r="E45" s="4">
        <v>1134700</v>
      </c>
      <c r="F45" s="4">
        <v>0</v>
      </c>
      <c r="G45" s="4">
        <v>1310000</v>
      </c>
      <c r="H45" s="4">
        <v>9300</v>
      </c>
      <c r="I45" s="4">
        <v>7290300</v>
      </c>
      <c r="J45" s="4">
        <v>134100</v>
      </c>
      <c r="K45" s="4"/>
    </row>
    <row r="46" spans="1:12" x14ac:dyDescent="0.3">
      <c r="A46" s="1" t="s">
        <v>581</v>
      </c>
      <c r="B46" s="26" t="s">
        <v>586</v>
      </c>
      <c r="C46" s="4">
        <v>20314111</v>
      </c>
      <c r="D46" s="4">
        <v>27616853</v>
      </c>
      <c r="E46" s="4">
        <v>3279415</v>
      </c>
      <c r="F46" s="4">
        <v>334038</v>
      </c>
      <c r="G46" s="4">
        <v>2598172</v>
      </c>
      <c r="H46" s="4">
        <v>35048</v>
      </c>
      <c r="I46" s="4">
        <v>643152</v>
      </c>
      <c r="J46" s="4">
        <v>135505</v>
      </c>
      <c r="K46" s="4"/>
    </row>
    <row r="47" spans="1:12" x14ac:dyDescent="0.3">
      <c r="A47" s="1" t="s">
        <v>581</v>
      </c>
      <c r="B47" s="26" t="s">
        <v>587</v>
      </c>
      <c r="C47" s="4">
        <v>8526262</v>
      </c>
      <c r="D47" s="4">
        <v>537040</v>
      </c>
      <c r="E47" s="4">
        <v>2040789</v>
      </c>
      <c r="F47" s="4">
        <v>204537</v>
      </c>
      <c r="G47" s="4">
        <v>1350116</v>
      </c>
      <c r="H47" s="4">
        <v>14327401</v>
      </c>
      <c r="I47" s="4">
        <v>258045</v>
      </c>
      <c r="J47" s="4">
        <v>6186</v>
      </c>
      <c r="K47" s="4"/>
    </row>
    <row r="48" spans="1:12" x14ac:dyDescent="0.3">
      <c r="A48" s="1" t="s">
        <v>581</v>
      </c>
      <c r="B48" s="26" t="s">
        <v>588</v>
      </c>
      <c r="C48" s="4">
        <v>90972048</v>
      </c>
      <c r="D48" s="4">
        <v>102621250</v>
      </c>
      <c r="E48" s="4">
        <v>10965174</v>
      </c>
      <c r="F48" s="4">
        <v>899967</v>
      </c>
      <c r="G48" s="4">
        <v>9953832</v>
      </c>
      <c r="H48" s="4">
        <v>0</v>
      </c>
      <c r="I48" s="4">
        <v>28256157</v>
      </c>
      <c r="J48" s="4">
        <v>0</v>
      </c>
      <c r="K48" s="4"/>
    </row>
    <row r="49" spans="1:11" x14ac:dyDescent="0.3">
      <c r="A49" s="1" t="s">
        <v>581</v>
      </c>
      <c r="B49" s="26" t="s">
        <v>589</v>
      </c>
      <c r="C49" s="4">
        <v>19363913</v>
      </c>
      <c r="D49" s="4">
        <v>25370569</v>
      </c>
      <c r="E49" s="4">
        <v>1977391</v>
      </c>
      <c r="F49" s="4">
        <v>24051</v>
      </c>
      <c r="G49" s="4">
        <v>1409580</v>
      </c>
      <c r="H49" s="4">
        <v>21016</v>
      </c>
      <c r="I49" s="4">
        <v>1050981</v>
      </c>
      <c r="J49" s="4">
        <v>8060</v>
      </c>
      <c r="K49" s="4"/>
    </row>
    <row r="50" spans="1:11" x14ac:dyDescent="0.3">
      <c r="A50" s="1" t="s">
        <v>581</v>
      </c>
      <c r="B50" s="26" t="s">
        <v>590</v>
      </c>
      <c r="C50" s="4">
        <v>15064757.77</v>
      </c>
      <c r="D50" s="4">
        <v>22481197.16</v>
      </c>
      <c r="E50" s="4">
        <v>2281848.56</v>
      </c>
      <c r="F50" s="4">
        <v>52558.77</v>
      </c>
      <c r="G50" s="4">
        <v>2337446.0099999998</v>
      </c>
      <c r="H50" s="4">
        <v>57985.26</v>
      </c>
      <c r="I50" s="4">
        <v>2470322.15</v>
      </c>
      <c r="J50" s="4">
        <v>59688.959999999999</v>
      </c>
      <c r="K50" s="4"/>
    </row>
    <row r="51" spans="1:11" x14ac:dyDescent="0.3">
      <c r="A51" s="1" t="s">
        <v>581</v>
      </c>
      <c r="B51" s="26" t="s">
        <v>591</v>
      </c>
      <c r="C51" s="4">
        <v>13907932.859999999</v>
      </c>
      <c r="D51" s="4">
        <v>14734339.6</v>
      </c>
      <c r="E51" s="4">
        <v>801058.63</v>
      </c>
      <c r="F51" s="4">
        <v>9907.84</v>
      </c>
      <c r="G51" s="4">
        <v>758909.64</v>
      </c>
      <c r="H51" s="4">
        <v>10800.85</v>
      </c>
      <c r="I51" s="4">
        <v>952749.96</v>
      </c>
      <c r="J51" s="4">
        <v>11380.92</v>
      </c>
      <c r="K51" s="4"/>
    </row>
    <row r="52" spans="1:11" x14ac:dyDescent="0.3">
      <c r="A52" s="1" t="s">
        <v>581</v>
      </c>
      <c r="B52" s="26" t="s">
        <v>592</v>
      </c>
      <c r="C52" s="4">
        <v>7159189.5</v>
      </c>
      <c r="D52" s="4">
        <v>10378509.279999999</v>
      </c>
      <c r="E52" s="4">
        <v>1080176.8700000001</v>
      </c>
      <c r="F52" s="4">
        <v>11705.42</v>
      </c>
      <c r="G52" s="4">
        <v>970730.87</v>
      </c>
      <c r="H52" s="4">
        <v>12855.79</v>
      </c>
      <c r="I52" s="4">
        <v>470617.76</v>
      </c>
      <c r="J52" s="4">
        <v>7594.48</v>
      </c>
      <c r="K52" s="4"/>
    </row>
    <row r="53" spans="1:11" x14ac:dyDescent="0.3">
      <c r="A53" s="1" t="s">
        <v>581</v>
      </c>
      <c r="B53" s="26" t="s">
        <v>593</v>
      </c>
      <c r="C53" s="4">
        <v>7648337.3399999999</v>
      </c>
      <c r="D53" s="4">
        <v>13193010.09</v>
      </c>
      <c r="E53" s="4">
        <v>1959045.02</v>
      </c>
      <c r="F53" s="4">
        <v>527610.63</v>
      </c>
      <c r="G53" s="4">
        <v>1996688.94</v>
      </c>
      <c r="H53" s="4">
        <v>77948.77</v>
      </c>
      <c r="I53" s="4">
        <v>506423.37</v>
      </c>
      <c r="J53" s="4">
        <v>67580.42</v>
      </c>
      <c r="K53" s="4"/>
    </row>
    <row r="54" spans="1:11" x14ac:dyDescent="0.3">
      <c r="A54" s="1" t="s">
        <v>581</v>
      </c>
      <c r="B54" s="26" t="s">
        <v>594</v>
      </c>
      <c r="C54" s="4">
        <v>17743917.800000001</v>
      </c>
      <c r="D54" s="4">
        <v>21881019.399999999</v>
      </c>
      <c r="E54" s="4">
        <v>1799816.85</v>
      </c>
      <c r="F54" s="4">
        <v>68620.55</v>
      </c>
      <c r="G54" s="4">
        <v>932087.29</v>
      </c>
      <c r="H54" s="4">
        <v>14609.78</v>
      </c>
      <c r="I54" s="4">
        <v>1741875.88</v>
      </c>
      <c r="J54" s="4">
        <v>37894.68</v>
      </c>
      <c r="K54" s="4"/>
    </row>
    <row r="55" spans="1:11" x14ac:dyDescent="0.3">
      <c r="A55" s="1" t="s">
        <v>581</v>
      </c>
      <c r="B55" s="26" t="s">
        <v>595</v>
      </c>
      <c r="C55" s="4">
        <v>4645150.66</v>
      </c>
      <c r="D55" s="4">
        <v>10535510.210000001</v>
      </c>
      <c r="E55" s="4">
        <v>717803.24</v>
      </c>
      <c r="F55" s="4">
        <v>13326.32</v>
      </c>
      <c r="G55" s="4">
        <v>695611.18</v>
      </c>
      <c r="H55" s="4">
        <v>6020.18</v>
      </c>
      <c r="I55" s="4">
        <v>346441.67</v>
      </c>
      <c r="J55" s="4">
        <v>2326.2199999999998</v>
      </c>
      <c r="K55" s="4"/>
    </row>
    <row r="56" spans="1:11" x14ac:dyDescent="0.3">
      <c r="A56" s="1" t="s">
        <v>581</v>
      </c>
      <c r="B56" s="26" t="s">
        <v>596</v>
      </c>
      <c r="C56" s="4">
        <v>5740840.7800000003</v>
      </c>
      <c r="D56" s="4">
        <v>8993429.75</v>
      </c>
      <c r="E56" s="4">
        <v>639897.82999999996</v>
      </c>
      <c r="F56" s="4">
        <v>131963.4</v>
      </c>
      <c r="G56" s="4">
        <v>539438.42000000004</v>
      </c>
      <c r="H56" s="4">
        <v>6587.64</v>
      </c>
      <c r="I56" s="4">
        <v>354108.32</v>
      </c>
      <c r="J56" s="4">
        <v>5543.63</v>
      </c>
      <c r="K56" s="4"/>
    </row>
    <row r="57" spans="1:11" x14ac:dyDescent="0.3">
      <c r="A57" s="1" t="s">
        <v>581</v>
      </c>
      <c r="B57" s="26" t="s">
        <v>597</v>
      </c>
      <c r="C57" s="4">
        <v>3296931.56</v>
      </c>
      <c r="D57" s="4">
        <v>4063856.83</v>
      </c>
      <c r="E57" s="4">
        <v>261896.34</v>
      </c>
      <c r="F57" s="4">
        <v>69913.81</v>
      </c>
      <c r="G57" s="4">
        <v>143221.72</v>
      </c>
      <c r="H57" s="4">
        <v>6816.22</v>
      </c>
      <c r="I57" s="4">
        <v>226406.88</v>
      </c>
      <c r="J57" s="4">
        <v>3656.18</v>
      </c>
      <c r="K57" s="4"/>
    </row>
    <row r="58" spans="1:11" x14ac:dyDescent="0.3">
      <c r="A58" s="1" t="s">
        <v>581</v>
      </c>
      <c r="B58" s="26" t="s">
        <v>598</v>
      </c>
      <c r="C58" s="4">
        <v>15608438.810000001</v>
      </c>
      <c r="D58" s="4">
        <v>1804966.29</v>
      </c>
      <c r="E58" s="4">
        <v>1333249.44</v>
      </c>
      <c r="F58" s="4">
        <v>18001.98</v>
      </c>
      <c r="G58" s="4">
        <v>1541408.29</v>
      </c>
      <c r="H58" s="4">
        <v>19270289.629999999</v>
      </c>
      <c r="I58" s="4">
        <v>1122862.3500000001</v>
      </c>
      <c r="J58" s="4">
        <v>36058.76</v>
      </c>
      <c r="K58" s="4"/>
    </row>
    <row r="59" spans="1:11" x14ac:dyDescent="0.3">
      <c r="A59" s="1" t="s">
        <v>581</v>
      </c>
      <c r="B59" s="26" t="s">
        <v>599</v>
      </c>
      <c r="C59" s="4">
        <v>3440867.5</v>
      </c>
      <c r="D59" s="4">
        <v>7466836.2599999998</v>
      </c>
      <c r="E59" s="4">
        <v>885367.18</v>
      </c>
      <c r="F59" s="4">
        <v>112276.62</v>
      </c>
      <c r="G59" s="4">
        <v>934687.9</v>
      </c>
      <c r="H59" s="4">
        <v>30894.97</v>
      </c>
      <c r="I59" s="4">
        <v>363141.88</v>
      </c>
      <c r="J59" s="4">
        <v>7895.27</v>
      </c>
      <c r="K59" s="4"/>
    </row>
    <row r="60" spans="1:11" x14ac:dyDescent="0.3">
      <c r="A60" s="1" t="s">
        <v>581</v>
      </c>
      <c r="B60" s="26" t="s">
        <v>600</v>
      </c>
      <c r="C60" s="4">
        <v>14498618.699999999</v>
      </c>
      <c r="D60" s="4">
        <v>7437896.0300000003</v>
      </c>
      <c r="E60" s="4">
        <v>1040605.59</v>
      </c>
      <c r="F60" s="4">
        <v>20349.509999999998</v>
      </c>
      <c r="G60" s="4">
        <v>1116587.42</v>
      </c>
      <c r="H60" s="4">
        <v>14134689.789999999</v>
      </c>
      <c r="I60" s="4">
        <v>917908.26</v>
      </c>
      <c r="J60" s="4">
        <v>47280.93</v>
      </c>
      <c r="K60" s="4"/>
    </row>
    <row r="61" spans="1:11" x14ac:dyDescent="0.3">
      <c r="A61" s="1" t="s">
        <v>581</v>
      </c>
      <c r="B61" s="26" t="s">
        <v>601</v>
      </c>
      <c r="C61" s="4">
        <v>3985455</v>
      </c>
      <c r="D61" s="4">
        <v>6617382</v>
      </c>
      <c r="E61" s="4">
        <v>1140259</v>
      </c>
      <c r="F61" s="4">
        <v>20238</v>
      </c>
      <c r="G61" s="4">
        <v>755067</v>
      </c>
      <c r="H61" s="4">
        <v>13438</v>
      </c>
      <c r="I61" s="4">
        <v>679155</v>
      </c>
      <c r="J61" s="4">
        <v>9055</v>
      </c>
      <c r="K61" s="4"/>
    </row>
    <row r="62" spans="1:11" x14ac:dyDescent="0.3">
      <c r="A62" s="1" t="s">
        <v>581</v>
      </c>
      <c r="B62" s="26" t="s">
        <v>602</v>
      </c>
      <c r="C62" s="4">
        <v>9375813.6300000008</v>
      </c>
      <c r="D62" s="4">
        <v>3731370.64</v>
      </c>
      <c r="E62" s="4">
        <v>71210.12</v>
      </c>
      <c r="F62" s="4">
        <v>0</v>
      </c>
      <c r="G62" s="4">
        <v>1336513.1000000001</v>
      </c>
      <c r="H62" s="4">
        <v>15516303.390000001</v>
      </c>
      <c r="I62" s="4">
        <v>292523.7</v>
      </c>
      <c r="J62" s="4">
        <v>8971.58</v>
      </c>
      <c r="K62" s="4"/>
    </row>
    <row r="63" spans="1:11" x14ac:dyDescent="0.3">
      <c r="A63" s="1" t="s">
        <v>581</v>
      </c>
      <c r="B63" s="26" t="s">
        <v>603</v>
      </c>
      <c r="C63" s="4">
        <v>1288254</v>
      </c>
      <c r="D63" s="4">
        <v>114691</v>
      </c>
      <c r="E63" s="4">
        <v>560617</v>
      </c>
      <c r="F63" s="4">
        <v>128000</v>
      </c>
      <c r="G63" s="4">
        <v>210812</v>
      </c>
      <c r="H63" s="4">
        <v>5776898</v>
      </c>
      <c r="I63" s="4">
        <v>232623</v>
      </c>
      <c r="J63" s="4">
        <v>42764</v>
      </c>
      <c r="K63" s="4"/>
    </row>
    <row r="64" spans="1:11" x14ac:dyDescent="0.3">
      <c r="A64" s="1" t="s">
        <v>581</v>
      </c>
      <c r="B64" s="26" t="s">
        <v>604</v>
      </c>
      <c r="C64" s="4">
        <v>4096458.93</v>
      </c>
      <c r="D64" s="4">
        <v>7169855.6699999999</v>
      </c>
      <c r="E64" s="4">
        <v>499821.29</v>
      </c>
      <c r="F64" s="4">
        <v>9402.01</v>
      </c>
      <c r="G64" s="4">
        <v>959940.36</v>
      </c>
      <c r="H64" s="4">
        <v>13862.96</v>
      </c>
      <c r="I64" s="4">
        <v>417897.4</v>
      </c>
      <c r="J64" s="4">
        <v>3124.48</v>
      </c>
      <c r="K64" s="4"/>
    </row>
    <row r="65" spans="1:12" x14ac:dyDescent="0.3">
      <c r="A65" s="1" t="s">
        <v>581</v>
      </c>
      <c r="B65" s="26" t="s">
        <v>605</v>
      </c>
      <c r="C65" s="4">
        <v>2303502.52</v>
      </c>
      <c r="D65" s="4">
        <v>5179719.8600000003</v>
      </c>
      <c r="E65" s="4">
        <v>921606.38</v>
      </c>
      <c r="F65" s="4">
        <v>452710.55</v>
      </c>
      <c r="G65" s="4">
        <v>349528.04</v>
      </c>
      <c r="H65" s="4">
        <v>8437.26</v>
      </c>
      <c r="I65" s="4">
        <v>257612.11</v>
      </c>
      <c r="J65" s="4">
        <v>9491.92</v>
      </c>
      <c r="K65" s="4"/>
    </row>
    <row r="66" spans="1:12" x14ac:dyDescent="0.3">
      <c r="A66" s="1" t="s">
        <v>581</v>
      </c>
      <c r="B66" s="26" t="s">
        <v>606</v>
      </c>
      <c r="C66" s="4">
        <v>3962603.16</v>
      </c>
      <c r="D66" s="4">
        <v>239340.68</v>
      </c>
      <c r="E66" s="4">
        <v>467129.81</v>
      </c>
      <c r="F66" s="4">
        <v>9920.5400000000009</v>
      </c>
      <c r="G66" s="4">
        <v>570963.93000000005</v>
      </c>
      <c r="H66" s="4">
        <v>5962242.5999999996</v>
      </c>
      <c r="I66" s="4">
        <v>562267.1</v>
      </c>
      <c r="J66" s="4">
        <v>12899.95</v>
      </c>
      <c r="K66" s="4"/>
    </row>
    <row r="67" spans="1:12" x14ac:dyDescent="0.3">
      <c r="A67" s="1" t="s">
        <v>581</v>
      </c>
      <c r="B67" s="26" t="s">
        <v>607</v>
      </c>
      <c r="C67" s="4">
        <v>25175800</v>
      </c>
      <c r="D67" s="4">
        <v>34594500</v>
      </c>
      <c r="E67" s="4">
        <v>0</v>
      </c>
      <c r="F67" s="4">
        <v>0</v>
      </c>
      <c r="G67" s="4">
        <v>3502600</v>
      </c>
      <c r="H67" s="4">
        <v>37800</v>
      </c>
      <c r="I67" s="4">
        <v>5897300</v>
      </c>
      <c r="J67" s="4">
        <v>67300</v>
      </c>
      <c r="K67" s="4"/>
    </row>
    <row r="68" spans="1:12" x14ac:dyDescent="0.3">
      <c r="A68" s="1" t="s">
        <v>581</v>
      </c>
      <c r="B68" s="26" t="s">
        <v>608</v>
      </c>
      <c r="C68" s="4">
        <v>13295053.82</v>
      </c>
      <c r="D68" s="4">
        <v>18787657.620000001</v>
      </c>
      <c r="E68" s="4">
        <v>1319367.05</v>
      </c>
      <c r="F68" s="4">
        <v>76595.039999999994</v>
      </c>
      <c r="G68" s="4">
        <v>1551270.76</v>
      </c>
      <c r="H68" s="4">
        <v>31882.9</v>
      </c>
      <c r="I68" s="4">
        <v>1064424.96</v>
      </c>
      <c r="J68" s="4">
        <v>230475.84</v>
      </c>
      <c r="K68" s="4"/>
    </row>
    <row r="69" spans="1:12" x14ac:dyDescent="0.3">
      <c r="A69" s="1" t="s">
        <v>581</v>
      </c>
      <c r="B69" s="26" t="s">
        <v>609</v>
      </c>
      <c r="C69" s="4">
        <v>8130115.04</v>
      </c>
      <c r="D69" s="4">
        <v>16672451.34</v>
      </c>
      <c r="E69" s="4">
        <v>1982268.69</v>
      </c>
      <c r="F69" s="4">
        <v>624009.06999999995</v>
      </c>
      <c r="G69" s="4">
        <v>988655.66</v>
      </c>
      <c r="H69" s="4">
        <v>12885.06</v>
      </c>
      <c r="I69" s="4">
        <v>912596.2</v>
      </c>
      <c r="J69" s="4">
        <v>10924.6</v>
      </c>
      <c r="K69" s="4"/>
    </row>
    <row r="70" spans="1:12" x14ac:dyDescent="0.3">
      <c r="A70" s="1" t="s">
        <v>581</v>
      </c>
      <c r="B70" s="26" t="s">
        <v>610</v>
      </c>
      <c r="C70" s="4">
        <v>3700787.77</v>
      </c>
      <c r="D70" s="4">
        <v>8622705.4900000002</v>
      </c>
      <c r="E70" s="4">
        <v>466545.87</v>
      </c>
      <c r="F70" s="4">
        <v>14631.04</v>
      </c>
      <c r="G70" s="4">
        <v>561053.91</v>
      </c>
      <c r="H70" s="4">
        <v>14051.4</v>
      </c>
      <c r="I70" s="4">
        <v>291321.2</v>
      </c>
      <c r="J70" s="4">
        <v>6143.54</v>
      </c>
      <c r="K70" s="4"/>
    </row>
    <row r="71" spans="1:12" x14ac:dyDescent="0.3">
      <c r="A71" s="1" t="s">
        <v>581</v>
      </c>
      <c r="B71" s="26" t="s">
        <v>611</v>
      </c>
      <c r="C71" s="4">
        <v>8409228</v>
      </c>
      <c r="D71" s="4">
        <v>20628056</v>
      </c>
      <c r="E71" s="4">
        <v>1222419</v>
      </c>
      <c r="F71" s="4">
        <v>17365</v>
      </c>
      <c r="G71" s="4">
        <v>1020603</v>
      </c>
      <c r="H71" s="4">
        <v>16690</v>
      </c>
      <c r="I71" s="4">
        <v>716931</v>
      </c>
      <c r="J71" s="4">
        <v>10990</v>
      </c>
      <c r="K71" s="4"/>
    </row>
    <row r="72" spans="1:12" x14ac:dyDescent="0.3">
      <c r="A72" s="1" t="s">
        <v>261</v>
      </c>
      <c r="B72" s="26" t="s">
        <v>612</v>
      </c>
      <c r="C72" s="4">
        <v>13565058.15</v>
      </c>
      <c r="D72" s="4">
        <v>19245959.219999999</v>
      </c>
      <c r="E72" s="4">
        <v>695746.73</v>
      </c>
      <c r="F72" s="4">
        <v>9716.94</v>
      </c>
      <c r="G72" s="4">
        <v>1417143.61</v>
      </c>
      <c r="H72" s="4">
        <v>37356.620000000003</v>
      </c>
      <c r="I72" s="4">
        <v>439460.15</v>
      </c>
      <c r="J72" s="4">
        <v>3748.35</v>
      </c>
      <c r="K72" s="4"/>
    </row>
    <row r="73" spans="1:12" x14ac:dyDescent="0.3">
      <c r="B73" s="26"/>
      <c r="C73" s="157"/>
      <c r="D73" s="30"/>
      <c r="E73" s="157"/>
      <c r="F73" s="157"/>
      <c r="G73" s="157"/>
      <c r="H73" s="157"/>
      <c r="I73" s="157"/>
      <c r="J73" s="157"/>
      <c r="K73" s="4"/>
    </row>
    <row r="74" spans="1:12" x14ac:dyDescent="0.3">
      <c r="B74" s="26" t="s">
        <v>225</v>
      </c>
      <c r="C74" s="11">
        <f t="shared" ref="C74:J74" si="0">SUBTOTAL(9,C41:C73)</f>
        <v>378834917.40000004</v>
      </c>
      <c r="D74" s="11">
        <f t="shared" si="0"/>
        <v>471321343.00999999</v>
      </c>
      <c r="E74" s="11">
        <f t="shared" si="0"/>
        <v>43182523.629999988</v>
      </c>
      <c r="F74" s="11">
        <f t="shared" si="0"/>
        <v>3883804.629999999</v>
      </c>
      <c r="G74" s="11">
        <f t="shared" si="0"/>
        <v>43618332.779999994</v>
      </c>
      <c r="H74" s="11">
        <f t="shared" si="0"/>
        <v>82372264.030000001</v>
      </c>
      <c r="I74" s="11">
        <f t="shared" si="0"/>
        <v>60569695.110000014</v>
      </c>
      <c r="J74" s="11">
        <f t="shared" si="0"/>
        <v>1110194.9000000004</v>
      </c>
      <c r="K74" s="4"/>
    </row>
    <row r="75" spans="1:12" x14ac:dyDescent="0.3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7.5" x14ac:dyDescent="0.35">
      <c r="B76" s="208" t="s">
        <v>258</v>
      </c>
      <c r="C76" s="208"/>
      <c r="D76" s="208"/>
      <c r="E76" s="208"/>
      <c r="F76" s="208"/>
      <c r="G76" s="208"/>
      <c r="H76" s="208"/>
      <c r="I76" s="208"/>
      <c r="J76" s="208"/>
      <c r="K76" s="208"/>
    </row>
    <row r="77" spans="1:12" ht="25.5" customHeight="1" x14ac:dyDescent="0.3">
      <c r="B77" s="24" t="s">
        <v>506</v>
      </c>
      <c r="C77" s="209" t="s">
        <v>284</v>
      </c>
      <c r="D77" s="210"/>
      <c r="E77" s="214" t="s">
        <v>285</v>
      </c>
      <c r="F77" s="210"/>
      <c r="G77" s="209" t="s">
        <v>286</v>
      </c>
      <c r="H77" s="210"/>
      <c r="I77" s="209" t="s">
        <v>287</v>
      </c>
      <c r="J77" s="210"/>
      <c r="K77" s="158"/>
      <c r="L77" s="6"/>
    </row>
    <row r="78" spans="1:12" x14ac:dyDescent="0.3">
      <c r="B78" s="26"/>
      <c r="C78" s="156" t="s">
        <v>251</v>
      </c>
      <c r="D78" s="28" t="s">
        <v>252</v>
      </c>
      <c r="E78" s="156" t="s">
        <v>251</v>
      </c>
      <c r="F78" s="156" t="s">
        <v>252</v>
      </c>
      <c r="G78" s="156" t="s">
        <v>251</v>
      </c>
      <c r="H78" s="156" t="s">
        <v>252</v>
      </c>
      <c r="I78" s="156" t="s">
        <v>251</v>
      </c>
      <c r="J78" s="156" t="s">
        <v>252</v>
      </c>
      <c r="K78" s="28"/>
    </row>
    <row r="79" spans="1:12" x14ac:dyDescent="0.3">
      <c r="B79" s="26"/>
      <c r="C79" s="28" t="s">
        <v>253</v>
      </c>
      <c r="D79" s="28" t="s">
        <v>253</v>
      </c>
      <c r="E79" s="28" t="s">
        <v>253</v>
      </c>
      <c r="F79" s="28" t="s">
        <v>253</v>
      </c>
      <c r="G79" s="28" t="s">
        <v>253</v>
      </c>
      <c r="H79" s="28" t="s">
        <v>253</v>
      </c>
      <c r="I79" s="28" t="s">
        <v>253</v>
      </c>
      <c r="J79" s="28" t="s">
        <v>253</v>
      </c>
      <c r="K79" s="28"/>
    </row>
    <row r="80" spans="1:12" x14ac:dyDescent="0.3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">
      <c r="A81" s="1" t="s">
        <v>581</v>
      </c>
      <c r="B81" s="26" t="s">
        <v>582</v>
      </c>
      <c r="C81" s="4">
        <v>1239844</v>
      </c>
      <c r="D81" s="4">
        <v>1027056</v>
      </c>
      <c r="E81" s="4">
        <v>1854005</v>
      </c>
      <c r="F81" s="4">
        <v>1351008</v>
      </c>
      <c r="G81" s="4">
        <v>13312384</v>
      </c>
      <c r="H81" s="4">
        <v>13138423</v>
      </c>
      <c r="I81" s="4">
        <v>857597</v>
      </c>
      <c r="J81" s="4">
        <v>748027</v>
      </c>
      <c r="K81" s="4"/>
    </row>
    <row r="82" spans="1:11" x14ac:dyDescent="0.3">
      <c r="A82" s="1" t="s">
        <v>581</v>
      </c>
      <c r="B82" s="26" t="s">
        <v>583</v>
      </c>
      <c r="C82" s="4">
        <v>1002319.42</v>
      </c>
      <c r="D82" s="4">
        <v>833807.78</v>
      </c>
      <c r="E82" s="4">
        <v>563058.32999999996</v>
      </c>
      <c r="F82" s="4">
        <v>147320.17000000001</v>
      </c>
      <c r="G82" s="4">
        <v>5849140.3399999999</v>
      </c>
      <c r="H82" s="4">
        <v>5768251.3499999996</v>
      </c>
      <c r="I82" s="4">
        <v>600111.4</v>
      </c>
      <c r="J82" s="4">
        <v>197749.29</v>
      </c>
      <c r="K82" s="4"/>
    </row>
    <row r="83" spans="1:11" x14ac:dyDescent="0.3">
      <c r="A83" s="1" t="s">
        <v>581</v>
      </c>
      <c r="B83" s="26" t="s">
        <v>584</v>
      </c>
      <c r="C83" s="4">
        <v>4167745.5</v>
      </c>
      <c r="D83" s="4">
        <v>3382565.65</v>
      </c>
      <c r="E83" s="4">
        <v>2959962.95</v>
      </c>
      <c r="F83" s="4">
        <v>705041.82</v>
      </c>
      <c r="G83" s="4">
        <v>12227462.560000001</v>
      </c>
      <c r="H83" s="4">
        <v>12450237.710000001</v>
      </c>
      <c r="I83" s="4">
        <v>1085684.8999999999</v>
      </c>
      <c r="J83" s="4">
        <v>642156.69999999995</v>
      </c>
      <c r="K83" s="4"/>
    </row>
    <row r="84" spans="1:11" x14ac:dyDescent="0.3">
      <c r="A84" s="1" t="s">
        <v>581</v>
      </c>
      <c r="B84" s="26" t="s">
        <v>585</v>
      </c>
      <c r="C84" s="4">
        <v>23898800</v>
      </c>
      <c r="D84" s="4">
        <v>21841600</v>
      </c>
      <c r="E84" s="4">
        <v>3260500</v>
      </c>
      <c r="F84" s="4">
        <v>895600</v>
      </c>
      <c r="G84" s="4">
        <v>35336500</v>
      </c>
      <c r="H84" s="4">
        <v>35018700</v>
      </c>
      <c r="I84" s="4">
        <v>1450000</v>
      </c>
      <c r="J84" s="4">
        <v>1245800</v>
      </c>
      <c r="K84" s="4"/>
    </row>
    <row r="85" spans="1:11" x14ac:dyDescent="0.3">
      <c r="A85" s="1" t="s">
        <v>581</v>
      </c>
      <c r="B85" s="26" t="s">
        <v>586</v>
      </c>
      <c r="C85" s="4">
        <v>9600203</v>
      </c>
      <c r="D85" s="4">
        <v>7834540</v>
      </c>
      <c r="E85" s="4">
        <v>26091333</v>
      </c>
      <c r="F85" s="4">
        <v>17995591</v>
      </c>
      <c r="G85" s="4">
        <v>19430910</v>
      </c>
      <c r="H85" s="4">
        <v>18399398</v>
      </c>
      <c r="I85" s="4">
        <v>4484708</v>
      </c>
      <c r="J85" s="4">
        <v>3622632</v>
      </c>
      <c r="K85" s="4"/>
    </row>
    <row r="86" spans="1:11" x14ac:dyDescent="0.3">
      <c r="A86" s="1" t="s">
        <v>581</v>
      </c>
      <c r="B86" s="26" t="s">
        <v>587</v>
      </c>
      <c r="C86" s="4">
        <v>848240</v>
      </c>
      <c r="D86" s="4">
        <v>631602</v>
      </c>
      <c r="E86" s="4">
        <v>2763500</v>
      </c>
      <c r="F86" s="4">
        <v>1922228</v>
      </c>
      <c r="G86" s="4">
        <v>5789753</v>
      </c>
      <c r="H86" s="4">
        <v>6071380</v>
      </c>
      <c r="I86" s="4">
        <v>1176412</v>
      </c>
      <c r="J86" s="4">
        <v>529764</v>
      </c>
      <c r="K86" s="4"/>
    </row>
    <row r="87" spans="1:11" x14ac:dyDescent="0.3">
      <c r="A87" s="1" t="s">
        <v>581</v>
      </c>
      <c r="B87" s="26" t="s">
        <v>588</v>
      </c>
      <c r="C87" s="4">
        <v>301398429</v>
      </c>
      <c r="D87" s="4">
        <v>281903752</v>
      </c>
      <c r="E87" s="4">
        <v>48653334</v>
      </c>
      <c r="F87" s="4">
        <v>16262526</v>
      </c>
      <c r="G87" s="4">
        <v>111369550</v>
      </c>
      <c r="H87" s="4">
        <v>107765112</v>
      </c>
      <c r="I87" s="4">
        <v>12427178</v>
      </c>
      <c r="J87" s="4">
        <v>8625872</v>
      </c>
      <c r="K87" s="4"/>
    </row>
    <row r="88" spans="1:11" x14ac:dyDescent="0.3">
      <c r="A88" s="1" t="s">
        <v>581</v>
      </c>
      <c r="B88" s="26" t="s">
        <v>589</v>
      </c>
      <c r="C88" s="4">
        <v>4912604</v>
      </c>
      <c r="D88" s="4">
        <v>1969637</v>
      </c>
      <c r="E88" s="4">
        <v>10556972</v>
      </c>
      <c r="F88" s="4">
        <v>4804764</v>
      </c>
      <c r="G88" s="4">
        <v>40221780</v>
      </c>
      <c r="H88" s="4">
        <v>39799719</v>
      </c>
      <c r="I88" s="4">
        <v>1251454</v>
      </c>
      <c r="J88" s="4">
        <v>350763</v>
      </c>
      <c r="K88" s="4"/>
    </row>
    <row r="89" spans="1:11" x14ac:dyDescent="0.3">
      <c r="A89" s="1" t="s">
        <v>581</v>
      </c>
      <c r="B89" s="26" t="s">
        <v>590</v>
      </c>
      <c r="C89" s="4">
        <v>3622273.94</v>
      </c>
      <c r="D89" s="4">
        <v>429457.58</v>
      </c>
      <c r="E89" s="4">
        <v>11033906.92</v>
      </c>
      <c r="F89" s="4">
        <v>7206411.29</v>
      </c>
      <c r="G89" s="4">
        <v>63598769.670000002</v>
      </c>
      <c r="H89" s="4">
        <v>65474351.030000001</v>
      </c>
      <c r="I89" s="4">
        <v>5875726.7800000003</v>
      </c>
      <c r="J89" s="4">
        <v>4837707.8499999996</v>
      </c>
      <c r="K89" s="4"/>
    </row>
    <row r="90" spans="1:11" x14ac:dyDescent="0.3">
      <c r="A90" s="1" t="s">
        <v>581</v>
      </c>
      <c r="B90" s="26" t="s">
        <v>591</v>
      </c>
      <c r="C90" s="4">
        <v>15439050.33</v>
      </c>
      <c r="D90" s="4">
        <v>13782265.91</v>
      </c>
      <c r="E90" s="4">
        <v>11121909.93</v>
      </c>
      <c r="F90" s="4">
        <v>10326101.960000001</v>
      </c>
      <c r="G90" s="4">
        <v>3813837.99</v>
      </c>
      <c r="H90" s="4">
        <v>3835518.64</v>
      </c>
      <c r="I90" s="4">
        <v>1721162.95</v>
      </c>
      <c r="J90" s="4">
        <v>597161.13</v>
      </c>
      <c r="K90" s="4"/>
    </row>
    <row r="91" spans="1:11" x14ac:dyDescent="0.3">
      <c r="A91" s="1" t="s">
        <v>581</v>
      </c>
      <c r="B91" s="26" t="s">
        <v>592</v>
      </c>
      <c r="C91" s="4">
        <v>2889389.35</v>
      </c>
      <c r="D91" s="4">
        <v>2297109.09</v>
      </c>
      <c r="E91" s="4">
        <v>2393511.42</v>
      </c>
      <c r="F91" s="4">
        <v>1119168.69</v>
      </c>
      <c r="G91" s="4">
        <v>8440728.9299999997</v>
      </c>
      <c r="H91" s="4">
        <v>7855543.04</v>
      </c>
      <c r="I91" s="4">
        <v>1106827.05</v>
      </c>
      <c r="J91" s="4">
        <v>742929.96</v>
      </c>
      <c r="K91" s="4"/>
    </row>
    <row r="92" spans="1:11" x14ac:dyDescent="0.3">
      <c r="A92" s="1" t="s">
        <v>581</v>
      </c>
      <c r="B92" s="26" t="s">
        <v>593</v>
      </c>
      <c r="C92" s="4">
        <v>3315653.48</v>
      </c>
      <c r="D92" s="4">
        <v>2743816.92</v>
      </c>
      <c r="E92" s="4">
        <v>2869451.43</v>
      </c>
      <c r="F92" s="4">
        <v>829250.17</v>
      </c>
      <c r="G92" s="4">
        <v>20590638.210000001</v>
      </c>
      <c r="H92" s="4">
        <v>21038035.390000001</v>
      </c>
      <c r="I92" s="4">
        <v>3637245.1</v>
      </c>
      <c r="J92" s="4">
        <v>996794</v>
      </c>
      <c r="K92" s="4"/>
    </row>
    <row r="93" spans="1:11" x14ac:dyDescent="0.3">
      <c r="A93" s="1" t="s">
        <v>581</v>
      </c>
      <c r="B93" s="26" t="s">
        <v>594</v>
      </c>
      <c r="C93" s="4">
        <v>5349498.25</v>
      </c>
      <c r="D93" s="4">
        <v>4234646.3899999997</v>
      </c>
      <c r="E93" s="4">
        <v>6527890.7800000003</v>
      </c>
      <c r="F93" s="4">
        <v>3600500.06</v>
      </c>
      <c r="G93" s="4">
        <v>39208148.659999996</v>
      </c>
      <c r="H93" s="4">
        <v>38677975.609999999</v>
      </c>
      <c r="I93" s="4">
        <v>2728081.2</v>
      </c>
      <c r="J93" s="4">
        <v>802681.11</v>
      </c>
      <c r="K93" s="4"/>
    </row>
    <row r="94" spans="1:11" x14ac:dyDescent="0.3">
      <c r="A94" s="1" t="s">
        <v>581</v>
      </c>
      <c r="B94" s="26" t="s">
        <v>595</v>
      </c>
      <c r="C94" s="4">
        <v>1579525.84</v>
      </c>
      <c r="D94" s="4">
        <v>1156083.95</v>
      </c>
      <c r="E94" s="4">
        <v>1185621.2</v>
      </c>
      <c r="F94" s="4">
        <v>670829.35</v>
      </c>
      <c r="G94" s="4">
        <v>12826310.98</v>
      </c>
      <c r="H94" s="4">
        <v>12465862.82</v>
      </c>
      <c r="I94" s="4">
        <v>1744436.16</v>
      </c>
      <c r="J94" s="4">
        <v>1513382.98</v>
      </c>
      <c r="K94" s="4"/>
    </row>
    <row r="95" spans="1:11" x14ac:dyDescent="0.3">
      <c r="A95" s="1" t="s">
        <v>581</v>
      </c>
      <c r="B95" s="26" t="s">
        <v>596</v>
      </c>
      <c r="C95" s="4">
        <v>921702</v>
      </c>
      <c r="D95" s="4">
        <v>767468.92</v>
      </c>
      <c r="E95" s="4">
        <v>2371492.69</v>
      </c>
      <c r="F95" s="4">
        <v>1292834.1599999999</v>
      </c>
      <c r="G95" s="4">
        <v>13753042.210000001</v>
      </c>
      <c r="H95" s="4">
        <v>13342580.33</v>
      </c>
      <c r="I95" s="4">
        <v>2022570.71</v>
      </c>
      <c r="J95" s="4">
        <v>1677134.31</v>
      </c>
      <c r="K95" s="4"/>
    </row>
    <row r="96" spans="1:11" x14ac:dyDescent="0.3">
      <c r="A96" s="1" t="s">
        <v>581</v>
      </c>
      <c r="B96" s="26" t="s">
        <v>597</v>
      </c>
      <c r="C96" s="4">
        <v>385238.81</v>
      </c>
      <c r="D96" s="4">
        <v>296897.45</v>
      </c>
      <c r="E96" s="4">
        <v>1574167.44</v>
      </c>
      <c r="F96" s="4">
        <v>1170544.25</v>
      </c>
      <c r="G96" s="4">
        <v>845681.45</v>
      </c>
      <c r="H96" s="4">
        <v>778276.99</v>
      </c>
      <c r="I96" s="4">
        <v>140700.48000000001</v>
      </c>
      <c r="J96" s="4">
        <v>119139.16</v>
      </c>
      <c r="K96" s="4"/>
    </row>
    <row r="97" spans="1:11" x14ac:dyDescent="0.3">
      <c r="A97" s="1" t="s">
        <v>581</v>
      </c>
      <c r="B97" s="26" t="s">
        <v>598</v>
      </c>
      <c r="C97" s="4">
        <v>11062734.310000001</v>
      </c>
      <c r="D97" s="4">
        <v>9907405.6600000001</v>
      </c>
      <c r="E97" s="4">
        <v>5395375.2199999997</v>
      </c>
      <c r="F97" s="4">
        <v>2136283.2000000002</v>
      </c>
      <c r="G97" s="4">
        <v>26965836.219999999</v>
      </c>
      <c r="H97" s="4">
        <v>27105461.030000001</v>
      </c>
      <c r="I97" s="4">
        <v>1029299.7</v>
      </c>
      <c r="J97" s="4">
        <v>727727.82</v>
      </c>
      <c r="K97" s="4"/>
    </row>
    <row r="98" spans="1:11" x14ac:dyDescent="0.3">
      <c r="A98" s="1" t="s">
        <v>581</v>
      </c>
      <c r="B98" s="26" t="s">
        <v>599</v>
      </c>
      <c r="C98" s="4">
        <v>1050673.8500000001</v>
      </c>
      <c r="D98" s="4">
        <v>778956.03</v>
      </c>
      <c r="E98" s="4">
        <v>2416422.04</v>
      </c>
      <c r="F98" s="4">
        <v>1183334.18</v>
      </c>
      <c r="G98" s="4">
        <v>3118012.73</v>
      </c>
      <c r="H98" s="4">
        <v>2680228.46</v>
      </c>
      <c r="I98" s="4">
        <v>540228.23</v>
      </c>
      <c r="J98" s="4">
        <v>305946.82</v>
      </c>
      <c r="K98" s="4"/>
    </row>
    <row r="99" spans="1:11" x14ac:dyDescent="0.3">
      <c r="A99" s="1" t="s">
        <v>581</v>
      </c>
      <c r="B99" s="26" t="s">
        <v>600</v>
      </c>
      <c r="C99" s="4">
        <v>6538435.5</v>
      </c>
      <c r="D99" s="4">
        <v>5792681.1399999997</v>
      </c>
      <c r="E99" s="4">
        <v>3381542.3</v>
      </c>
      <c r="F99" s="4">
        <v>2009634.39</v>
      </c>
      <c r="G99" s="4">
        <v>28246685.629999999</v>
      </c>
      <c r="H99" s="4">
        <v>29800764.469999999</v>
      </c>
      <c r="I99" s="4">
        <v>1861978.93</v>
      </c>
      <c r="J99" s="4">
        <v>1084624.82</v>
      </c>
      <c r="K99" s="4"/>
    </row>
    <row r="100" spans="1:11" x14ac:dyDescent="0.3">
      <c r="A100" s="1" t="s">
        <v>581</v>
      </c>
      <c r="B100" s="26" t="s">
        <v>601</v>
      </c>
      <c r="C100" s="4">
        <v>2065281</v>
      </c>
      <c r="D100" s="4">
        <v>1448991</v>
      </c>
      <c r="E100" s="4">
        <v>4623369</v>
      </c>
      <c r="F100" s="4">
        <v>2428740</v>
      </c>
      <c r="G100" s="4">
        <v>11694490</v>
      </c>
      <c r="H100" s="4">
        <v>12050797</v>
      </c>
      <c r="I100" s="4">
        <v>1492907</v>
      </c>
      <c r="J100" s="4">
        <v>973642</v>
      </c>
      <c r="K100" s="4"/>
    </row>
    <row r="101" spans="1:11" x14ac:dyDescent="0.3">
      <c r="A101" s="1" t="s">
        <v>581</v>
      </c>
      <c r="B101" s="26" t="s">
        <v>602</v>
      </c>
      <c r="C101" s="4">
        <v>6666928.7599999998</v>
      </c>
      <c r="D101" s="4">
        <v>5744883.8200000003</v>
      </c>
      <c r="E101" s="4">
        <v>4542552.74</v>
      </c>
      <c r="F101" s="4">
        <v>1776563.03</v>
      </c>
      <c r="G101" s="4">
        <v>35766664.170000002</v>
      </c>
      <c r="H101" s="4">
        <v>35665444</v>
      </c>
      <c r="I101" s="4">
        <v>3145485.79</v>
      </c>
      <c r="J101" s="4">
        <v>1812792.09</v>
      </c>
      <c r="K101" s="4"/>
    </row>
    <row r="102" spans="1:11" x14ac:dyDescent="0.3">
      <c r="A102" s="1" t="s">
        <v>581</v>
      </c>
      <c r="B102" s="26" t="s">
        <v>603</v>
      </c>
      <c r="C102" s="4">
        <v>190489</v>
      </c>
      <c r="D102" s="4">
        <v>171440</v>
      </c>
      <c r="E102" s="4">
        <v>1035466</v>
      </c>
      <c r="F102" s="4">
        <v>675931</v>
      </c>
      <c r="G102" s="4">
        <v>3553466</v>
      </c>
      <c r="H102" s="4">
        <v>3585839</v>
      </c>
      <c r="I102" s="4">
        <v>555853</v>
      </c>
      <c r="J102" s="4">
        <v>495036</v>
      </c>
      <c r="K102" s="4"/>
    </row>
    <row r="103" spans="1:11" x14ac:dyDescent="0.3">
      <c r="A103" s="1" t="s">
        <v>581</v>
      </c>
      <c r="B103" s="26" t="s">
        <v>604</v>
      </c>
      <c r="C103" s="4">
        <v>1007103.69</v>
      </c>
      <c r="D103" s="4">
        <v>742200.34</v>
      </c>
      <c r="E103" s="4">
        <v>2172926.85</v>
      </c>
      <c r="F103" s="4">
        <v>1043332</v>
      </c>
      <c r="G103" s="4">
        <v>3257264.09</v>
      </c>
      <c r="H103" s="4">
        <v>2884643.25</v>
      </c>
      <c r="I103" s="4">
        <v>665110.80000000005</v>
      </c>
      <c r="J103" s="4">
        <v>529220.66</v>
      </c>
      <c r="K103" s="4"/>
    </row>
    <row r="104" spans="1:11" x14ac:dyDescent="0.3">
      <c r="A104" s="1" t="s">
        <v>581</v>
      </c>
      <c r="B104" s="26" t="s">
        <v>605</v>
      </c>
      <c r="C104" s="4">
        <v>63090.67</v>
      </c>
      <c r="D104" s="4">
        <v>23154.66</v>
      </c>
      <c r="E104" s="4">
        <v>766001.59</v>
      </c>
      <c r="F104" s="4">
        <v>238611.78</v>
      </c>
      <c r="G104" s="4">
        <v>3390111.84</v>
      </c>
      <c r="H104" s="4">
        <v>3350470.95</v>
      </c>
      <c r="I104" s="4">
        <v>121283.72</v>
      </c>
      <c r="J104" s="4">
        <v>113609.32</v>
      </c>
      <c r="K104" s="4"/>
    </row>
    <row r="105" spans="1:11" x14ac:dyDescent="0.3">
      <c r="A105" s="1" t="s">
        <v>581</v>
      </c>
      <c r="B105" s="26" t="s">
        <v>606</v>
      </c>
      <c r="C105" s="4">
        <v>1576166.5</v>
      </c>
      <c r="D105" s="4">
        <v>1380187.09</v>
      </c>
      <c r="E105" s="4">
        <v>1274954.56</v>
      </c>
      <c r="F105" s="4">
        <v>712167.22</v>
      </c>
      <c r="G105" s="4">
        <v>3344439.1</v>
      </c>
      <c r="H105" s="4">
        <v>3111352.31</v>
      </c>
      <c r="I105" s="4">
        <v>1471227.17</v>
      </c>
      <c r="J105" s="4">
        <v>566671.43000000005</v>
      </c>
      <c r="K105" s="4"/>
    </row>
    <row r="106" spans="1:11" x14ac:dyDescent="0.3">
      <c r="A106" s="1" t="s">
        <v>581</v>
      </c>
      <c r="B106" s="26" t="s">
        <v>607</v>
      </c>
      <c r="C106" s="4">
        <v>4475400</v>
      </c>
      <c r="D106" s="4">
        <v>395200</v>
      </c>
      <c r="E106" s="4">
        <v>11743700</v>
      </c>
      <c r="F106" s="4">
        <v>7623600</v>
      </c>
      <c r="G106" s="4">
        <v>73280800</v>
      </c>
      <c r="H106" s="4">
        <v>73280800</v>
      </c>
      <c r="I106" s="4">
        <v>3232300</v>
      </c>
      <c r="J106" s="4">
        <v>1869700</v>
      </c>
      <c r="K106" s="4"/>
    </row>
    <row r="107" spans="1:11" x14ac:dyDescent="0.3">
      <c r="A107" s="1" t="s">
        <v>581</v>
      </c>
      <c r="B107" s="26" t="s">
        <v>608</v>
      </c>
      <c r="C107" s="4">
        <v>1506086.62</v>
      </c>
      <c r="D107" s="4">
        <v>1110529.4099999999</v>
      </c>
      <c r="E107" s="4">
        <v>2494080.75</v>
      </c>
      <c r="F107" s="4">
        <v>1624650.19</v>
      </c>
      <c r="G107" s="4">
        <v>21438380.559999999</v>
      </c>
      <c r="H107" s="4">
        <v>22145702.949999999</v>
      </c>
      <c r="I107" s="4">
        <v>917908.17</v>
      </c>
      <c r="J107" s="4">
        <v>687817.87</v>
      </c>
      <c r="K107" s="4"/>
    </row>
    <row r="108" spans="1:11" x14ac:dyDescent="0.3">
      <c r="A108" s="1" t="s">
        <v>581</v>
      </c>
      <c r="B108" s="26" t="s">
        <v>609</v>
      </c>
      <c r="C108" s="4">
        <v>7977361.8799999999</v>
      </c>
      <c r="D108" s="4">
        <v>6929656.8600000003</v>
      </c>
      <c r="E108" s="4">
        <v>1731580.17</v>
      </c>
      <c r="F108" s="4">
        <v>1188555.1299999999</v>
      </c>
      <c r="G108" s="4">
        <v>12021732.609999999</v>
      </c>
      <c r="H108" s="4">
        <v>12502216.82</v>
      </c>
      <c r="I108" s="4">
        <v>1962375.22</v>
      </c>
      <c r="J108" s="4">
        <v>1478837.22</v>
      </c>
      <c r="K108" s="4"/>
    </row>
    <row r="109" spans="1:11" x14ac:dyDescent="0.3">
      <c r="A109" s="1" t="s">
        <v>581</v>
      </c>
      <c r="B109" s="26" t="s">
        <v>610</v>
      </c>
      <c r="C109" s="4">
        <v>5738740.6799999997</v>
      </c>
      <c r="D109" s="4">
        <v>5308522.28</v>
      </c>
      <c r="E109" s="4">
        <v>535652.74</v>
      </c>
      <c r="F109" s="4">
        <v>8486.2999999999993</v>
      </c>
      <c r="G109" s="4">
        <v>10616679.84</v>
      </c>
      <c r="H109" s="4">
        <v>10809213.5</v>
      </c>
      <c r="I109" s="4">
        <v>1046945.01</v>
      </c>
      <c r="J109" s="4">
        <v>768949.76000000001</v>
      </c>
      <c r="K109" s="4"/>
    </row>
    <row r="110" spans="1:11" x14ac:dyDescent="0.3">
      <c r="A110" s="1" t="s">
        <v>581</v>
      </c>
      <c r="B110" s="26" t="s">
        <v>611</v>
      </c>
      <c r="C110" s="4">
        <v>1693766</v>
      </c>
      <c r="D110" s="4">
        <v>1309533</v>
      </c>
      <c r="E110" s="4">
        <v>3112679</v>
      </c>
      <c r="F110" s="4">
        <v>740597</v>
      </c>
      <c r="G110" s="4">
        <v>16300636</v>
      </c>
      <c r="H110" s="4">
        <v>14239210</v>
      </c>
      <c r="I110" s="4">
        <v>2297946</v>
      </c>
      <c r="J110" s="4">
        <v>2102251</v>
      </c>
      <c r="K110" s="4"/>
    </row>
    <row r="111" spans="1:11" x14ac:dyDescent="0.3">
      <c r="A111" s="1" t="s">
        <v>359</v>
      </c>
      <c r="B111" s="26" t="s">
        <v>612</v>
      </c>
      <c r="C111" s="4">
        <v>2898652.18</v>
      </c>
      <c r="D111" s="4">
        <v>1905669.56</v>
      </c>
      <c r="E111" s="4">
        <v>3141302.38</v>
      </c>
      <c r="F111" s="4">
        <v>1311406.1200000001</v>
      </c>
      <c r="G111" s="4">
        <v>27807655.960000001</v>
      </c>
      <c r="H111" s="4">
        <v>28071431.649999999</v>
      </c>
      <c r="I111" s="4">
        <v>1464703.73</v>
      </c>
      <c r="J111" s="4">
        <v>1048044.14</v>
      </c>
      <c r="K111" s="4"/>
    </row>
    <row r="112" spans="1:11" x14ac:dyDescent="0.3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3">
      <c r="B113" s="26" t="s">
        <v>225</v>
      </c>
      <c r="C113" s="11">
        <f t="shared" ref="C113:J113" si="1">SUBTOTAL(9,C80:C112)</f>
        <v>435081427.56000006</v>
      </c>
      <c r="D113" s="11">
        <f t="shared" si="1"/>
        <v>388081317.48999995</v>
      </c>
      <c r="E113" s="11">
        <f t="shared" si="1"/>
        <v>184148222.43000001</v>
      </c>
      <c r="F113" s="11">
        <f t="shared" si="1"/>
        <v>95001610.459999993</v>
      </c>
      <c r="G113" s="11">
        <f t="shared" si="1"/>
        <v>687417492.75</v>
      </c>
      <c r="H113" s="11">
        <f t="shared" si="1"/>
        <v>683162940.30000007</v>
      </c>
      <c r="I113" s="11">
        <f t="shared" si="1"/>
        <v>64115448.199999988</v>
      </c>
      <c r="J113" s="11">
        <f t="shared" si="1"/>
        <v>41814565.439999998</v>
      </c>
      <c r="K113" s="4"/>
    </row>
    <row r="114" spans="1:12" x14ac:dyDescent="0.3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7.5" x14ac:dyDescent="0.35">
      <c r="B115" s="208" t="s">
        <v>258</v>
      </c>
      <c r="C115" s="208"/>
      <c r="D115" s="208"/>
      <c r="E115" s="208"/>
      <c r="F115" s="208"/>
      <c r="G115" s="208"/>
      <c r="H115" s="208"/>
      <c r="I115" s="208"/>
      <c r="J115" s="208"/>
      <c r="K115" s="208"/>
    </row>
    <row r="116" spans="1:12" ht="25.5" customHeight="1" x14ac:dyDescent="0.3">
      <c r="B116" s="24" t="s">
        <v>506</v>
      </c>
      <c r="C116" s="209" t="s">
        <v>288</v>
      </c>
      <c r="D116" s="210"/>
      <c r="E116" s="209" t="s">
        <v>289</v>
      </c>
      <c r="F116" s="210"/>
      <c r="G116" s="209" t="s">
        <v>512</v>
      </c>
      <c r="H116" s="210"/>
      <c r="I116" s="6"/>
      <c r="J116" s="81"/>
      <c r="K116" s="211" t="s">
        <v>146</v>
      </c>
      <c r="L116" s="212"/>
    </row>
    <row r="117" spans="1:12" x14ac:dyDescent="0.3">
      <c r="B117" s="26"/>
      <c r="C117" s="156" t="s">
        <v>251</v>
      </c>
      <c r="D117" s="156" t="s">
        <v>252</v>
      </c>
      <c r="E117" s="156" t="s">
        <v>251</v>
      </c>
      <c r="F117" s="156" t="s">
        <v>252</v>
      </c>
      <c r="G117" s="156" t="s">
        <v>251</v>
      </c>
      <c r="H117" s="156" t="s">
        <v>252</v>
      </c>
      <c r="K117" s="28" t="s">
        <v>251</v>
      </c>
      <c r="L117" s="28" t="s">
        <v>252</v>
      </c>
    </row>
    <row r="118" spans="1:12" x14ac:dyDescent="0.3">
      <c r="B118" s="26"/>
      <c r="C118" s="28" t="s">
        <v>253</v>
      </c>
      <c r="D118" s="28" t="s">
        <v>253</v>
      </c>
      <c r="E118" s="28" t="s">
        <v>253</v>
      </c>
      <c r="F118" s="28" t="s">
        <v>253</v>
      </c>
      <c r="G118" s="28" t="s">
        <v>253</v>
      </c>
      <c r="H118" s="28" t="s">
        <v>253</v>
      </c>
      <c r="K118" s="28" t="s">
        <v>253</v>
      </c>
      <c r="L118" s="28" t="s">
        <v>253</v>
      </c>
    </row>
    <row r="119" spans="1:12" x14ac:dyDescent="0.3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3">
      <c r="A120" s="1" t="s">
        <v>581</v>
      </c>
      <c r="B120" s="26" t="s">
        <v>582</v>
      </c>
      <c r="C120" s="4">
        <v>1617819</v>
      </c>
      <c r="D120" s="4">
        <v>1063386</v>
      </c>
      <c r="E120" s="4">
        <v>0</v>
      </c>
      <c r="F120" s="4">
        <v>0</v>
      </c>
      <c r="G120" s="4">
        <v>417975</v>
      </c>
      <c r="H120" s="4">
        <v>213830</v>
      </c>
      <c r="K120" s="4">
        <f t="shared" ref="K120:L120" si="2">C42+E42+G42+I42+C81+E81+G81+I81+C120+E120+G120</f>
        <v>23912941</v>
      </c>
      <c r="L120" s="4">
        <f t="shared" si="2"/>
        <v>25397432</v>
      </c>
    </row>
    <row r="121" spans="1:12" x14ac:dyDescent="0.3">
      <c r="A121" s="1" t="s">
        <v>581</v>
      </c>
      <c r="B121" s="26" t="s">
        <v>583</v>
      </c>
      <c r="C121" s="4">
        <v>659551.79</v>
      </c>
      <c r="D121" s="4">
        <v>65402.73</v>
      </c>
      <c r="E121" s="4">
        <v>1522.99</v>
      </c>
      <c r="F121" s="4">
        <v>1000</v>
      </c>
      <c r="G121" s="4">
        <v>186877</v>
      </c>
      <c r="H121" s="4">
        <v>104260</v>
      </c>
      <c r="K121" s="4">
        <f t="shared" ref="K121:L121" si="3">C43+E43+G43+I43+C82+E82+G82+I82+C121+E121+G121</f>
        <v>14489503.680000002</v>
      </c>
      <c r="L121" s="4">
        <f t="shared" si="3"/>
        <v>14188187.799999999</v>
      </c>
    </row>
    <row r="122" spans="1:12" x14ac:dyDescent="0.3">
      <c r="A122" s="1" t="s">
        <v>581</v>
      </c>
      <c r="B122" s="26" t="s">
        <v>584</v>
      </c>
      <c r="C122" s="4">
        <v>6504956.8799999999</v>
      </c>
      <c r="D122" s="4">
        <v>5763309.4100000001</v>
      </c>
      <c r="E122" s="4">
        <v>0</v>
      </c>
      <c r="F122" s="4">
        <v>0</v>
      </c>
      <c r="G122" s="4">
        <v>377071.03</v>
      </c>
      <c r="H122" s="4">
        <v>251387.61</v>
      </c>
      <c r="K122" s="4">
        <f t="shared" ref="K122:L122" si="4">C44+E44+G44+I44+C83+E83+G83+I83+C122+E122+G122</f>
        <v>36571766.190000005</v>
      </c>
      <c r="L122" s="4">
        <f t="shared" si="4"/>
        <v>32725965.75</v>
      </c>
    </row>
    <row r="123" spans="1:12" x14ac:dyDescent="0.3">
      <c r="A123" s="1" t="s">
        <v>581</v>
      </c>
      <c r="B123" s="26" t="s">
        <v>585</v>
      </c>
      <c r="C123" s="4">
        <v>3675200</v>
      </c>
      <c r="D123" s="4">
        <v>2357100</v>
      </c>
      <c r="E123" s="4">
        <v>1590200</v>
      </c>
      <c r="F123" s="4">
        <v>853900</v>
      </c>
      <c r="G123" s="4">
        <v>493600</v>
      </c>
      <c r="H123" s="4">
        <v>590000</v>
      </c>
      <c r="K123" s="4">
        <f t="shared" ref="K123:L123" si="5">C45+E45+G45+I45+C84+E84+G84+I84+C123+E123+G123</f>
        <v>98843200</v>
      </c>
      <c r="L123" s="4">
        <f t="shared" si="5"/>
        <v>96144200</v>
      </c>
    </row>
    <row r="124" spans="1:12" x14ac:dyDescent="0.3">
      <c r="A124" s="1" t="s">
        <v>581</v>
      </c>
      <c r="B124" s="26" t="s">
        <v>586</v>
      </c>
      <c r="C124" s="4">
        <v>11008388</v>
      </c>
      <c r="D124" s="4">
        <v>8303799</v>
      </c>
      <c r="E124" s="4">
        <v>50000</v>
      </c>
      <c r="F124" s="4">
        <v>50000</v>
      </c>
      <c r="G124" s="4">
        <v>476251</v>
      </c>
      <c r="H124" s="4">
        <v>729337</v>
      </c>
      <c r="K124" s="4">
        <f t="shared" ref="K124:L124" si="6">C46+E46+G46+I46+C85+E85+G85+I85+C124+E124+G124</f>
        <v>97976643</v>
      </c>
      <c r="L124" s="4">
        <f t="shared" si="6"/>
        <v>85056741</v>
      </c>
    </row>
    <row r="125" spans="1:12" x14ac:dyDescent="0.3">
      <c r="A125" s="1" t="s">
        <v>581</v>
      </c>
      <c r="B125" s="26" t="s">
        <v>587</v>
      </c>
      <c r="C125" s="4">
        <v>1855088</v>
      </c>
      <c r="D125" s="4">
        <v>416858</v>
      </c>
      <c r="E125" s="4">
        <v>6530</v>
      </c>
      <c r="F125" s="4">
        <v>555</v>
      </c>
      <c r="G125" s="4">
        <v>416982</v>
      </c>
      <c r="H125" s="4">
        <v>380980</v>
      </c>
      <c r="K125" s="4">
        <f t="shared" ref="K125:L125" si="7">C47+E47+G47+I47+C86+E86+G86+I86+C125+E125+G125</f>
        <v>25031717</v>
      </c>
      <c r="L125" s="4">
        <f t="shared" si="7"/>
        <v>25028531</v>
      </c>
    </row>
    <row r="126" spans="1:12" x14ac:dyDescent="0.3">
      <c r="A126" s="1" t="s">
        <v>581</v>
      </c>
      <c r="B126" s="26" t="s">
        <v>588</v>
      </c>
      <c r="C126" s="4">
        <v>13664383</v>
      </c>
      <c r="D126" s="4">
        <v>10000000</v>
      </c>
      <c r="E126" s="4">
        <v>0</v>
      </c>
      <c r="F126" s="4">
        <v>1837500</v>
      </c>
      <c r="G126" s="4">
        <v>9954356</v>
      </c>
      <c r="H126" s="4">
        <v>9802061</v>
      </c>
      <c r="K126" s="4">
        <f t="shared" ref="K126:L126" si="8">C48+E48+G48+I48+C87+E87+G87+I87+C126+E126+G126</f>
        <v>637614441</v>
      </c>
      <c r="L126" s="4">
        <f t="shared" si="8"/>
        <v>539718040</v>
      </c>
    </row>
    <row r="127" spans="1:12" x14ac:dyDescent="0.3">
      <c r="A127" s="1" t="s">
        <v>581</v>
      </c>
      <c r="B127" s="26" t="s">
        <v>589</v>
      </c>
      <c r="C127" s="4">
        <v>6089672</v>
      </c>
      <c r="D127" s="4">
        <v>5122144</v>
      </c>
      <c r="E127" s="4">
        <v>1086953</v>
      </c>
      <c r="F127" s="4">
        <v>1055366</v>
      </c>
      <c r="G127" s="4">
        <v>590139</v>
      </c>
      <c r="H127" s="4">
        <v>188882</v>
      </c>
      <c r="K127" s="4">
        <f t="shared" ref="K127:L127" si="9">C49+E49+G49+I49+C88+E88+G88+I88+C127+E127+G127</f>
        <v>88511439</v>
      </c>
      <c r="L127" s="4">
        <f t="shared" si="9"/>
        <v>78714971</v>
      </c>
    </row>
    <row r="128" spans="1:12" x14ac:dyDescent="0.3">
      <c r="A128" s="1" t="s">
        <v>581</v>
      </c>
      <c r="B128" s="26" t="s">
        <v>590</v>
      </c>
      <c r="C128" s="4">
        <v>5850115.0300000003</v>
      </c>
      <c r="D128" s="4">
        <v>4476153.03</v>
      </c>
      <c r="E128" s="4">
        <v>4307255.6500000004</v>
      </c>
      <c r="F128" s="4">
        <v>3120495.86</v>
      </c>
      <c r="G128" s="4">
        <v>756117.33</v>
      </c>
      <c r="H128" s="4">
        <v>587044.07999999996</v>
      </c>
      <c r="K128" s="4">
        <f t="shared" ref="K128:L128" si="10">C50+E50+G50+I50+C89+E89+G89+I89+C128+E128+G128</f>
        <v>117198539.81</v>
      </c>
      <c r="L128" s="4">
        <f t="shared" si="10"/>
        <v>108783050.86999999</v>
      </c>
    </row>
    <row r="129" spans="1:12" x14ac:dyDescent="0.3">
      <c r="A129" s="1" t="s">
        <v>581</v>
      </c>
      <c r="B129" s="26" t="s">
        <v>591</v>
      </c>
      <c r="C129" s="4">
        <v>432326.38</v>
      </c>
      <c r="D129" s="4">
        <v>2185.5700000000002</v>
      </c>
      <c r="E129" s="4">
        <v>0</v>
      </c>
      <c r="F129" s="4">
        <v>0</v>
      </c>
      <c r="G129" s="4">
        <v>496871.49</v>
      </c>
      <c r="H129" s="4">
        <v>442675</v>
      </c>
      <c r="K129" s="4">
        <f t="shared" ref="K129:L129" si="11">C51+E51+G51+I51+C90+E90+G90+I90+C129+E129+G129</f>
        <v>49445810.160000011</v>
      </c>
      <c r="L129" s="4">
        <f t="shared" si="11"/>
        <v>43752337.420000002</v>
      </c>
    </row>
    <row r="130" spans="1:12" x14ac:dyDescent="0.3">
      <c r="A130" s="1" t="s">
        <v>581</v>
      </c>
      <c r="B130" s="26" t="s">
        <v>592</v>
      </c>
      <c r="C130" s="4">
        <v>1048768.07</v>
      </c>
      <c r="D130" s="4">
        <v>2400.36</v>
      </c>
      <c r="E130" s="4">
        <v>0</v>
      </c>
      <c r="F130" s="4">
        <v>0</v>
      </c>
      <c r="G130" s="4">
        <v>544514.16</v>
      </c>
      <c r="H130" s="4">
        <v>436690.8</v>
      </c>
      <c r="K130" s="4">
        <f t="shared" ref="K130:L130" si="12">C52+E52+G52+I52+C91+E91+G91+I91+C130+E130+G130</f>
        <v>26104453.98</v>
      </c>
      <c r="L130" s="4">
        <f t="shared" si="12"/>
        <v>22864506.91</v>
      </c>
    </row>
    <row r="131" spans="1:12" x14ac:dyDescent="0.3">
      <c r="A131" s="1" t="s">
        <v>581</v>
      </c>
      <c r="B131" s="26" t="s">
        <v>593</v>
      </c>
      <c r="C131" s="4">
        <v>4704399.33</v>
      </c>
      <c r="D131" s="4">
        <v>3753962.21</v>
      </c>
      <c r="E131" s="4">
        <v>0</v>
      </c>
      <c r="F131" s="4">
        <v>40000</v>
      </c>
      <c r="G131" s="4">
        <v>463298.13</v>
      </c>
      <c r="H131" s="4">
        <v>336036.41</v>
      </c>
      <c r="K131" s="4">
        <f t="shared" ref="K131:L131" si="13">C53+E53+G53+I53+C92+E92+G92+I92+C131+E131+G131</f>
        <v>47691180.350000001</v>
      </c>
      <c r="L131" s="4">
        <f t="shared" si="13"/>
        <v>43604045.009999998</v>
      </c>
    </row>
    <row r="132" spans="1:12" x14ac:dyDescent="0.3">
      <c r="A132" s="1" t="s">
        <v>581</v>
      </c>
      <c r="B132" s="26" t="s">
        <v>594</v>
      </c>
      <c r="C132" s="4">
        <v>10935278.529999999</v>
      </c>
      <c r="D132" s="4">
        <v>9168661.25</v>
      </c>
      <c r="E132" s="4">
        <v>0</v>
      </c>
      <c r="F132" s="4">
        <v>0</v>
      </c>
      <c r="G132" s="4">
        <v>1248091.68</v>
      </c>
      <c r="H132" s="4">
        <v>438365</v>
      </c>
      <c r="K132" s="4">
        <f t="shared" ref="K132:L132" si="14">C54+E54+G54+I54+C93+E93+G93+I93+C132+E132+G132</f>
        <v>88214686.920000002</v>
      </c>
      <c r="L132" s="4">
        <f t="shared" si="14"/>
        <v>78924973.829999998</v>
      </c>
    </row>
    <row r="133" spans="1:12" x14ac:dyDescent="0.3">
      <c r="A133" s="1" t="s">
        <v>581</v>
      </c>
      <c r="B133" s="26" t="s">
        <v>595</v>
      </c>
      <c r="C133" s="4">
        <v>2109998.66</v>
      </c>
      <c r="D133" s="4">
        <v>1399703.52</v>
      </c>
      <c r="E133" s="4">
        <v>166142.76999999999</v>
      </c>
      <c r="F133" s="4">
        <v>15.79</v>
      </c>
      <c r="G133" s="4">
        <v>240515.51</v>
      </c>
      <c r="H133" s="4">
        <v>296159.52</v>
      </c>
      <c r="K133" s="4">
        <f t="shared" ref="K133:L133" si="15">C55+E55+G55+I55+C94+E94+G94+I94+C133+E133+G133</f>
        <v>26257557.870000001</v>
      </c>
      <c r="L133" s="4">
        <f t="shared" si="15"/>
        <v>28059220.859999999</v>
      </c>
    </row>
    <row r="134" spans="1:12" x14ac:dyDescent="0.3">
      <c r="A134" s="1" t="s">
        <v>581</v>
      </c>
      <c r="B134" s="26" t="s">
        <v>596</v>
      </c>
      <c r="C134" s="4">
        <v>5814317.0499999998</v>
      </c>
      <c r="D134" s="4">
        <v>5279114.9000000004</v>
      </c>
      <c r="E134" s="4">
        <v>50285.03</v>
      </c>
      <c r="F134" s="4">
        <v>50000</v>
      </c>
      <c r="G134" s="4">
        <v>435199.07</v>
      </c>
      <c r="H134" s="4">
        <v>335534.82</v>
      </c>
      <c r="K134" s="4">
        <f t="shared" ref="K134:L134" si="16">C56+E56+G56+I56+C95+E95+G95+I95+C134+E134+G134</f>
        <v>32642894.110000003</v>
      </c>
      <c r="L134" s="4">
        <f t="shared" si="16"/>
        <v>31882191.859999999</v>
      </c>
    </row>
    <row r="135" spans="1:12" x14ac:dyDescent="0.3">
      <c r="A135" s="1" t="s">
        <v>581</v>
      </c>
      <c r="B135" s="26" t="s">
        <v>597</v>
      </c>
      <c r="C135" s="4">
        <v>966258.79</v>
      </c>
      <c r="D135" s="4">
        <v>868617.43</v>
      </c>
      <c r="E135" s="4">
        <v>3327.83</v>
      </c>
      <c r="F135" s="4">
        <v>0</v>
      </c>
      <c r="G135" s="4">
        <v>58897.86</v>
      </c>
      <c r="H135" s="4">
        <v>55000</v>
      </c>
      <c r="K135" s="4">
        <f t="shared" ref="K135:L135" si="17">C57+E57+G57+I57+C96+E96+G96+I96+C135+E135+G135</f>
        <v>7902729.1600000011</v>
      </c>
      <c r="L135" s="4">
        <f t="shared" si="17"/>
        <v>7432718.3200000003</v>
      </c>
    </row>
    <row r="136" spans="1:12" x14ac:dyDescent="0.3">
      <c r="A136" s="1" t="s">
        <v>581</v>
      </c>
      <c r="B136" s="26" t="s">
        <v>598</v>
      </c>
      <c r="C136" s="4">
        <v>1345585.57</v>
      </c>
      <c r="D136" s="4">
        <v>70091.86</v>
      </c>
      <c r="E136" s="4">
        <v>2201487.62</v>
      </c>
      <c r="F136" s="4">
        <v>2009000</v>
      </c>
      <c r="G136" s="4">
        <v>693706315.20000005</v>
      </c>
      <c r="H136" s="4">
        <v>693783483.97000003</v>
      </c>
      <c r="K136" s="4">
        <f t="shared" ref="K136:L136" si="18">C58+E58+G58+I58+C97+E97+G97+I97+C136+E136+G136</f>
        <v>761312592.73000002</v>
      </c>
      <c r="L136" s="4">
        <f t="shared" si="18"/>
        <v>756868770.20000005</v>
      </c>
    </row>
    <row r="137" spans="1:12" x14ac:dyDescent="0.3">
      <c r="A137" s="1" t="s">
        <v>581</v>
      </c>
      <c r="B137" s="26" t="s">
        <v>599</v>
      </c>
      <c r="C137" s="4">
        <v>489411.36</v>
      </c>
      <c r="D137" s="4">
        <v>5559.3</v>
      </c>
      <c r="E137" s="4">
        <v>0</v>
      </c>
      <c r="F137" s="4">
        <v>0</v>
      </c>
      <c r="G137" s="4">
        <v>199324.11</v>
      </c>
      <c r="H137" s="4">
        <v>165000</v>
      </c>
      <c r="K137" s="4">
        <f t="shared" ref="K137:L137" si="19">C59+E59+G59+I59+C98+E98+G98+I98+C137+E137+G137</f>
        <v>13438136.780000001</v>
      </c>
      <c r="L137" s="4">
        <f t="shared" si="19"/>
        <v>12736927.91</v>
      </c>
    </row>
    <row r="138" spans="1:12" x14ac:dyDescent="0.3">
      <c r="A138" s="1" t="s">
        <v>581</v>
      </c>
      <c r="B138" s="26" t="s">
        <v>600</v>
      </c>
      <c r="C138" s="4">
        <v>4222976.6399999997</v>
      </c>
      <c r="D138" s="4">
        <v>3214839.01</v>
      </c>
      <c r="E138" s="4">
        <v>563189.53</v>
      </c>
      <c r="F138" s="4">
        <v>229155.98</v>
      </c>
      <c r="G138" s="4">
        <v>523563.06</v>
      </c>
      <c r="H138" s="4">
        <v>608915.38</v>
      </c>
      <c r="K138" s="4">
        <f t="shared" ref="K138:L138" si="20">C60+E60+G60+I60+C99+E99+G99+I99+C138+E138+G138</f>
        <v>62912091.560000002</v>
      </c>
      <c r="L138" s="4">
        <f t="shared" si="20"/>
        <v>64380831.449999996</v>
      </c>
    </row>
    <row r="139" spans="1:12" x14ac:dyDescent="0.3">
      <c r="A139" s="1" t="s">
        <v>581</v>
      </c>
      <c r="B139" s="26" t="s">
        <v>601</v>
      </c>
      <c r="C139" s="4">
        <v>5311524</v>
      </c>
      <c r="D139" s="4">
        <v>3612105</v>
      </c>
      <c r="E139" s="4">
        <v>263401</v>
      </c>
      <c r="F139" s="4">
        <v>249012</v>
      </c>
      <c r="G139" s="4">
        <v>271419</v>
      </c>
      <c r="H139" s="4">
        <v>209085</v>
      </c>
      <c r="K139" s="4">
        <f t="shared" ref="K139:L139" si="21">C61+E61+G61+I61+C100+E100+G100+I100+C139+E139+G139</f>
        <v>32282327</v>
      </c>
      <c r="L139" s="4">
        <f t="shared" si="21"/>
        <v>27632485</v>
      </c>
    </row>
    <row r="140" spans="1:12" x14ac:dyDescent="0.3">
      <c r="A140" s="1" t="s">
        <v>581</v>
      </c>
      <c r="B140" s="26" t="s">
        <v>602</v>
      </c>
      <c r="C140" s="4">
        <v>3502788.88</v>
      </c>
      <c r="D140" s="4">
        <v>2801983.5</v>
      </c>
      <c r="E140" s="4">
        <v>1043.28</v>
      </c>
      <c r="F140" s="4">
        <v>0</v>
      </c>
      <c r="G140" s="4">
        <v>307460.65999999997</v>
      </c>
      <c r="H140" s="4">
        <v>59027.89</v>
      </c>
      <c r="K140" s="4">
        <f t="shared" ref="K140:L140" si="22">C62+E62+G62+I62+C101+E101+G101+I101+C140+E140+G140</f>
        <v>65008984.829999998</v>
      </c>
      <c r="L140" s="4">
        <f t="shared" si="22"/>
        <v>67117339.939999998</v>
      </c>
    </row>
    <row r="141" spans="1:12" x14ac:dyDescent="0.3">
      <c r="A141" s="1" t="s">
        <v>581</v>
      </c>
      <c r="B141" s="26" t="s">
        <v>603</v>
      </c>
      <c r="C141" s="4">
        <v>2145331</v>
      </c>
      <c r="D141" s="4">
        <v>1660000</v>
      </c>
      <c r="E141" s="4">
        <v>1767789.84</v>
      </c>
      <c r="F141" s="4">
        <v>99953.02</v>
      </c>
      <c r="G141" s="4">
        <v>182675</v>
      </c>
      <c r="H141" s="4">
        <v>152702</v>
      </c>
      <c r="K141" s="4">
        <f t="shared" ref="K141:L141" si="23">C63+E63+G63+I63+C102+E102+G102+I102+C141+E141+G141</f>
        <v>11723375.84</v>
      </c>
      <c r="L141" s="4">
        <f t="shared" si="23"/>
        <v>12903254.02</v>
      </c>
    </row>
    <row r="142" spans="1:12" x14ac:dyDescent="0.3">
      <c r="A142" s="1" t="s">
        <v>581</v>
      </c>
      <c r="B142" s="26" t="s">
        <v>604</v>
      </c>
      <c r="C142" s="4">
        <v>1946715.81</v>
      </c>
      <c r="D142" s="4">
        <v>1283543.6100000001</v>
      </c>
      <c r="E142" s="4">
        <v>141167.87</v>
      </c>
      <c r="F142" s="4">
        <v>120095.47</v>
      </c>
      <c r="G142" s="4">
        <v>428748.69</v>
      </c>
      <c r="H142" s="4">
        <v>293659.48</v>
      </c>
      <c r="K142" s="4">
        <f t="shared" ref="K142:L142" si="24">C64+E64+G64+I64+C103+E103+G103+I103+C142+E142+G142</f>
        <v>15593155.779999999</v>
      </c>
      <c r="L142" s="4">
        <f t="shared" si="24"/>
        <v>14092939.930000002</v>
      </c>
    </row>
    <row r="143" spans="1:12" x14ac:dyDescent="0.3">
      <c r="A143" s="1" t="s">
        <v>581</v>
      </c>
      <c r="B143" s="26" t="s">
        <v>605</v>
      </c>
      <c r="C143" s="4">
        <v>681420.43</v>
      </c>
      <c r="D143" s="4">
        <v>11601.23</v>
      </c>
      <c r="E143" s="4">
        <v>2470.42</v>
      </c>
      <c r="F143" s="4">
        <v>96400</v>
      </c>
      <c r="G143" s="4">
        <v>402278.42</v>
      </c>
      <c r="H143" s="4">
        <v>47655.89</v>
      </c>
      <c r="K143" s="4">
        <f t="shared" ref="K143:L143" si="25">C65+E65+G65+I65+C104+E104+G104+I104+C143+E143+G143</f>
        <v>9258906.1399999987</v>
      </c>
      <c r="L143" s="4">
        <f t="shared" si="25"/>
        <v>9531863.4200000018</v>
      </c>
    </row>
    <row r="144" spans="1:12" x14ac:dyDescent="0.3">
      <c r="A144" s="1" t="s">
        <v>581</v>
      </c>
      <c r="B144" s="26" t="s">
        <v>606</v>
      </c>
      <c r="C144" s="4">
        <v>2352128.5</v>
      </c>
      <c r="D144" s="4">
        <v>1880000</v>
      </c>
      <c r="E144" s="4">
        <v>364571.42</v>
      </c>
      <c r="F144" s="4">
        <v>117400</v>
      </c>
      <c r="G144" s="4">
        <v>219503.69</v>
      </c>
      <c r="H144" s="4">
        <v>153539.82</v>
      </c>
      <c r="K144" s="4">
        <f t="shared" ref="K144:L144" si="26">C66+E66+G66+I66+C105+E105+G105+I105+C144+E144+G144</f>
        <v>16165954.939999998</v>
      </c>
      <c r="L144" s="4">
        <f t="shared" si="26"/>
        <v>14145721.639999999</v>
      </c>
    </row>
    <row r="145" spans="1:12" x14ac:dyDescent="0.3">
      <c r="A145" s="1" t="s">
        <v>581</v>
      </c>
      <c r="B145" s="26" t="s">
        <v>607</v>
      </c>
      <c r="C145" s="4">
        <v>4408100</v>
      </c>
      <c r="D145" s="4">
        <v>3100700</v>
      </c>
      <c r="E145" s="4">
        <v>870200</v>
      </c>
      <c r="F145" s="4">
        <v>723100</v>
      </c>
      <c r="G145" s="4">
        <v>688500</v>
      </c>
      <c r="H145" s="4">
        <v>574000</v>
      </c>
      <c r="K145" s="4">
        <f t="shared" ref="K145:L145" si="27">C67+E67+G67+I67+C106+E106+G106+I106+C145+E145+G145</f>
        <v>133274700</v>
      </c>
      <c r="L145" s="4">
        <f t="shared" si="27"/>
        <v>122266700</v>
      </c>
    </row>
    <row r="146" spans="1:12" x14ac:dyDescent="0.3">
      <c r="A146" s="1" t="s">
        <v>581</v>
      </c>
      <c r="B146" s="26" t="s">
        <v>608</v>
      </c>
      <c r="C146" s="4">
        <v>3178635.43</v>
      </c>
      <c r="D146" s="4">
        <v>1820424.34</v>
      </c>
      <c r="E146" s="4">
        <v>0</v>
      </c>
      <c r="F146" s="4">
        <v>4000</v>
      </c>
      <c r="G146" s="4">
        <v>1046395.26</v>
      </c>
      <c r="H146" s="4">
        <v>584429.54</v>
      </c>
      <c r="K146" s="4">
        <f t="shared" ref="K146:L146" si="28">C68+E68+G68+I68+C107+E107+G107+I107+C146+E146+G146</f>
        <v>47811603.379999995</v>
      </c>
      <c r="L146" s="4">
        <f t="shared" si="28"/>
        <v>47104165.700000003</v>
      </c>
    </row>
    <row r="147" spans="1:12" x14ac:dyDescent="0.3">
      <c r="A147" s="1" t="s">
        <v>581</v>
      </c>
      <c r="B147" s="26" t="s">
        <v>609</v>
      </c>
      <c r="C147" s="4">
        <v>4920850.8099999996</v>
      </c>
      <c r="D147" s="4">
        <v>4023155.21</v>
      </c>
      <c r="E147" s="4">
        <v>61476</v>
      </c>
      <c r="F147" s="4">
        <v>61746</v>
      </c>
      <c r="G147" s="4">
        <v>874716.11</v>
      </c>
      <c r="H147" s="4">
        <v>810456.09</v>
      </c>
      <c r="K147" s="4">
        <f t="shared" ref="K147:L147" si="29">C69+E69+G69+I69+C108+E108+G108+I108+C147+E147+G147</f>
        <v>41563728.390000001</v>
      </c>
      <c r="L147" s="4">
        <f t="shared" si="29"/>
        <v>44314893.399999999</v>
      </c>
    </row>
    <row r="148" spans="1:12" x14ac:dyDescent="0.3">
      <c r="A148" s="1" t="s">
        <v>581</v>
      </c>
      <c r="B148" s="26" t="s">
        <v>610</v>
      </c>
      <c r="C148" s="4">
        <v>5045627.1500000004</v>
      </c>
      <c r="D148" s="4">
        <v>4265789.47</v>
      </c>
      <c r="E148" s="4">
        <v>619294.28</v>
      </c>
      <c r="F148" s="4">
        <v>416465.12</v>
      </c>
      <c r="G148" s="4">
        <v>250906.18</v>
      </c>
      <c r="H148" s="4">
        <v>200721.39</v>
      </c>
      <c r="K148" s="4">
        <f t="shared" ref="K148:L148" si="30">C70+E70+G70+I70+C109+E109+G109+I109+C148+E148+G148</f>
        <v>28873554.630000003</v>
      </c>
      <c r="L148" s="4">
        <f t="shared" si="30"/>
        <v>30435679.290000003</v>
      </c>
    </row>
    <row r="149" spans="1:12" x14ac:dyDescent="0.3">
      <c r="A149" s="1" t="s">
        <v>581</v>
      </c>
      <c r="B149" s="26" t="s">
        <v>611</v>
      </c>
      <c r="C149" s="4">
        <v>9117029</v>
      </c>
      <c r="D149" s="4">
        <v>7936681</v>
      </c>
      <c r="E149" s="4">
        <v>0</v>
      </c>
      <c r="F149" s="4">
        <v>0</v>
      </c>
      <c r="G149" s="4">
        <v>643173</v>
      </c>
      <c r="H149" s="4">
        <v>534016</v>
      </c>
      <c r="K149" s="4">
        <f>C71+E71+G71+I71+C110+E110+G110+I110+C149+E149+G149</f>
        <v>44534410</v>
      </c>
      <c r="L149" s="4">
        <f>D71+F71+H71+J71+D110+F110+H110+J110+D149+F149+H149</f>
        <v>47535389</v>
      </c>
    </row>
    <row r="150" spans="1:12" x14ac:dyDescent="0.3">
      <c r="A150" s="1" t="s">
        <v>360</v>
      </c>
      <c r="B150" s="26" t="s">
        <v>612</v>
      </c>
      <c r="C150" s="4">
        <v>6015730.3600000003</v>
      </c>
      <c r="D150" s="4">
        <v>5238352.29</v>
      </c>
      <c r="E150" s="4">
        <v>0</v>
      </c>
      <c r="F150" s="4">
        <v>0</v>
      </c>
      <c r="G150" s="4">
        <v>882927.93</v>
      </c>
      <c r="H150" s="4">
        <v>874821.22</v>
      </c>
      <c r="K150" s="4">
        <f>C72+E72+G72+I72+C111+E111+G111+I111+C150+E150+G150</f>
        <v>58328381.179999992</v>
      </c>
      <c r="L150" s="4">
        <f>D72+F72+H72+J72+D111+F111+H111+J111+D150+F150+H150</f>
        <v>57746506.109999999</v>
      </c>
    </row>
    <row r="151" spans="1:12" x14ac:dyDescent="0.3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3">
      <c r="B152" s="26" t="s">
        <v>225</v>
      </c>
      <c r="C152" s="11">
        <f t="shared" ref="C152:H152" si="31">SUBTOTAL(9,C119:C151)</f>
        <v>131620375.45000002</v>
      </c>
      <c r="D152" s="11">
        <f t="shared" si="31"/>
        <v>98967623.230000004</v>
      </c>
      <c r="E152" s="11">
        <f t="shared" si="31"/>
        <v>14118308.529999997</v>
      </c>
      <c r="F152" s="11">
        <f t="shared" si="31"/>
        <v>11135160.239999998</v>
      </c>
      <c r="G152" s="11">
        <f t="shared" si="31"/>
        <v>717784662.56999993</v>
      </c>
      <c r="H152" s="11">
        <f t="shared" si="31"/>
        <v>714239756.91000009</v>
      </c>
      <c r="I152" s="6"/>
      <c r="J152" s="6"/>
      <c r="K152" s="11">
        <f>SUBTOTAL(9,K119:K151)</f>
        <v>2760491406.4100003</v>
      </c>
      <c r="L152" s="11">
        <f>SUBTOTAL(9,L119:L151)</f>
        <v>2591090580.6399994</v>
      </c>
    </row>
    <row r="153" spans="1:12" x14ac:dyDescent="0.3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3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35">
      <c r="B155" s="26"/>
      <c r="C155" s="213"/>
      <c r="D155" s="213"/>
      <c r="E155" s="213"/>
      <c r="F155" s="213"/>
      <c r="H155" s="167"/>
      <c r="I155" s="167"/>
      <c r="K155" s="168" t="s">
        <v>146</v>
      </c>
      <c r="L155" s="169"/>
    </row>
    <row r="156" spans="1:12" ht="13.5" thickTop="1" x14ac:dyDescent="0.3">
      <c r="B156" s="15"/>
      <c r="C156" s="28"/>
      <c r="D156" s="28"/>
      <c r="E156" s="28"/>
      <c r="F156" s="28"/>
      <c r="H156" s="26"/>
      <c r="I156" s="28"/>
      <c r="J156" s="27"/>
      <c r="K156" s="28" t="s">
        <v>251</v>
      </c>
      <c r="L156" s="28" t="s">
        <v>252</v>
      </c>
    </row>
    <row r="157" spans="1:12" x14ac:dyDescent="0.3">
      <c r="B157" s="15"/>
      <c r="C157" s="28"/>
      <c r="D157" s="28"/>
      <c r="E157" s="28"/>
      <c r="F157" s="28"/>
      <c r="H157" s="28"/>
      <c r="I157" s="28"/>
      <c r="J157" s="27"/>
      <c r="K157" s="28" t="s">
        <v>253</v>
      </c>
      <c r="L157" s="28" t="s">
        <v>253</v>
      </c>
    </row>
    <row r="158" spans="1:12" x14ac:dyDescent="0.3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3">
      <c r="A159" s="1" t="s">
        <v>159</v>
      </c>
      <c r="B159" s="26"/>
      <c r="C159" s="4"/>
      <c r="D159" s="4"/>
      <c r="E159" s="4"/>
      <c r="F159" s="4"/>
      <c r="H159" s="6" t="s">
        <v>507</v>
      </c>
      <c r="I159"/>
      <c r="J159"/>
      <c r="K159" s="152">
        <v>0</v>
      </c>
      <c r="L159" s="152">
        <v>0</v>
      </c>
    </row>
    <row r="160" spans="1:12" x14ac:dyDescent="0.3">
      <c r="B160" s="26"/>
      <c r="C160" s="4"/>
      <c r="D160" s="4"/>
      <c r="E160" s="4"/>
      <c r="F160" s="4"/>
      <c r="H160" s="4"/>
      <c r="I160" s="4"/>
      <c r="J160" s="4"/>
      <c r="K160" s="15">
        <f>K152+K159</f>
        <v>2760491406.4100003</v>
      </c>
      <c r="L160" s="15">
        <f>L152+L159</f>
        <v>2591090580.6399994</v>
      </c>
    </row>
    <row r="161" spans="1:13" x14ac:dyDescent="0.3">
      <c r="A161" s="1" t="s">
        <v>163</v>
      </c>
      <c r="B161" s="26"/>
      <c r="C161" s="4"/>
      <c r="D161" s="4"/>
      <c r="E161" s="4"/>
      <c r="F161" s="4"/>
      <c r="H161" s="6" t="s">
        <v>493</v>
      </c>
      <c r="I161"/>
      <c r="J161"/>
      <c r="K161" s="4">
        <v>20517490</v>
      </c>
      <c r="L161" s="4">
        <v>20517490</v>
      </c>
    </row>
    <row r="162" spans="1:13" ht="13.5" thickBot="1" x14ac:dyDescent="0.35">
      <c r="B162" s="10"/>
      <c r="C162" s="10"/>
      <c r="D162" s="10"/>
      <c r="E162" s="10"/>
      <c r="F162" s="10"/>
      <c r="H162" s="10"/>
      <c r="I162" s="139"/>
      <c r="J162" s="139"/>
      <c r="K162" s="4"/>
      <c r="L162" s="139"/>
    </row>
    <row r="163" spans="1:13" ht="14" thickTop="1" thickBot="1" x14ac:dyDescent="0.35">
      <c r="B163" s="10"/>
      <c r="C163" s="10"/>
      <c r="D163" s="10"/>
      <c r="E163" s="10"/>
      <c r="F163" s="10"/>
      <c r="H163" s="163" t="s">
        <v>160</v>
      </c>
      <c r="I163" s="164"/>
      <c r="J163" s="163"/>
      <c r="K163" s="163">
        <f>K160-K161</f>
        <v>2739973916.4100003</v>
      </c>
      <c r="L163" s="141">
        <f>L160-L161</f>
        <v>2570573090.6399994</v>
      </c>
      <c r="M163" s="6"/>
    </row>
    <row r="164" spans="1:13" ht="13.5" thickTop="1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3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  <mergeCell ref="B115:K115"/>
    <mergeCell ref="G116:H116"/>
    <mergeCell ref="K116:L116"/>
    <mergeCell ref="C155:D155"/>
    <mergeCell ref="E155:F155"/>
    <mergeCell ref="C116:D116"/>
    <mergeCell ref="E116:F116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0" width="13" style="1" customWidth="1"/>
    <col min="11" max="12" width="18" style="1" customWidth="1"/>
    <col min="13" max="21" width="13" style="1" customWidth="1"/>
    <col min="22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164</v>
      </c>
      <c r="L12" s="1" t="s">
        <v>164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165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K31" s="1" t="s">
        <v>226</v>
      </c>
      <c r="L31" s="1" t="s">
        <v>226</v>
      </c>
    </row>
    <row r="32" spans="1:12" hidden="1" x14ac:dyDescent="0.3">
      <c r="A32" s="1" t="s">
        <v>399</v>
      </c>
      <c r="C32" s="7"/>
      <c r="E32" s="7"/>
      <c r="G32" s="7"/>
      <c r="K32" s="7">
        <v>10</v>
      </c>
      <c r="L32" s="1">
        <v>10</v>
      </c>
    </row>
    <row r="33" spans="1:13" hidden="1" x14ac:dyDescent="0.3">
      <c r="A33" s="1" t="s">
        <v>400</v>
      </c>
      <c r="K33" s="1">
        <v>90</v>
      </c>
      <c r="L33" s="1">
        <v>90</v>
      </c>
    </row>
    <row r="34" spans="1:13" ht="15.5" hidden="1" x14ac:dyDescent="0.35">
      <c r="A34" s="1" t="s">
        <v>401</v>
      </c>
      <c r="B34" s="22"/>
      <c r="K34" s="7" t="s">
        <v>355</v>
      </c>
      <c r="L34" s="7" t="s">
        <v>355</v>
      </c>
    </row>
    <row r="35" spans="1:13" ht="15.5" x14ac:dyDescent="0.35">
      <c r="B35" s="22"/>
      <c r="K35" s="7"/>
      <c r="L35" s="7"/>
    </row>
    <row r="36" spans="1:13" ht="17.5" x14ac:dyDescent="0.35">
      <c r="B36" s="198" t="s">
        <v>258</v>
      </c>
      <c r="C36" s="198"/>
      <c r="D36" s="198"/>
      <c r="E36" s="198"/>
      <c r="F36" s="198"/>
      <c r="G36" s="198"/>
      <c r="H36" s="198"/>
      <c r="I36" s="198"/>
      <c r="J36" s="198"/>
      <c r="K36" s="198"/>
      <c r="L36" s="198"/>
    </row>
    <row r="37" spans="1:13" ht="25.5" customHeight="1" x14ac:dyDescent="0.3">
      <c r="B37" s="13" t="s">
        <v>506</v>
      </c>
      <c r="C37" s="220" t="s">
        <v>291</v>
      </c>
      <c r="D37" s="221"/>
      <c r="E37" s="220" t="s">
        <v>292</v>
      </c>
      <c r="F37" s="221"/>
      <c r="G37" s="220" t="s">
        <v>144</v>
      </c>
      <c r="H37" s="221"/>
      <c r="I37" s="220" t="s">
        <v>293</v>
      </c>
      <c r="J37" s="221"/>
      <c r="K37" s="14"/>
      <c r="L37" s="6"/>
      <c r="M37" s="6"/>
    </row>
    <row r="38" spans="1:13" x14ac:dyDescent="0.3">
      <c r="B38" s="8"/>
      <c r="C38" s="9" t="s">
        <v>251</v>
      </c>
      <c r="D38" s="9" t="s">
        <v>252</v>
      </c>
      <c r="E38" s="9" t="s">
        <v>251</v>
      </c>
      <c r="F38" s="9" t="s">
        <v>252</v>
      </c>
      <c r="G38" s="9" t="s">
        <v>251</v>
      </c>
      <c r="H38" s="9" t="s">
        <v>252</v>
      </c>
      <c r="I38" s="9" t="s">
        <v>251</v>
      </c>
      <c r="J38" s="9" t="s">
        <v>252</v>
      </c>
      <c r="K38" s="12"/>
      <c r="L38" s="12"/>
    </row>
    <row r="39" spans="1:13" x14ac:dyDescent="0.3">
      <c r="B39" s="8"/>
      <c r="C39" s="9" t="s">
        <v>253</v>
      </c>
      <c r="D39" s="9" t="s">
        <v>253</v>
      </c>
      <c r="E39" s="9" t="s">
        <v>253</v>
      </c>
      <c r="F39" s="9" t="s">
        <v>253</v>
      </c>
      <c r="G39" s="9" t="s">
        <v>253</v>
      </c>
      <c r="H39" s="9" t="s">
        <v>253</v>
      </c>
      <c r="I39" s="9" t="s">
        <v>253</v>
      </c>
      <c r="J39" s="9" t="s">
        <v>253</v>
      </c>
      <c r="K39" s="12"/>
      <c r="L39" s="12"/>
    </row>
    <row r="40" spans="1:13" x14ac:dyDescent="0.3">
      <c r="B40" s="8"/>
      <c r="K40" s="6"/>
      <c r="L40" s="6"/>
    </row>
    <row r="41" spans="1:13" x14ac:dyDescent="0.3">
      <c r="A41" s="1" t="s">
        <v>581</v>
      </c>
      <c r="B41" s="26" t="s">
        <v>582</v>
      </c>
      <c r="C41" s="10">
        <v>0</v>
      </c>
      <c r="D41" s="10">
        <v>0</v>
      </c>
      <c r="E41" s="10">
        <v>717086</v>
      </c>
      <c r="F41" s="10">
        <v>485212</v>
      </c>
      <c r="G41" s="10">
        <v>5154050</v>
      </c>
      <c r="H41" s="10">
        <v>4565137</v>
      </c>
      <c r="I41" s="10">
        <v>9181156</v>
      </c>
      <c r="J41" s="10">
        <v>5512718</v>
      </c>
      <c r="K41" s="4"/>
      <c r="L41" s="4"/>
    </row>
    <row r="42" spans="1:13" x14ac:dyDescent="0.3">
      <c r="A42" s="1" t="s">
        <v>581</v>
      </c>
      <c r="B42" s="26" t="s">
        <v>583</v>
      </c>
      <c r="C42" s="10">
        <v>1514422.42</v>
      </c>
      <c r="D42" s="10">
        <v>913017.69</v>
      </c>
      <c r="E42" s="10">
        <v>396886.09</v>
      </c>
      <c r="F42" s="10">
        <v>188653.33</v>
      </c>
      <c r="G42" s="10">
        <v>5730274.0800000001</v>
      </c>
      <c r="H42" s="10">
        <v>4443813.92</v>
      </c>
      <c r="I42" s="10">
        <v>16400468.68</v>
      </c>
      <c r="J42" s="10">
        <v>11646945.33</v>
      </c>
      <c r="K42" s="4"/>
      <c r="L42" s="4"/>
    </row>
    <row r="43" spans="1:13" x14ac:dyDescent="0.3">
      <c r="A43" s="1" t="s">
        <v>581</v>
      </c>
      <c r="B43" s="26" t="s">
        <v>584</v>
      </c>
      <c r="C43" s="10">
        <v>119501.3</v>
      </c>
      <c r="D43" s="10">
        <v>1803.12</v>
      </c>
      <c r="E43" s="10">
        <v>3009080.91</v>
      </c>
      <c r="F43" s="10">
        <v>2765937.94</v>
      </c>
      <c r="G43" s="10">
        <v>9861771.8699999992</v>
      </c>
      <c r="H43" s="10">
        <v>7879395.6600000001</v>
      </c>
      <c r="I43" s="10">
        <v>23314011.359999999</v>
      </c>
      <c r="J43" s="10">
        <v>16622745.710000001</v>
      </c>
      <c r="K43" s="4"/>
      <c r="L43" s="4"/>
    </row>
    <row r="44" spans="1:13" x14ac:dyDescent="0.3">
      <c r="A44" s="1" t="s">
        <v>581</v>
      </c>
      <c r="B44" s="26" t="s">
        <v>585</v>
      </c>
      <c r="C44" s="10">
        <v>3353100</v>
      </c>
      <c r="D44" s="10">
        <v>3078100</v>
      </c>
      <c r="E44" s="10">
        <v>10000</v>
      </c>
      <c r="F44" s="10">
        <v>40500</v>
      </c>
      <c r="G44" s="10">
        <v>1462200</v>
      </c>
      <c r="H44" s="10">
        <v>11400</v>
      </c>
      <c r="I44" s="10">
        <v>25105400</v>
      </c>
      <c r="J44" s="10">
        <v>9445700</v>
      </c>
      <c r="K44" s="4"/>
      <c r="L44" s="4"/>
    </row>
    <row r="45" spans="1:13" x14ac:dyDescent="0.3">
      <c r="A45" s="1" t="s">
        <v>581</v>
      </c>
      <c r="B45" s="26" t="s">
        <v>586</v>
      </c>
      <c r="C45" s="10">
        <v>1032447</v>
      </c>
      <c r="D45" s="10">
        <v>485485</v>
      </c>
      <c r="E45" s="10">
        <v>1294626</v>
      </c>
      <c r="F45" s="10">
        <v>536307</v>
      </c>
      <c r="G45" s="10">
        <v>29168872</v>
      </c>
      <c r="H45" s="10">
        <v>23075145</v>
      </c>
      <c r="I45" s="10">
        <v>71564565</v>
      </c>
      <c r="J45" s="10">
        <v>52275063</v>
      </c>
      <c r="K45" s="4"/>
      <c r="L45" s="4"/>
    </row>
    <row r="46" spans="1:13" x14ac:dyDescent="0.3">
      <c r="A46" s="1" t="s">
        <v>581</v>
      </c>
      <c r="B46" s="26" t="s">
        <v>587</v>
      </c>
      <c r="C46" s="10">
        <v>1302439</v>
      </c>
      <c r="D46" s="10">
        <v>728600</v>
      </c>
      <c r="E46" s="10">
        <v>1383377</v>
      </c>
      <c r="F46" s="10">
        <v>597132</v>
      </c>
      <c r="G46" s="10">
        <v>17552590</v>
      </c>
      <c r="H46" s="10">
        <v>10720460</v>
      </c>
      <c r="I46" s="10">
        <v>29335034</v>
      </c>
      <c r="J46" s="10">
        <v>20621528</v>
      </c>
      <c r="K46" s="4"/>
      <c r="L46" s="4"/>
    </row>
    <row r="47" spans="1:13" x14ac:dyDescent="0.3">
      <c r="A47" s="1" t="s">
        <v>581</v>
      </c>
      <c r="B47" s="26" t="s">
        <v>588</v>
      </c>
      <c r="C47" s="10">
        <v>0</v>
      </c>
      <c r="D47" s="10">
        <v>0</v>
      </c>
      <c r="E47" s="10">
        <v>0</v>
      </c>
      <c r="F47" s="10">
        <v>0</v>
      </c>
      <c r="G47" s="10">
        <v>10484170</v>
      </c>
      <c r="H47" s="10">
        <v>1271359</v>
      </c>
      <c r="I47" s="10">
        <v>52566842</v>
      </c>
      <c r="J47" s="10">
        <v>7183100</v>
      </c>
      <c r="K47" s="4"/>
      <c r="L47" s="4"/>
    </row>
    <row r="48" spans="1:13" x14ac:dyDescent="0.3">
      <c r="A48" s="1" t="s">
        <v>581</v>
      </c>
      <c r="B48" s="26" t="s">
        <v>589</v>
      </c>
      <c r="C48" s="10">
        <v>2027759</v>
      </c>
      <c r="D48" s="10">
        <v>1616103</v>
      </c>
      <c r="E48" s="10">
        <v>0</v>
      </c>
      <c r="F48" s="10">
        <v>0</v>
      </c>
      <c r="G48" s="10">
        <v>2577341</v>
      </c>
      <c r="H48" s="10">
        <v>23092</v>
      </c>
      <c r="I48" s="10">
        <v>13071628</v>
      </c>
      <c r="J48" s="10">
        <v>3770191</v>
      </c>
      <c r="K48" s="4"/>
      <c r="L48" s="4"/>
    </row>
    <row r="49" spans="1:12" x14ac:dyDescent="0.3">
      <c r="A49" s="1" t="s">
        <v>581</v>
      </c>
      <c r="B49" s="26" t="s">
        <v>590</v>
      </c>
      <c r="C49" s="10">
        <v>0</v>
      </c>
      <c r="D49" s="10">
        <v>0</v>
      </c>
      <c r="E49" s="10">
        <v>0</v>
      </c>
      <c r="F49" s="10">
        <v>0</v>
      </c>
      <c r="G49" s="10">
        <v>12275161.01</v>
      </c>
      <c r="H49" s="10">
        <v>3199639.1</v>
      </c>
      <c r="I49" s="10">
        <v>13180679.34</v>
      </c>
      <c r="J49" s="10">
        <v>2090407.05</v>
      </c>
      <c r="K49" s="4"/>
      <c r="L49" s="4"/>
    </row>
    <row r="50" spans="1:12" x14ac:dyDescent="0.3">
      <c r="A50" s="1" t="s">
        <v>581</v>
      </c>
      <c r="B50" s="26" t="s">
        <v>591</v>
      </c>
      <c r="C50" s="10">
        <v>348084.7</v>
      </c>
      <c r="D50" s="10">
        <v>661269.11</v>
      </c>
      <c r="E50" s="10">
        <v>249148.42</v>
      </c>
      <c r="F50" s="10">
        <v>56732.160000000003</v>
      </c>
      <c r="G50" s="10">
        <v>3026370.71</v>
      </c>
      <c r="H50" s="10">
        <v>1142848.8899999999</v>
      </c>
      <c r="I50" s="10">
        <v>3712275.4</v>
      </c>
      <c r="J50" s="10">
        <v>1335563.28</v>
      </c>
      <c r="K50" s="4"/>
      <c r="L50" s="4"/>
    </row>
    <row r="51" spans="1:12" x14ac:dyDescent="0.3">
      <c r="A51" s="1" t="s">
        <v>581</v>
      </c>
      <c r="B51" s="26" t="s">
        <v>592</v>
      </c>
      <c r="C51" s="10">
        <v>1257845.51</v>
      </c>
      <c r="D51" s="10">
        <v>338958.35</v>
      </c>
      <c r="E51" s="10">
        <v>1470749.78</v>
      </c>
      <c r="F51" s="10">
        <v>726430.95</v>
      </c>
      <c r="G51" s="10">
        <v>10971142.51</v>
      </c>
      <c r="H51" s="10">
        <v>9199823.7400000002</v>
      </c>
      <c r="I51" s="10">
        <v>38268690.270000003</v>
      </c>
      <c r="J51" s="10">
        <v>30358280.420000002</v>
      </c>
      <c r="K51" s="4"/>
      <c r="L51" s="4"/>
    </row>
    <row r="52" spans="1:12" x14ac:dyDescent="0.3">
      <c r="A52" s="1" t="s">
        <v>581</v>
      </c>
      <c r="B52" s="26" t="s">
        <v>593</v>
      </c>
      <c r="C52" s="10">
        <v>1127686.8799999999</v>
      </c>
      <c r="D52" s="10">
        <v>518380.78</v>
      </c>
      <c r="E52" s="10">
        <v>2544945.37</v>
      </c>
      <c r="F52" s="10">
        <v>1796699.24</v>
      </c>
      <c r="G52" s="10">
        <v>9148215.8200000003</v>
      </c>
      <c r="H52" s="10">
        <v>7339992.3099999996</v>
      </c>
      <c r="I52" s="10">
        <v>29485335.359999999</v>
      </c>
      <c r="J52" s="10">
        <v>22498056.23</v>
      </c>
      <c r="K52" s="4"/>
      <c r="L52" s="4"/>
    </row>
    <row r="53" spans="1:12" x14ac:dyDescent="0.3">
      <c r="A53" s="1" t="s">
        <v>581</v>
      </c>
      <c r="B53" s="26" t="s">
        <v>594</v>
      </c>
      <c r="C53" s="10">
        <v>0</v>
      </c>
      <c r="D53" s="10">
        <v>0</v>
      </c>
      <c r="E53" s="10">
        <v>61886</v>
      </c>
      <c r="F53" s="10">
        <v>61886</v>
      </c>
      <c r="G53" s="10">
        <v>11967598.130000001</v>
      </c>
      <c r="H53" s="10">
        <v>9761953.4399999995</v>
      </c>
      <c r="I53" s="10">
        <v>18110873.809999999</v>
      </c>
      <c r="J53" s="10">
        <v>8638732.9100000001</v>
      </c>
      <c r="K53" s="4"/>
      <c r="L53" s="4"/>
    </row>
    <row r="54" spans="1:12" x14ac:dyDescent="0.3">
      <c r="A54" s="1" t="s">
        <v>581</v>
      </c>
      <c r="B54" s="26" t="s">
        <v>595</v>
      </c>
      <c r="C54" s="10">
        <v>945036.42</v>
      </c>
      <c r="D54" s="10">
        <v>573472.31000000006</v>
      </c>
      <c r="E54" s="10">
        <v>363862.66</v>
      </c>
      <c r="F54" s="10">
        <v>189634.5</v>
      </c>
      <c r="G54" s="10">
        <v>3829611.41</v>
      </c>
      <c r="H54" s="10">
        <v>908014.04</v>
      </c>
      <c r="I54" s="10">
        <v>19760638.66</v>
      </c>
      <c r="J54" s="10">
        <v>16112177.23</v>
      </c>
      <c r="K54" s="4"/>
      <c r="L54" s="4"/>
    </row>
    <row r="55" spans="1:12" x14ac:dyDescent="0.3">
      <c r="A55" s="1" t="s">
        <v>581</v>
      </c>
      <c r="B55" s="26" t="s">
        <v>596</v>
      </c>
      <c r="C55" s="10">
        <v>303330.59999999998</v>
      </c>
      <c r="D55" s="10">
        <v>5574.97</v>
      </c>
      <c r="E55" s="10">
        <v>4766671.7</v>
      </c>
      <c r="F55" s="10">
        <v>4477835.22</v>
      </c>
      <c r="G55" s="10">
        <v>6309620.4000000004</v>
      </c>
      <c r="H55" s="10">
        <v>5419466.7699999996</v>
      </c>
      <c r="I55" s="10">
        <v>12657507.460000001</v>
      </c>
      <c r="J55" s="10">
        <v>9877459.2300000004</v>
      </c>
      <c r="K55" s="4"/>
      <c r="L55" s="4"/>
    </row>
    <row r="56" spans="1:12" x14ac:dyDescent="0.3">
      <c r="A56" s="1" t="s">
        <v>581</v>
      </c>
      <c r="B56" s="26" t="s">
        <v>597</v>
      </c>
      <c r="C56" s="10">
        <v>1169198.6599999999</v>
      </c>
      <c r="D56" s="10">
        <v>848141.42</v>
      </c>
      <c r="E56" s="10">
        <v>0</v>
      </c>
      <c r="F56" s="10">
        <v>0</v>
      </c>
      <c r="G56" s="10">
        <v>5311359.05</v>
      </c>
      <c r="H56" s="10">
        <v>4697403.1900000004</v>
      </c>
      <c r="I56" s="10">
        <v>8062824.1500000004</v>
      </c>
      <c r="J56" s="10">
        <v>6421104.1500000004</v>
      </c>
      <c r="K56" s="4"/>
      <c r="L56" s="4"/>
    </row>
    <row r="57" spans="1:12" x14ac:dyDescent="0.3">
      <c r="A57" s="1" t="s">
        <v>581</v>
      </c>
      <c r="B57" s="26" t="s">
        <v>598</v>
      </c>
      <c r="C57" s="10">
        <v>2676362.5</v>
      </c>
      <c r="D57" s="10">
        <v>2118522.9700000002</v>
      </c>
      <c r="E57" s="10">
        <v>999716.85</v>
      </c>
      <c r="F57" s="10">
        <v>703646.47</v>
      </c>
      <c r="G57" s="10">
        <v>12442134.789999999</v>
      </c>
      <c r="H57" s="10">
        <v>7047560.1500000004</v>
      </c>
      <c r="I57" s="10">
        <v>26599522.690000001</v>
      </c>
      <c r="J57" s="10">
        <v>18855142.300000001</v>
      </c>
      <c r="K57" s="4"/>
      <c r="L57" s="4"/>
    </row>
    <row r="58" spans="1:12" x14ac:dyDescent="0.3">
      <c r="A58" s="1" t="s">
        <v>581</v>
      </c>
      <c r="B58" s="26" t="s">
        <v>599</v>
      </c>
      <c r="C58" s="10">
        <v>1543755.39</v>
      </c>
      <c r="D58" s="10">
        <v>1250073.46</v>
      </c>
      <c r="E58" s="10">
        <v>4360659.2</v>
      </c>
      <c r="F58" s="10">
        <v>4103148.95</v>
      </c>
      <c r="G58" s="10">
        <v>2691247.95</v>
      </c>
      <c r="H58" s="10">
        <v>2362655.79</v>
      </c>
      <c r="I58" s="10">
        <v>9247208.1099999994</v>
      </c>
      <c r="J58" s="10">
        <v>7149865.3700000001</v>
      </c>
      <c r="K58" s="4"/>
      <c r="L58" s="4"/>
    </row>
    <row r="59" spans="1:12" x14ac:dyDescent="0.3">
      <c r="A59" s="1" t="s">
        <v>581</v>
      </c>
      <c r="B59" s="26" t="s">
        <v>600</v>
      </c>
      <c r="C59" s="10">
        <v>606853.69999999995</v>
      </c>
      <c r="D59" s="10">
        <v>439472.7</v>
      </c>
      <c r="E59" s="10">
        <v>535063.73</v>
      </c>
      <c r="F59" s="10">
        <v>178025.93</v>
      </c>
      <c r="G59" s="10">
        <v>7420151.2199999997</v>
      </c>
      <c r="H59" s="10">
        <v>4724532.3600000003</v>
      </c>
      <c r="I59" s="10">
        <v>12364920.85</v>
      </c>
      <c r="J59" s="10">
        <v>7254383.2800000003</v>
      </c>
      <c r="K59" s="4"/>
      <c r="L59" s="4"/>
    </row>
    <row r="60" spans="1:12" x14ac:dyDescent="0.3">
      <c r="A60" s="1" t="s">
        <v>581</v>
      </c>
      <c r="B60" s="26" t="s">
        <v>601</v>
      </c>
      <c r="C60" s="10">
        <v>1084114</v>
      </c>
      <c r="D60" s="10">
        <v>626348</v>
      </c>
      <c r="E60" s="10">
        <v>1482703</v>
      </c>
      <c r="F60" s="10">
        <v>745521</v>
      </c>
      <c r="G60" s="10">
        <v>10251739</v>
      </c>
      <c r="H60" s="10">
        <v>9051779</v>
      </c>
      <c r="I60" s="10">
        <v>37291758</v>
      </c>
      <c r="J60" s="10">
        <v>29482581</v>
      </c>
      <c r="K60" s="4"/>
      <c r="L60" s="4"/>
    </row>
    <row r="61" spans="1:12" x14ac:dyDescent="0.3">
      <c r="A61" s="1" t="s">
        <v>581</v>
      </c>
      <c r="B61" s="26" t="s">
        <v>602</v>
      </c>
      <c r="C61" s="10">
        <v>881862.21</v>
      </c>
      <c r="D61" s="10">
        <v>265461.56</v>
      </c>
      <c r="E61" s="10">
        <v>423925.12</v>
      </c>
      <c r="F61" s="10">
        <v>285272.09000000003</v>
      </c>
      <c r="G61" s="10">
        <v>14200107.300000001</v>
      </c>
      <c r="H61" s="10">
        <v>9538252.3800000008</v>
      </c>
      <c r="I61" s="10">
        <v>27436649.640000001</v>
      </c>
      <c r="J61" s="10">
        <v>15238711.82</v>
      </c>
      <c r="K61" s="4"/>
      <c r="L61" s="4"/>
    </row>
    <row r="62" spans="1:12" x14ac:dyDescent="0.3">
      <c r="A62" s="1" t="s">
        <v>581</v>
      </c>
      <c r="B62" s="26" t="s">
        <v>603</v>
      </c>
      <c r="C62" s="10">
        <v>1061146</v>
      </c>
      <c r="D62" s="10">
        <v>1061146</v>
      </c>
      <c r="E62" s="10">
        <v>328113</v>
      </c>
      <c r="F62" s="10">
        <v>328113</v>
      </c>
      <c r="G62" s="10">
        <v>7461680</v>
      </c>
      <c r="H62" s="10">
        <v>6424395</v>
      </c>
      <c r="I62" s="10">
        <v>13128412</v>
      </c>
      <c r="J62" s="10">
        <v>11410555</v>
      </c>
      <c r="K62" s="4"/>
      <c r="L62" s="4"/>
    </row>
    <row r="63" spans="1:12" x14ac:dyDescent="0.3">
      <c r="A63" s="1" t="s">
        <v>581</v>
      </c>
      <c r="B63" s="26" t="s">
        <v>604</v>
      </c>
      <c r="C63" s="10">
        <v>115878.8</v>
      </c>
      <c r="D63" s="10">
        <v>0</v>
      </c>
      <c r="E63" s="10">
        <v>4461873.1900000004</v>
      </c>
      <c r="F63" s="10">
        <v>3650057.19</v>
      </c>
      <c r="G63" s="10">
        <v>5893248.9100000001</v>
      </c>
      <c r="H63" s="10">
        <v>5202226.33</v>
      </c>
      <c r="I63" s="10">
        <v>7757491.4500000002</v>
      </c>
      <c r="J63" s="10">
        <v>4657488.3</v>
      </c>
      <c r="K63" s="4"/>
      <c r="L63" s="4"/>
    </row>
    <row r="64" spans="1:12" x14ac:dyDescent="0.3">
      <c r="A64" s="1" t="s">
        <v>581</v>
      </c>
      <c r="B64" s="26" t="s">
        <v>605</v>
      </c>
      <c r="C64" s="10">
        <v>690811.51</v>
      </c>
      <c r="D64" s="10">
        <v>352651.81</v>
      </c>
      <c r="E64" s="10">
        <v>728136.97</v>
      </c>
      <c r="F64" s="10">
        <v>334407.25</v>
      </c>
      <c r="G64" s="10">
        <v>5658029.7699999996</v>
      </c>
      <c r="H64" s="10">
        <v>4680328.25</v>
      </c>
      <c r="I64" s="10">
        <v>19552217.300000001</v>
      </c>
      <c r="J64" s="10">
        <v>16105975.07</v>
      </c>
      <c r="K64" s="4"/>
      <c r="L64" s="4"/>
    </row>
    <row r="65" spans="1:13" x14ac:dyDescent="0.3">
      <c r="A65" s="1" t="s">
        <v>581</v>
      </c>
      <c r="B65" s="26" t="s">
        <v>606</v>
      </c>
      <c r="C65" s="10">
        <v>4816835.88</v>
      </c>
      <c r="D65" s="10">
        <v>4542332.91</v>
      </c>
      <c r="E65" s="10">
        <v>863972.92</v>
      </c>
      <c r="F65" s="10">
        <v>649179.92000000004</v>
      </c>
      <c r="G65" s="10">
        <v>4203948.41</v>
      </c>
      <c r="H65" s="10">
        <v>3241053.44</v>
      </c>
      <c r="I65" s="10">
        <v>9313080.7200000007</v>
      </c>
      <c r="J65" s="10">
        <v>6343742.1600000001</v>
      </c>
      <c r="K65" s="4"/>
      <c r="L65" s="4"/>
    </row>
    <row r="66" spans="1:13" x14ac:dyDescent="0.3">
      <c r="A66" s="1" t="s">
        <v>581</v>
      </c>
      <c r="B66" s="26" t="s">
        <v>607</v>
      </c>
      <c r="C66" s="10">
        <v>0</v>
      </c>
      <c r="D66" s="10">
        <v>0</v>
      </c>
      <c r="E66" s="10">
        <v>363000</v>
      </c>
      <c r="F66" s="10">
        <v>190200</v>
      </c>
      <c r="G66" s="10">
        <v>3997100</v>
      </c>
      <c r="H66" s="10">
        <v>31300</v>
      </c>
      <c r="I66" s="10">
        <v>19830800</v>
      </c>
      <c r="J66" s="10">
        <v>2993800</v>
      </c>
      <c r="K66" s="4"/>
      <c r="L66" s="4"/>
    </row>
    <row r="67" spans="1:13" x14ac:dyDescent="0.3">
      <c r="A67" s="1" t="s">
        <v>581</v>
      </c>
      <c r="B67" s="26" t="s">
        <v>608</v>
      </c>
      <c r="C67" s="10">
        <v>932346.94</v>
      </c>
      <c r="D67" s="10">
        <v>603968</v>
      </c>
      <c r="E67" s="10">
        <v>1297146.69</v>
      </c>
      <c r="F67" s="10">
        <v>730252.62</v>
      </c>
      <c r="G67" s="10">
        <v>16593122.93</v>
      </c>
      <c r="H67" s="10">
        <v>12505714.41</v>
      </c>
      <c r="I67" s="10">
        <v>32633891.960000001</v>
      </c>
      <c r="J67" s="10">
        <v>23520073.98</v>
      </c>
      <c r="K67" s="4"/>
      <c r="L67" s="4"/>
    </row>
    <row r="68" spans="1:13" x14ac:dyDescent="0.3">
      <c r="A68" s="1" t="s">
        <v>581</v>
      </c>
      <c r="B68" s="26" t="s">
        <v>609</v>
      </c>
      <c r="C68" s="10">
        <v>4337499.0599999996</v>
      </c>
      <c r="D68" s="10">
        <v>4024772.08</v>
      </c>
      <c r="E68" s="10">
        <v>1719602.98</v>
      </c>
      <c r="F68" s="10">
        <v>1712676.21</v>
      </c>
      <c r="G68" s="10">
        <v>8734901.4900000002</v>
      </c>
      <c r="H68" s="10">
        <v>7318846.0099999998</v>
      </c>
      <c r="I68" s="10">
        <v>25651462.59</v>
      </c>
      <c r="J68" s="10">
        <v>15563890.26</v>
      </c>
      <c r="K68" s="4"/>
      <c r="L68" s="4"/>
    </row>
    <row r="69" spans="1:13" x14ac:dyDescent="0.3">
      <c r="A69" s="1" t="s">
        <v>581</v>
      </c>
      <c r="B69" s="26" t="s">
        <v>610</v>
      </c>
      <c r="C69" s="10">
        <v>199910.52</v>
      </c>
      <c r="D69" s="10">
        <v>159234.97</v>
      </c>
      <c r="E69" s="10">
        <v>2034195.61</v>
      </c>
      <c r="F69" s="10">
        <v>1929277.25</v>
      </c>
      <c r="G69" s="10">
        <v>6858120.3300000001</v>
      </c>
      <c r="H69" s="10">
        <v>6387851.9299999997</v>
      </c>
      <c r="I69" s="10">
        <v>10838525.85</v>
      </c>
      <c r="J69" s="10">
        <v>7817920.5599999996</v>
      </c>
      <c r="K69" s="4"/>
      <c r="L69" s="4"/>
    </row>
    <row r="70" spans="1:13" x14ac:dyDescent="0.3">
      <c r="A70" s="1" t="s">
        <v>581</v>
      </c>
      <c r="B70" s="26" t="s">
        <v>611</v>
      </c>
      <c r="C70" s="10">
        <v>1025666</v>
      </c>
      <c r="D70" s="10">
        <v>529705</v>
      </c>
      <c r="E70" s="10">
        <v>164894</v>
      </c>
      <c r="F70" s="10">
        <v>36066</v>
      </c>
      <c r="G70" s="10">
        <v>3587452</v>
      </c>
      <c r="H70" s="10">
        <v>1141630</v>
      </c>
      <c r="I70" s="10">
        <v>29397714</v>
      </c>
      <c r="J70" s="10">
        <v>20307464</v>
      </c>
      <c r="K70" s="4"/>
      <c r="L70" s="4"/>
    </row>
    <row r="71" spans="1:13" x14ac:dyDescent="0.3">
      <c r="A71" s="1" t="s">
        <v>261</v>
      </c>
      <c r="B71" s="26" t="s">
        <v>612</v>
      </c>
      <c r="C71" s="10">
        <v>0</v>
      </c>
      <c r="D71" s="10">
        <v>0</v>
      </c>
      <c r="E71" s="10">
        <v>496941.12</v>
      </c>
      <c r="F71" s="10">
        <v>424862.44</v>
      </c>
      <c r="G71" s="10">
        <v>8028092.3399999999</v>
      </c>
      <c r="H71" s="10">
        <v>3938365.72</v>
      </c>
      <c r="I71" s="10">
        <v>14757750.210000001</v>
      </c>
      <c r="J71" s="10">
        <v>10647616.59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34473894</v>
      </c>
      <c r="D73" s="11">
        <f t="shared" si="0"/>
        <v>25742595.210000001</v>
      </c>
      <c r="E73" s="11">
        <f t="shared" si="0"/>
        <v>36528264.310000002</v>
      </c>
      <c r="F73" s="11">
        <f t="shared" si="0"/>
        <v>27923666.660000008</v>
      </c>
      <c r="G73" s="11">
        <f t="shared" si="0"/>
        <v>262851424.43000004</v>
      </c>
      <c r="H73" s="11">
        <f t="shared" si="0"/>
        <v>177255434.83000001</v>
      </c>
      <c r="I73" s="11">
        <f t="shared" si="0"/>
        <v>679579334.86000013</v>
      </c>
      <c r="J73" s="11">
        <f t="shared" si="0"/>
        <v>421758981.23000002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08" t="s">
        <v>258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</row>
    <row r="76" spans="1:13" ht="25.5" customHeight="1" x14ac:dyDescent="0.3">
      <c r="B76" s="13" t="s">
        <v>506</v>
      </c>
      <c r="C76" s="209" t="s">
        <v>294</v>
      </c>
      <c r="D76" s="210"/>
      <c r="E76" s="209" t="s">
        <v>295</v>
      </c>
      <c r="F76" s="210"/>
      <c r="G76" s="209" t="s">
        <v>296</v>
      </c>
      <c r="H76" s="210"/>
      <c r="I76" s="209" t="s">
        <v>297</v>
      </c>
      <c r="J76" s="210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581</v>
      </c>
      <c r="B80" s="26" t="s">
        <v>582</v>
      </c>
      <c r="C80" s="10">
        <v>1189482</v>
      </c>
      <c r="D80" s="10">
        <v>82930</v>
      </c>
      <c r="E80" s="10">
        <v>191542</v>
      </c>
      <c r="F80" s="10">
        <v>19448</v>
      </c>
      <c r="G80" s="10">
        <v>302124</v>
      </c>
      <c r="H80" s="10">
        <v>252421</v>
      </c>
      <c r="I80" s="10">
        <v>265187</v>
      </c>
      <c r="J80" s="10">
        <v>6094</v>
      </c>
      <c r="K80" s="4"/>
      <c r="L80" s="4"/>
    </row>
    <row r="81" spans="1:12" x14ac:dyDescent="0.3">
      <c r="A81" s="1" t="s">
        <v>581</v>
      </c>
      <c r="B81" s="26" t="s">
        <v>583</v>
      </c>
      <c r="C81" s="10">
        <v>618128.93000000005</v>
      </c>
      <c r="D81" s="10">
        <v>1335.29</v>
      </c>
      <c r="E81" s="10">
        <v>143135.17000000001</v>
      </c>
      <c r="F81" s="10">
        <v>0</v>
      </c>
      <c r="G81" s="10">
        <v>146391.82</v>
      </c>
      <c r="H81" s="10">
        <v>5292.15</v>
      </c>
      <c r="I81" s="10">
        <v>6246.09</v>
      </c>
      <c r="J81" s="10">
        <v>0</v>
      </c>
      <c r="K81" s="4"/>
      <c r="L81" s="4"/>
    </row>
    <row r="82" spans="1:12" x14ac:dyDescent="0.3">
      <c r="A82" s="1" t="s">
        <v>581</v>
      </c>
      <c r="B82" s="26" t="s">
        <v>584</v>
      </c>
      <c r="C82" s="10">
        <v>2313248.0099999998</v>
      </c>
      <c r="D82" s="10">
        <v>201853.36</v>
      </c>
      <c r="E82" s="10">
        <v>190876.5</v>
      </c>
      <c r="F82" s="10">
        <v>261.05</v>
      </c>
      <c r="G82" s="10">
        <v>635729.80000000005</v>
      </c>
      <c r="H82" s="10">
        <v>531800</v>
      </c>
      <c r="I82" s="10">
        <v>492906.39</v>
      </c>
      <c r="J82" s="10">
        <v>17503.189999999999</v>
      </c>
      <c r="K82" s="4"/>
      <c r="L82" s="4"/>
    </row>
    <row r="83" spans="1:12" x14ac:dyDescent="0.3">
      <c r="A83" s="1" t="s">
        <v>581</v>
      </c>
      <c r="B83" s="26" t="s">
        <v>585</v>
      </c>
      <c r="C83" s="10">
        <v>6363600</v>
      </c>
      <c r="D83" s="10">
        <v>239300</v>
      </c>
      <c r="E83" s="10">
        <v>7510600</v>
      </c>
      <c r="F83" s="10">
        <v>192100</v>
      </c>
      <c r="G83" s="10">
        <v>30300</v>
      </c>
      <c r="H83" s="10">
        <v>30500</v>
      </c>
      <c r="I83" s="10">
        <v>1653100</v>
      </c>
      <c r="J83" s="10">
        <v>19200</v>
      </c>
      <c r="K83" s="4"/>
      <c r="L83" s="4"/>
    </row>
    <row r="84" spans="1:12" x14ac:dyDescent="0.3">
      <c r="A84" s="1" t="s">
        <v>581</v>
      </c>
      <c r="B84" s="26" t="s">
        <v>586</v>
      </c>
      <c r="C84" s="10">
        <v>5283274</v>
      </c>
      <c r="D84" s="10">
        <v>366302</v>
      </c>
      <c r="E84" s="10">
        <v>664727</v>
      </c>
      <c r="F84" s="10">
        <v>306572</v>
      </c>
      <c r="G84" s="10">
        <v>74051</v>
      </c>
      <c r="H84" s="10">
        <v>547</v>
      </c>
      <c r="I84" s="10">
        <v>840210</v>
      </c>
      <c r="J84" s="10">
        <v>13212</v>
      </c>
      <c r="K84" s="4"/>
      <c r="L84" s="4"/>
    </row>
    <row r="85" spans="1:12" x14ac:dyDescent="0.3">
      <c r="A85" s="1" t="s">
        <v>581</v>
      </c>
      <c r="B85" s="26" t="s">
        <v>587</v>
      </c>
      <c r="C85" s="10">
        <v>2411911</v>
      </c>
      <c r="D85" s="10">
        <v>85650</v>
      </c>
      <c r="E85" s="10">
        <v>179816</v>
      </c>
      <c r="F85" s="10">
        <v>1567</v>
      </c>
      <c r="G85" s="10">
        <v>640789</v>
      </c>
      <c r="H85" s="10">
        <v>472326</v>
      </c>
      <c r="I85" s="10">
        <v>277535</v>
      </c>
      <c r="J85" s="10">
        <v>3916</v>
      </c>
      <c r="K85" s="4"/>
      <c r="L85" s="4"/>
    </row>
    <row r="86" spans="1:12" x14ac:dyDescent="0.3">
      <c r="A86" s="1" t="s">
        <v>581</v>
      </c>
      <c r="B86" s="26" t="s">
        <v>588</v>
      </c>
      <c r="C86" s="10">
        <v>13246383</v>
      </c>
      <c r="D86" s="10">
        <v>445162</v>
      </c>
      <c r="E86" s="10">
        <v>37008249</v>
      </c>
      <c r="F86" s="10">
        <v>13839899</v>
      </c>
      <c r="G86" s="10">
        <v>0</v>
      </c>
      <c r="H86" s="10">
        <v>0</v>
      </c>
      <c r="I86" s="10">
        <v>5125994</v>
      </c>
      <c r="J86" s="10">
        <v>0</v>
      </c>
      <c r="K86" s="4"/>
      <c r="L86" s="4"/>
    </row>
    <row r="87" spans="1:12" x14ac:dyDescent="0.3">
      <c r="A87" s="1" t="s">
        <v>581</v>
      </c>
      <c r="B87" s="26" t="s">
        <v>589</v>
      </c>
      <c r="C87" s="10">
        <v>5668179</v>
      </c>
      <c r="D87" s="10">
        <v>687309</v>
      </c>
      <c r="E87" s="10">
        <v>4835526</v>
      </c>
      <c r="F87" s="10">
        <v>251638</v>
      </c>
      <c r="G87" s="10">
        <v>37670</v>
      </c>
      <c r="H87" s="10">
        <v>0</v>
      </c>
      <c r="I87" s="10">
        <v>1081607</v>
      </c>
      <c r="J87" s="10">
        <v>21784</v>
      </c>
      <c r="K87" s="4"/>
      <c r="L87" s="4"/>
    </row>
    <row r="88" spans="1:12" x14ac:dyDescent="0.3">
      <c r="A88" s="1" t="s">
        <v>581</v>
      </c>
      <c r="B88" s="26" t="s">
        <v>590</v>
      </c>
      <c r="C88" s="10">
        <v>5066508.0999999996</v>
      </c>
      <c r="D88" s="10">
        <v>876305.74</v>
      </c>
      <c r="E88" s="10">
        <v>5126099.9800000004</v>
      </c>
      <c r="F88" s="10">
        <v>93500.93</v>
      </c>
      <c r="G88" s="10">
        <v>0</v>
      </c>
      <c r="H88" s="10">
        <v>0</v>
      </c>
      <c r="I88" s="10">
        <v>3687896.96</v>
      </c>
      <c r="J88" s="10">
        <v>108026.71</v>
      </c>
      <c r="K88" s="4"/>
      <c r="L88" s="4"/>
    </row>
    <row r="89" spans="1:12" x14ac:dyDescent="0.3">
      <c r="A89" s="1" t="s">
        <v>581</v>
      </c>
      <c r="B89" s="26" t="s">
        <v>591</v>
      </c>
      <c r="C89" s="10">
        <v>1453550.06</v>
      </c>
      <c r="D89" s="10">
        <v>2401.98</v>
      </c>
      <c r="E89" s="10">
        <v>2826342.38</v>
      </c>
      <c r="F89" s="10">
        <v>873850.23</v>
      </c>
      <c r="G89" s="10">
        <v>269758.03999999998</v>
      </c>
      <c r="H89" s="10">
        <v>120950</v>
      </c>
      <c r="I89" s="10">
        <v>431570.76</v>
      </c>
      <c r="J89" s="10">
        <v>8899.48</v>
      </c>
      <c r="K89" s="4"/>
      <c r="L89" s="4"/>
    </row>
    <row r="90" spans="1:12" x14ac:dyDescent="0.3">
      <c r="A90" s="1" t="s">
        <v>581</v>
      </c>
      <c r="B90" s="26" t="s">
        <v>592</v>
      </c>
      <c r="C90" s="10">
        <v>2255806.5699999998</v>
      </c>
      <c r="D90" s="10">
        <v>180640.99</v>
      </c>
      <c r="E90" s="10">
        <v>450714.08</v>
      </c>
      <c r="F90" s="10">
        <v>13981.1</v>
      </c>
      <c r="G90" s="10">
        <v>679642.09</v>
      </c>
      <c r="H90" s="10">
        <v>500519.54</v>
      </c>
      <c r="I90" s="10">
        <v>157373.43</v>
      </c>
      <c r="J90" s="10">
        <v>4435.88</v>
      </c>
      <c r="K90" s="4"/>
      <c r="L90" s="4"/>
    </row>
    <row r="91" spans="1:12" x14ac:dyDescent="0.3">
      <c r="A91" s="1" t="s">
        <v>581</v>
      </c>
      <c r="B91" s="26" t="s">
        <v>593</v>
      </c>
      <c r="C91" s="10">
        <v>3695838.63</v>
      </c>
      <c r="D91" s="10">
        <v>226531.52</v>
      </c>
      <c r="E91" s="10">
        <v>66832.639999999999</v>
      </c>
      <c r="F91" s="10">
        <v>1320.61</v>
      </c>
      <c r="G91" s="10">
        <v>909489.01</v>
      </c>
      <c r="H91" s="10">
        <v>710520.49</v>
      </c>
      <c r="I91" s="10">
        <v>453991.52</v>
      </c>
      <c r="J91" s="10">
        <v>48234.26</v>
      </c>
      <c r="K91" s="4"/>
      <c r="L91" s="4"/>
    </row>
    <row r="92" spans="1:12" x14ac:dyDescent="0.3">
      <c r="A92" s="1" t="s">
        <v>581</v>
      </c>
      <c r="B92" s="26" t="s">
        <v>594</v>
      </c>
      <c r="C92" s="10">
        <v>4586110.99</v>
      </c>
      <c r="D92" s="10">
        <v>760099.59</v>
      </c>
      <c r="E92" s="10">
        <v>1938965.31</v>
      </c>
      <c r="F92" s="10">
        <v>278281.05</v>
      </c>
      <c r="G92" s="10">
        <v>378930.9</v>
      </c>
      <c r="H92" s="10">
        <v>309000</v>
      </c>
      <c r="I92" s="10">
        <v>865442.29</v>
      </c>
      <c r="J92" s="10">
        <v>198861.92</v>
      </c>
      <c r="K92" s="4"/>
      <c r="L92" s="4"/>
    </row>
    <row r="93" spans="1:12" x14ac:dyDescent="0.3">
      <c r="A93" s="1" t="s">
        <v>581</v>
      </c>
      <c r="B93" s="26" t="s">
        <v>595</v>
      </c>
      <c r="C93" s="10">
        <v>962285.23</v>
      </c>
      <c r="D93" s="10">
        <v>156360.14000000001</v>
      </c>
      <c r="E93" s="10">
        <v>0</v>
      </c>
      <c r="F93" s="10">
        <v>0</v>
      </c>
      <c r="G93" s="10">
        <v>969715.56</v>
      </c>
      <c r="H93" s="10">
        <v>882687.67</v>
      </c>
      <c r="I93" s="10">
        <v>41330.83</v>
      </c>
      <c r="J93" s="10">
        <v>266.19</v>
      </c>
      <c r="K93" s="4"/>
      <c r="L93" s="4"/>
    </row>
    <row r="94" spans="1:12" x14ac:dyDescent="0.3">
      <c r="A94" s="1" t="s">
        <v>581</v>
      </c>
      <c r="B94" s="26" t="s">
        <v>596</v>
      </c>
      <c r="C94" s="10">
        <v>1542136.73</v>
      </c>
      <c r="D94" s="10">
        <v>311528.53000000003</v>
      </c>
      <c r="E94" s="10">
        <v>58509.73</v>
      </c>
      <c r="F94" s="10">
        <v>1115.48</v>
      </c>
      <c r="G94" s="10">
        <v>3767480.2</v>
      </c>
      <c r="H94" s="10">
        <v>3616756.88</v>
      </c>
      <c r="I94" s="10">
        <v>133265.54</v>
      </c>
      <c r="J94" s="10">
        <v>8522.68</v>
      </c>
      <c r="K94" s="4"/>
      <c r="L94" s="4"/>
    </row>
    <row r="95" spans="1:12" x14ac:dyDescent="0.3">
      <c r="A95" s="1" t="s">
        <v>581</v>
      </c>
      <c r="B95" s="26" t="s">
        <v>597</v>
      </c>
      <c r="C95" s="10">
        <v>603854.52</v>
      </c>
      <c r="D95" s="10">
        <v>44423</v>
      </c>
      <c r="E95" s="10">
        <v>161584.76999999999</v>
      </c>
      <c r="F95" s="10">
        <v>2688.85</v>
      </c>
      <c r="G95" s="10">
        <v>326006.46000000002</v>
      </c>
      <c r="H95" s="10">
        <v>262341.75</v>
      </c>
      <c r="I95" s="10">
        <v>28128.240000000002</v>
      </c>
      <c r="J95" s="10">
        <v>191.33</v>
      </c>
      <c r="K95" s="4"/>
      <c r="L95" s="4"/>
    </row>
    <row r="96" spans="1:12" x14ac:dyDescent="0.3">
      <c r="A96" s="1" t="s">
        <v>581</v>
      </c>
      <c r="B96" s="26" t="s">
        <v>598</v>
      </c>
      <c r="C96" s="10">
        <v>3540086.75</v>
      </c>
      <c r="D96" s="10">
        <v>8269.77</v>
      </c>
      <c r="E96" s="10">
        <v>1519341.63</v>
      </c>
      <c r="F96" s="10">
        <v>199963.04</v>
      </c>
      <c r="G96" s="10">
        <v>768617.28</v>
      </c>
      <c r="H96" s="10">
        <v>438914.7</v>
      </c>
      <c r="I96" s="10">
        <v>979686.31</v>
      </c>
      <c r="J96" s="10">
        <v>16589.2</v>
      </c>
      <c r="K96" s="4"/>
      <c r="L96" s="4"/>
    </row>
    <row r="97" spans="1:12" x14ac:dyDescent="0.3">
      <c r="A97" s="1" t="s">
        <v>581</v>
      </c>
      <c r="B97" s="26" t="s">
        <v>599</v>
      </c>
      <c r="C97" s="10">
        <v>1034208.31</v>
      </c>
      <c r="D97" s="10">
        <v>123869.44</v>
      </c>
      <c r="E97" s="10">
        <v>211834.13</v>
      </c>
      <c r="F97" s="10">
        <v>104843.98</v>
      </c>
      <c r="G97" s="10">
        <v>580989.26</v>
      </c>
      <c r="H97" s="10">
        <v>471179.06</v>
      </c>
      <c r="I97" s="10">
        <v>20751.02</v>
      </c>
      <c r="J97" s="10">
        <v>12969.79</v>
      </c>
      <c r="K97" s="4"/>
      <c r="L97" s="4"/>
    </row>
    <row r="98" spans="1:12" x14ac:dyDescent="0.3">
      <c r="A98" s="1" t="s">
        <v>581</v>
      </c>
      <c r="B98" s="26" t="s">
        <v>600</v>
      </c>
      <c r="C98" s="10">
        <v>2142610.89</v>
      </c>
      <c r="D98" s="10">
        <v>82414.02</v>
      </c>
      <c r="E98" s="10">
        <v>521000</v>
      </c>
      <c r="F98" s="10">
        <v>0</v>
      </c>
      <c r="G98" s="10">
        <v>574435.61</v>
      </c>
      <c r="H98" s="10">
        <v>235449.55</v>
      </c>
      <c r="I98" s="10">
        <v>505987</v>
      </c>
      <c r="J98" s="10">
        <v>44645.08</v>
      </c>
      <c r="K98" s="4"/>
      <c r="L98" s="4"/>
    </row>
    <row r="99" spans="1:12" x14ac:dyDescent="0.3">
      <c r="A99" s="1" t="s">
        <v>581</v>
      </c>
      <c r="B99" s="26" t="s">
        <v>601</v>
      </c>
      <c r="C99" s="10">
        <v>2200744</v>
      </c>
      <c r="D99" s="10">
        <v>203839</v>
      </c>
      <c r="E99" s="10">
        <v>222733</v>
      </c>
      <c r="F99" s="10">
        <v>4485</v>
      </c>
      <c r="G99" s="10">
        <v>803632</v>
      </c>
      <c r="H99" s="10">
        <v>700554</v>
      </c>
      <c r="I99" s="10">
        <v>140835</v>
      </c>
      <c r="J99" s="10">
        <v>91874</v>
      </c>
      <c r="K99" s="4"/>
      <c r="L99" s="4"/>
    </row>
    <row r="100" spans="1:12" x14ac:dyDescent="0.3">
      <c r="A100" s="1" t="s">
        <v>581</v>
      </c>
      <c r="B100" s="26" t="s">
        <v>602</v>
      </c>
      <c r="C100" s="10">
        <v>3823336.79</v>
      </c>
      <c r="D100" s="10">
        <v>19.170000000000002</v>
      </c>
      <c r="E100" s="10">
        <v>109563.38</v>
      </c>
      <c r="F100" s="10">
        <v>2928.65</v>
      </c>
      <c r="G100" s="10">
        <v>467614.67</v>
      </c>
      <c r="H100" s="10">
        <v>397069.54</v>
      </c>
      <c r="I100" s="10">
        <v>418687.11</v>
      </c>
      <c r="J100" s="10">
        <v>10554.22</v>
      </c>
      <c r="K100" s="4"/>
      <c r="L100" s="4"/>
    </row>
    <row r="101" spans="1:12" x14ac:dyDescent="0.3">
      <c r="A101" s="1" t="s">
        <v>581</v>
      </c>
      <c r="B101" s="26" t="s">
        <v>603</v>
      </c>
      <c r="C101" s="10">
        <v>767300</v>
      </c>
      <c r="D101" s="10">
        <v>84000</v>
      </c>
      <c r="E101" s="10">
        <v>30000</v>
      </c>
      <c r="F101" s="10">
        <v>0</v>
      </c>
      <c r="G101" s="10">
        <v>345000</v>
      </c>
      <c r="H101" s="10">
        <v>265000</v>
      </c>
      <c r="I101" s="10">
        <v>90099</v>
      </c>
      <c r="J101" s="10">
        <v>0</v>
      </c>
      <c r="K101" s="4"/>
      <c r="L101" s="4"/>
    </row>
    <row r="102" spans="1:12" x14ac:dyDescent="0.3">
      <c r="A102" s="1" t="s">
        <v>581</v>
      </c>
      <c r="B102" s="26" t="s">
        <v>604</v>
      </c>
      <c r="C102" s="10">
        <v>1280498.3500000001</v>
      </c>
      <c r="D102" s="10">
        <v>5966.66</v>
      </c>
      <c r="E102" s="10">
        <v>190031.4</v>
      </c>
      <c r="F102" s="10">
        <v>3100.91</v>
      </c>
      <c r="G102" s="10">
        <v>810267.31</v>
      </c>
      <c r="H102" s="10">
        <v>549570.39</v>
      </c>
      <c r="I102" s="10">
        <v>103713.76</v>
      </c>
      <c r="J102" s="10">
        <v>2131.87</v>
      </c>
      <c r="K102" s="4"/>
      <c r="L102" s="4"/>
    </row>
    <row r="103" spans="1:12" x14ac:dyDescent="0.3">
      <c r="A103" s="1" t="s">
        <v>581</v>
      </c>
      <c r="B103" s="26" t="s">
        <v>605</v>
      </c>
      <c r="C103" s="10">
        <v>1254240.56</v>
      </c>
      <c r="D103" s="10">
        <v>111744.88</v>
      </c>
      <c r="E103" s="10">
        <v>20000</v>
      </c>
      <c r="F103" s="10">
        <v>0</v>
      </c>
      <c r="G103" s="10">
        <v>585610.13</v>
      </c>
      <c r="H103" s="10">
        <v>535422.43999999994</v>
      </c>
      <c r="I103" s="10">
        <v>54597.74</v>
      </c>
      <c r="J103" s="10">
        <v>6844.88</v>
      </c>
      <c r="K103" s="4"/>
      <c r="L103" s="4"/>
    </row>
    <row r="104" spans="1:12" x14ac:dyDescent="0.3">
      <c r="A104" s="1" t="s">
        <v>581</v>
      </c>
      <c r="B104" s="26" t="s">
        <v>606</v>
      </c>
      <c r="C104" s="10">
        <v>1224319.08</v>
      </c>
      <c r="D104" s="10">
        <v>0</v>
      </c>
      <c r="E104" s="10">
        <v>429311.65</v>
      </c>
      <c r="F104" s="10">
        <v>8861.39</v>
      </c>
      <c r="G104" s="10">
        <v>449994.03</v>
      </c>
      <c r="H104" s="10">
        <v>10628.43</v>
      </c>
      <c r="I104" s="10">
        <v>194234.61</v>
      </c>
      <c r="J104" s="10">
        <v>43054.61</v>
      </c>
      <c r="K104" s="4"/>
      <c r="L104" s="4"/>
    </row>
    <row r="105" spans="1:12" x14ac:dyDescent="0.3">
      <c r="A105" s="1" t="s">
        <v>581</v>
      </c>
      <c r="B105" s="26" t="s">
        <v>607</v>
      </c>
      <c r="C105" s="10">
        <v>6569800</v>
      </c>
      <c r="D105" s="10">
        <v>1074700</v>
      </c>
      <c r="E105" s="10">
        <v>3810200</v>
      </c>
      <c r="F105" s="10">
        <v>76500</v>
      </c>
      <c r="G105" s="10">
        <v>2738700</v>
      </c>
      <c r="H105" s="10">
        <v>75700</v>
      </c>
      <c r="I105" s="10">
        <v>2056200</v>
      </c>
      <c r="J105" s="10">
        <v>31500</v>
      </c>
      <c r="K105" s="4"/>
      <c r="L105" s="4"/>
    </row>
    <row r="106" spans="1:12" x14ac:dyDescent="0.3">
      <c r="A106" s="1" t="s">
        <v>581</v>
      </c>
      <c r="B106" s="26" t="s">
        <v>608</v>
      </c>
      <c r="C106" s="10">
        <v>2502353.85</v>
      </c>
      <c r="D106" s="10">
        <v>165285.71</v>
      </c>
      <c r="E106" s="10">
        <v>141172.37</v>
      </c>
      <c r="F106" s="10">
        <v>26724.37</v>
      </c>
      <c r="G106" s="10">
        <v>668202.03</v>
      </c>
      <c r="H106" s="10">
        <v>627727.27</v>
      </c>
      <c r="I106" s="10">
        <v>132602.53</v>
      </c>
      <c r="J106" s="10">
        <v>2880.49</v>
      </c>
      <c r="K106" s="4"/>
      <c r="L106" s="4"/>
    </row>
    <row r="107" spans="1:12" x14ac:dyDescent="0.3">
      <c r="A107" s="1" t="s">
        <v>581</v>
      </c>
      <c r="B107" s="26" t="s">
        <v>609</v>
      </c>
      <c r="C107" s="10">
        <v>2341699.9300000002</v>
      </c>
      <c r="D107" s="10">
        <v>50835.44</v>
      </c>
      <c r="E107" s="10">
        <v>612113.74</v>
      </c>
      <c r="F107" s="10">
        <v>6435.6</v>
      </c>
      <c r="G107" s="10">
        <v>1028016.21</v>
      </c>
      <c r="H107" s="10">
        <v>469991.52</v>
      </c>
      <c r="I107" s="10">
        <v>334397.3</v>
      </c>
      <c r="J107" s="10">
        <v>5919.67</v>
      </c>
      <c r="K107" s="4"/>
      <c r="L107" s="4"/>
    </row>
    <row r="108" spans="1:12" x14ac:dyDescent="0.3">
      <c r="A108" s="1" t="s">
        <v>581</v>
      </c>
      <c r="B108" s="26" t="s">
        <v>610</v>
      </c>
      <c r="C108" s="10">
        <v>1636618.24</v>
      </c>
      <c r="D108" s="10">
        <v>176089.71</v>
      </c>
      <c r="E108" s="10">
        <v>106985.96</v>
      </c>
      <c r="F108" s="10">
        <v>1539.16</v>
      </c>
      <c r="G108" s="10">
        <v>569739.43999999994</v>
      </c>
      <c r="H108" s="10">
        <v>509340.44</v>
      </c>
      <c r="I108" s="10">
        <v>320880.39</v>
      </c>
      <c r="J108" s="10">
        <v>9491.4</v>
      </c>
      <c r="K108" s="4"/>
      <c r="L108" s="4"/>
    </row>
    <row r="109" spans="1:12" x14ac:dyDescent="0.3">
      <c r="A109" s="1" t="s">
        <v>581</v>
      </c>
      <c r="B109" s="26" t="s">
        <v>611</v>
      </c>
      <c r="C109" s="10">
        <v>1998318</v>
      </c>
      <c r="D109" s="10">
        <v>20067</v>
      </c>
      <c r="E109" s="10">
        <v>94394</v>
      </c>
      <c r="F109" s="10">
        <v>686</v>
      </c>
      <c r="G109" s="10">
        <v>747580</v>
      </c>
      <c r="H109" s="10">
        <v>394206</v>
      </c>
      <c r="I109" s="10">
        <v>205699</v>
      </c>
      <c r="J109" s="10">
        <v>2433</v>
      </c>
      <c r="K109" s="4"/>
      <c r="L109" s="4"/>
    </row>
    <row r="110" spans="1:12" x14ac:dyDescent="0.3">
      <c r="A110" s="1" t="s">
        <v>359</v>
      </c>
      <c r="B110" s="26" t="s">
        <v>612</v>
      </c>
      <c r="C110" s="10">
        <v>2529994.59</v>
      </c>
      <c r="D110" s="10">
        <v>158702.04999999999</v>
      </c>
      <c r="E110" s="10">
        <v>169402.65</v>
      </c>
      <c r="F110" s="10">
        <v>7687.86</v>
      </c>
      <c r="G110" s="10">
        <v>489016.6</v>
      </c>
      <c r="H110" s="10">
        <v>382708.65</v>
      </c>
      <c r="I110" s="10">
        <v>328887.77</v>
      </c>
      <c r="J110" s="10">
        <v>4707.21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92106426.109999999</v>
      </c>
      <c r="D112" s="11">
        <f t="shared" si="1"/>
        <v>6933935.9899999993</v>
      </c>
      <c r="E112" s="11">
        <f t="shared" si="1"/>
        <v>69541604.470000014</v>
      </c>
      <c r="F112" s="11">
        <f t="shared" si="1"/>
        <v>16319979.26</v>
      </c>
      <c r="G112" s="11">
        <f t="shared" si="1"/>
        <v>20795492.450000007</v>
      </c>
      <c r="H112" s="11">
        <f t="shared" si="1"/>
        <v>13759124.469999999</v>
      </c>
      <c r="I112" s="11">
        <f t="shared" si="1"/>
        <v>21429043.590000004</v>
      </c>
      <c r="J112" s="11">
        <f t="shared" si="1"/>
        <v>744743.06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08" t="s">
        <v>258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</row>
    <row r="115" spans="1:13" ht="25.5" customHeight="1" x14ac:dyDescent="0.3">
      <c r="B115" s="13" t="s">
        <v>506</v>
      </c>
      <c r="C115" s="209" t="s">
        <v>298</v>
      </c>
      <c r="D115" s="210"/>
      <c r="E115" s="209" t="s">
        <v>299</v>
      </c>
      <c r="F115" s="210"/>
      <c r="G115" s="209" t="s">
        <v>289</v>
      </c>
      <c r="H115" s="210"/>
      <c r="I115" s="219"/>
      <c r="J115" s="218"/>
      <c r="K115" s="215" t="s">
        <v>146</v>
      </c>
      <c r="L115" s="212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8"/>
      <c r="J116" s="28"/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8"/>
      <c r="J117" s="28"/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581</v>
      </c>
      <c r="B119" s="26" t="s">
        <v>582</v>
      </c>
      <c r="C119" s="10">
        <v>278296</v>
      </c>
      <c r="D119" s="10">
        <v>442378</v>
      </c>
      <c r="E119" s="10">
        <v>332842</v>
      </c>
      <c r="F119" s="10">
        <v>12481</v>
      </c>
      <c r="G119" s="10">
        <v>0</v>
      </c>
      <c r="H119" s="10">
        <v>77000</v>
      </c>
      <c r="I119" s="30"/>
      <c r="J119" s="30"/>
      <c r="K119" s="10">
        <f t="shared" ref="K119:L119" si="2">C41+E41+G41+I41+C80+E80+G80+I80+C119+E119+G119</f>
        <v>17611765</v>
      </c>
      <c r="L119" s="10">
        <f t="shared" si="2"/>
        <v>11455819</v>
      </c>
    </row>
    <row r="120" spans="1:13" x14ac:dyDescent="0.3">
      <c r="A120" s="1" t="s">
        <v>581</v>
      </c>
      <c r="B120" s="26" t="s">
        <v>583</v>
      </c>
      <c r="C120" s="10">
        <v>788654.58</v>
      </c>
      <c r="D120" s="10">
        <v>605180.01</v>
      </c>
      <c r="E120" s="10">
        <v>174011.33</v>
      </c>
      <c r="F120" s="10">
        <v>10156.74</v>
      </c>
      <c r="G120" s="10">
        <v>2044761.77</v>
      </c>
      <c r="H120" s="10">
        <v>2014277.18</v>
      </c>
      <c r="I120" s="30"/>
      <c r="J120" s="30"/>
      <c r="K120" s="10">
        <f t="shared" ref="K120:L120" si="3">C42+E42+G42+I42+C81+E81+G81+I81+C120+E120+G120</f>
        <v>27963380.959999997</v>
      </c>
      <c r="L120" s="10">
        <f t="shared" si="3"/>
        <v>19828671.639999997</v>
      </c>
    </row>
    <row r="121" spans="1:13" x14ac:dyDescent="0.3">
      <c r="A121" s="1" t="s">
        <v>581</v>
      </c>
      <c r="B121" s="26" t="s">
        <v>584</v>
      </c>
      <c r="C121" s="10">
        <v>1000497.81</v>
      </c>
      <c r="D121" s="10">
        <v>1401523</v>
      </c>
      <c r="E121" s="10">
        <v>1067604.98</v>
      </c>
      <c r="F121" s="10">
        <v>23176.54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42005228.929999992</v>
      </c>
      <c r="L121" s="10">
        <f t="shared" si="4"/>
        <v>29445999.57</v>
      </c>
    </row>
    <row r="122" spans="1:13" x14ac:dyDescent="0.3">
      <c r="A122" s="1" t="s">
        <v>581</v>
      </c>
      <c r="B122" s="26" t="s">
        <v>585</v>
      </c>
      <c r="C122" s="10">
        <v>6830200</v>
      </c>
      <c r="D122" s="10">
        <v>9792300</v>
      </c>
      <c r="E122" s="10">
        <v>4188500</v>
      </c>
      <c r="F122" s="10">
        <v>11200</v>
      </c>
      <c r="G122" s="10">
        <v>100</v>
      </c>
      <c r="H122" s="10">
        <v>496900</v>
      </c>
      <c r="I122" s="30"/>
      <c r="J122" s="30"/>
      <c r="K122" s="10">
        <f t="shared" ref="K122:L122" si="5">C44+E44+G44+I44+C83+E83+G83+I83+C122+E122+G122</f>
        <v>56507100</v>
      </c>
      <c r="L122" s="10">
        <f t="shared" si="5"/>
        <v>23357200</v>
      </c>
    </row>
    <row r="123" spans="1:13" x14ac:dyDescent="0.3">
      <c r="A123" s="1" t="s">
        <v>581</v>
      </c>
      <c r="B123" s="26" t="s">
        <v>586</v>
      </c>
      <c r="C123" s="10">
        <v>2530846</v>
      </c>
      <c r="D123" s="10">
        <v>1131878</v>
      </c>
      <c r="E123" s="10">
        <v>1401299</v>
      </c>
      <c r="F123" s="10">
        <v>59578</v>
      </c>
      <c r="G123" s="10">
        <v>2970544</v>
      </c>
      <c r="H123" s="10">
        <v>1919086</v>
      </c>
      <c r="I123" s="30"/>
      <c r="J123" s="30"/>
      <c r="K123" s="10">
        <f t="shared" ref="K123:L123" si="6">C45+E45+G45+I45+C84+E84+G84+I84+C123+E123+G123</f>
        <v>116825461</v>
      </c>
      <c r="L123" s="10">
        <f t="shared" si="6"/>
        <v>80169175</v>
      </c>
    </row>
    <row r="124" spans="1:13" x14ac:dyDescent="0.3">
      <c r="A124" s="1" t="s">
        <v>581</v>
      </c>
      <c r="B124" s="26" t="s">
        <v>587</v>
      </c>
      <c r="C124" s="10">
        <v>1332693</v>
      </c>
      <c r="D124" s="10">
        <v>1360202</v>
      </c>
      <c r="E124" s="10">
        <v>893570</v>
      </c>
      <c r="F124" s="10">
        <v>92107</v>
      </c>
      <c r="G124" s="10">
        <v>156362</v>
      </c>
      <c r="H124" s="10">
        <v>183214</v>
      </c>
      <c r="I124" s="30"/>
      <c r="J124" s="30"/>
      <c r="K124" s="10">
        <f t="shared" ref="K124:L124" si="7">C46+E46+G46+I46+C85+E85+G85+I85+C124+E124+G124</f>
        <v>55466116</v>
      </c>
      <c r="L124" s="10">
        <f t="shared" si="7"/>
        <v>34866702</v>
      </c>
    </row>
    <row r="125" spans="1:13" x14ac:dyDescent="0.3">
      <c r="A125" s="1" t="s">
        <v>581</v>
      </c>
      <c r="B125" s="26" t="s">
        <v>588</v>
      </c>
      <c r="C125" s="10">
        <v>15666074</v>
      </c>
      <c r="D125" s="10">
        <v>45139615</v>
      </c>
      <c r="E125" s="10">
        <v>4704595</v>
      </c>
      <c r="F125" s="10">
        <v>67600</v>
      </c>
      <c r="G125" s="10">
        <v>1111164</v>
      </c>
      <c r="H125" s="10">
        <v>1176500</v>
      </c>
      <c r="I125" s="30"/>
      <c r="J125" s="30"/>
      <c r="K125" s="10">
        <f t="shared" ref="K125:L125" si="8">C47+E47+G47+I47+C86+E86+G86+I86+C125+E125+G125</f>
        <v>139913471</v>
      </c>
      <c r="L125" s="10">
        <f t="shared" si="8"/>
        <v>69123235</v>
      </c>
    </row>
    <row r="126" spans="1:13" x14ac:dyDescent="0.3">
      <c r="A126" s="1" t="s">
        <v>581</v>
      </c>
      <c r="B126" s="26" t="s">
        <v>589</v>
      </c>
      <c r="C126" s="10">
        <v>2043132</v>
      </c>
      <c r="D126" s="10">
        <v>6685404</v>
      </c>
      <c r="E126" s="10">
        <v>2855449</v>
      </c>
      <c r="F126" s="10">
        <v>72355</v>
      </c>
      <c r="G126" s="10">
        <v>753040</v>
      </c>
      <c r="H126" s="10">
        <v>669372</v>
      </c>
      <c r="I126" s="30"/>
      <c r="J126" s="30"/>
      <c r="K126" s="10">
        <f t="shared" ref="K126:L126" si="9">C48+E48+G48+I48+C87+E87+G87+I87+C126+E126+G126</f>
        <v>34951331</v>
      </c>
      <c r="L126" s="10">
        <f t="shared" si="9"/>
        <v>13797248</v>
      </c>
    </row>
    <row r="127" spans="1:13" x14ac:dyDescent="0.3">
      <c r="A127" s="1" t="s">
        <v>581</v>
      </c>
      <c r="B127" s="26" t="s">
        <v>590</v>
      </c>
      <c r="C127" s="10">
        <v>993121.06</v>
      </c>
      <c r="D127" s="10">
        <v>2000241.78</v>
      </c>
      <c r="E127" s="10">
        <v>2124103.61</v>
      </c>
      <c r="F127" s="10">
        <v>51238.95</v>
      </c>
      <c r="G127" s="10">
        <v>696089.49</v>
      </c>
      <c r="H127" s="10">
        <v>1194702.5900000001</v>
      </c>
      <c r="I127" s="30"/>
      <c r="J127" s="30"/>
      <c r="K127" s="10">
        <f t="shared" ref="K127:L127" si="10">C49+E49+G49+I49+C88+E88+G88+I88+C127+E127+G127</f>
        <v>43149659.550000012</v>
      </c>
      <c r="L127" s="10">
        <f t="shared" si="10"/>
        <v>9614062.8499999996</v>
      </c>
    </row>
    <row r="128" spans="1:13" x14ac:dyDescent="0.3">
      <c r="A128" s="1" t="s">
        <v>581</v>
      </c>
      <c r="B128" s="26" t="s">
        <v>591</v>
      </c>
      <c r="C128" s="10">
        <v>1853484.87</v>
      </c>
      <c r="D128" s="10">
        <v>4558980.6900000004</v>
      </c>
      <c r="E128" s="10">
        <v>65411.44</v>
      </c>
      <c r="F128" s="10">
        <v>0</v>
      </c>
      <c r="G128" s="10">
        <v>160699.01999999999</v>
      </c>
      <c r="H128" s="10">
        <v>15000</v>
      </c>
      <c r="I128" s="30"/>
      <c r="J128" s="30"/>
      <c r="K128" s="10">
        <f t="shared" ref="K128:L128" si="11">C50+E50+G50+I50+C89+E89+G89+I89+C128+E128+G128</f>
        <v>14396695.799999999</v>
      </c>
      <c r="L128" s="10">
        <f t="shared" si="11"/>
        <v>8776495.8200000003</v>
      </c>
    </row>
    <row r="129" spans="1:12" x14ac:dyDescent="0.3">
      <c r="A129" s="1" t="s">
        <v>581</v>
      </c>
      <c r="B129" s="26" t="s">
        <v>592</v>
      </c>
      <c r="C129" s="10">
        <v>1139641.49</v>
      </c>
      <c r="D129" s="10">
        <v>745388.2</v>
      </c>
      <c r="E129" s="10">
        <v>1109038.7</v>
      </c>
      <c r="F129" s="10">
        <v>10878.95</v>
      </c>
      <c r="G129" s="10">
        <v>424545.88</v>
      </c>
      <c r="H129" s="10">
        <v>415683.28</v>
      </c>
      <c r="I129" s="30"/>
      <c r="J129" s="30"/>
      <c r="K129" s="10">
        <f t="shared" ref="K129:L129" si="12">C51+E51+G51+I51+C90+E90+G90+I90+C129+E129+G129</f>
        <v>58185190.310000017</v>
      </c>
      <c r="L129" s="10">
        <f t="shared" si="12"/>
        <v>42495021.400000013</v>
      </c>
    </row>
    <row r="130" spans="1:12" x14ac:dyDescent="0.3">
      <c r="A130" s="1" t="s">
        <v>581</v>
      </c>
      <c r="B130" s="26" t="s">
        <v>593</v>
      </c>
      <c r="C130" s="10">
        <v>2257061.25</v>
      </c>
      <c r="D130" s="10">
        <v>3701869.56</v>
      </c>
      <c r="E130" s="10">
        <v>3976407.91</v>
      </c>
      <c r="F130" s="10">
        <v>350288.33</v>
      </c>
      <c r="G130" s="10">
        <v>450724.05</v>
      </c>
      <c r="H130" s="10">
        <v>391920.86</v>
      </c>
      <c r="I130" s="30"/>
      <c r="J130" s="30"/>
      <c r="K130" s="10">
        <f t="shared" ref="K130:L130" si="13">C52+E52+G52+I52+C91+E91+G91+I91+C130+E130+G130</f>
        <v>54116528.439999998</v>
      </c>
      <c r="L130" s="10">
        <f t="shared" si="13"/>
        <v>37583814.189999998</v>
      </c>
    </row>
    <row r="131" spans="1:12" x14ac:dyDescent="0.3">
      <c r="A131" s="1" t="s">
        <v>581</v>
      </c>
      <c r="B131" s="26" t="s">
        <v>594</v>
      </c>
      <c r="C131" s="10">
        <v>1879740.08</v>
      </c>
      <c r="D131" s="10">
        <v>2685726.87</v>
      </c>
      <c r="E131" s="10">
        <v>4288944.8600000003</v>
      </c>
      <c r="F131" s="10">
        <v>379949.43</v>
      </c>
      <c r="G131" s="10">
        <v>0</v>
      </c>
      <c r="H131" s="10">
        <v>0</v>
      </c>
      <c r="I131" s="30"/>
      <c r="J131" s="30"/>
      <c r="K131" s="10">
        <f t="shared" ref="K131:L131" si="14">C53+E53+G53+I53+C92+E92+G92+I92+C131+E131+G131</f>
        <v>44078492.369999997</v>
      </c>
      <c r="L131" s="10">
        <f t="shared" si="14"/>
        <v>23074491.210000005</v>
      </c>
    </row>
    <row r="132" spans="1:12" x14ac:dyDescent="0.3">
      <c r="A132" s="1" t="s">
        <v>581</v>
      </c>
      <c r="B132" s="26" t="s">
        <v>595</v>
      </c>
      <c r="C132" s="10">
        <v>1429350.74</v>
      </c>
      <c r="D132" s="10">
        <v>2498069.21</v>
      </c>
      <c r="E132" s="10">
        <v>362698.28</v>
      </c>
      <c r="F132" s="10">
        <v>19329.099999999999</v>
      </c>
      <c r="G132" s="10">
        <v>1293588.1100000001</v>
      </c>
      <c r="H132" s="10">
        <v>827171.23</v>
      </c>
      <c r="I132" s="30"/>
      <c r="J132" s="30"/>
      <c r="K132" s="10">
        <f t="shared" ref="K132:L132" si="15">C54+E54+G54+I54+C93+E93+G93+I93+C132+E132+G132</f>
        <v>29958117.899999995</v>
      </c>
      <c r="L132" s="10">
        <f t="shared" si="15"/>
        <v>22167181.620000008</v>
      </c>
    </row>
    <row r="133" spans="1:12" x14ac:dyDescent="0.3">
      <c r="A133" s="1" t="s">
        <v>581</v>
      </c>
      <c r="B133" s="26" t="s">
        <v>596</v>
      </c>
      <c r="C133" s="10">
        <v>434437.34</v>
      </c>
      <c r="D133" s="10">
        <v>471580.89</v>
      </c>
      <c r="E133" s="10">
        <v>653930.52</v>
      </c>
      <c r="F133" s="10">
        <v>13189.76</v>
      </c>
      <c r="G133" s="10">
        <v>695102.34</v>
      </c>
      <c r="H133" s="10">
        <v>710000</v>
      </c>
      <c r="I133" s="30"/>
      <c r="J133" s="30"/>
      <c r="K133" s="10">
        <f t="shared" ref="K133:L133" si="16">C55+E55+G55+I55+C94+E94+G94+I94+C133+E133+G133</f>
        <v>31321992.559999999</v>
      </c>
      <c r="L133" s="10">
        <f t="shared" si="16"/>
        <v>24913030.41</v>
      </c>
    </row>
    <row r="134" spans="1:12" x14ac:dyDescent="0.3">
      <c r="A134" s="1" t="s">
        <v>581</v>
      </c>
      <c r="B134" s="26" t="s">
        <v>597</v>
      </c>
      <c r="C134" s="10">
        <v>81404.63</v>
      </c>
      <c r="D134" s="10">
        <v>117217.05</v>
      </c>
      <c r="E134" s="10">
        <v>717786.29</v>
      </c>
      <c r="F134" s="10">
        <v>10770.21</v>
      </c>
      <c r="G134" s="10">
        <v>1040700.22</v>
      </c>
      <c r="H134" s="10">
        <v>851752.04</v>
      </c>
      <c r="I134" s="30"/>
      <c r="J134" s="30"/>
      <c r="K134" s="10">
        <f t="shared" ref="K134:L134" si="17">C56+E56+G56+I56+C95+E95+G95+I95+C134+E134+G134</f>
        <v>17502846.989999998</v>
      </c>
      <c r="L134" s="10">
        <f t="shared" si="17"/>
        <v>13256032.990000002</v>
      </c>
    </row>
    <row r="135" spans="1:12" x14ac:dyDescent="0.3">
      <c r="A135" s="1" t="s">
        <v>581</v>
      </c>
      <c r="B135" s="26" t="s">
        <v>598</v>
      </c>
      <c r="C135" s="10">
        <v>1585066.85</v>
      </c>
      <c r="D135" s="10">
        <v>1970974.32</v>
      </c>
      <c r="E135" s="10">
        <v>698847.01</v>
      </c>
      <c r="F135" s="10">
        <v>8302.98</v>
      </c>
      <c r="G135" s="10">
        <v>843364.46</v>
      </c>
      <c r="H135" s="10">
        <v>607818.56000000006</v>
      </c>
      <c r="I135" s="30"/>
      <c r="J135" s="30"/>
      <c r="K135" s="10">
        <f t="shared" ref="K135:L135" si="18">C57+E57+G57+I57+C96+E96+G96+I96+C135+E135+G135</f>
        <v>52652747.120000005</v>
      </c>
      <c r="L135" s="10">
        <f t="shared" si="18"/>
        <v>31975704.459999997</v>
      </c>
    </row>
    <row r="136" spans="1:12" x14ac:dyDescent="0.3">
      <c r="A136" s="1" t="s">
        <v>581</v>
      </c>
      <c r="B136" s="26" t="s">
        <v>599</v>
      </c>
      <c r="C136" s="10">
        <v>885736.83</v>
      </c>
      <c r="D136" s="10">
        <v>695091.94</v>
      </c>
      <c r="E136" s="10">
        <v>223064.25</v>
      </c>
      <c r="F136" s="10">
        <v>3637.22</v>
      </c>
      <c r="G136" s="10">
        <v>95000</v>
      </c>
      <c r="H136" s="10">
        <v>230592</v>
      </c>
      <c r="I136" s="30"/>
      <c r="J136" s="30"/>
      <c r="K136" s="10">
        <f t="shared" ref="K136:L136" si="19">C58+E58+G58+I58+C97+E97+G97+I97+C136+E136+G136</f>
        <v>20894454.449999996</v>
      </c>
      <c r="L136" s="10">
        <f t="shared" si="19"/>
        <v>16507927</v>
      </c>
    </row>
    <row r="137" spans="1:12" x14ac:dyDescent="0.3">
      <c r="A137" s="1" t="s">
        <v>581</v>
      </c>
      <c r="B137" s="26" t="s">
        <v>600</v>
      </c>
      <c r="C137" s="10">
        <v>1278459.97</v>
      </c>
      <c r="D137" s="10">
        <v>2766006.41</v>
      </c>
      <c r="E137" s="10">
        <v>1188486.3999999999</v>
      </c>
      <c r="F137" s="10">
        <v>11590.71</v>
      </c>
      <c r="G137" s="10">
        <v>445498.61</v>
      </c>
      <c r="H137" s="10">
        <v>821490.38</v>
      </c>
      <c r="I137" s="30"/>
      <c r="J137" s="30"/>
      <c r="K137" s="10">
        <f t="shared" ref="K137:L137" si="20">C59+E59+G59+I59+C98+E98+G98+I98+C137+E137+G137</f>
        <v>27583467.979999997</v>
      </c>
      <c r="L137" s="10">
        <f t="shared" si="20"/>
        <v>16558010.420000002</v>
      </c>
    </row>
    <row r="138" spans="1:12" x14ac:dyDescent="0.3">
      <c r="A138" s="1" t="s">
        <v>581</v>
      </c>
      <c r="B138" s="26" t="s">
        <v>601</v>
      </c>
      <c r="C138" s="10">
        <v>1441179</v>
      </c>
      <c r="D138" s="10">
        <v>2054842</v>
      </c>
      <c r="E138" s="10">
        <v>3891353</v>
      </c>
      <c r="F138" s="10">
        <v>2204307</v>
      </c>
      <c r="G138" s="10">
        <v>1348030</v>
      </c>
      <c r="H138" s="10">
        <v>888821</v>
      </c>
      <c r="I138" s="30"/>
      <c r="J138" s="30"/>
      <c r="K138" s="10">
        <f t="shared" ref="K138:L138" si="21">C60+E60+G60+I60+C99+E99+G99+I99+C138+E138+G138</f>
        <v>60158820</v>
      </c>
      <c r="L138" s="10">
        <f t="shared" si="21"/>
        <v>46054951</v>
      </c>
    </row>
    <row r="139" spans="1:12" x14ac:dyDescent="0.3">
      <c r="A139" s="1" t="s">
        <v>581</v>
      </c>
      <c r="B139" s="26" t="s">
        <v>602</v>
      </c>
      <c r="C139" s="10">
        <v>1362064</v>
      </c>
      <c r="D139" s="10">
        <v>1529000</v>
      </c>
      <c r="E139" s="10">
        <v>2420564.17</v>
      </c>
      <c r="F139" s="10">
        <v>187124.99</v>
      </c>
      <c r="G139" s="10">
        <v>3671086.59</v>
      </c>
      <c r="H139" s="10">
        <v>2898401.06</v>
      </c>
      <c r="I139" s="30"/>
      <c r="J139" s="30"/>
      <c r="K139" s="10">
        <f t="shared" ref="K139:L139" si="22">C61+E61+G61+I61+C100+E100+G100+I100+C139+E139+G139</f>
        <v>55215460.980000004</v>
      </c>
      <c r="L139" s="10">
        <f t="shared" si="22"/>
        <v>30352795.479999997</v>
      </c>
    </row>
    <row r="140" spans="1:12" x14ac:dyDescent="0.3">
      <c r="A140" s="1" t="s">
        <v>581</v>
      </c>
      <c r="B140" s="26" t="s">
        <v>603</v>
      </c>
      <c r="C140" s="10">
        <v>439981</v>
      </c>
      <c r="D140" s="10">
        <v>540000</v>
      </c>
      <c r="E140" s="10">
        <v>51953</v>
      </c>
      <c r="F140" s="10">
        <v>35200</v>
      </c>
      <c r="G140" s="10">
        <v>4495995.82</v>
      </c>
      <c r="H140" s="10">
        <v>333389.67</v>
      </c>
      <c r="I140" s="30"/>
      <c r="J140" s="30"/>
      <c r="K140" s="10">
        <f t="shared" ref="K140:L140" si="23">C62+E62+G62+I62+C101+E101+G101+I101+C140+E140+G140</f>
        <v>28199679.82</v>
      </c>
      <c r="L140" s="10">
        <f t="shared" si="23"/>
        <v>20481798.670000002</v>
      </c>
    </row>
    <row r="141" spans="1:12" x14ac:dyDescent="0.3">
      <c r="A141" s="1" t="s">
        <v>581</v>
      </c>
      <c r="B141" s="26" t="s">
        <v>604</v>
      </c>
      <c r="C141" s="10">
        <v>490264.82</v>
      </c>
      <c r="D141" s="10">
        <v>669114.01</v>
      </c>
      <c r="E141" s="10">
        <v>664628.67000000004</v>
      </c>
      <c r="F141" s="10">
        <v>338042.52</v>
      </c>
      <c r="G141" s="10">
        <v>727969.42</v>
      </c>
      <c r="H141" s="10">
        <v>93567.11</v>
      </c>
      <c r="I141" s="30"/>
      <c r="J141" s="30"/>
      <c r="K141" s="10">
        <f t="shared" ref="K141:L141" si="24">C63+E63+G63+I63+C102+E102+G102+I102+C141+E141+G141</f>
        <v>22495866.080000006</v>
      </c>
      <c r="L141" s="10">
        <f t="shared" si="24"/>
        <v>15171265.289999999</v>
      </c>
    </row>
    <row r="142" spans="1:12" x14ac:dyDescent="0.3">
      <c r="A142" s="1" t="s">
        <v>581</v>
      </c>
      <c r="B142" s="26" t="s">
        <v>605</v>
      </c>
      <c r="C142" s="10">
        <v>0</v>
      </c>
      <c r="D142" s="10">
        <v>0</v>
      </c>
      <c r="E142" s="10">
        <v>84688.45</v>
      </c>
      <c r="F142" s="10">
        <v>1844.88</v>
      </c>
      <c r="G142" s="10">
        <v>1660027.28</v>
      </c>
      <c r="H142" s="10">
        <v>974289.75</v>
      </c>
      <c r="I142" s="30"/>
      <c r="J142" s="30"/>
      <c r="K142" s="10">
        <f t="shared" ref="K142:L142" si="25">C64+E64+G64+I64+C103+E103+G103+I103+C142+E142+G142</f>
        <v>30288359.709999997</v>
      </c>
      <c r="L142" s="10">
        <f t="shared" si="25"/>
        <v>23103509.210000001</v>
      </c>
    </row>
    <row r="143" spans="1:12" x14ac:dyDescent="0.3">
      <c r="A143" s="1" t="s">
        <v>581</v>
      </c>
      <c r="B143" s="26" t="s">
        <v>606</v>
      </c>
      <c r="C143" s="10">
        <v>548517.71</v>
      </c>
      <c r="D143" s="10">
        <v>1453368.82</v>
      </c>
      <c r="E143" s="10">
        <v>425832.82</v>
      </c>
      <c r="F143" s="10">
        <v>9373.0499999999993</v>
      </c>
      <c r="G143" s="10">
        <v>1606745.42</v>
      </c>
      <c r="H143" s="10">
        <v>1064789.97</v>
      </c>
      <c r="I143" s="30"/>
      <c r="J143" s="30"/>
      <c r="K143" s="10">
        <f t="shared" ref="K143:L143" si="26">C65+E65+G65+I65+C104+E104+G104+I104+C143+E143+G143</f>
        <v>24076793.25</v>
      </c>
      <c r="L143" s="10">
        <f t="shared" si="26"/>
        <v>17366384.699999999</v>
      </c>
    </row>
    <row r="144" spans="1:12" x14ac:dyDescent="0.3">
      <c r="A144" s="1" t="s">
        <v>581</v>
      </c>
      <c r="B144" s="26" t="s">
        <v>607</v>
      </c>
      <c r="C144" s="10">
        <v>514300</v>
      </c>
      <c r="D144" s="10">
        <v>780000</v>
      </c>
      <c r="E144" s="10">
        <v>736000</v>
      </c>
      <c r="F144" s="10">
        <v>5700</v>
      </c>
      <c r="G144" s="10">
        <v>140400</v>
      </c>
      <c r="H144" s="10">
        <v>525000</v>
      </c>
      <c r="I144" s="30"/>
      <c r="J144" s="30"/>
      <c r="K144" s="10">
        <f t="shared" ref="K144:L144" si="27">C66+E66+G66+I66+C105+E105+G105+I105+C144+E144+G144</f>
        <v>40756500</v>
      </c>
      <c r="L144" s="10">
        <f t="shared" si="27"/>
        <v>5784400</v>
      </c>
    </row>
    <row r="145" spans="1:13" x14ac:dyDescent="0.3">
      <c r="A145" s="1" t="s">
        <v>581</v>
      </c>
      <c r="B145" s="26" t="s">
        <v>608</v>
      </c>
      <c r="C145" s="10">
        <v>2391164.9500000002</v>
      </c>
      <c r="D145" s="10">
        <v>3156028.93</v>
      </c>
      <c r="E145" s="10">
        <v>2834756.62</v>
      </c>
      <c r="F145" s="10">
        <v>27545.15</v>
      </c>
      <c r="G145" s="10">
        <v>512238</v>
      </c>
      <c r="H145" s="10">
        <v>332200</v>
      </c>
      <c r="I145" s="30"/>
      <c r="J145" s="30"/>
      <c r="K145" s="10">
        <f t="shared" ref="K145:L145" si="28">C67+E67+G67+I67+C106+E106+G106+I106+C145+E145+G145</f>
        <v>60638998.869999997</v>
      </c>
      <c r="L145" s="10">
        <f t="shared" si="28"/>
        <v>41698400.930000007</v>
      </c>
    </row>
    <row r="146" spans="1:13" x14ac:dyDescent="0.3">
      <c r="A146" s="1" t="s">
        <v>581</v>
      </c>
      <c r="B146" s="26" t="s">
        <v>609</v>
      </c>
      <c r="C146" s="10">
        <v>1536879.28</v>
      </c>
      <c r="D146" s="10">
        <v>2704809.33</v>
      </c>
      <c r="E146" s="10">
        <v>904112.41</v>
      </c>
      <c r="F146" s="10">
        <v>40230.620000000003</v>
      </c>
      <c r="G146" s="10">
        <v>4074902.74</v>
      </c>
      <c r="H146" s="10">
        <v>3491398.34</v>
      </c>
      <c r="I146" s="30"/>
      <c r="J146" s="30"/>
      <c r="K146" s="10">
        <f t="shared" ref="K146:L146" si="29">C68+E68+G68+I68+C107+E107+G107+I107+C146+E146+G146</f>
        <v>51275587.729999997</v>
      </c>
      <c r="L146" s="10">
        <f t="shared" si="29"/>
        <v>35389805.080000006</v>
      </c>
    </row>
    <row r="147" spans="1:13" x14ac:dyDescent="0.3">
      <c r="A147" s="1" t="s">
        <v>581</v>
      </c>
      <c r="B147" s="26" t="s">
        <v>610</v>
      </c>
      <c r="C147" s="10">
        <v>944287.19</v>
      </c>
      <c r="D147" s="10">
        <v>1739565.75</v>
      </c>
      <c r="E147" s="10">
        <v>1861266.14</v>
      </c>
      <c r="F147" s="10">
        <v>311675.67</v>
      </c>
      <c r="G147" s="10">
        <v>126784.35</v>
      </c>
      <c r="H147" s="10">
        <v>0</v>
      </c>
      <c r="I147" s="30"/>
      <c r="J147" s="30"/>
      <c r="K147" s="10">
        <f t="shared" ref="K147:L147" si="30">C69+E69+G69+I69+C108+E108+G108+I108+C147+E147+G147</f>
        <v>25497314.020000007</v>
      </c>
      <c r="L147" s="10">
        <f t="shared" si="30"/>
        <v>19041986.840000004</v>
      </c>
    </row>
    <row r="148" spans="1:13" x14ac:dyDescent="0.3">
      <c r="A148" s="1" t="s">
        <v>581</v>
      </c>
      <c r="B148" s="26" t="s">
        <v>611</v>
      </c>
      <c r="C148" s="10">
        <v>1491370</v>
      </c>
      <c r="D148" s="10">
        <v>2815454</v>
      </c>
      <c r="E148" s="10">
        <v>311043</v>
      </c>
      <c r="F148" s="10">
        <v>1035</v>
      </c>
      <c r="G148" s="10">
        <v>1001537</v>
      </c>
      <c r="H148" s="10">
        <v>1000000</v>
      </c>
      <c r="I148" s="30"/>
      <c r="J148" s="30"/>
      <c r="K148" s="10">
        <f>C70+E70+G70+I70+C109+E109+G109+I109+C148+E148+G148</f>
        <v>40025667</v>
      </c>
      <c r="L148" s="10">
        <f>D70+F70+H70+J70+D109+F109+H109+J109+D148+F148+H148</f>
        <v>26248746</v>
      </c>
    </row>
    <row r="149" spans="1:13" x14ac:dyDescent="0.3">
      <c r="A149" s="1" t="s">
        <v>360</v>
      </c>
      <c r="B149" s="26" t="s">
        <v>612</v>
      </c>
      <c r="C149" s="10">
        <v>1720025.01</v>
      </c>
      <c r="D149" s="10">
        <v>2534086.0299999998</v>
      </c>
      <c r="E149" s="10">
        <v>1463477.53</v>
      </c>
      <c r="F149" s="10">
        <v>71511.31</v>
      </c>
      <c r="G149" s="10">
        <v>137131.19</v>
      </c>
      <c r="H149" s="10">
        <v>400000</v>
      </c>
      <c r="I149" s="30"/>
      <c r="J149" s="30"/>
      <c r="K149" s="10">
        <f>C71+E71+G71+I71+C110+E110+G110+I110+C149+E149+G149</f>
        <v>30120719.010000005</v>
      </c>
      <c r="L149" s="10">
        <f>D71+F71+H71+J71+D110+F110+H110+J110+D149+F149+H149</f>
        <v>18570247.859999999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H151" si="31">SUBTOTAL(9,C118:C150)</f>
        <v>57167931.460000008</v>
      </c>
      <c r="D151" s="11">
        <f t="shared" si="31"/>
        <v>108745895.79999998</v>
      </c>
      <c r="E151" s="11">
        <f t="shared" si="31"/>
        <v>46676266.390000001</v>
      </c>
      <c r="F151" s="11">
        <f t="shared" si="31"/>
        <v>4441420.1099999994</v>
      </c>
      <c r="G151" s="11">
        <f t="shared" si="31"/>
        <v>32684131.760000009</v>
      </c>
      <c r="H151" s="11">
        <f t="shared" si="31"/>
        <v>24604337.02</v>
      </c>
      <c r="I151" s="4"/>
      <c r="J151" s="4"/>
      <c r="K151" s="11">
        <f>SUBTOTAL(9,K118:K150)</f>
        <v>1353833813.8299999</v>
      </c>
      <c r="L151" s="11">
        <f>SUBTOTAL(9,L118:L150)</f>
        <v>828230113.64000022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13"/>
      <c r="D154" s="213"/>
      <c r="E154" s="213"/>
      <c r="F154" s="213"/>
      <c r="G154" s="213"/>
      <c r="H154" s="213"/>
      <c r="I154" s="213"/>
      <c r="J154" s="218"/>
      <c r="K154" s="215" t="s">
        <v>146</v>
      </c>
      <c r="L154" s="212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56" t="s">
        <v>251</v>
      </c>
      <c r="L155" s="2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2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3">
      <c r="A158" s="1" t="s">
        <v>159</v>
      </c>
      <c r="B158" s="26"/>
      <c r="C158" s="4"/>
      <c r="D158" s="4"/>
      <c r="E158" s="4"/>
      <c r="F158" s="4"/>
      <c r="G158" s="4"/>
      <c r="H158" s="216" t="s">
        <v>507</v>
      </c>
      <c r="I158" s="216"/>
      <c r="J158" s="216"/>
      <c r="K158" s="152">
        <v>0</v>
      </c>
      <c r="L158" s="152">
        <v>0</v>
      </c>
    </row>
    <row r="159" spans="1:13" x14ac:dyDescent="0.3"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1353833813.8299999</v>
      </c>
      <c r="L159" s="15">
        <f>L151+L158</f>
        <v>828230113.64000022</v>
      </c>
    </row>
    <row r="160" spans="1:13" x14ac:dyDescent="0.3">
      <c r="A160" s="1" t="s">
        <v>163</v>
      </c>
      <c r="B160" s="26"/>
      <c r="C160" s="4"/>
      <c r="D160" s="4"/>
      <c r="E160" s="4"/>
      <c r="F160" s="4"/>
      <c r="G160" s="4"/>
      <c r="H160" s="216" t="s">
        <v>493</v>
      </c>
      <c r="I160" s="216"/>
      <c r="J160" s="216"/>
      <c r="K160" s="4">
        <v>2281232</v>
      </c>
      <c r="L160" s="4">
        <v>2281232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39"/>
      <c r="I161" s="139"/>
      <c r="J161" s="139"/>
      <c r="K161" s="139"/>
      <c r="L161" s="4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17" t="s">
        <v>160</v>
      </c>
      <c r="I162" s="217"/>
      <c r="J162" s="217"/>
      <c r="K162" s="141">
        <f>K159-K160</f>
        <v>1351552581.8299999</v>
      </c>
      <c r="L162" s="163">
        <f>L159-L160</f>
        <v>825948881.64000022</v>
      </c>
    </row>
    <row r="163" spans="2:12" ht="13.5" thickTop="1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3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5" x14ac:dyDescent="0.35">
      <c r="K168" s="166" t="s">
        <v>156</v>
      </c>
      <c r="L168" s="166" t="s">
        <v>156</v>
      </c>
    </row>
  </sheetData>
  <mergeCells count="24"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  <mergeCell ref="C154:D154"/>
    <mergeCell ref="G154:H154"/>
    <mergeCell ref="I154:J154"/>
    <mergeCell ref="G115:H115"/>
    <mergeCell ref="I76:J76"/>
    <mergeCell ref="C115:D115"/>
    <mergeCell ref="K154:L154"/>
    <mergeCell ref="E154:F154"/>
    <mergeCell ref="H160:J160"/>
    <mergeCell ref="H162:J162"/>
    <mergeCell ref="H158:J158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0" width="13" style="1" customWidth="1"/>
    <col min="11" max="11" width="17.453125" style="1" customWidth="1"/>
    <col min="12" max="12" width="15.453125" style="1" customWidth="1"/>
    <col min="13" max="13" width="13" style="1" customWidth="1"/>
    <col min="14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166</v>
      </c>
      <c r="L12" s="1" t="s">
        <v>166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3">
      <c r="A19" s="1" t="s">
        <v>222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3" customFormat="1" ht="12.5" x14ac:dyDescent="0.25"/>
    <row r="22" spans="1:13" hidden="1" x14ac:dyDescent="0.3">
      <c r="A22" s="1" t="s">
        <v>167</v>
      </c>
    </row>
    <row r="23" spans="1:13" hidden="1" x14ac:dyDescent="0.3">
      <c r="A23" s="1" t="s">
        <v>371</v>
      </c>
    </row>
    <row r="24" spans="1:13" hidden="1" x14ac:dyDescent="0.3">
      <c r="A24" s="1" t="s">
        <v>372</v>
      </c>
      <c r="B24" s="8"/>
      <c r="K24" s="1" t="s">
        <v>226</v>
      </c>
      <c r="L24" s="1" t="s">
        <v>226</v>
      </c>
    </row>
    <row r="25" spans="1:13" hidden="1" x14ac:dyDescent="0.3">
      <c r="A25" s="1" t="s">
        <v>373</v>
      </c>
      <c r="C25" s="7"/>
      <c r="E25" s="7"/>
      <c r="G25" s="7"/>
      <c r="I25" s="7"/>
      <c r="K25" s="7">
        <v>10</v>
      </c>
      <c r="L25" s="1">
        <v>10</v>
      </c>
    </row>
    <row r="26" spans="1:13" hidden="1" x14ac:dyDescent="0.3">
      <c r="A26" s="1" t="s">
        <v>374</v>
      </c>
      <c r="K26" s="1">
        <v>80</v>
      </c>
      <c r="L26" s="1">
        <v>80</v>
      </c>
    </row>
    <row r="27" spans="1:13" s="22" customFormat="1" ht="12.75" hidden="1" customHeight="1" x14ac:dyDescent="0.35">
      <c r="A27" s="1" t="s">
        <v>375</v>
      </c>
      <c r="C27" s="1"/>
      <c r="D27" s="1"/>
      <c r="E27" s="1"/>
      <c r="F27" s="1"/>
      <c r="G27" s="1"/>
      <c r="H27" s="1"/>
      <c r="I27" s="23"/>
      <c r="J27" s="1"/>
      <c r="K27" s="7" t="s">
        <v>355</v>
      </c>
      <c r="L27" s="7" t="s">
        <v>355</v>
      </c>
    </row>
    <row r="28" spans="1:13" x14ac:dyDescent="0.3">
      <c r="K28" s="2"/>
      <c r="L28" s="3"/>
    </row>
    <row r="29" spans="1:13" ht="17.5" x14ac:dyDescent="0.35">
      <c r="B29" s="198" t="s">
        <v>258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</row>
    <row r="30" spans="1:13" ht="25.5" customHeight="1" x14ac:dyDescent="0.3">
      <c r="B30" s="13" t="s">
        <v>506</v>
      </c>
      <c r="C30" s="220" t="s">
        <v>300</v>
      </c>
      <c r="D30" s="221"/>
      <c r="E30" s="220" t="s">
        <v>301</v>
      </c>
      <c r="F30" s="221"/>
      <c r="G30" s="220" t="s">
        <v>302</v>
      </c>
      <c r="H30" s="221"/>
      <c r="I30" s="220" t="s">
        <v>303</v>
      </c>
      <c r="J30" s="221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581</v>
      </c>
      <c r="B34" s="8" t="s">
        <v>582</v>
      </c>
      <c r="C34" s="10">
        <v>2348570</v>
      </c>
      <c r="D34" s="10">
        <v>61615</v>
      </c>
      <c r="E34" s="10">
        <v>1623104</v>
      </c>
      <c r="F34" s="10">
        <v>32626</v>
      </c>
      <c r="G34" s="10">
        <v>98066</v>
      </c>
      <c r="H34" s="10">
        <v>1523</v>
      </c>
      <c r="I34" s="10">
        <v>95404</v>
      </c>
      <c r="J34" s="10">
        <v>440</v>
      </c>
      <c r="K34" s="4"/>
      <c r="L34" s="4"/>
    </row>
    <row r="35" spans="1:12" x14ac:dyDescent="0.3">
      <c r="A35" s="1" t="s">
        <v>581</v>
      </c>
      <c r="B35" s="8" t="s">
        <v>583</v>
      </c>
      <c r="C35" s="10">
        <v>2560171</v>
      </c>
      <c r="D35" s="10">
        <v>2558283.9500000002</v>
      </c>
      <c r="E35" s="10">
        <v>1946284.75</v>
      </c>
      <c r="F35" s="10">
        <v>1948921.33</v>
      </c>
      <c r="G35" s="10">
        <v>0</v>
      </c>
      <c r="H35" s="10">
        <v>0</v>
      </c>
      <c r="I35" s="10">
        <v>59100.65</v>
      </c>
      <c r="J35" s="10">
        <v>489.96</v>
      </c>
      <c r="K35" s="4"/>
      <c r="L35" s="4"/>
    </row>
    <row r="36" spans="1:12" x14ac:dyDescent="0.3">
      <c r="A36" s="1" t="s">
        <v>581</v>
      </c>
      <c r="B36" s="8" t="s">
        <v>584</v>
      </c>
      <c r="C36" s="10">
        <v>6773968.5700000003</v>
      </c>
      <c r="D36" s="10">
        <v>6743682.1299999999</v>
      </c>
      <c r="E36" s="10">
        <v>3496766.53</v>
      </c>
      <c r="F36" s="10">
        <v>3327016.52</v>
      </c>
      <c r="G36" s="10">
        <v>459452.91</v>
      </c>
      <c r="H36" s="10">
        <v>447162.78</v>
      </c>
      <c r="I36" s="10">
        <v>281165.76</v>
      </c>
      <c r="J36" s="10">
        <v>4400</v>
      </c>
      <c r="K36" s="4"/>
      <c r="L36" s="4"/>
    </row>
    <row r="37" spans="1:12" x14ac:dyDescent="0.3">
      <c r="A37" s="1" t="s">
        <v>581</v>
      </c>
      <c r="B37" s="8" t="s">
        <v>585</v>
      </c>
      <c r="C37" s="10">
        <v>7136300</v>
      </c>
      <c r="D37" s="10">
        <v>6911600</v>
      </c>
      <c r="E37" s="10">
        <v>3244500</v>
      </c>
      <c r="F37" s="10">
        <v>2946200</v>
      </c>
      <c r="G37" s="10">
        <v>5800</v>
      </c>
      <c r="H37" s="10">
        <v>6100</v>
      </c>
      <c r="I37" s="10">
        <v>286100</v>
      </c>
      <c r="J37" s="10">
        <v>6500</v>
      </c>
      <c r="K37" s="4"/>
      <c r="L37" s="4"/>
    </row>
    <row r="38" spans="1:12" x14ac:dyDescent="0.3">
      <c r="A38" s="1" t="s">
        <v>581</v>
      </c>
      <c r="B38" s="8" t="s">
        <v>586</v>
      </c>
      <c r="C38" s="10">
        <v>24620255</v>
      </c>
      <c r="D38" s="10">
        <v>24620255</v>
      </c>
      <c r="E38" s="10">
        <v>9090772</v>
      </c>
      <c r="F38" s="10">
        <v>9090772</v>
      </c>
      <c r="G38" s="10">
        <v>0</v>
      </c>
      <c r="H38" s="10">
        <v>0</v>
      </c>
      <c r="I38" s="10">
        <v>2038906</v>
      </c>
      <c r="J38" s="10">
        <v>39576</v>
      </c>
      <c r="K38" s="4"/>
      <c r="L38" s="4"/>
    </row>
    <row r="39" spans="1:12" x14ac:dyDescent="0.3">
      <c r="A39" s="1" t="s">
        <v>581</v>
      </c>
      <c r="B39" s="8" t="s">
        <v>587</v>
      </c>
      <c r="C39" s="10">
        <v>13460868</v>
      </c>
      <c r="D39" s="10">
        <v>332860</v>
      </c>
      <c r="E39" s="10">
        <v>2556790</v>
      </c>
      <c r="F39" s="10">
        <v>80870</v>
      </c>
      <c r="G39" s="10">
        <v>627180</v>
      </c>
      <c r="H39" s="10">
        <v>21680</v>
      </c>
      <c r="I39" s="10">
        <v>482606</v>
      </c>
      <c r="J39" s="10">
        <v>8357</v>
      </c>
      <c r="K39" s="4"/>
      <c r="L39" s="4"/>
    </row>
    <row r="40" spans="1:12" x14ac:dyDescent="0.3">
      <c r="A40" s="1" t="s">
        <v>581</v>
      </c>
      <c r="B40" s="8" t="s">
        <v>588</v>
      </c>
      <c r="C40" s="10">
        <v>27405795</v>
      </c>
      <c r="D40" s="10">
        <v>26669027</v>
      </c>
      <c r="E40" s="10">
        <v>10892761</v>
      </c>
      <c r="F40" s="10">
        <v>10558380</v>
      </c>
      <c r="G40" s="10">
        <v>0</v>
      </c>
      <c r="H40" s="10">
        <v>0</v>
      </c>
      <c r="I40" s="10">
        <v>479858</v>
      </c>
      <c r="J40" s="10">
        <v>3000</v>
      </c>
      <c r="K40" s="4"/>
      <c r="L40" s="4"/>
    </row>
    <row r="41" spans="1:12" x14ac:dyDescent="0.3">
      <c r="A41" s="1" t="s">
        <v>581</v>
      </c>
      <c r="B41" s="8" t="s">
        <v>589</v>
      </c>
      <c r="C41" s="10">
        <v>5235477</v>
      </c>
      <c r="D41" s="10">
        <v>3520950</v>
      </c>
      <c r="E41" s="10">
        <v>1979557</v>
      </c>
      <c r="F41" s="10">
        <v>1203526</v>
      </c>
      <c r="G41" s="10">
        <v>0</v>
      </c>
      <c r="H41" s="10">
        <v>0</v>
      </c>
      <c r="I41" s="10">
        <v>269868</v>
      </c>
      <c r="J41" s="10">
        <v>2500</v>
      </c>
      <c r="K41" s="4"/>
      <c r="L41" s="4"/>
    </row>
    <row r="42" spans="1:12" x14ac:dyDescent="0.3">
      <c r="A42" s="1" t="s">
        <v>581</v>
      </c>
      <c r="B42" s="8" t="s">
        <v>590</v>
      </c>
      <c r="C42" s="10">
        <v>10688666.800000001</v>
      </c>
      <c r="D42" s="10">
        <v>10838021.689999999</v>
      </c>
      <c r="E42" s="10">
        <v>6196853.8700000001</v>
      </c>
      <c r="F42" s="10">
        <v>6294702.9100000001</v>
      </c>
      <c r="G42" s="10">
        <v>0</v>
      </c>
      <c r="H42" s="10">
        <v>0</v>
      </c>
      <c r="I42" s="10">
        <v>1027225.2</v>
      </c>
      <c r="J42" s="10">
        <v>9859.36</v>
      </c>
      <c r="K42" s="4"/>
      <c r="L42" s="4"/>
    </row>
    <row r="43" spans="1:12" x14ac:dyDescent="0.3">
      <c r="A43" s="1" t="s">
        <v>581</v>
      </c>
      <c r="B43" s="8" t="s">
        <v>591</v>
      </c>
      <c r="C43" s="10">
        <v>2010979.37</v>
      </c>
      <c r="D43" s="10">
        <v>35477.519999999997</v>
      </c>
      <c r="E43" s="10">
        <v>575759.41</v>
      </c>
      <c r="F43" s="10">
        <v>10719.17</v>
      </c>
      <c r="G43" s="10">
        <v>0</v>
      </c>
      <c r="H43" s="10">
        <v>0</v>
      </c>
      <c r="I43" s="10">
        <v>375126.99</v>
      </c>
      <c r="J43" s="10">
        <v>39000</v>
      </c>
      <c r="K43" s="4"/>
      <c r="L43" s="4"/>
    </row>
    <row r="44" spans="1:12" x14ac:dyDescent="0.3">
      <c r="A44" s="1" t="s">
        <v>581</v>
      </c>
      <c r="B44" s="8" t="s">
        <v>592</v>
      </c>
      <c r="C44" s="10">
        <v>6054930.1900000004</v>
      </c>
      <c r="D44" s="10">
        <v>6807590.75</v>
      </c>
      <c r="E44" s="10">
        <v>2706051.49</v>
      </c>
      <c r="F44" s="10">
        <v>2003953.35</v>
      </c>
      <c r="G44" s="10">
        <v>0</v>
      </c>
      <c r="H44" s="10">
        <v>0</v>
      </c>
      <c r="I44" s="10">
        <v>560434.86</v>
      </c>
      <c r="J44" s="10">
        <v>6010.25</v>
      </c>
      <c r="K44" s="4"/>
      <c r="L44" s="4"/>
    </row>
    <row r="45" spans="1:12" x14ac:dyDescent="0.3">
      <c r="A45" s="1" t="s">
        <v>581</v>
      </c>
      <c r="B45" s="8" t="s">
        <v>593</v>
      </c>
      <c r="C45" s="10">
        <v>9349401.0199999996</v>
      </c>
      <c r="D45" s="10">
        <v>442146.48</v>
      </c>
      <c r="E45" s="10">
        <v>3546554.55</v>
      </c>
      <c r="F45" s="10">
        <v>82303.850000000006</v>
      </c>
      <c r="G45" s="10">
        <v>238433.41</v>
      </c>
      <c r="H45" s="10">
        <v>5506.15</v>
      </c>
      <c r="I45" s="10">
        <v>1190058.74</v>
      </c>
      <c r="J45" s="10">
        <v>79561.009999999995</v>
      </c>
      <c r="K45" s="4"/>
      <c r="L45" s="4"/>
    </row>
    <row r="46" spans="1:12" x14ac:dyDescent="0.3">
      <c r="A46" s="1" t="s">
        <v>581</v>
      </c>
      <c r="B46" s="8" t="s">
        <v>594</v>
      </c>
      <c r="C46" s="10">
        <v>4492967.8</v>
      </c>
      <c r="D46" s="10">
        <v>3642611.1</v>
      </c>
      <c r="E46" s="10">
        <v>4310733.55</v>
      </c>
      <c r="F46" s="10">
        <v>3323008.94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3">
      <c r="A47" s="1" t="s">
        <v>581</v>
      </c>
      <c r="B47" s="8" t="s">
        <v>595</v>
      </c>
      <c r="C47" s="10">
        <v>3484993.15</v>
      </c>
      <c r="D47" s="10">
        <v>3499443.09</v>
      </c>
      <c r="E47" s="10">
        <v>2363466.98</v>
      </c>
      <c r="F47" s="10">
        <v>2406938.7599999998</v>
      </c>
      <c r="G47" s="10">
        <v>468357.52</v>
      </c>
      <c r="H47" s="10">
        <v>468782.39</v>
      </c>
      <c r="I47" s="10">
        <v>73450.75</v>
      </c>
      <c r="J47" s="10">
        <v>10539.35</v>
      </c>
      <c r="K47" s="4"/>
      <c r="L47" s="4"/>
    </row>
    <row r="48" spans="1:12" x14ac:dyDescent="0.3">
      <c r="A48" s="1" t="s">
        <v>581</v>
      </c>
      <c r="B48" s="8" t="s">
        <v>596</v>
      </c>
      <c r="C48" s="10">
        <v>2614426.0299999998</v>
      </c>
      <c r="D48" s="10">
        <v>2538436.85</v>
      </c>
      <c r="E48" s="10">
        <v>1591486.76</v>
      </c>
      <c r="F48" s="10">
        <v>1570626.62</v>
      </c>
      <c r="G48" s="10">
        <v>0</v>
      </c>
      <c r="H48" s="10">
        <v>0</v>
      </c>
      <c r="I48" s="10">
        <v>37960.03</v>
      </c>
      <c r="J48" s="10">
        <v>2553.25</v>
      </c>
      <c r="K48" s="4"/>
      <c r="L48" s="4"/>
    </row>
    <row r="49" spans="1:12" x14ac:dyDescent="0.3">
      <c r="A49" s="1" t="s">
        <v>581</v>
      </c>
      <c r="B49" s="8" t="s">
        <v>597</v>
      </c>
      <c r="C49" s="10">
        <v>1599023.75</v>
      </c>
      <c r="D49" s="10">
        <v>1557217.09</v>
      </c>
      <c r="E49" s="10">
        <v>1049765.28</v>
      </c>
      <c r="F49" s="10">
        <v>1022347.42</v>
      </c>
      <c r="G49" s="10">
        <v>140136.92000000001</v>
      </c>
      <c r="H49" s="10">
        <v>136766.97</v>
      </c>
      <c r="I49" s="10">
        <v>10444.15</v>
      </c>
      <c r="J49" s="10">
        <v>0</v>
      </c>
      <c r="K49" s="4"/>
      <c r="L49" s="4"/>
    </row>
    <row r="50" spans="1:12" x14ac:dyDescent="0.3">
      <c r="A50" s="1" t="s">
        <v>581</v>
      </c>
      <c r="B50" s="8" t="s">
        <v>598</v>
      </c>
      <c r="C50" s="10">
        <v>9392117.1199999992</v>
      </c>
      <c r="D50" s="10">
        <v>9609063.6600000001</v>
      </c>
      <c r="E50" s="10">
        <v>3898237.58</v>
      </c>
      <c r="F50" s="10">
        <v>3785390.85</v>
      </c>
      <c r="G50" s="10">
        <v>0</v>
      </c>
      <c r="H50" s="10">
        <v>0</v>
      </c>
      <c r="I50" s="10">
        <v>165938.23000000001</v>
      </c>
      <c r="J50" s="10">
        <v>5000</v>
      </c>
      <c r="K50" s="4"/>
      <c r="L50" s="4"/>
    </row>
    <row r="51" spans="1:12" x14ac:dyDescent="0.3">
      <c r="A51" s="1" t="s">
        <v>581</v>
      </c>
      <c r="B51" s="8" t="s">
        <v>599</v>
      </c>
      <c r="C51" s="10">
        <v>2161921.66</v>
      </c>
      <c r="D51" s="10">
        <v>57177.5</v>
      </c>
      <c r="E51" s="10">
        <v>905392.72</v>
      </c>
      <c r="F51" s="10">
        <v>23525</v>
      </c>
      <c r="G51" s="10">
        <v>0</v>
      </c>
      <c r="H51" s="10">
        <v>0</v>
      </c>
      <c r="I51" s="10">
        <v>40000</v>
      </c>
      <c r="J51" s="10">
        <v>0</v>
      </c>
      <c r="K51" s="4"/>
      <c r="L51" s="4"/>
    </row>
    <row r="52" spans="1:12" x14ac:dyDescent="0.3">
      <c r="A52" s="1" t="s">
        <v>581</v>
      </c>
      <c r="B52" s="8" t="s">
        <v>600</v>
      </c>
      <c r="C52" s="10">
        <v>5136644.7</v>
      </c>
      <c r="D52" s="10">
        <v>4950155.12</v>
      </c>
      <c r="E52" s="10">
        <v>2211421.5099999998</v>
      </c>
      <c r="F52" s="10">
        <v>2119365.48</v>
      </c>
      <c r="G52" s="10">
        <v>137508.81</v>
      </c>
      <c r="H52" s="10">
        <v>130662.67</v>
      </c>
      <c r="I52" s="10">
        <v>315243.01</v>
      </c>
      <c r="J52" s="10">
        <v>4331.4799999999996</v>
      </c>
      <c r="K52" s="4"/>
      <c r="L52" s="4"/>
    </row>
    <row r="53" spans="1:12" x14ac:dyDescent="0.3">
      <c r="A53" s="1" t="s">
        <v>581</v>
      </c>
      <c r="B53" s="8" t="s">
        <v>601</v>
      </c>
      <c r="C53" s="10">
        <v>8157402</v>
      </c>
      <c r="D53" s="10">
        <v>6527359</v>
      </c>
      <c r="E53" s="10">
        <v>5475916</v>
      </c>
      <c r="F53" s="10">
        <v>4044903</v>
      </c>
      <c r="G53" s="10">
        <v>459976</v>
      </c>
      <c r="H53" s="10">
        <v>360638</v>
      </c>
      <c r="I53" s="10">
        <v>96673</v>
      </c>
      <c r="J53" s="10">
        <v>3865</v>
      </c>
      <c r="K53" s="4"/>
      <c r="L53" s="4"/>
    </row>
    <row r="54" spans="1:12" x14ac:dyDescent="0.3">
      <c r="A54" s="1" t="s">
        <v>581</v>
      </c>
      <c r="B54" s="8" t="s">
        <v>602</v>
      </c>
      <c r="C54" s="10">
        <v>5331428.26</v>
      </c>
      <c r="D54" s="10">
        <v>277571.65999999997</v>
      </c>
      <c r="E54" s="10">
        <v>4119025.63</v>
      </c>
      <c r="F54" s="10">
        <v>151708.07</v>
      </c>
      <c r="G54" s="10">
        <v>66010.25</v>
      </c>
      <c r="H54" s="10">
        <v>5776.01</v>
      </c>
      <c r="I54" s="10">
        <v>60528.24</v>
      </c>
      <c r="J54" s="10">
        <v>22382.639999999999</v>
      </c>
      <c r="K54" s="4"/>
      <c r="L54" s="4"/>
    </row>
    <row r="55" spans="1:12" x14ac:dyDescent="0.3">
      <c r="A55" s="1" t="s">
        <v>581</v>
      </c>
      <c r="B55" s="8" t="s">
        <v>603</v>
      </c>
      <c r="C55" s="10">
        <v>1262662</v>
      </c>
      <c r="D55" s="10">
        <v>19154</v>
      </c>
      <c r="E55" s="10">
        <v>1289321</v>
      </c>
      <c r="F55" s="10">
        <v>0</v>
      </c>
      <c r="G55" s="10">
        <v>0</v>
      </c>
      <c r="H55" s="10">
        <v>0</v>
      </c>
      <c r="I55" s="10">
        <v>61903</v>
      </c>
      <c r="J55" s="10">
        <v>578</v>
      </c>
      <c r="K55" s="4"/>
      <c r="L55" s="4"/>
    </row>
    <row r="56" spans="1:12" x14ac:dyDescent="0.3">
      <c r="A56" s="1" t="s">
        <v>581</v>
      </c>
      <c r="B56" s="8" t="s">
        <v>604</v>
      </c>
      <c r="C56" s="10">
        <v>1811106.94</v>
      </c>
      <c r="D56" s="10">
        <v>2067755.76</v>
      </c>
      <c r="E56" s="10">
        <v>1583145.88</v>
      </c>
      <c r="F56" s="10">
        <v>31458.38</v>
      </c>
      <c r="G56" s="10">
        <v>0</v>
      </c>
      <c r="H56" s="10">
        <v>0</v>
      </c>
      <c r="I56" s="10">
        <v>43545.94</v>
      </c>
      <c r="J56" s="10">
        <v>412.62</v>
      </c>
      <c r="K56" s="4"/>
      <c r="L56" s="4"/>
    </row>
    <row r="57" spans="1:12" x14ac:dyDescent="0.3">
      <c r="A57" s="1" t="s">
        <v>581</v>
      </c>
      <c r="B57" s="8" t="s">
        <v>605</v>
      </c>
      <c r="C57" s="10">
        <v>3437651.2</v>
      </c>
      <c r="D57" s="10">
        <v>2998360.82</v>
      </c>
      <c r="E57" s="10">
        <v>1302069.6299999999</v>
      </c>
      <c r="F57" s="10">
        <v>1285367.6000000001</v>
      </c>
      <c r="G57" s="10">
        <v>0</v>
      </c>
      <c r="H57" s="10">
        <v>0</v>
      </c>
      <c r="I57" s="10">
        <v>38722.879999999997</v>
      </c>
      <c r="J57" s="10">
        <v>0</v>
      </c>
      <c r="K57" s="4"/>
      <c r="L57" s="4"/>
    </row>
    <row r="58" spans="1:12" x14ac:dyDescent="0.3">
      <c r="A58" s="1" t="s">
        <v>581</v>
      </c>
      <c r="B58" s="8" t="s">
        <v>606</v>
      </c>
      <c r="C58" s="10">
        <v>935073.03</v>
      </c>
      <c r="D58" s="10">
        <v>908932.33</v>
      </c>
      <c r="E58" s="10">
        <v>244752.47</v>
      </c>
      <c r="F58" s="10">
        <v>241143.07</v>
      </c>
      <c r="G58" s="10">
        <v>22321.86</v>
      </c>
      <c r="H58" s="10">
        <v>21151.200000000001</v>
      </c>
      <c r="I58" s="10">
        <v>60344.1</v>
      </c>
      <c r="J58" s="10">
        <v>18.670000000000002</v>
      </c>
      <c r="K58" s="4"/>
      <c r="L58" s="4"/>
    </row>
    <row r="59" spans="1:12" x14ac:dyDescent="0.3">
      <c r="A59" s="1" t="s">
        <v>581</v>
      </c>
      <c r="B59" s="8" t="s">
        <v>607</v>
      </c>
      <c r="C59" s="10">
        <v>5309000</v>
      </c>
      <c r="D59" s="10">
        <v>5309000</v>
      </c>
      <c r="E59" s="10">
        <v>3348000</v>
      </c>
      <c r="F59" s="10">
        <v>3348000</v>
      </c>
      <c r="G59" s="10">
        <v>91700</v>
      </c>
      <c r="H59" s="10">
        <v>91700</v>
      </c>
      <c r="I59" s="10">
        <v>0</v>
      </c>
      <c r="J59" s="10">
        <v>0</v>
      </c>
      <c r="K59" s="4"/>
      <c r="L59" s="4"/>
    </row>
    <row r="60" spans="1:12" x14ac:dyDescent="0.3">
      <c r="A60" s="1" t="s">
        <v>581</v>
      </c>
      <c r="B60" s="8" t="s">
        <v>608</v>
      </c>
      <c r="C60" s="10">
        <v>6886621</v>
      </c>
      <c r="D60" s="10">
        <v>0</v>
      </c>
      <c r="E60" s="10">
        <v>1879938</v>
      </c>
      <c r="F60" s="10">
        <v>0</v>
      </c>
      <c r="G60" s="10">
        <v>0</v>
      </c>
      <c r="H60" s="10">
        <v>0</v>
      </c>
      <c r="I60" s="10">
        <v>360821.24</v>
      </c>
      <c r="J60" s="10">
        <v>54140.6</v>
      </c>
      <c r="K60" s="4"/>
      <c r="L60" s="4"/>
    </row>
    <row r="61" spans="1:12" x14ac:dyDescent="0.3">
      <c r="A61" s="1" t="s">
        <v>581</v>
      </c>
      <c r="B61" s="8" t="s">
        <v>609</v>
      </c>
      <c r="C61" s="10">
        <v>7210998.8499999996</v>
      </c>
      <c r="D61" s="10">
        <v>7228264.8200000003</v>
      </c>
      <c r="E61" s="10">
        <v>2144153.58</v>
      </c>
      <c r="F61" s="10">
        <v>2058034.57</v>
      </c>
      <c r="G61" s="10">
        <v>0</v>
      </c>
      <c r="H61" s="10">
        <v>0</v>
      </c>
      <c r="I61" s="10">
        <v>486755.13</v>
      </c>
      <c r="J61" s="10">
        <v>3214.98</v>
      </c>
      <c r="K61" s="4"/>
      <c r="L61" s="4"/>
    </row>
    <row r="62" spans="1:12" x14ac:dyDescent="0.3">
      <c r="A62" s="1" t="s">
        <v>581</v>
      </c>
      <c r="B62" s="8" t="s">
        <v>610</v>
      </c>
      <c r="C62" s="10">
        <v>1667676.77</v>
      </c>
      <c r="D62" s="10">
        <v>1691892.42</v>
      </c>
      <c r="E62" s="10">
        <v>1463579.08</v>
      </c>
      <c r="F62" s="10">
        <v>1456822.81</v>
      </c>
      <c r="G62" s="10">
        <v>137570.32999999999</v>
      </c>
      <c r="H62" s="10">
        <v>130249.12</v>
      </c>
      <c r="I62" s="10">
        <v>90892.89</v>
      </c>
      <c r="J62" s="10">
        <v>1465.35</v>
      </c>
      <c r="K62" s="4"/>
      <c r="L62" s="4"/>
    </row>
    <row r="63" spans="1:12" x14ac:dyDescent="0.3">
      <c r="A63" s="1" t="s">
        <v>581</v>
      </c>
      <c r="B63" s="8" t="s">
        <v>611</v>
      </c>
      <c r="C63" s="10">
        <v>5388443</v>
      </c>
      <c r="D63" s="10">
        <v>3519330</v>
      </c>
      <c r="E63" s="10">
        <v>3535172</v>
      </c>
      <c r="F63" s="10">
        <v>1762457</v>
      </c>
      <c r="G63" s="10">
        <v>343743</v>
      </c>
      <c r="H63" s="10">
        <v>99841</v>
      </c>
      <c r="I63" s="10">
        <v>611678</v>
      </c>
      <c r="J63" s="10">
        <v>15517</v>
      </c>
      <c r="K63" s="4"/>
      <c r="L63" s="4"/>
    </row>
    <row r="64" spans="1:12" x14ac:dyDescent="0.3">
      <c r="A64" s="1" t="s">
        <v>261</v>
      </c>
      <c r="B64" s="8" t="s">
        <v>612</v>
      </c>
      <c r="C64" s="10">
        <v>2960607.43</v>
      </c>
      <c r="D64" s="10">
        <v>2960607.77</v>
      </c>
      <c r="E64" s="10">
        <v>2043373.21</v>
      </c>
      <c r="F64" s="10">
        <v>2043372.91</v>
      </c>
      <c r="G64" s="10">
        <v>12289.86</v>
      </c>
      <c r="H64" s="10">
        <v>12290.36</v>
      </c>
      <c r="I64" s="10">
        <v>481569.02</v>
      </c>
      <c r="J64" s="10">
        <v>12431.37</v>
      </c>
      <c r="K64" s="4"/>
      <c r="L64" s="4"/>
    </row>
    <row r="65" spans="1:13" x14ac:dyDescent="0.3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8" t="s">
        <v>225</v>
      </c>
      <c r="C66" s="11">
        <f t="shared" ref="C66:J66" si="0">SUBTOTAL(9,C33:C65)</f>
        <v>196886146.63999996</v>
      </c>
      <c r="D66" s="11">
        <f t="shared" si="0"/>
        <v>148903842.50999999</v>
      </c>
      <c r="E66" s="11">
        <f t="shared" si="0"/>
        <v>92614705.459999964</v>
      </c>
      <c r="F66" s="11">
        <f t="shared" si="0"/>
        <v>68254461.610000014</v>
      </c>
      <c r="G66" s="11">
        <f t="shared" si="0"/>
        <v>3308546.8699999996</v>
      </c>
      <c r="H66" s="11">
        <f t="shared" si="0"/>
        <v>1939829.6500000001</v>
      </c>
      <c r="I66" s="11">
        <f t="shared" si="0"/>
        <v>10182323.810000002</v>
      </c>
      <c r="J66" s="11">
        <f t="shared" si="0"/>
        <v>336143.89</v>
      </c>
      <c r="K66" s="4"/>
      <c r="L66" s="4"/>
    </row>
    <row r="67" spans="1:13" x14ac:dyDescent="0.3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198" t="s">
        <v>258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</row>
    <row r="69" spans="1:13" ht="25.5" customHeight="1" x14ac:dyDescent="0.3">
      <c r="B69" s="13" t="s">
        <v>506</v>
      </c>
      <c r="C69" s="220" t="s">
        <v>304</v>
      </c>
      <c r="D69" s="221"/>
      <c r="E69" s="220" t="s">
        <v>305</v>
      </c>
      <c r="F69" s="221"/>
      <c r="G69" s="220" t="s">
        <v>289</v>
      </c>
      <c r="H69" s="221"/>
      <c r="I69" s="220" t="s">
        <v>514</v>
      </c>
      <c r="J69" s="221"/>
      <c r="K69" s="154" t="s">
        <v>146</v>
      </c>
      <c r="L69" s="155"/>
      <c r="M69" s="6"/>
    </row>
    <row r="70" spans="1:13" x14ac:dyDescent="0.3">
      <c r="B70" s="8"/>
      <c r="C70" s="9" t="s">
        <v>251</v>
      </c>
      <c r="D70" s="9" t="s">
        <v>252</v>
      </c>
      <c r="E70" s="9" t="s">
        <v>251</v>
      </c>
      <c r="F70" s="9" t="s">
        <v>252</v>
      </c>
      <c r="G70" s="9" t="s">
        <v>251</v>
      </c>
      <c r="H70" s="9" t="s">
        <v>252</v>
      </c>
      <c r="I70" s="9" t="s">
        <v>251</v>
      </c>
      <c r="J70" s="9" t="s">
        <v>252</v>
      </c>
      <c r="K70" s="9" t="s">
        <v>251</v>
      </c>
      <c r="L70" s="9" t="s">
        <v>252</v>
      </c>
    </row>
    <row r="71" spans="1:13" x14ac:dyDescent="0.3">
      <c r="B71" s="8"/>
      <c r="C71" s="9" t="s">
        <v>253</v>
      </c>
      <c r="D71" s="9" t="s">
        <v>253</v>
      </c>
      <c r="E71" s="9" t="s">
        <v>253</v>
      </c>
      <c r="F71" s="9" t="s">
        <v>253</v>
      </c>
      <c r="G71" s="9" t="s">
        <v>253</v>
      </c>
      <c r="H71" s="9" t="s">
        <v>253</v>
      </c>
      <c r="I71" s="9" t="s">
        <v>253</v>
      </c>
      <c r="J71" s="9" t="s">
        <v>253</v>
      </c>
      <c r="K71" s="9" t="s">
        <v>253</v>
      </c>
      <c r="L71" s="9" t="s">
        <v>253</v>
      </c>
    </row>
    <row r="72" spans="1:13" x14ac:dyDescent="0.3">
      <c r="B72" s="8"/>
    </row>
    <row r="73" spans="1:13" x14ac:dyDescent="0.3">
      <c r="A73" s="1" t="s">
        <v>581</v>
      </c>
      <c r="B73" s="8" t="s">
        <v>582</v>
      </c>
      <c r="C73" s="10">
        <v>98216</v>
      </c>
      <c r="D73" s="10">
        <v>8801</v>
      </c>
      <c r="E73" s="10">
        <v>0</v>
      </c>
      <c r="F73" s="10">
        <v>0</v>
      </c>
      <c r="G73" s="10">
        <v>126700</v>
      </c>
      <c r="H73" s="10">
        <v>1430700</v>
      </c>
      <c r="I73" s="10">
        <v>0</v>
      </c>
      <c r="J73" s="10">
        <v>2830600</v>
      </c>
      <c r="K73" s="10">
        <f t="shared" ref="K73:L73" si="1">C34+E34+G34+I34+C73+E73+G73+I73</f>
        <v>4390060</v>
      </c>
      <c r="L73" s="10">
        <f t="shared" si="1"/>
        <v>4366305</v>
      </c>
    </row>
    <row r="74" spans="1:13" x14ac:dyDescent="0.3">
      <c r="A74" s="1" t="s">
        <v>581</v>
      </c>
      <c r="B74" s="8" t="s">
        <v>583</v>
      </c>
      <c r="C74" s="10">
        <v>6227195.6799999997</v>
      </c>
      <c r="D74" s="10">
        <v>6229519.4699999997</v>
      </c>
      <c r="E74" s="10">
        <v>345620.09</v>
      </c>
      <c r="F74" s="10">
        <v>345049.21</v>
      </c>
      <c r="G74" s="10">
        <v>62247.05</v>
      </c>
      <c r="H74" s="10">
        <v>61074.04</v>
      </c>
      <c r="I74" s="10">
        <v>0</v>
      </c>
      <c r="J74" s="10">
        <v>0</v>
      </c>
      <c r="K74" s="10">
        <f t="shared" ref="K74:L74" si="2">C35+E35+G35+I35+C74+E74+G74+I74</f>
        <v>11200619.220000001</v>
      </c>
      <c r="L74" s="10">
        <f t="shared" si="2"/>
        <v>11143337.960000001</v>
      </c>
    </row>
    <row r="75" spans="1:13" x14ac:dyDescent="0.3">
      <c r="A75" s="1" t="s">
        <v>581</v>
      </c>
      <c r="B75" s="8" t="s">
        <v>584</v>
      </c>
      <c r="C75" s="10">
        <v>2671449.2200000002</v>
      </c>
      <c r="D75" s="10">
        <v>2403671.86</v>
      </c>
      <c r="E75" s="10">
        <v>711156.66</v>
      </c>
      <c r="F75" s="10">
        <v>700308.21</v>
      </c>
      <c r="G75" s="10">
        <v>0</v>
      </c>
      <c r="H75" s="10">
        <v>0</v>
      </c>
      <c r="I75" s="10">
        <v>487695.49</v>
      </c>
      <c r="J75" s="10">
        <v>188733.47</v>
      </c>
      <c r="K75" s="10">
        <f t="shared" ref="K75:L75" si="3">C36+E36+G36+I36+C75+E75+G75+I75</f>
        <v>14881655.140000001</v>
      </c>
      <c r="L75" s="10">
        <f t="shared" si="3"/>
        <v>13814974.970000001</v>
      </c>
    </row>
    <row r="76" spans="1:13" x14ac:dyDescent="0.3">
      <c r="A76" s="1" t="s">
        <v>581</v>
      </c>
      <c r="B76" s="8" t="s">
        <v>585</v>
      </c>
      <c r="C76" s="10">
        <v>118700</v>
      </c>
      <c r="D76" s="10">
        <v>103000</v>
      </c>
      <c r="E76" s="10">
        <v>0</v>
      </c>
      <c r="F76" s="10">
        <v>0</v>
      </c>
      <c r="G76" s="10">
        <v>1800</v>
      </c>
      <c r="H76" s="10">
        <v>1100</v>
      </c>
      <c r="I76" s="10">
        <v>750600</v>
      </c>
      <c r="J76" s="10">
        <v>21400</v>
      </c>
      <c r="K76" s="10">
        <f t="shared" ref="K76:L76" si="4">C37+E37+G37+I37+C76+E76+G76+I76</f>
        <v>11543800</v>
      </c>
      <c r="L76" s="10">
        <f t="shared" si="4"/>
        <v>9995900</v>
      </c>
    </row>
    <row r="77" spans="1:13" x14ac:dyDescent="0.3">
      <c r="A77" s="1" t="s">
        <v>581</v>
      </c>
      <c r="B77" s="8" t="s">
        <v>586</v>
      </c>
      <c r="C77" s="10">
        <v>4264641</v>
      </c>
      <c r="D77" s="10">
        <v>4205888</v>
      </c>
      <c r="E77" s="10">
        <v>698655</v>
      </c>
      <c r="F77" s="10">
        <v>698655</v>
      </c>
      <c r="G77" s="10">
        <v>473391</v>
      </c>
      <c r="H77" s="10">
        <v>473391</v>
      </c>
      <c r="I77" s="10">
        <v>3964538</v>
      </c>
      <c r="J77" s="10">
        <v>1476026</v>
      </c>
      <c r="K77" s="10">
        <f t="shared" ref="K77:L77" si="5">C38+E38+G38+I38+C77+E77+G77+I77</f>
        <v>45151158</v>
      </c>
      <c r="L77" s="10">
        <f t="shared" si="5"/>
        <v>40604563</v>
      </c>
    </row>
    <row r="78" spans="1:13" x14ac:dyDescent="0.3">
      <c r="A78" s="1" t="s">
        <v>581</v>
      </c>
      <c r="B78" s="8" t="s">
        <v>587</v>
      </c>
      <c r="C78" s="10">
        <v>342641</v>
      </c>
      <c r="D78" s="10">
        <v>257812</v>
      </c>
      <c r="E78" s="10">
        <v>3325834</v>
      </c>
      <c r="F78" s="10">
        <v>52202</v>
      </c>
      <c r="G78" s="10">
        <v>716916</v>
      </c>
      <c r="H78" s="10">
        <v>4325638</v>
      </c>
      <c r="I78" s="10">
        <v>365457</v>
      </c>
      <c r="J78" s="10">
        <v>15190090</v>
      </c>
      <c r="K78" s="10">
        <f t="shared" ref="K78:L78" si="6">C39+E39+G39+I39+C78+E78+G78+I78</f>
        <v>21878292</v>
      </c>
      <c r="L78" s="10">
        <f t="shared" si="6"/>
        <v>20269509</v>
      </c>
    </row>
    <row r="79" spans="1:13" x14ac:dyDescent="0.3">
      <c r="A79" s="1" t="s">
        <v>581</v>
      </c>
      <c r="B79" s="8" t="s">
        <v>588</v>
      </c>
      <c r="C79" s="10">
        <v>0</v>
      </c>
      <c r="D79" s="10">
        <v>0</v>
      </c>
      <c r="E79" s="10">
        <v>0</v>
      </c>
      <c r="F79" s="10">
        <v>0</v>
      </c>
      <c r="G79" s="10">
        <v>4238383</v>
      </c>
      <c r="H79" s="10">
        <v>3689330</v>
      </c>
      <c r="I79" s="10">
        <v>18183921</v>
      </c>
      <c r="J79" s="10">
        <v>1511200</v>
      </c>
      <c r="K79" s="10">
        <f t="shared" ref="K79:L79" si="7">C40+E40+G40+I40+C79+E79+G79+I79</f>
        <v>61200718</v>
      </c>
      <c r="L79" s="10">
        <f t="shared" si="7"/>
        <v>42430937</v>
      </c>
    </row>
    <row r="80" spans="1:13" x14ac:dyDescent="0.3">
      <c r="A80" s="1" t="s">
        <v>581</v>
      </c>
      <c r="B80" s="8" t="s">
        <v>589</v>
      </c>
      <c r="C80" s="10">
        <v>7000</v>
      </c>
      <c r="D80" s="10">
        <v>7000</v>
      </c>
      <c r="E80" s="10">
        <v>0</v>
      </c>
      <c r="F80" s="10">
        <v>0</v>
      </c>
      <c r="G80" s="10">
        <v>1</v>
      </c>
      <c r="H80" s="10">
        <v>2526100</v>
      </c>
      <c r="I80" s="10">
        <v>3729876</v>
      </c>
      <c r="J80" s="10">
        <v>232573</v>
      </c>
      <c r="K80" s="10">
        <f t="shared" ref="K80:L80" si="8">C41+E41+G41+I41+C80+E80+G80+I80</f>
        <v>11221779</v>
      </c>
      <c r="L80" s="10">
        <f t="shared" si="8"/>
        <v>7492649</v>
      </c>
    </row>
    <row r="81" spans="1:12" x14ac:dyDescent="0.3">
      <c r="A81" s="1" t="s">
        <v>581</v>
      </c>
      <c r="B81" s="8" t="s">
        <v>590</v>
      </c>
      <c r="C81" s="10">
        <v>15243.91</v>
      </c>
      <c r="D81" s="10">
        <v>15000</v>
      </c>
      <c r="E81" s="10">
        <v>353700.01</v>
      </c>
      <c r="F81" s="10">
        <v>364412.36</v>
      </c>
      <c r="G81" s="10">
        <v>0.01</v>
      </c>
      <c r="H81" s="10">
        <v>0</v>
      </c>
      <c r="I81" s="10">
        <v>2086247.71</v>
      </c>
      <c r="J81" s="10">
        <v>122839.79</v>
      </c>
      <c r="K81" s="10">
        <f t="shared" ref="K81:L81" si="9">C42+E42+G42+I42+C81+E81+G81+I81</f>
        <v>20367937.510000005</v>
      </c>
      <c r="L81" s="10">
        <f t="shared" si="9"/>
        <v>17644836.109999999</v>
      </c>
    </row>
    <row r="82" spans="1:12" x14ac:dyDescent="0.3">
      <c r="A82" s="1" t="s">
        <v>581</v>
      </c>
      <c r="B82" s="8" t="s">
        <v>591</v>
      </c>
      <c r="C82" s="10">
        <v>0</v>
      </c>
      <c r="D82" s="10">
        <v>0</v>
      </c>
      <c r="E82" s="10">
        <v>128566.53</v>
      </c>
      <c r="F82" s="10">
        <v>0</v>
      </c>
      <c r="G82" s="10">
        <v>91391.74</v>
      </c>
      <c r="H82" s="10">
        <v>2760500</v>
      </c>
      <c r="I82" s="10">
        <v>0</v>
      </c>
      <c r="J82" s="10">
        <v>0</v>
      </c>
      <c r="K82" s="10">
        <f t="shared" ref="K82:L82" si="10">C43+E43+G43+I43+C82+E82+G82+I82</f>
        <v>3181824.0400000005</v>
      </c>
      <c r="L82" s="10">
        <f t="shared" si="10"/>
        <v>2845696.69</v>
      </c>
    </row>
    <row r="83" spans="1:12" x14ac:dyDescent="0.3">
      <c r="A83" s="1" t="s">
        <v>581</v>
      </c>
      <c r="B83" s="8" t="s">
        <v>592</v>
      </c>
      <c r="C83" s="10">
        <v>6570458.4400000004</v>
      </c>
      <c r="D83" s="10">
        <v>4770063.9000000004</v>
      </c>
      <c r="E83" s="10">
        <v>1327086.24</v>
      </c>
      <c r="F83" s="10">
        <v>843707.8</v>
      </c>
      <c r="G83" s="10">
        <v>3077.86</v>
      </c>
      <c r="H83" s="10">
        <v>2054.5700000000002</v>
      </c>
      <c r="I83" s="10">
        <v>45000</v>
      </c>
      <c r="J83" s="10">
        <v>0</v>
      </c>
      <c r="K83" s="10">
        <f t="shared" ref="K83:L83" si="11">C44+E44+G44+I44+C83+E83+G83+I83</f>
        <v>17267039.079999998</v>
      </c>
      <c r="L83" s="10">
        <f t="shared" si="11"/>
        <v>14433380.620000001</v>
      </c>
    </row>
    <row r="84" spans="1:12" x14ac:dyDescent="0.3">
      <c r="A84" s="1" t="s">
        <v>581</v>
      </c>
      <c r="B84" s="8" t="s">
        <v>593</v>
      </c>
      <c r="C84" s="10">
        <v>2393979.12</v>
      </c>
      <c r="D84" s="10">
        <v>2244887.4300000002</v>
      </c>
      <c r="E84" s="10">
        <v>1231377.3799999999</v>
      </c>
      <c r="F84" s="10">
        <v>106281.14</v>
      </c>
      <c r="G84" s="10">
        <v>325451.75</v>
      </c>
      <c r="H84" s="10">
        <v>14246725.49</v>
      </c>
      <c r="I84" s="10">
        <v>0</v>
      </c>
      <c r="J84" s="10">
        <v>0</v>
      </c>
      <c r="K84" s="10">
        <f t="shared" ref="K84:L84" si="12">C45+E45+G45+I45+C84+E84+G84+I84</f>
        <v>18275255.969999999</v>
      </c>
      <c r="L84" s="10">
        <f t="shared" si="12"/>
        <v>17207411.550000001</v>
      </c>
    </row>
    <row r="85" spans="1:12" x14ac:dyDescent="0.3">
      <c r="A85" s="1" t="s">
        <v>581</v>
      </c>
      <c r="B85" s="8" t="s">
        <v>594</v>
      </c>
      <c r="C85" s="10">
        <v>449137.69</v>
      </c>
      <c r="D85" s="10">
        <v>212971.15</v>
      </c>
      <c r="E85" s="10">
        <v>514601.74</v>
      </c>
      <c r="F85" s="10">
        <v>306523.74</v>
      </c>
      <c r="G85" s="10">
        <v>0</v>
      </c>
      <c r="H85" s="10">
        <v>0</v>
      </c>
      <c r="I85" s="10">
        <v>0</v>
      </c>
      <c r="J85" s="10">
        <v>2200000</v>
      </c>
      <c r="K85" s="10">
        <f t="shared" ref="K85:L85" si="13">C46+E46+G46+I46+C85+E85+G85+I85</f>
        <v>9767440.7799999993</v>
      </c>
      <c r="L85" s="10">
        <f t="shared" si="13"/>
        <v>9685114.9299999997</v>
      </c>
    </row>
    <row r="86" spans="1:12" x14ac:dyDescent="0.3">
      <c r="A86" s="1" t="s">
        <v>581</v>
      </c>
      <c r="B86" s="8" t="s">
        <v>595</v>
      </c>
      <c r="C86" s="10">
        <v>1173309.08</v>
      </c>
      <c r="D86" s="10">
        <v>1043774.36</v>
      </c>
      <c r="E86" s="10">
        <v>81558.080000000002</v>
      </c>
      <c r="F86" s="10">
        <v>72114.87</v>
      </c>
      <c r="G86" s="10">
        <v>54150.31</v>
      </c>
      <c r="H86" s="10">
        <v>51639.88</v>
      </c>
      <c r="I86" s="10">
        <v>0</v>
      </c>
      <c r="J86" s="10">
        <v>0</v>
      </c>
      <c r="K86" s="10">
        <f t="shared" ref="K86:L86" si="14">C47+E47+G47+I47+C86+E86+G86+I86</f>
        <v>7699285.8700000001</v>
      </c>
      <c r="L86" s="10">
        <f t="shared" si="14"/>
        <v>7553232.6999999993</v>
      </c>
    </row>
    <row r="87" spans="1:12" x14ac:dyDescent="0.3">
      <c r="A87" s="1" t="s">
        <v>581</v>
      </c>
      <c r="B87" s="8" t="s">
        <v>596</v>
      </c>
      <c r="C87" s="10">
        <v>269756.38</v>
      </c>
      <c r="D87" s="10">
        <v>197920.99</v>
      </c>
      <c r="E87" s="10">
        <v>132921.70000000001</v>
      </c>
      <c r="F87" s="10">
        <v>175613.49</v>
      </c>
      <c r="G87" s="10">
        <v>24228.07</v>
      </c>
      <c r="H87" s="10">
        <v>20543.96</v>
      </c>
      <c r="I87" s="10">
        <v>0</v>
      </c>
      <c r="J87" s="10">
        <v>0</v>
      </c>
      <c r="K87" s="10">
        <f t="shared" ref="K87:L87" si="15">C48+E48+G48+I48+C87+E87+G87+I87</f>
        <v>4670778.9700000007</v>
      </c>
      <c r="L87" s="10">
        <f t="shared" si="15"/>
        <v>4505695.16</v>
      </c>
    </row>
    <row r="88" spans="1:12" x14ac:dyDescent="0.3">
      <c r="A88" s="1" t="s">
        <v>581</v>
      </c>
      <c r="B88" s="8" t="s">
        <v>597</v>
      </c>
      <c r="C88" s="10">
        <v>302630.46999999997</v>
      </c>
      <c r="D88" s="10">
        <v>154698.72</v>
      </c>
      <c r="E88" s="10">
        <v>422568.77</v>
      </c>
      <c r="F88" s="10">
        <v>410967.9</v>
      </c>
      <c r="G88" s="10">
        <v>6153.34</v>
      </c>
      <c r="H88" s="10">
        <v>5997</v>
      </c>
      <c r="I88" s="10">
        <v>28959.19</v>
      </c>
      <c r="J88" s="10">
        <v>71659</v>
      </c>
      <c r="K88" s="10">
        <f t="shared" ref="K88:L88" si="16">C49+E49+G49+I49+C88+E88+G88+I88</f>
        <v>3559681.87</v>
      </c>
      <c r="L88" s="10">
        <f t="shared" si="16"/>
        <v>3359654.1000000006</v>
      </c>
    </row>
    <row r="89" spans="1:12" x14ac:dyDescent="0.3">
      <c r="A89" s="1" t="s">
        <v>581</v>
      </c>
      <c r="B89" s="8" t="s">
        <v>598</v>
      </c>
      <c r="C89" s="10">
        <v>2883267.17</v>
      </c>
      <c r="D89" s="10">
        <v>2692503.51</v>
      </c>
      <c r="E89" s="10">
        <v>491383.91</v>
      </c>
      <c r="F89" s="10">
        <v>471651.34</v>
      </c>
      <c r="G89" s="10">
        <v>111741.71</v>
      </c>
      <c r="H89" s="10">
        <v>148018.14000000001</v>
      </c>
      <c r="I89" s="10">
        <v>20000</v>
      </c>
      <c r="J89" s="10">
        <v>0</v>
      </c>
      <c r="K89" s="10">
        <f t="shared" ref="K89:L89" si="17">C50+E50+G50+I50+C89+E89+G89+I89</f>
        <v>16962685.719999999</v>
      </c>
      <c r="L89" s="10">
        <f t="shared" si="17"/>
        <v>16711627.5</v>
      </c>
    </row>
    <row r="90" spans="1:12" x14ac:dyDescent="0.3">
      <c r="A90" s="1" t="s">
        <v>581</v>
      </c>
      <c r="B90" s="8" t="s">
        <v>599</v>
      </c>
      <c r="C90" s="10">
        <v>97463.06</v>
      </c>
      <c r="D90" s="10">
        <v>20238.22</v>
      </c>
      <c r="E90" s="10">
        <v>517965.58</v>
      </c>
      <c r="F90" s="10">
        <v>18507.599999999999</v>
      </c>
      <c r="G90" s="10">
        <v>10965.04</v>
      </c>
      <c r="H90" s="10">
        <v>3408262</v>
      </c>
      <c r="I90" s="10">
        <v>0</v>
      </c>
      <c r="J90" s="10">
        <v>0</v>
      </c>
      <c r="K90" s="10">
        <f t="shared" ref="K90:L90" si="18">C51+E51+G51+I51+C90+E90+G90+I90</f>
        <v>3733708.06</v>
      </c>
      <c r="L90" s="10">
        <f t="shared" si="18"/>
        <v>3527710.32</v>
      </c>
    </row>
    <row r="91" spans="1:12" x14ac:dyDescent="0.3">
      <c r="A91" s="1" t="s">
        <v>581</v>
      </c>
      <c r="B91" s="8" t="s">
        <v>600</v>
      </c>
      <c r="C91" s="10">
        <v>102211.86</v>
      </c>
      <c r="D91" s="10">
        <v>71855.839999999997</v>
      </c>
      <c r="E91" s="10">
        <v>698959.62</v>
      </c>
      <c r="F91" s="10">
        <v>663638.34</v>
      </c>
      <c r="G91" s="10">
        <v>202747.96</v>
      </c>
      <c r="H91" s="10">
        <v>191608.49</v>
      </c>
      <c r="I91" s="10">
        <v>0</v>
      </c>
      <c r="J91" s="10">
        <v>0</v>
      </c>
      <c r="K91" s="10">
        <f t="shared" ref="K91:L91" si="19">C52+E52+G52+I52+C91+E91+G91+I91</f>
        <v>8804737.4700000007</v>
      </c>
      <c r="L91" s="10">
        <f t="shared" si="19"/>
        <v>8131617.4199999999</v>
      </c>
    </row>
    <row r="92" spans="1:12" x14ac:dyDescent="0.3">
      <c r="A92" s="1" t="s">
        <v>581</v>
      </c>
      <c r="B92" s="8" t="s">
        <v>601</v>
      </c>
      <c r="C92" s="10">
        <v>7131866</v>
      </c>
      <c r="D92" s="10">
        <v>6798094</v>
      </c>
      <c r="E92" s="10">
        <v>2956742</v>
      </c>
      <c r="F92" s="10">
        <v>1634515</v>
      </c>
      <c r="G92" s="10">
        <v>104043</v>
      </c>
      <c r="H92" s="10">
        <v>74736</v>
      </c>
      <c r="I92" s="10">
        <v>235281</v>
      </c>
      <c r="J92" s="10">
        <v>4404755</v>
      </c>
      <c r="K92" s="10">
        <f t="shared" ref="K92:L92" si="20">C53+E53+G53+I53+C92+E92+G92+I92</f>
        <v>24617899</v>
      </c>
      <c r="L92" s="10">
        <f t="shared" si="20"/>
        <v>23848865</v>
      </c>
    </row>
    <row r="93" spans="1:12" x14ac:dyDescent="0.3">
      <c r="A93" s="1" t="s">
        <v>581</v>
      </c>
      <c r="B93" s="8" t="s">
        <v>602</v>
      </c>
      <c r="C93" s="10">
        <v>431425.32</v>
      </c>
      <c r="D93" s="10">
        <v>312294.19</v>
      </c>
      <c r="E93" s="10">
        <v>1335532.67</v>
      </c>
      <c r="F93" s="10">
        <v>111.05</v>
      </c>
      <c r="G93" s="10">
        <v>10392.629999999999</v>
      </c>
      <c r="H93" s="10">
        <v>9119601.6999999993</v>
      </c>
      <c r="I93" s="10">
        <v>78466</v>
      </c>
      <c r="J93" s="10">
        <v>75966</v>
      </c>
      <c r="K93" s="10">
        <f t="shared" ref="K93:L93" si="21">C54+E54+G54+I54+C93+E93+G93+I93</f>
        <v>11432809.000000002</v>
      </c>
      <c r="L93" s="10">
        <f t="shared" si="21"/>
        <v>9965411.3200000003</v>
      </c>
    </row>
    <row r="94" spans="1:12" x14ac:dyDescent="0.3">
      <c r="A94" s="1" t="s">
        <v>581</v>
      </c>
      <c r="B94" s="8" t="s">
        <v>603</v>
      </c>
      <c r="C94" s="10">
        <v>5791888</v>
      </c>
      <c r="D94" s="10">
        <v>5512553</v>
      </c>
      <c r="E94" s="10">
        <v>524890</v>
      </c>
      <c r="F94" s="10">
        <v>1500</v>
      </c>
      <c r="G94" s="10">
        <v>1646346.58</v>
      </c>
      <c r="H94" s="10">
        <v>3214730.87</v>
      </c>
      <c r="I94" s="10">
        <v>20000</v>
      </c>
      <c r="J94" s="10">
        <v>1263656</v>
      </c>
      <c r="K94" s="10">
        <f t="shared" ref="K94:L94" si="22">C55+E55+G55+I55+C94+E94+G94+I94</f>
        <v>10597010.58</v>
      </c>
      <c r="L94" s="10">
        <f t="shared" si="22"/>
        <v>10012171.870000001</v>
      </c>
    </row>
    <row r="95" spans="1:12" x14ac:dyDescent="0.3">
      <c r="A95" s="1" t="s">
        <v>581</v>
      </c>
      <c r="B95" s="8" t="s">
        <v>604</v>
      </c>
      <c r="C95" s="10">
        <v>1398270.92</v>
      </c>
      <c r="D95" s="10">
        <v>1091421.93</v>
      </c>
      <c r="E95" s="10">
        <v>297663.53999999998</v>
      </c>
      <c r="F95" s="10">
        <v>24450.23</v>
      </c>
      <c r="G95" s="10">
        <v>274614.51</v>
      </c>
      <c r="H95" s="10">
        <v>1658687</v>
      </c>
      <c r="I95" s="10">
        <v>0</v>
      </c>
      <c r="J95" s="10">
        <v>0</v>
      </c>
      <c r="K95" s="10">
        <f t="shared" ref="K95:L95" si="23">C56+E56+G56+I56+C95+E95+G95+I95</f>
        <v>5408347.7299999995</v>
      </c>
      <c r="L95" s="10">
        <f t="shared" si="23"/>
        <v>4874185.92</v>
      </c>
    </row>
    <row r="96" spans="1:12" x14ac:dyDescent="0.3">
      <c r="A96" s="1" t="s">
        <v>581</v>
      </c>
      <c r="B96" s="8" t="s">
        <v>605</v>
      </c>
      <c r="C96" s="10">
        <v>0</v>
      </c>
      <c r="D96" s="10">
        <v>0</v>
      </c>
      <c r="E96" s="10">
        <v>1196399.32</v>
      </c>
      <c r="F96" s="10">
        <v>1570383.97</v>
      </c>
      <c r="G96" s="10">
        <v>0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6235843.0300000003</v>
      </c>
      <c r="L96" s="10">
        <f t="shared" si="24"/>
        <v>6115112.3899999997</v>
      </c>
    </row>
    <row r="97" spans="1:13" x14ac:dyDescent="0.3">
      <c r="A97" s="1" t="s">
        <v>581</v>
      </c>
      <c r="B97" s="8" t="s">
        <v>606</v>
      </c>
      <c r="C97" s="10">
        <v>59267.56</v>
      </c>
      <c r="D97" s="10">
        <v>1402.66</v>
      </c>
      <c r="E97" s="10">
        <v>55597.67</v>
      </c>
      <c r="F97" s="10">
        <v>53186.68</v>
      </c>
      <c r="G97" s="10">
        <v>3405915.48</v>
      </c>
      <c r="H97" s="10">
        <v>3404046.84</v>
      </c>
      <c r="I97" s="10">
        <v>0</v>
      </c>
      <c r="J97" s="10">
        <v>0</v>
      </c>
      <c r="K97" s="10">
        <f t="shared" ref="K97:L97" si="25">C58+E58+G58+I58+C97+E97+G97+I97</f>
        <v>4783272.17</v>
      </c>
      <c r="L97" s="10">
        <f t="shared" si="25"/>
        <v>4629881.4499999993</v>
      </c>
    </row>
    <row r="98" spans="1:13" x14ac:dyDescent="0.3">
      <c r="A98" s="1" t="s">
        <v>581</v>
      </c>
      <c r="B98" s="8" t="s">
        <v>607</v>
      </c>
      <c r="C98" s="10">
        <v>0</v>
      </c>
      <c r="D98" s="10">
        <v>0</v>
      </c>
      <c r="E98" s="10">
        <v>283700</v>
      </c>
      <c r="F98" s="10">
        <v>283700</v>
      </c>
      <c r="G98" s="10">
        <v>0</v>
      </c>
      <c r="H98" s="10">
        <v>0</v>
      </c>
      <c r="I98" s="10">
        <v>6026200</v>
      </c>
      <c r="J98" s="10">
        <v>1109600</v>
      </c>
      <c r="K98" s="10">
        <f t="shared" ref="K98:L98" si="26">C59+E59+G59+I59+C98+E98+G98+I98</f>
        <v>15058600</v>
      </c>
      <c r="L98" s="10">
        <f t="shared" si="26"/>
        <v>10142000</v>
      </c>
    </row>
    <row r="99" spans="1:13" x14ac:dyDescent="0.3">
      <c r="A99" s="1" t="s">
        <v>581</v>
      </c>
      <c r="B99" s="8" t="s">
        <v>608</v>
      </c>
      <c r="C99" s="10">
        <v>1406716.56</v>
      </c>
      <c r="D99" s="10">
        <v>1189047.3999999999</v>
      </c>
      <c r="E99" s="10">
        <v>458574</v>
      </c>
      <c r="F99" s="10">
        <v>443574</v>
      </c>
      <c r="G99" s="10">
        <v>111057</v>
      </c>
      <c r="H99" s="10">
        <v>8892616</v>
      </c>
      <c r="I99" s="10">
        <v>3826761.02</v>
      </c>
      <c r="J99" s="10">
        <v>3786760.88</v>
      </c>
      <c r="K99" s="10">
        <f t="shared" ref="K99:L99" si="27">C60+E60+G60+I60+C99+E99+G99+I99</f>
        <v>14930488.82</v>
      </c>
      <c r="L99" s="10">
        <f t="shared" si="27"/>
        <v>14366138.879999999</v>
      </c>
    </row>
    <row r="100" spans="1:13" x14ac:dyDescent="0.3">
      <c r="A100" s="1" t="s">
        <v>581</v>
      </c>
      <c r="B100" s="8" t="s">
        <v>609</v>
      </c>
      <c r="C100" s="10">
        <v>382770.05</v>
      </c>
      <c r="D100" s="10">
        <v>273213.71000000002</v>
      </c>
      <c r="E100" s="10">
        <v>582124.06999999995</v>
      </c>
      <c r="F100" s="10">
        <v>581688.62</v>
      </c>
      <c r="G100" s="10">
        <v>270046.05</v>
      </c>
      <c r="H100" s="10">
        <v>272149.07</v>
      </c>
      <c r="I100" s="10">
        <v>56015.69</v>
      </c>
      <c r="J100" s="10">
        <v>55387</v>
      </c>
      <c r="K100" s="10">
        <f t="shared" ref="K100:L100" si="28">C61+E61+G61+I61+C100+E100+G100+I100</f>
        <v>11132863.420000002</v>
      </c>
      <c r="L100" s="10">
        <f t="shared" si="28"/>
        <v>10471952.770000001</v>
      </c>
    </row>
    <row r="101" spans="1:13" x14ac:dyDescent="0.3">
      <c r="A101" s="1" t="s">
        <v>581</v>
      </c>
      <c r="B101" s="8" t="s">
        <v>610</v>
      </c>
      <c r="C101" s="10">
        <v>304724.94</v>
      </c>
      <c r="D101" s="10">
        <v>166188.76</v>
      </c>
      <c r="E101" s="10">
        <v>667867.55000000005</v>
      </c>
      <c r="F101" s="10">
        <v>650032.01</v>
      </c>
      <c r="G101" s="10">
        <v>0</v>
      </c>
      <c r="H101" s="10">
        <v>0</v>
      </c>
      <c r="I101" s="10">
        <v>207517.32</v>
      </c>
      <c r="J101" s="10">
        <v>139759.57999999999</v>
      </c>
      <c r="K101" s="10">
        <f t="shared" ref="K101:L101" si="29">C62+E62+G62+I62+C101+E101+G101+I101</f>
        <v>4539828.8800000008</v>
      </c>
      <c r="L101" s="10">
        <f t="shared" si="29"/>
        <v>4236410.05</v>
      </c>
    </row>
    <row r="102" spans="1:13" x14ac:dyDescent="0.3">
      <c r="A102" s="1" t="s">
        <v>581</v>
      </c>
      <c r="B102" s="8" t="s">
        <v>611</v>
      </c>
      <c r="C102" s="10">
        <v>2494944</v>
      </c>
      <c r="D102" s="10">
        <v>2221217</v>
      </c>
      <c r="E102" s="10">
        <v>743293</v>
      </c>
      <c r="F102" s="10">
        <v>456104</v>
      </c>
      <c r="G102" s="10">
        <v>30000</v>
      </c>
      <c r="H102" s="10">
        <v>30000</v>
      </c>
      <c r="I102" s="10">
        <v>567820</v>
      </c>
      <c r="J102" s="10">
        <v>3667712</v>
      </c>
      <c r="K102" s="10">
        <f>C63+E63+G63+I63+C102+E102+G102+I102</f>
        <v>13715093</v>
      </c>
      <c r="L102" s="10">
        <f>D63+F63+H63+J63+D102+F102+H102+J102</f>
        <v>11772178</v>
      </c>
    </row>
    <row r="103" spans="1:13" x14ac:dyDescent="0.3">
      <c r="A103" s="1" t="s">
        <v>359</v>
      </c>
      <c r="B103" s="8" t="s">
        <v>612</v>
      </c>
      <c r="C103" s="10">
        <v>578497.19999999995</v>
      </c>
      <c r="D103" s="10">
        <v>477156.67</v>
      </c>
      <c r="E103" s="10">
        <v>62807.65</v>
      </c>
      <c r="F103" s="10">
        <v>62807.55</v>
      </c>
      <c r="G103" s="10">
        <v>0</v>
      </c>
      <c r="H103" s="10">
        <v>0</v>
      </c>
      <c r="I103" s="10">
        <v>484037.04</v>
      </c>
      <c r="J103" s="10">
        <v>288711</v>
      </c>
      <c r="K103" s="10">
        <f>C64+E64+G64+I64+C103+E103+G103+I103</f>
        <v>6623181.410000002</v>
      </c>
      <c r="L103" s="10">
        <f>D64+F64+H64+J64+D103+F103+H103+J103</f>
        <v>5857377.6299999999</v>
      </c>
    </row>
    <row r="104" spans="1:13" x14ac:dyDescent="0.3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3">
      <c r="B105" s="8" t="s">
        <v>225</v>
      </c>
      <c r="C105" s="11">
        <f t="shared" ref="C105:H105" si="30">SUBTOTAL(9,C72:C104)</f>
        <v>47967670.630000003</v>
      </c>
      <c r="D105" s="11">
        <f t="shared" si="30"/>
        <v>42682195.769999988</v>
      </c>
      <c r="E105" s="11">
        <f t="shared" si="30"/>
        <v>20147146.779999997</v>
      </c>
      <c r="F105" s="11">
        <f t="shared" si="30"/>
        <v>10991686.109999999</v>
      </c>
      <c r="G105" s="11">
        <f t="shared" si="30"/>
        <v>12301761.090000002</v>
      </c>
      <c r="H105" s="11">
        <f t="shared" si="30"/>
        <v>60009250.04999999</v>
      </c>
      <c r="I105" s="11">
        <f>SUBTOTAL(9,I72:I104)</f>
        <v>41425392.460000001</v>
      </c>
      <c r="J105" s="11">
        <f>SUBTOTAL(9,J72:J104)</f>
        <v>38898428.719999999</v>
      </c>
      <c r="K105" s="11">
        <f>SUBTOTAL(9,K72:K104)</f>
        <v>424833693.74000007</v>
      </c>
      <c r="L105" s="11">
        <f>SUBTOTAL(9,L72:L104)</f>
        <v>372015838.30999994</v>
      </c>
    </row>
    <row r="107" spans="1:13" x14ac:dyDescent="0.3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3">
      <c r="B108" s="26"/>
      <c r="C108" s="213"/>
      <c r="D108" s="213"/>
      <c r="E108" s="213"/>
      <c r="F108" s="213"/>
      <c r="G108" s="213"/>
      <c r="H108" s="213"/>
      <c r="I108" s="213"/>
      <c r="J108" s="218"/>
      <c r="K108" s="149" t="s">
        <v>146</v>
      </c>
      <c r="L108" s="147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56" t="s">
        <v>251</v>
      </c>
      <c r="L109" s="148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148" t="s">
        <v>253</v>
      </c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48"/>
    </row>
    <row r="112" spans="1:13" x14ac:dyDescent="0.3">
      <c r="A112" s="1" t="s">
        <v>159</v>
      </c>
      <c r="B112" s="26"/>
      <c r="C112" s="4"/>
      <c r="D112" s="4"/>
      <c r="E112" s="4"/>
      <c r="F112" s="4"/>
      <c r="G112" s="4"/>
      <c r="H112" s="216" t="s">
        <v>507</v>
      </c>
      <c r="I112" s="216"/>
      <c r="J112" s="216"/>
      <c r="K112" s="152">
        <v>0</v>
      </c>
      <c r="L112" s="153">
        <v>0</v>
      </c>
    </row>
    <row r="113" spans="1:12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424833693.74000007</v>
      </c>
      <c r="L113" s="15">
        <f>L105+L112</f>
        <v>372015838.30999994</v>
      </c>
    </row>
    <row r="114" spans="1:12" x14ac:dyDescent="0.3">
      <c r="A114" s="1" t="s">
        <v>77</v>
      </c>
      <c r="B114" s="26"/>
      <c r="C114" s="4"/>
      <c r="D114" s="4"/>
      <c r="E114" s="4"/>
      <c r="F114" s="4"/>
      <c r="G114" s="4"/>
      <c r="H114" s="216" t="s">
        <v>493</v>
      </c>
      <c r="I114" s="216"/>
      <c r="J114" s="216"/>
      <c r="K114" s="4">
        <v>225000</v>
      </c>
      <c r="L114" s="138">
        <v>225000</v>
      </c>
    </row>
    <row r="115" spans="1:12" ht="13.5" thickBot="1" x14ac:dyDescent="0.35">
      <c r="B115" s="10"/>
      <c r="C115" s="10"/>
      <c r="D115" s="10"/>
      <c r="E115" s="10"/>
      <c r="F115" s="10"/>
      <c r="G115" s="10"/>
      <c r="H115" s="139"/>
      <c r="I115" s="139"/>
      <c r="J115" s="139"/>
      <c r="K115" s="139"/>
      <c r="L115" s="140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17" t="s">
        <v>160</v>
      </c>
      <c r="I116" s="217"/>
      <c r="J116" s="217"/>
      <c r="K116" s="141">
        <f>K113-K114</f>
        <v>424608693.74000007</v>
      </c>
      <c r="L116" s="142">
        <f>L113-L114</f>
        <v>371790838.30999994</v>
      </c>
    </row>
    <row r="117" spans="1:12" ht="13.5" thickTop="1" x14ac:dyDescent="0.3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B68:L68"/>
    <mergeCell ref="C69:D69"/>
    <mergeCell ref="B29:L29"/>
    <mergeCell ref="C30:D30"/>
    <mergeCell ref="E30:F30"/>
    <mergeCell ref="G30:H30"/>
    <mergeCell ref="I30:J30"/>
    <mergeCell ref="C108:D108"/>
    <mergeCell ref="I108:J108"/>
    <mergeCell ref="E69:F69"/>
    <mergeCell ref="G69:H69"/>
    <mergeCell ref="I69:J69"/>
    <mergeCell ref="H114:J114"/>
    <mergeCell ref="H112:J112"/>
    <mergeCell ref="E108:F108"/>
    <mergeCell ref="G108:H108"/>
    <mergeCell ref="H116:J116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168</v>
      </c>
      <c r="L12" s="1" t="s">
        <v>168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169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K31" s="1" t="s">
        <v>226</v>
      </c>
      <c r="L31" s="1" t="s">
        <v>226</v>
      </c>
    </row>
    <row r="32" spans="1:12" hidden="1" x14ac:dyDescent="0.3">
      <c r="A32" s="1" t="s">
        <v>399</v>
      </c>
      <c r="C32" s="7"/>
      <c r="E32" s="7"/>
      <c r="G32" s="7"/>
      <c r="I32" s="7"/>
      <c r="K32" s="7">
        <v>10</v>
      </c>
      <c r="L32" s="1">
        <v>10</v>
      </c>
    </row>
    <row r="33" spans="1:13" hidden="1" x14ac:dyDescent="0.3">
      <c r="A33" s="1" t="s">
        <v>400</v>
      </c>
      <c r="K33" s="1">
        <v>80</v>
      </c>
      <c r="L33" s="1">
        <v>80</v>
      </c>
    </row>
    <row r="34" spans="1:13" ht="12.75" hidden="1" customHeight="1" x14ac:dyDescent="0.35">
      <c r="A34" s="1" t="s">
        <v>401</v>
      </c>
      <c r="B34" s="22"/>
      <c r="K34" s="7" t="s">
        <v>355</v>
      </c>
      <c r="L34" s="7" t="s">
        <v>355</v>
      </c>
    </row>
    <row r="35" spans="1:13" ht="12.75" customHeight="1" x14ac:dyDescent="0.35">
      <c r="B35" s="22"/>
      <c r="K35" s="2"/>
      <c r="L35" s="3"/>
    </row>
    <row r="36" spans="1:13" ht="17.5" x14ac:dyDescent="0.35">
      <c r="B36" s="208" t="s">
        <v>258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</row>
    <row r="37" spans="1:13" ht="25.5" customHeight="1" x14ac:dyDescent="0.3">
      <c r="B37" s="13" t="s">
        <v>506</v>
      </c>
      <c r="C37" s="209" t="s">
        <v>306</v>
      </c>
      <c r="D37" s="210"/>
      <c r="E37" s="209" t="s">
        <v>307</v>
      </c>
      <c r="F37" s="210"/>
      <c r="G37" s="209" t="s">
        <v>308</v>
      </c>
      <c r="H37" s="210"/>
      <c r="I37" s="209" t="s">
        <v>309</v>
      </c>
      <c r="J37" s="210"/>
      <c r="K37" s="25"/>
      <c r="L37" s="4"/>
      <c r="M37" s="6"/>
    </row>
    <row r="38" spans="1:13" x14ac:dyDescent="0.3">
      <c r="B38" s="26"/>
      <c r="C38" s="27" t="s">
        <v>251</v>
      </c>
      <c r="D38" s="27" t="s">
        <v>252</v>
      </c>
      <c r="E38" s="27" t="s">
        <v>251</v>
      </c>
      <c r="F38" s="27" t="s">
        <v>252</v>
      </c>
      <c r="G38" s="27" t="s">
        <v>251</v>
      </c>
      <c r="H38" s="27" t="s">
        <v>252</v>
      </c>
      <c r="I38" s="27" t="s">
        <v>251</v>
      </c>
      <c r="J38" s="27" t="s">
        <v>252</v>
      </c>
      <c r="K38" s="28"/>
      <c r="L38" s="28"/>
    </row>
    <row r="39" spans="1:13" x14ac:dyDescent="0.3">
      <c r="B39" s="26"/>
      <c r="C39" s="27" t="s">
        <v>253</v>
      </c>
      <c r="D39" s="27" t="s">
        <v>253</v>
      </c>
      <c r="E39" s="27" t="s">
        <v>253</v>
      </c>
      <c r="F39" s="27" t="s">
        <v>253</v>
      </c>
      <c r="G39" s="27" t="s">
        <v>253</v>
      </c>
      <c r="H39" s="27" t="s">
        <v>253</v>
      </c>
      <c r="I39" s="27" t="s">
        <v>253</v>
      </c>
      <c r="J39" s="27" t="s">
        <v>253</v>
      </c>
      <c r="K39" s="28"/>
      <c r="L39" s="28"/>
    </row>
    <row r="40" spans="1:13" x14ac:dyDescent="0.3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3">
      <c r="A41" s="1" t="s">
        <v>581</v>
      </c>
      <c r="B41" s="26" t="s">
        <v>582</v>
      </c>
      <c r="C41" s="10">
        <v>352261</v>
      </c>
      <c r="D41" s="10">
        <v>5226</v>
      </c>
      <c r="E41" s="10">
        <v>1765016</v>
      </c>
      <c r="F41" s="10">
        <v>262295</v>
      </c>
      <c r="G41" s="10">
        <v>406112</v>
      </c>
      <c r="H41" s="10">
        <v>7849</v>
      </c>
      <c r="I41" s="10">
        <v>116815</v>
      </c>
      <c r="J41" s="10">
        <v>2495</v>
      </c>
      <c r="K41" s="4"/>
      <c r="L41" s="4"/>
    </row>
    <row r="42" spans="1:13" x14ac:dyDescent="0.3">
      <c r="A42" s="1" t="s">
        <v>581</v>
      </c>
      <c r="B42" s="26" t="s">
        <v>583</v>
      </c>
      <c r="C42" s="10">
        <v>438116.45</v>
      </c>
      <c r="D42" s="10">
        <v>4594.43</v>
      </c>
      <c r="E42" s="10">
        <v>1549262.59</v>
      </c>
      <c r="F42" s="10">
        <v>497143.14</v>
      </c>
      <c r="G42" s="10">
        <v>190221.88</v>
      </c>
      <c r="H42" s="10">
        <v>12671.27</v>
      </c>
      <c r="I42" s="10">
        <v>115000</v>
      </c>
      <c r="J42" s="10">
        <v>0</v>
      </c>
      <c r="K42" s="4"/>
      <c r="L42" s="4"/>
    </row>
    <row r="43" spans="1:13" x14ac:dyDescent="0.3">
      <c r="A43" s="1" t="s">
        <v>581</v>
      </c>
      <c r="B43" s="26" t="s">
        <v>584</v>
      </c>
      <c r="C43" s="10">
        <v>1583118.48</v>
      </c>
      <c r="D43" s="10">
        <v>25385.4</v>
      </c>
      <c r="E43" s="10">
        <v>1985515.21</v>
      </c>
      <c r="F43" s="10">
        <v>493348.05</v>
      </c>
      <c r="G43" s="10">
        <v>1418771.16</v>
      </c>
      <c r="H43" s="10">
        <v>22316.48</v>
      </c>
      <c r="I43" s="10">
        <v>0</v>
      </c>
      <c r="J43" s="10">
        <v>0</v>
      </c>
      <c r="K43" s="4"/>
      <c r="L43" s="4"/>
    </row>
    <row r="44" spans="1:13" x14ac:dyDescent="0.3">
      <c r="A44" s="1" t="s">
        <v>581</v>
      </c>
      <c r="B44" s="26" t="s">
        <v>585</v>
      </c>
      <c r="C44" s="10">
        <v>2722900</v>
      </c>
      <c r="D44" s="10">
        <v>84000</v>
      </c>
      <c r="E44" s="10">
        <v>3852200</v>
      </c>
      <c r="F44" s="10">
        <v>1138700</v>
      </c>
      <c r="G44" s="10">
        <v>1363100</v>
      </c>
      <c r="H44" s="10">
        <v>647300</v>
      </c>
      <c r="I44" s="10">
        <v>200</v>
      </c>
      <c r="J44" s="10">
        <v>0</v>
      </c>
      <c r="K44" s="4"/>
      <c r="L44" s="4"/>
    </row>
    <row r="45" spans="1:13" x14ac:dyDescent="0.3">
      <c r="A45" s="1" t="s">
        <v>581</v>
      </c>
      <c r="B45" s="26" t="s">
        <v>586</v>
      </c>
      <c r="C45" s="10">
        <v>5608979</v>
      </c>
      <c r="D45" s="10">
        <v>119379</v>
      </c>
      <c r="E45" s="10">
        <v>13282570</v>
      </c>
      <c r="F45" s="10">
        <v>2166410</v>
      </c>
      <c r="G45" s="10">
        <v>1469135</v>
      </c>
      <c r="H45" s="10">
        <v>26260</v>
      </c>
      <c r="I45" s="10">
        <v>1084826</v>
      </c>
      <c r="J45" s="10">
        <v>351835</v>
      </c>
      <c r="K45" s="4"/>
      <c r="L45" s="4"/>
    </row>
    <row r="46" spans="1:13" x14ac:dyDescent="0.3">
      <c r="A46" s="1" t="s">
        <v>581</v>
      </c>
      <c r="B46" s="26" t="s">
        <v>587</v>
      </c>
      <c r="C46" s="10">
        <v>1273699</v>
      </c>
      <c r="D46" s="10">
        <v>24459</v>
      </c>
      <c r="E46" s="10">
        <v>3543178</v>
      </c>
      <c r="F46" s="10">
        <v>936829</v>
      </c>
      <c r="G46" s="10">
        <v>1135180</v>
      </c>
      <c r="H46" s="10">
        <v>26768</v>
      </c>
      <c r="I46" s="10">
        <v>1800</v>
      </c>
      <c r="J46" s="10">
        <v>127</v>
      </c>
      <c r="K46" s="4"/>
      <c r="L46" s="4"/>
    </row>
    <row r="47" spans="1:13" x14ac:dyDescent="0.3">
      <c r="A47" s="1" t="s">
        <v>581</v>
      </c>
      <c r="B47" s="26" t="s">
        <v>588</v>
      </c>
      <c r="C47" s="10">
        <v>7519372</v>
      </c>
      <c r="D47" s="10">
        <v>353431</v>
      </c>
      <c r="E47" s="10">
        <v>11387042</v>
      </c>
      <c r="F47" s="10">
        <v>2322500</v>
      </c>
      <c r="G47" s="10">
        <v>3224803</v>
      </c>
      <c r="H47" s="10">
        <v>895134</v>
      </c>
      <c r="I47" s="10">
        <v>13291714</v>
      </c>
      <c r="J47" s="10">
        <v>6083697</v>
      </c>
      <c r="K47" s="4"/>
      <c r="L47" s="4"/>
    </row>
    <row r="48" spans="1:13" x14ac:dyDescent="0.3">
      <c r="A48" s="1" t="s">
        <v>581</v>
      </c>
      <c r="B48" s="26" t="s">
        <v>589</v>
      </c>
      <c r="C48" s="10">
        <v>2703426</v>
      </c>
      <c r="D48" s="10">
        <v>62582</v>
      </c>
      <c r="E48" s="10">
        <v>10630887</v>
      </c>
      <c r="F48" s="10">
        <v>1366664</v>
      </c>
      <c r="G48" s="10">
        <v>1153688</v>
      </c>
      <c r="H48" s="10">
        <v>85407</v>
      </c>
      <c r="I48" s="10">
        <v>211719</v>
      </c>
      <c r="J48" s="10">
        <v>54600</v>
      </c>
      <c r="K48" s="4"/>
      <c r="L48" s="4"/>
    </row>
    <row r="49" spans="1:12" x14ac:dyDescent="0.3">
      <c r="A49" s="1" t="s">
        <v>581</v>
      </c>
      <c r="B49" s="26" t="s">
        <v>590</v>
      </c>
      <c r="C49" s="10">
        <v>3172290.32</v>
      </c>
      <c r="D49" s="10">
        <v>67387.16</v>
      </c>
      <c r="E49" s="10">
        <v>9668197.8499999996</v>
      </c>
      <c r="F49" s="10">
        <v>1887236.87</v>
      </c>
      <c r="G49" s="10">
        <v>1088606.8600000001</v>
      </c>
      <c r="H49" s="10">
        <v>57531.07</v>
      </c>
      <c r="I49" s="10">
        <v>1176742.67</v>
      </c>
      <c r="J49" s="10">
        <v>27744.46</v>
      </c>
      <c r="K49" s="4"/>
      <c r="L49" s="4"/>
    </row>
    <row r="50" spans="1:12" x14ac:dyDescent="0.3">
      <c r="A50" s="1" t="s">
        <v>581</v>
      </c>
      <c r="B50" s="26" t="s">
        <v>591</v>
      </c>
      <c r="C50" s="10">
        <v>1047767.35</v>
      </c>
      <c r="D50" s="10">
        <v>13813.53</v>
      </c>
      <c r="E50" s="10">
        <v>2635589.65</v>
      </c>
      <c r="F50" s="10">
        <v>426132.29</v>
      </c>
      <c r="G50" s="10">
        <v>1040911.66</v>
      </c>
      <c r="H50" s="10">
        <v>304464.21000000002</v>
      </c>
      <c r="I50" s="10">
        <v>714761.59</v>
      </c>
      <c r="J50" s="10">
        <v>379547.7</v>
      </c>
      <c r="K50" s="4"/>
      <c r="L50" s="4"/>
    </row>
    <row r="51" spans="1:12" x14ac:dyDescent="0.3">
      <c r="A51" s="1" t="s">
        <v>581</v>
      </c>
      <c r="B51" s="26" t="s">
        <v>592</v>
      </c>
      <c r="C51" s="10">
        <v>1182970.3</v>
      </c>
      <c r="D51" s="10">
        <v>280731.87</v>
      </c>
      <c r="E51" s="10">
        <v>3670283.42</v>
      </c>
      <c r="F51" s="10">
        <v>1010785.61</v>
      </c>
      <c r="G51" s="10">
        <v>1436030.41</v>
      </c>
      <c r="H51" s="10">
        <v>360893.14</v>
      </c>
      <c r="I51" s="10">
        <v>0</v>
      </c>
      <c r="J51" s="10">
        <v>0</v>
      </c>
      <c r="K51" s="4"/>
      <c r="L51" s="4"/>
    </row>
    <row r="52" spans="1:12" x14ac:dyDescent="0.3">
      <c r="A52" s="1" t="s">
        <v>581</v>
      </c>
      <c r="B52" s="26" t="s">
        <v>593</v>
      </c>
      <c r="C52" s="10">
        <v>1095736.1299999999</v>
      </c>
      <c r="D52" s="10">
        <v>161207.46</v>
      </c>
      <c r="E52" s="10">
        <v>3775401.81</v>
      </c>
      <c r="F52" s="10">
        <v>1160962.3600000001</v>
      </c>
      <c r="G52" s="10">
        <v>1707110.59</v>
      </c>
      <c r="H52" s="10">
        <v>243180.21</v>
      </c>
      <c r="I52" s="10">
        <v>23125.22</v>
      </c>
      <c r="J52" s="10">
        <v>14105</v>
      </c>
      <c r="K52" s="4"/>
      <c r="L52" s="4"/>
    </row>
    <row r="53" spans="1:12" x14ac:dyDescent="0.3">
      <c r="A53" s="1" t="s">
        <v>581</v>
      </c>
      <c r="B53" s="26" t="s">
        <v>594</v>
      </c>
      <c r="C53" s="10">
        <v>2704151.53</v>
      </c>
      <c r="D53" s="10">
        <v>241320.69</v>
      </c>
      <c r="E53" s="10">
        <v>5997910.2300000004</v>
      </c>
      <c r="F53" s="10">
        <v>1571000.71</v>
      </c>
      <c r="G53" s="10">
        <v>1095632.27</v>
      </c>
      <c r="H53" s="10">
        <v>25722.48</v>
      </c>
      <c r="I53" s="10">
        <v>43749.35</v>
      </c>
      <c r="J53" s="10">
        <v>0</v>
      </c>
      <c r="K53" s="4"/>
      <c r="L53" s="4"/>
    </row>
    <row r="54" spans="1:12" x14ac:dyDescent="0.3">
      <c r="A54" s="1" t="s">
        <v>581</v>
      </c>
      <c r="B54" s="26" t="s">
        <v>595</v>
      </c>
      <c r="C54" s="10">
        <v>675138.45</v>
      </c>
      <c r="D54" s="10">
        <v>7524.43</v>
      </c>
      <c r="E54" s="10">
        <v>2538844.79</v>
      </c>
      <c r="F54" s="10">
        <v>817635.29</v>
      </c>
      <c r="G54" s="10">
        <v>534340.28</v>
      </c>
      <c r="H54" s="10">
        <v>216948.25</v>
      </c>
      <c r="I54" s="10">
        <v>1000</v>
      </c>
      <c r="J54" s="10">
        <v>0</v>
      </c>
      <c r="K54" s="4"/>
      <c r="L54" s="4"/>
    </row>
    <row r="55" spans="1:12" x14ac:dyDescent="0.3">
      <c r="A55" s="1" t="s">
        <v>581</v>
      </c>
      <c r="B55" s="26" t="s">
        <v>596</v>
      </c>
      <c r="C55" s="10">
        <v>740777.83</v>
      </c>
      <c r="D55" s="10">
        <v>55341.84</v>
      </c>
      <c r="E55" s="10">
        <v>1498963.03</v>
      </c>
      <c r="F55" s="10">
        <v>392241.78</v>
      </c>
      <c r="G55" s="10">
        <v>429041.55</v>
      </c>
      <c r="H55" s="10">
        <v>102342.48</v>
      </c>
      <c r="I55" s="10">
        <v>101325.66</v>
      </c>
      <c r="J55" s="10">
        <v>0</v>
      </c>
      <c r="K55" s="4"/>
      <c r="L55" s="4"/>
    </row>
    <row r="56" spans="1:12" x14ac:dyDescent="0.3">
      <c r="A56" s="1" t="s">
        <v>581</v>
      </c>
      <c r="B56" s="26" t="s">
        <v>597</v>
      </c>
      <c r="C56" s="10">
        <v>612793.69999999995</v>
      </c>
      <c r="D56" s="10">
        <v>7594.57</v>
      </c>
      <c r="E56" s="10">
        <v>887946.91</v>
      </c>
      <c r="F56" s="10">
        <v>191132.97</v>
      </c>
      <c r="G56" s="10">
        <v>226006.41</v>
      </c>
      <c r="H56" s="10">
        <v>4138.26</v>
      </c>
      <c r="I56" s="10">
        <v>0</v>
      </c>
      <c r="J56" s="10">
        <v>0</v>
      </c>
      <c r="K56" s="4"/>
      <c r="L56" s="4"/>
    </row>
    <row r="57" spans="1:12" x14ac:dyDescent="0.3">
      <c r="A57" s="1" t="s">
        <v>581</v>
      </c>
      <c r="B57" s="26" t="s">
        <v>598</v>
      </c>
      <c r="C57" s="10">
        <v>1920453.18</v>
      </c>
      <c r="D57" s="10">
        <v>225860.51</v>
      </c>
      <c r="E57" s="10">
        <v>4710268.04</v>
      </c>
      <c r="F57" s="10">
        <v>1400717.06</v>
      </c>
      <c r="G57" s="10">
        <v>1036009.1</v>
      </c>
      <c r="H57" s="10">
        <v>74126.33</v>
      </c>
      <c r="I57" s="10">
        <v>23680.25</v>
      </c>
      <c r="J57" s="10">
        <v>20089.37</v>
      </c>
      <c r="K57" s="4"/>
      <c r="L57" s="4"/>
    </row>
    <row r="58" spans="1:12" x14ac:dyDescent="0.3">
      <c r="A58" s="1" t="s">
        <v>581</v>
      </c>
      <c r="B58" s="26" t="s">
        <v>599</v>
      </c>
      <c r="C58" s="10">
        <v>656919.36</v>
      </c>
      <c r="D58" s="10">
        <v>52013.41</v>
      </c>
      <c r="E58" s="10">
        <v>1085223.55</v>
      </c>
      <c r="F58" s="10">
        <v>300960.38</v>
      </c>
      <c r="G58" s="10">
        <v>434091.02</v>
      </c>
      <c r="H58" s="10">
        <v>9191.89</v>
      </c>
      <c r="I58" s="10">
        <v>386485.03</v>
      </c>
      <c r="J58" s="10">
        <v>9028.7099999999991</v>
      </c>
      <c r="K58" s="4"/>
      <c r="L58" s="4"/>
    </row>
    <row r="59" spans="1:12" x14ac:dyDescent="0.3">
      <c r="A59" s="1" t="s">
        <v>581</v>
      </c>
      <c r="B59" s="26" t="s">
        <v>600</v>
      </c>
      <c r="C59" s="10">
        <v>1055259.95</v>
      </c>
      <c r="D59" s="10">
        <v>17702.91</v>
      </c>
      <c r="E59" s="10">
        <v>2937210.99</v>
      </c>
      <c r="F59" s="10">
        <v>1050569.77</v>
      </c>
      <c r="G59" s="10">
        <v>1040899.38</v>
      </c>
      <c r="H59" s="10">
        <v>28335.45</v>
      </c>
      <c r="I59" s="10">
        <v>840447.32</v>
      </c>
      <c r="J59" s="10">
        <v>780300.16</v>
      </c>
      <c r="K59" s="4"/>
      <c r="L59" s="4"/>
    </row>
    <row r="60" spans="1:12" x14ac:dyDescent="0.3">
      <c r="A60" s="1" t="s">
        <v>581</v>
      </c>
      <c r="B60" s="26" t="s">
        <v>601</v>
      </c>
      <c r="C60" s="10">
        <v>1259315</v>
      </c>
      <c r="D60" s="10">
        <v>105125</v>
      </c>
      <c r="E60" s="10">
        <v>3204447</v>
      </c>
      <c r="F60" s="10">
        <v>709884</v>
      </c>
      <c r="G60" s="10">
        <v>999583</v>
      </c>
      <c r="H60" s="10">
        <v>11554</v>
      </c>
      <c r="I60" s="10">
        <v>0</v>
      </c>
      <c r="J60" s="10">
        <v>5200</v>
      </c>
      <c r="K60" s="4"/>
      <c r="L60" s="4"/>
    </row>
    <row r="61" spans="1:12" x14ac:dyDescent="0.3">
      <c r="A61" s="1" t="s">
        <v>581</v>
      </c>
      <c r="B61" s="26" t="s">
        <v>602</v>
      </c>
      <c r="C61" s="10">
        <v>1135372.01</v>
      </c>
      <c r="D61" s="10">
        <v>556373.36</v>
      </c>
      <c r="E61" s="10">
        <v>5775523.0999999996</v>
      </c>
      <c r="F61" s="10">
        <v>1670561.1</v>
      </c>
      <c r="G61" s="10">
        <v>596187</v>
      </c>
      <c r="H61" s="10">
        <v>0</v>
      </c>
      <c r="I61" s="10">
        <v>499904.78</v>
      </c>
      <c r="J61" s="10">
        <v>114148.31</v>
      </c>
      <c r="K61" s="4"/>
      <c r="L61" s="4"/>
    </row>
    <row r="62" spans="1:12" x14ac:dyDescent="0.3">
      <c r="A62" s="1" t="s">
        <v>581</v>
      </c>
      <c r="B62" s="26" t="s">
        <v>603</v>
      </c>
      <c r="C62" s="10">
        <v>371020</v>
      </c>
      <c r="D62" s="10">
        <v>25000</v>
      </c>
      <c r="E62" s="10">
        <v>1281515</v>
      </c>
      <c r="F62" s="10">
        <v>557528</v>
      </c>
      <c r="G62" s="10">
        <v>110711</v>
      </c>
      <c r="H62" s="10">
        <v>7200</v>
      </c>
      <c r="I62" s="10">
        <v>0</v>
      </c>
      <c r="J62" s="10">
        <v>0</v>
      </c>
      <c r="K62" s="4"/>
      <c r="L62" s="4"/>
    </row>
    <row r="63" spans="1:12" x14ac:dyDescent="0.3">
      <c r="A63" s="1" t="s">
        <v>581</v>
      </c>
      <c r="B63" s="26" t="s">
        <v>604</v>
      </c>
      <c r="C63" s="10">
        <v>1097364.29</v>
      </c>
      <c r="D63" s="10">
        <v>22168.32</v>
      </c>
      <c r="E63" s="10">
        <v>2340701.7999999998</v>
      </c>
      <c r="F63" s="10">
        <v>700913.46</v>
      </c>
      <c r="G63" s="10">
        <v>395064.07</v>
      </c>
      <c r="H63" s="10">
        <v>6553.73</v>
      </c>
      <c r="I63" s="10">
        <v>189881.28</v>
      </c>
      <c r="J63" s="10">
        <v>4312.53</v>
      </c>
      <c r="K63" s="4"/>
      <c r="L63" s="4"/>
    </row>
    <row r="64" spans="1:12" x14ac:dyDescent="0.3">
      <c r="A64" s="1" t="s">
        <v>581</v>
      </c>
      <c r="B64" s="26" t="s">
        <v>605</v>
      </c>
      <c r="C64" s="10">
        <v>506277.09</v>
      </c>
      <c r="D64" s="10">
        <v>11122.9</v>
      </c>
      <c r="E64" s="10">
        <v>1527746.44</v>
      </c>
      <c r="F64" s="10">
        <v>222491.59</v>
      </c>
      <c r="G64" s="10">
        <v>521104.03</v>
      </c>
      <c r="H64" s="10">
        <v>18538.16</v>
      </c>
      <c r="I64" s="10">
        <v>3672.1</v>
      </c>
      <c r="J64" s="10">
        <v>0</v>
      </c>
      <c r="K64" s="4"/>
      <c r="L64" s="4"/>
    </row>
    <row r="65" spans="1:13" x14ac:dyDescent="0.3">
      <c r="A65" s="1" t="s">
        <v>581</v>
      </c>
      <c r="B65" s="26" t="s">
        <v>606</v>
      </c>
      <c r="C65" s="10">
        <v>946280.36</v>
      </c>
      <c r="D65" s="10">
        <v>19108.02</v>
      </c>
      <c r="E65" s="10">
        <v>957876.46</v>
      </c>
      <c r="F65" s="10">
        <v>272899.75</v>
      </c>
      <c r="G65" s="10">
        <v>480649.26</v>
      </c>
      <c r="H65" s="10">
        <v>35485.24</v>
      </c>
      <c r="I65" s="10">
        <v>0</v>
      </c>
      <c r="J65" s="10">
        <v>0</v>
      </c>
      <c r="K65" s="4"/>
      <c r="L65" s="4"/>
    </row>
    <row r="66" spans="1:13" x14ac:dyDescent="0.3">
      <c r="A66" s="1" t="s">
        <v>581</v>
      </c>
      <c r="B66" s="26" t="s">
        <v>607</v>
      </c>
      <c r="C66" s="10">
        <v>4418200</v>
      </c>
      <c r="D66" s="10">
        <v>130500</v>
      </c>
      <c r="E66" s="10">
        <v>4315900</v>
      </c>
      <c r="F66" s="10">
        <v>1189600</v>
      </c>
      <c r="G66" s="10">
        <v>1059800</v>
      </c>
      <c r="H66" s="10">
        <v>13800</v>
      </c>
      <c r="I66" s="10">
        <v>2353000</v>
      </c>
      <c r="J66" s="10">
        <v>245000</v>
      </c>
      <c r="K66" s="4"/>
      <c r="L66" s="4"/>
    </row>
    <row r="67" spans="1:13" x14ac:dyDescent="0.3">
      <c r="A67" s="1" t="s">
        <v>581</v>
      </c>
      <c r="B67" s="26" t="s">
        <v>608</v>
      </c>
      <c r="C67" s="10">
        <v>1466302.53</v>
      </c>
      <c r="D67" s="10">
        <v>254991.31</v>
      </c>
      <c r="E67" s="10">
        <v>2326035.34</v>
      </c>
      <c r="F67" s="10">
        <v>882980.49</v>
      </c>
      <c r="G67" s="10">
        <v>1283525.29</v>
      </c>
      <c r="H67" s="10">
        <v>50465.14</v>
      </c>
      <c r="I67" s="10">
        <v>57197.62</v>
      </c>
      <c r="J67" s="10">
        <v>0</v>
      </c>
      <c r="K67" s="4"/>
      <c r="L67" s="4"/>
    </row>
    <row r="68" spans="1:13" x14ac:dyDescent="0.3">
      <c r="A68" s="1" t="s">
        <v>581</v>
      </c>
      <c r="B68" s="26" t="s">
        <v>609</v>
      </c>
      <c r="C68" s="10">
        <v>1045984.97</v>
      </c>
      <c r="D68" s="10">
        <v>18079.689999999999</v>
      </c>
      <c r="E68" s="10">
        <v>2526118.5699999998</v>
      </c>
      <c r="F68" s="10">
        <v>649266.80000000005</v>
      </c>
      <c r="G68" s="10">
        <v>725212.46</v>
      </c>
      <c r="H68" s="10">
        <v>450152.84</v>
      </c>
      <c r="I68" s="10">
        <v>0</v>
      </c>
      <c r="J68" s="10">
        <v>0</v>
      </c>
      <c r="K68" s="4"/>
      <c r="L68" s="4"/>
    </row>
    <row r="69" spans="1:13" x14ac:dyDescent="0.3">
      <c r="A69" s="1" t="s">
        <v>581</v>
      </c>
      <c r="B69" s="26" t="s">
        <v>610</v>
      </c>
      <c r="C69" s="10">
        <v>857465.71</v>
      </c>
      <c r="D69" s="10">
        <v>35369.9</v>
      </c>
      <c r="E69" s="10">
        <v>1575348.98</v>
      </c>
      <c r="F69" s="10">
        <v>579981</v>
      </c>
      <c r="G69" s="10">
        <v>1025862.65</v>
      </c>
      <c r="H69" s="10">
        <v>193891.32</v>
      </c>
      <c r="I69" s="10">
        <v>47043.8</v>
      </c>
      <c r="J69" s="10">
        <v>36420.160000000003</v>
      </c>
      <c r="K69" s="4"/>
      <c r="L69" s="4"/>
    </row>
    <row r="70" spans="1:13" x14ac:dyDescent="0.3">
      <c r="A70" s="1" t="s">
        <v>581</v>
      </c>
      <c r="B70" s="26" t="s">
        <v>611</v>
      </c>
      <c r="C70" s="10">
        <v>990354</v>
      </c>
      <c r="D70" s="10">
        <v>13181</v>
      </c>
      <c r="E70" s="10">
        <v>2257441</v>
      </c>
      <c r="F70" s="10">
        <v>864502</v>
      </c>
      <c r="G70" s="10">
        <v>1362705</v>
      </c>
      <c r="H70" s="10">
        <v>45859</v>
      </c>
      <c r="I70" s="10">
        <v>0</v>
      </c>
      <c r="J70" s="10">
        <v>0</v>
      </c>
      <c r="K70" s="4"/>
      <c r="L70" s="4"/>
    </row>
    <row r="71" spans="1:13" x14ac:dyDescent="0.3">
      <c r="A71" s="1" t="s">
        <v>261</v>
      </c>
      <c r="B71" s="26" t="s">
        <v>612</v>
      </c>
      <c r="C71" s="10">
        <v>890671.01</v>
      </c>
      <c r="D71" s="10">
        <v>138364.78</v>
      </c>
      <c r="E71" s="10">
        <v>3385043.95</v>
      </c>
      <c r="F71" s="10">
        <v>1272710.42</v>
      </c>
      <c r="G71" s="10">
        <v>1051711.3600000001</v>
      </c>
      <c r="H71" s="10">
        <v>180036.98</v>
      </c>
      <c r="I71" s="10">
        <v>782979.93</v>
      </c>
      <c r="J71" s="10">
        <v>143798.23000000001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52050737</v>
      </c>
      <c r="D73" s="11">
        <f t="shared" si="0"/>
        <v>3138939.4899999993</v>
      </c>
      <c r="E73" s="11">
        <f t="shared" si="0"/>
        <v>118875208.70999999</v>
      </c>
      <c r="F73" s="11">
        <f t="shared" si="0"/>
        <v>28966582.889999993</v>
      </c>
      <c r="G73" s="11">
        <f t="shared" si="0"/>
        <v>30041805.690000001</v>
      </c>
      <c r="H73" s="11">
        <f t="shared" si="0"/>
        <v>4164115.93</v>
      </c>
      <c r="I73" s="11">
        <f t="shared" si="0"/>
        <v>22067070.600000009</v>
      </c>
      <c r="J73" s="11">
        <f t="shared" si="0"/>
        <v>8272448.6300000008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08" t="s">
        <v>258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</row>
    <row r="76" spans="1:13" ht="25.5" customHeight="1" x14ac:dyDescent="0.3">
      <c r="B76" s="13" t="s">
        <v>506</v>
      </c>
      <c r="C76" s="209" t="s">
        <v>310</v>
      </c>
      <c r="D76" s="210"/>
      <c r="E76" s="209" t="s">
        <v>311</v>
      </c>
      <c r="F76" s="210"/>
      <c r="G76" s="209" t="s">
        <v>312</v>
      </c>
      <c r="H76" s="210"/>
      <c r="I76" s="209" t="s">
        <v>313</v>
      </c>
      <c r="J76" s="210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581</v>
      </c>
      <c r="B80" s="26" t="s">
        <v>582</v>
      </c>
      <c r="C80" s="10">
        <v>155000</v>
      </c>
      <c r="D80" s="10">
        <v>0</v>
      </c>
      <c r="E80" s="10">
        <v>2988081</v>
      </c>
      <c r="F80" s="10">
        <v>1725290</v>
      </c>
      <c r="G80" s="10">
        <v>218206</v>
      </c>
      <c r="H80" s="10">
        <v>2147</v>
      </c>
      <c r="I80" s="10">
        <v>203104</v>
      </c>
      <c r="J80" s="10">
        <v>13431</v>
      </c>
      <c r="K80" s="4"/>
      <c r="L80" s="4"/>
    </row>
    <row r="81" spans="1:12" x14ac:dyDescent="0.3">
      <c r="A81" s="1" t="s">
        <v>581</v>
      </c>
      <c r="B81" s="26" t="s">
        <v>583</v>
      </c>
      <c r="C81" s="10">
        <v>881537.24</v>
      </c>
      <c r="D81" s="10">
        <v>74355.320000000007</v>
      </c>
      <c r="E81" s="10">
        <v>2810962.95</v>
      </c>
      <c r="F81" s="10">
        <v>1537818.85</v>
      </c>
      <c r="G81" s="10">
        <v>246676.36</v>
      </c>
      <c r="H81" s="10">
        <v>6350.84</v>
      </c>
      <c r="I81" s="10">
        <v>216583.67999999999</v>
      </c>
      <c r="J81" s="10">
        <v>2944.09</v>
      </c>
      <c r="K81" s="4"/>
      <c r="L81" s="4"/>
    </row>
    <row r="82" spans="1:12" x14ac:dyDescent="0.3">
      <c r="A82" s="1" t="s">
        <v>581</v>
      </c>
      <c r="B82" s="26" t="s">
        <v>584</v>
      </c>
      <c r="C82" s="10">
        <v>23919129.039999999</v>
      </c>
      <c r="D82" s="10">
        <v>23168095.07</v>
      </c>
      <c r="E82" s="10">
        <v>6217082.2400000002</v>
      </c>
      <c r="F82" s="10">
        <v>2999251.7</v>
      </c>
      <c r="G82" s="10">
        <v>370456.09</v>
      </c>
      <c r="H82" s="10">
        <v>5141.96</v>
      </c>
      <c r="I82" s="10">
        <v>522329.7</v>
      </c>
      <c r="J82" s="10">
        <v>38465.25</v>
      </c>
      <c r="K82" s="4"/>
      <c r="L82" s="4"/>
    </row>
    <row r="83" spans="1:12" x14ac:dyDescent="0.3">
      <c r="A83" s="1" t="s">
        <v>581</v>
      </c>
      <c r="B83" s="26" t="s">
        <v>585</v>
      </c>
      <c r="C83" s="10">
        <v>1291600</v>
      </c>
      <c r="D83" s="10">
        <v>203000</v>
      </c>
      <c r="E83" s="10">
        <v>5125700</v>
      </c>
      <c r="F83" s="10">
        <v>2034500</v>
      </c>
      <c r="G83" s="10">
        <v>0</v>
      </c>
      <c r="H83" s="10">
        <v>0</v>
      </c>
      <c r="I83" s="10">
        <v>762100</v>
      </c>
      <c r="J83" s="10">
        <v>8500</v>
      </c>
      <c r="K83" s="4"/>
      <c r="L83" s="4"/>
    </row>
    <row r="84" spans="1:12" x14ac:dyDescent="0.3">
      <c r="A84" s="1" t="s">
        <v>581</v>
      </c>
      <c r="B84" s="26" t="s">
        <v>586</v>
      </c>
      <c r="C84" s="10">
        <v>1904384</v>
      </c>
      <c r="D84" s="10">
        <v>139737</v>
      </c>
      <c r="E84" s="10">
        <v>4123901</v>
      </c>
      <c r="F84" s="10">
        <v>2984480</v>
      </c>
      <c r="G84" s="10">
        <v>641299</v>
      </c>
      <c r="H84" s="10">
        <v>8193</v>
      </c>
      <c r="I84" s="10">
        <v>1359105</v>
      </c>
      <c r="J84" s="10">
        <v>17531</v>
      </c>
      <c r="K84" s="4"/>
      <c r="L84" s="4"/>
    </row>
    <row r="85" spans="1:12" x14ac:dyDescent="0.3">
      <c r="A85" s="1" t="s">
        <v>581</v>
      </c>
      <c r="B85" s="26" t="s">
        <v>587</v>
      </c>
      <c r="C85" s="10">
        <v>2219219</v>
      </c>
      <c r="D85" s="10">
        <v>799469</v>
      </c>
      <c r="E85" s="10">
        <v>6525428</v>
      </c>
      <c r="F85" s="10">
        <v>1915106</v>
      </c>
      <c r="G85" s="10">
        <v>357783</v>
      </c>
      <c r="H85" s="10">
        <v>4391</v>
      </c>
      <c r="I85" s="10">
        <v>401014</v>
      </c>
      <c r="J85" s="10">
        <v>110900</v>
      </c>
      <c r="K85" s="4"/>
      <c r="L85" s="4"/>
    </row>
    <row r="86" spans="1:12" x14ac:dyDescent="0.3">
      <c r="A86" s="1" t="s">
        <v>581</v>
      </c>
      <c r="B86" s="26" t="s">
        <v>588</v>
      </c>
      <c r="C86" s="10">
        <v>0</v>
      </c>
      <c r="D86" s="10">
        <v>0</v>
      </c>
      <c r="E86" s="10">
        <v>12361444</v>
      </c>
      <c r="F86" s="10">
        <v>9247547</v>
      </c>
      <c r="G86" s="10">
        <v>0</v>
      </c>
      <c r="H86" s="10">
        <v>0</v>
      </c>
      <c r="I86" s="10">
        <v>5588434</v>
      </c>
      <c r="J86" s="10">
        <v>3282999</v>
      </c>
      <c r="K86" s="4"/>
      <c r="L86" s="4"/>
    </row>
    <row r="87" spans="1:12" x14ac:dyDescent="0.3">
      <c r="A87" s="1" t="s">
        <v>581</v>
      </c>
      <c r="B87" s="26" t="s">
        <v>589</v>
      </c>
      <c r="C87" s="10">
        <v>822631</v>
      </c>
      <c r="D87" s="10">
        <v>16530</v>
      </c>
      <c r="E87" s="10">
        <v>13271242</v>
      </c>
      <c r="F87" s="10">
        <v>11981945</v>
      </c>
      <c r="G87" s="10">
        <v>15000</v>
      </c>
      <c r="H87" s="10">
        <v>0</v>
      </c>
      <c r="I87" s="10">
        <v>1780710</v>
      </c>
      <c r="J87" s="10">
        <v>599180</v>
      </c>
      <c r="K87" s="4"/>
      <c r="L87" s="4"/>
    </row>
    <row r="88" spans="1:12" x14ac:dyDescent="0.3">
      <c r="A88" s="1" t="s">
        <v>581</v>
      </c>
      <c r="B88" s="26" t="s">
        <v>590</v>
      </c>
      <c r="C88" s="10">
        <v>983959.34</v>
      </c>
      <c r="D88" s="10">
        <v>10779.32</v>
      </c>
      <c r="E88" s="10">
        <v>2181490.23</v>
      </c>
      <c r="F88" s="10">
        <v>424161.78</v>
      </c>
      <c r="G88" s="10">
        <v>0</v>
      </c>
      <c r="H88" s="10">
        <v>0</v>
      </c>
      <c r="I88" s="10">
        <v>2139093.2400000002</v>
      </c>
      <c r="J88" s="10">
        <v>286975.61</v>
      </c>
      <c r="K88" s="4"/>
      <c r="L88" s="4"/>
    </row>
    <row r="89" spans="1:12" x14ac:dyDescent="0.3">
      <c r="A89" s="1" t="s">
        <v>581</v>
      </c>
      <c r="B89" s="26" t="s">
        <v>591</v>
      </c>
      <c r="C89" s="10">
        <v>551254.80000000005</v>
      </c>
      <c r="D89" s="10">
        <v>21372.67</v>
      </c>
      <c r="E89" s="10">
        <v>2943655.65</v>
      </c>
      <c r="F89" s="10">
        <v>1679918.49</v>
      </c>
      <c r="G89" s="10">
        <v>48418.5</v>
      </c>
      <c r="H89" s="10">
        <v>150287.04000000001</v>
      </c>
      <c r="I89" s="10">
        <v>340060.15</v>
      </c>
      <c r="J89" s="10">
        <v>88994.91</v>
      </c>
      <c r="K89" s="4"/>
      <c r="L89" s="4"/>
    </row>
    <row r="90" spans="1:12" x14ac:dyDescent="0.3">
      <c r="A90" s="1" t="s">
        <v>581</v>
      </c>
      <c r="B90" s="26" t="s">
        <v>592</v>
      </c>
      <c r="C90" s="10">
        <v>508772.29</v>
      </c>
      <c r="D90" s="10">
        <v>28135.599999999999</v>
      </c>
      <c r="E90" s="10">
        <v>4576270.24</v>
      </c>
      <c r="F90" s="10">
        <v>2817884.05</v>
      </c>
      <c r="G90" s="10">
        <v>577049.76</v>
      </c>
      <c r="H90" s="10">
        <v>4928.1000000000004</v>
      </c>
      <c r="I90" s="10">
        <v>496190.56</v>
      </c>
      <c r="J90" s="10">
        <v>5602.59</v>
      </c>
      <c r="K90" s="4"/>
      <c r="L90" s="4"/>
    </row>
    <row r="91" spans="1:12" x14ac:dyDescent="0.3">
      <c r="A91" s="1" t="s">
        <v>581</v>
      </c>
      <c r="B91" s="26" t="s">
        <v>593</v>
      </c>
      <c r="C91" s="10">
        <v>1751814.18</v>
      </c>
      <c r="D91" s="10">
        <v>337748.79</v>
      </c>
      <c r="E91" s="10">
        <v>8076006.8899999997</v>
      </c>
      <c r="F91" s="10">
        <v>5659172.5199999996</v>
      </c>
      <c r="G91" s="10">
        <v>0</v>
      </c>
      <c r="H91" s="10">
        <v>0</v>
      </c>
      <c r="I91" s="10">
        <v>641311.9</v>
      </c>
      <c r="J91" s="10">
        <v>344674.89</v>
      </c>
      <c r="K91" s="4"/>
      <c r="L91" s="4"/>
    </row>
    <row r="92" spans="1:12" x14ac:dyDescent="0.3">
      <c r="A92" s="1" t="s">
        <v>581</v>
      </c>
      <c r="B92" s="26" t="s">
        <v>594</v>
      </c>
      <c r="C92" s="10">
        <v>476000</v>
      </c>
      <c r="D92" s="10">
        <v>35000</v>
      </c>
      <c r="E92" s="10">
        <v>7608096.4100000001</v>
      </c>
      <c r="F92" s="10">
        <v>4831242.9400000004</v>
      </c>
      <c r="G92" s="10">
        <v>1520903.96</v>
      </c>
      <c r="H92" s="10">
        <v>31917.65</v>
      </c>
      <c r="I92" s="10">
        <v>616033.44999999995</v>
      </c>
      <c r="J92" s="10">
        <v>286735.96999999997</v>
      </c>
      <c r="K92" s="4"/>
      <c r="L92" s="4"/>
    </row>
    <row r="93" spans="1:12" x14ac:dyDescent="0.3">
      <c r="A93" s="1" t="s">
        <v>581</v>
      </c>
      <c r="B93" s="26" t="s">
        <v>595</v>
      </c>
      <c r="C93" s="10">
        <v>1333492.18</v>
      </c>
      <c r="D93" s="10">
        <v>110046.17</v>
      </c>
      <c r="E93" s="10">
        <v>5588948.96</v>
      </c>
      <c r="F93" s="10">
        <v>3907620.41</v>
      </c>
      <c r="G93" s="10">
        <v>5383.15</v>
      </c>
      <c r="H93" s="10">
        <v>0</v>
      </c>
      <c r="I93" s="10">
        <v>79640.69</v>
      </c>
      <c r="J93" s="10">
        <v>21000</v>
      </c>
      <c r="K93" s="4"/>
      <c r="L93" s="4"/>
    </row>
    <row r="94" spans="1:12" x14ac:dyDescent="0.3">
      <c r="A94" s="1" t="s">
        <v>581</v>
      </c>
      <c r="B94" s="26" t="s">
        <v>596</v>
      </c>
      <c r="C94" s="10">
        <v>296035.40000000002</v>
      </c>
      <c r="D94" s="10">
        <v>1738.06</v>
      </c>
      <c r="E94" s="10">
        <v>4912493.83</v>
      </c>
      <c r="F94" s="10">
        <v>3989215.57</v>
      </c>
      <c r="G94" s="10">
        <v>144597.34</v>
      </c>
      <c r="H94" s="10">
        <v>1563.02</v>
      </c>
      <c r="I94" s="10">
        <v>157687.04999999999</v>
      </c>
      <c r="J94" s="10">
        <v>67405.95</v>
      </c>
      <c r="K94" s="4"/>
      <c r="L94" s="4"/>
    </row>
    <row r="95" spans="1:12" x14ac:dyDescent="0.3">
      <c r="A95" s="1" t="s">
        <v>581</v>
      </c>
      <c r="B95" s="26" t="s">
        <v>597</v>
      </c>
      <c r="C95" s="10">
        <v>586225.52</v>
      </c>
      <c r="D95" s="10">
        <v>17670.21</v>
      </c>
      <c r="E95" s="10">
        <v>1560656.15</v>
      </c>
      <c r="F95" s="10">
        <v>1026206.4</v>
      </c>
      <c r="G95" s="10">
        <v>195389.15</v>
      </c>
      <c r="H95" s="10">
        <v>26447.66</v>
      </c>
      <c r="I95" s="10">
        <v>107584.53</v>
      </c>
      <c r="J95" s="10">
        <v>2021.79</v>
      </c>
      <c r="K95" s="4"/>
      <c r="L95" s="4"/>
    </row>
    <row r="96" spans="1:12" x14ac:dyDescent="0.3">
      <c r="A96" s="1" t="s">
        <v>581</v>
      </c>
      <c r="B96" s="26" t="s">
        <v>598</v>
      </c>
      <c r="C96" s="10">
        <v>3080490.64</v>
      </c>
      <c r="D96" s="10">
        <v>73121.259999999995</v>
      </c>
      <c r="E96" s="10">
        <v>3798947.48</v>
      </c>
      <c r="F96" s="10">
        <v>2389069.17</v>
      </c>
      <c r="G96" s="10">
        <v>230176.38</v>
      </c>
      <c r="H96" s="10">
        <v>2272.3000000000002</v>
      </c>
      <c r="I96" s="10">
        <v>178601.45</v>
      </c>
      <c r="J96" s="10">
        <v>10533.53</v>
      </c>
      <c r="K96" s="4"/>
      <c r="L96" s="4"/>
    </row>
    <row r="97" spans="1:12" x14ac:dyDescent="0.3">
      <c r="A97" s="1" t="s">
        <v>581</v>
      </c>
      <c r="B97" s="26" t="s">
        <v>599</v>
      </c>
      <c r="C97" s="10">
        <v>292435.43</v>
      </c>
      <c r="D97" s="10">
        <v>123080.22</v>
      </c>
      <c r="E97" s="10">
        <v>2775344.99</v>
      </c>
      <c r="F97" s="10">
        <v>1546034.26</v>
      </c>
      <c r="G97" s="10">
        <v>75062.09</v>
      </c>
      <c r="H97" s="10">
        <v>60000</v>
      </c>
      <c r="I97" s="10">
        <v>186101.12</v>
      </c>
      <c r="J97" s="10">
        <v>3691.83</v>
      </c>
      <c r="K97" s="4"/>
      <c r="L97" s="4"/>
    </row>
    <row r="98" spans="1:12" x14ac:dyDescent="0.3">
      <c r="A98" s="1" t="s">
        <v>581</v>
      </c>
      <c r="B98" s="26" t="s">
        <v>600</v>
      </c>
      <c r="C98" s="10">
        <v>1358986.15</v>
      </c>
      <c r="D98" s="10">
        <v>372955.59</v>
      </c>
      <c r="E98" s="10">
        <v>13794534.890000001</v>
      </c>
      <c r="F98" s="10">
        <v>12472495.17</v>
      </c>
      <c r="G98" s="10">
        <v>498619.09</v>
      </c>
      <c r="H98" s="10">
        <v>377201.15</v>
      </c>
      <c r="I98" s="10">
        <v>467193.38</v>
      </c>
      <c r="J98" s="10">
        <v>71134.94</v>
      </c>
      <c r="K98" s="4"/>
      <c r="L98" s="4"/>
    </row>
    <row r="99" spans="1:12" x14ac:dyDescent="0.3">
      <c r="A99" s="1" t="s">
        <v>581</v>
      </c>
      <c r="B99" s="26" t="s">
        <v>601</v>
      </c>
      <c r="C99" s="10">
        <v>1408443</v>
      </c>
      <c r="D99" s="10">
        <v>73403</v>
      </c>
      <c r="E99" s="10">
        <v>6615787</v>
      </c>
      <c r="F99" s="10">
        <v>5040991</v>
      </c>
      <c r="G99" s="10">
        <v>80285</v>
      </c>
      <c r="H99" s="10">
        <v>67</v>
      </c>
      <c r="I99" s="10">
        <v>180921</v>
      </c>
      <c r="J99" s="10">
        <v>46667</v>
      </c>
      <c r="K99" s="4"/>
      <c r="L99" s="4"/>
    </row>
    <row r="100" spans="1:12" x14ac:dyDescent="0.3">
      <c r="A100" s="1" t="s">
        <v>581</v>
      </c>
      <c r="B100" s="26" t="s">
        <v>602</v>
      </c>
      <c r="C100" s="10">
        <v>397775.62</v>
      </c>
      <c r="D100" s="10">
        <v>23571.27</v>
      </c>
      <c r="E100" s="10">
        <v>9813018.2100000009</v>
      </c>
      <c r="F100" s="10">
        <v>8334070.5700000003</v>
      </c>
      <c r="G100" s="10">
        <v>191968</v>
      </c>
      <c r="H100" s="10">
        <v>100000</v>
      </c>
      <c r="I100" s="10">
        <v>223320.68</v>
      </c>
      <c r="J100" s="10">
        <v>60000</v>
      </c>
      <c r="K100" s="4"/>
      <c r="L100" s="4"/>
    </row>
    <row r="101" spans="1:12" x14ac:dyDescent="0.3">
      <c r="A101" s="1" t="s">
        <v>581</v>
      </c>
      <c r="B101" s="26" t="s">
        <v>603</v>
      </c>
      <c r="C101" s="10">
        <v>315228</v>
      </c>
      <c r="D101" s="10">
        <v>85256</v>
      </c>
      <c r="E101" s="10">
        <v>5399571</v>
      </c>
      <c r="F101" s="10">
        <v>4149974</v>
      </c>
      <c r="G101" s="10">
        <v>0</v>
      </c>
      <c r="H101" s="10">
        <v>0</v>
      </c>
      <c r="I101" s="10">
        <v>168696</v>
      </c>
      <c r="J101" s="10">
        <v>15000</v>
      </c>
      <c r="K101" s="4"/>
      <c r="L101" s="4"/>
    </row>
    <row r="102" spans="1:12" x14ac:dyDescent="0.3">
      <c r="A102" s="1" t="s">
        <v>581</v>
      </c>
      <c r="B102" s="26" t="s">
        <v>604</v>
      </c>
      <c r="C102" s="10">
        <v>389027.69</v>
      </c>
      <c r="D102" s="10">
        <v>726.83</v>
      </c>
      <c r="E102" s="10">
        <v>5048770.95</v>
      </c>
      <c r="F102" s="10">
        <v>4226262.88</v>
      </c>
      <c r="G102" s="10">
        <v>43405.79</v>
      </c>
      <c r="H102" s="10">
        <v>0</v>
      </c>
      <c r="I102" s="10">
        <v>131671.60999999999</v>
      </c>
      <c r="J102" s="10">
        <v>20941.66</v>
      </c>
      <c r="K102" s="4"/>
      <c r="L102" s="4"/>
    </row>
    <row r="103" spans="1:12" x14ac:dyDescent="0.3">
      <c r="A103" s="1" t="s">
        <v>581</v>
      </c>
      <c r="B103" s="26" t="s">
        <v>605</v>
      </c>
      <c r="C103" s="10">
        <v>398533.41</v>
      </c>
      <c r="D103" s="10">
        <v>44707.63</v>
      </c>
      <c r="E103" s="10">
        <v>3680184.84</v>
      </c>
      <c r="F103" s="10">
        <v>1719460.67</v>
      </c>
      <c r="G103" s="10">
        <v>428941.41</v>
      </c>
      <c r="H103" s="10">
        <v>12976.71</v>
      </c>
      <c r="I103" s="10">
        <v>182290.4</v>
      </c>
      <c r="J103" s="10">
        <v>27561.45</v>
      </c>
      <c r="K103" s="4"/>
      <c r="L103" s="4"/>
    </row>
    <row r="104" spans="1:12" x14ac:dyDescent="0.3">
      <c r="A104" s="1" t="s">
        <v>581</v>
      </c>
      <c r="B104" s="26" t="s">
        <v>606</v>
      </c>
      <c r="C104" s="10">
        <v>507574.84</v>
      </c>
      <c r="D104" s="10">
        <v>2005.67</v>
      </c>
      <c r="E104" s="10">
        <v>1321136.1299999999</v>
      </c>
      <c r="F104" s="10">
        <v>373604.07</v>
      </c>
      <c r="G104" s="10">
        <v>15166.73</v>
      </c>
      <c r="H104" s="10">
        <v>0</v>
      </c>
      <c r="I104" s="10">
        <v>167193.1</v>
      </c>
      <c r="J104" s="10">
        <v>9975.66</v>
      </c>
      <c r="K104" s="4"/>
      <c r="L104" s="4"/>
    </row>
    <row r="105" spans="1:12" x14ac:dyDescent="0.3">
      <c r="A105" s="1" t="s">
        <v>581</v>
      </c>
      <c r="B105" s="26" t="s">
        <v>607</v>
      </c>
      <c r="C105" s="10">
        <v>2425000</v>
      </c>
      <c r="D105" s="10">
        <v>71300</v>
      </c>
      <c r="E105" s="10">
        <v>5056800</v>
      </c>
      <c r="F105" s="10">
        <v>3899400</v>
      </c>
      <c r="G105" s="10">
        <v>0</v>
      </c>
      <c r="H105" s="10">
        <v>0</v>
      </c>
      <c r="I105" s="10">
        <v>744200</v>
      </c>
      <c r="J105" s="10">
        <v>170600</v>
      </c>
      <c r="K105" s="4"/>
      <c r="L105" s="4"/>
    </row>
    <row r="106" spans="1:12" x14ac:dyDescent="0.3">
      <c r="A106" s="1" t="s">
        <v>581</v>
      </c>
      <c r="B106" s="26" t="s">
        <v>608</v>
      </c>
      <c r="C106" s="10">
        <v>991557.44</v>
      </c>
      <c r="D106" s="10">
        <v>147221.4</v>
      </c>
      <c r="E106" s="10">
        <v>6425027.2199999997</v>
      </c>
      <c r="F106" s="10">
        <v>5160543.1399999997</v>
      </c>
      <c r="G106" s="10">
        <v>664610.1</v>
      </c>
      <c r="H106" s="10">
        <v>8444.94</v>
      </c>
      <c r="I106" s="10">
        <v>240108.05</v>
      </c>
      <c r="J106" s="10">
        <v>26459.64</v>
      </c>
      <c r="K106" s="4"/>
      <c r="L106" s="4"/>
    </row>
    <row r="107" spans="1:12" x14ac:dyDescent="0.3">
      <c r="A107" s="1" t="s">
        <v>581</v>
      </c>
      <c r="B107" s="26" t="s">
        <v>609</v>
      </c>
      <c r="C107" s="10">
        <v>1174015.94</v>
      </c>
      <c r="D107" s="10">
        <v>19580.400000000001</v>
      </c>
      <c r="E107" s="10">
        <v>11060731.630000001</v>
      </c>
      <c r="F107" s="10">
        <v>10036831.83</v>
      </c>
      <c r="G107" s="10">
        <v>358950.07</v>
      </c>
      <c r="H107" s="10">
        <v>75042.41</v>
      </c>
      <c r="I107" s="10">
        <v>373038.56</v>
      </c>
      <c r="J107" s="10">
        <v>77379</v>
      </c>
      <c r="K107" s="4"/>
      <c r="L107" s="4"/>
    </row>
    <row r="108" spans="1:12" x14ac:dyDescent="0.3">
      <c r="A108" s="1" t="s">
        <v>581</v>
      </c>
      <c r="B108" s="26" t="s">
        <v>610</v>
      </c>
      <c r="C108" s="10">
        <v>724210.25</v>
      </c>
      <c r="D108" s="10">
        <v>107249.77</v>
      </c>
      <c r="E108" s="10">
        <v>4429763.2300000004</v>
      </c>
      <c r="F108" s="10">
        <v>3567623.06</v>
      </c>
      <c r="G108" s="10">
        <v>179860.12</v>
      </c>
      <c r="H108" s="10">
        <v>21935.15</v>
      </c>
      <c r="I108" s="10">
        <v>206685.56</v>
      </c>
      <c r="J108" s="10">
        <v>53097.54</v>
      </c>
      <c r="K108" s="4"/>
      <c r="L108" s="4"/>
    </row>
    <row r="109" spans="1:12" x14ac:dyDescent="0.3">
      <c r="A109" s="1" t="s">
        <v>581</v>
      </c>
      <c r="B109" s="26" t="s">
        <v>611</v>
      </c>
      <c r="C109" s="10">
        <v>287219</v>
      </c>
      <c r="D109" s="10">
        <v>33500</v>
      </c>
      <c r="E109" s="10">
        <v>3524630</v>
      </c>
      <c r="F109" s="10">
        <v>1142301</v>
      </c>
      <c r="G109" s="10">
        <v>71479</v>
      </c>
      <c r="H109" s="10">
        <v>0</v>
      </c>
      <c r="I109" s="10">
        <v>783249</v>
      </c>
      <c r="J109" s="10">
        <v>51941</v>
      </c>
      <c r="K109" s="4"/>
      <c r="L109" s="4"/>
    </row>
    <row r="110" spans="1:12" x14ac:dyDescent="0.3">
      <c r="A110" s="1" t="s">
        <v>359</v>
      </c>
      <c r="B110" s="26" t="s">
        <v>612</v>
      </c>
      <c r="C110" s="10">
        <v>746871.64</v>
      </c>
      <c r="D110" s="10">
        <v>25471.25</v>
      </c>
      <c r="E110" s="10">
        <v>7414162.0899999999</v>
      </c>
      <c r="F110" s="10">
        <v>5843583.7300000004</v>
      </c>
      <c r="G110" s="10">
        <v>19869.54</v>
      </c>
      <c r="H110" s="10">
        <v>0</v>
      </c>
      <c r="I110" s="10">
        <v>385477.81</v>
      </c>
      <c r="J110" s="10">
        <v>78911.75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52178423.039999992</v>
      </c>
      <c r="D112" s="11">
        <f t="shared" si="1"/>
        <v>26166827.5</v>
      </c>
      <c r="E112" s="11">
        <f t="shared" si="1"/>
        <v>181029869.20999995</v>
      </c>
      <c r="F112" s="11">
        <f t="shared" si="1"/>
        <v>128663605.25999999</v>
      </c>
      <c r="G112" s="11">
        <f t="shared" si="1"/>
        <v>7199555.6299999999</v>
      </c>
      <c r="H112" s="11">
        <f t="shared" si="1"/>
        <v>899306.92999999993</v>
      </c>
      <c r="I112" s="11">
        <f t="shared" si="1"/>
        <v>20029729.669999994</v>
      </c>
      <c r="J112" s="11">
        <f t="shared" si="1"/>
        <v>5901257.0500000007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08" t="s">
        <v>258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</row>
    <row r="115" spans="1:13" ht="25.5" customHeight="1" x14ac:dyDescent="0.3">
      <c r="B115" s="13" t="s">
        <v>506</v>
      </c>
      <c r="C115" s="209" t="s">
        <v>314</v>
      </c>
      <c r="D115" s="210"/>
      <c r="E115" s="209" t="s">
        <v>315</v>
      </c>
      <c r="F115" s="210"/>
      <c r="G115" s="209" t="s">
        <v>316</v>
      </c>
      <c r="H115" s="210"/>
      <c r="I115" s="209" t="s">
        <v>289</v>
      </c>
      <c r="J115" s="210"/>
      <c r="K115" s="209" t="s">
        <v>146</v>
      </c>
      <c r="L115" s="210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7" t="s">
        <v>251</v>
      </c>
      <c r="J116" s="27" t="s">
        <v>252</v>
      </c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7" t="s">
        <v>253</v>
      </c>
      <c r="J117" s="27" t="s">
        <v>253</v>
      </c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581</v>
      </c>
      <c r="B119" s="26" t="s">
        <v>582</v>
      </c>
      <c r="C119" s="10">
        <v>3221273</v>
      </c>
      <c r="D119" s="10">
        <v>1394530</v>
      </c>
      <c r="E119" s="10">
        <v>53819</v>
      </c>
      <c r="F119" s="10">
        <v>5113</v>
      </c>
      <c r="G119" s="10">
        <v>127683</v>
      </c>
      <c r="H119" s="10">
        <v>19079</v>
      </c>
      <c r="I119" s="4">
        <v>0</v>
      </c>
      <c r="J119" s="4">
        <v>0</v>
      </c>
      <c r="K119" s="10">
        <f t="shared" ref="K119:L119" si="2">C41+E41+G41+I41+C80+E80+G80+I80+C119+E119+G119+I119</f>
        <v>9607370</v>
      </c>
      <c r="L119" s="10">
        <f t="shared" si="2"/>
        <v>3437455</v>
      </c>
    </row>
    <row r="120" spans="1:13" x14ac:dyDescent="0.3">
      <c r="A120" s="1" t="s">
        <v>581</v>
      </c>
      <c r="B120" s="26" t="s">
        <v>583</v>
      </c>
      <c r="C120" s="10">
        <v>2892994.2</v>
      </c>
      <c r="D120" s="10">
        <v>1322296.44</v>
      </c>
      <c r="E120" s="10">
        <v>277411.94</v>
      </c>
      <c r="F120" s="10">
        <v>28566.28</v>
      </c>
      <c r="G120" s="10">
        <v>721423.99</v>
      </c>
      <c r="H120" s="10">
        <v>492300.09</v>
      </c>
      <c r="I120" s="4">
        <v>109571.15</v>
      </c>
      <c r="J120" s="4">
        <v>104378.15</v>
      </c>
      <c r="K120" s="10">
        <f t="shared" ref="K120:L120" si="3">C42+E42+G42+I42+C81+E81+G81+I81+C120+E120+G120+I120</f>
        <v>10449762.430000002</v>
      </c>
      <c r="L120" s="10">
        <f t="shared" si="3"/>
        <v>4083418.8999999994</v>
      </c>
    </row>
    <row r="121" spans="1:13" x14ac:dyDescent="0.3">
      <c r="A121" s="1" t="s">
        <v>581</v>
      </c>
      <c r="B121" s="26" t="s">
        <v>584</v>
      </c>
      <c r="C121" s="10">
        <v>7742004.3399999999</v>
      </c>
      <c r="D121" s="10">
        <v>6546425.5700000003</v>
      </c>
      <c r="E121" s="10">
        <v>455443.83</v>
      </c>
      <c r="F121" s="10">
        <v>116858.2</v>
      </c>
      <c r="G121" s="10">
        <v>412758.48</v>
      </c>
      <c r="H121" s="10">
        <v>139311.76999999999</v>
      </c>
      <c r="I121" s="4">
        <v>116305.03</v>
      </c>
      <c r="J121" s="4">
        <v>0</v>
      </c>
      <c r="K121" s="10">
        <f t="shared" ref="K121:L121" si="4">C43+E43+G43+I43+C82+E82+G82+I82+C121+E121+G121+I121</f>
        <v>44742913.600000001</v>
      </c>
      <c r="L121" s="10">
        <f t="shared" si="4"/>
        <v>33554599.450000003</v>
      </c>
    </row>
    <row r="122" spans="1:13" x14ac:dyDescent="0.3">
      <c r="A122" s="1" t="s">
        <v>581</v>
      </c>
      <c r="B122" s="26" t="s">
        <v>585</v>
      </c>
      <c r="C122" s="10">
        <v>4689000</v>
      </c>
      <c r="D122" s="10">
        <v>1721100</v>
      </c>
      <c r="E122" s="10">
        <v>0</v>
      </c>
      <c r="F122" s="10">
        <v>6000</v>
      </c>
      <c r="G122" s="10">
        <v>629800</v>
      </c>
      <c r="H122" s="10">
        <v>89400</v>
      </c>
      <c r="I122" s="4">
        <v>0</v>
      </c>
      <c r="J122" s="4">
        <v>7000</v>
      </c>
      <c r="K122" s="10">
        <f t="shared" ref="K122:L122" si="5">C44+E44+G44+I44+C83+E83+G83+I83+C122+E122+G122+I122</f>
        <v>20436600</v>
      </c>
      <c r="L122" s="10">
        <f t="shared" si="5"/>
        <v>5939500</v>
      </c>
    </row>
    <row r="123" spans="1:13" x14ac:dyDescent="0.3">
      <c r="A123" s="1" t="s">
        <v>581</v>
      </c>
      <c r="B123" s="26" t="s">
        <v>586</v>
      </c>
      <c r="C123" s="10">
        <v>12712402</v>
      </c>
      <c r="D123" s="10">
        <v>5690767</v>
      </c>
      <c r="E123" s="10">
        <v>367107</v>
      </c>
      <c r="F123" s="10">
        <v>5552</v>
      </c>
      <c r="G123" s="10">
        <v>1738352</v>
      </c>
      <c r="H123" s="10">
        <v>1271479</v>
      </c>
      <c r="I123" s="4">
        <v>513311</v>
      </c>
      <c r="J123" s="4">
        <v>35620</v>
      </c>
      <c r="K123" s="10">
        <f t="shared" ref="K123:L123" si="6">C45+E45+G45+I45+C84+E84+G84+I84+C123+E123+G123+I123</f>
        <v>44805371</v>
      </c>
      <c r="L123" s="10">
        <f t="shared" si="6"/>
        <v>12817243</v>
      </c>
    </row>
    <row r="124" spans="1:13" x14ac:dyDescent="0.3">
      <c r="A124" s="1" t="s">
        <v>581</v>
      </c>
      <c r="B124" s="26" t="s">
        <v>587</v>
      </c>
      <c r="C124" s="10">
        <v>6884390</v>
      </c>
      <c r="D124" s="10">
        <v>4677285</v>
      </c>
      <c r="E124" s="10">
        <v>249198</v>
      </c>
      <c r="F124" s="10">
        <v>0</v>
      </c>
      <c r="G124" s="10">
        <v>860935</v>
      </c>
      <c r="H124" s="10">
        <v>479661</v>
      </c>
      <c r="I124" s="4">
        <v>328765</v>
      </c>
      <c r="J124" s="4">
        <v>61261</v>
      </c>
      <c r="K124" s="10">
        <f t="shared" ref="K124:L124" si="7">C46+E46+G46+I46+C85+E85+G85+I85+C124+E124+G124+I124</f>
        <v>23780589</v>
      </c>
      <c r="L124" s="10">
        <f t="shared" si="7"/>
        <v>9036256</v>
      </c>
    </row>
    <row r="125" spans="1:13" x14ac:dyDescent="0.3">
      <c r="A125" s="1" t="s">
        <v>581</v>
      </c>
      <c r="B125" s="26" t="s">
        <v>588</v>
      </c>
      <c r="C125" s="10">
        <v>8665816</v>
      </c>
      <c r="D125" s="10">
        <v>3189055</v>
      </c>
      <c r="E125" s="10">
        <v>155531</v>
      </c>
      <c r="F125" s="10">
        <v>375000</v>
      </c>
      <c r="G125" s="10">
        <v>4402889</v>
      </c>
      <c r="H125" s="10">
        <v>1315000</v>
      </c>
      <c r="I125" s="4">
        <v>0</v>
      </c>
      <c r="J125" s="4">
        <v>588000</v>
      </c>
      <c r="K125" s="10">
        <f t="shared" ref="K125:L125" si="8">C47+E47+G47+I47+C86+E86+G86+I86+C125+E125+G125+I125</f>
        <v>66597045</v>
      </c>
      <c r="L125" s="10">
        <f t="shared" si="8"/>
        <v>27652363</v>
      </c>
    </row>
    <row r="126" spans="1:13" x14ac:dyDescent="0.3">
      <c r="A126" s="1" t="s">
        <v>581</v>
      </c>
      <c r="B126" s="26" t="s">
        <v>589</v>
      </c>
      <c r="C126" s="10">
        <v>7622191</v>
      </c>
      <c r="D126" s="10">
        <v>2565118</v>
      </c>
      <c r="E126" s="10">
        <v>1568584</v>
      </c>
      <c r="F126" s="10">
        <v>719374</v>
      </c>
      <c r="G126" s="10">
        <v>408656</v>
      </c>
      <c r="H126" s="10">
        <v>114757</v>
      </c>
      <c r="I126" s="4">
        <v>0</v>
      </c>
      <c r="J126" s="4">
        <v>0</v>
      </c>
      <c r="K126" s="10">
        <f t="shared" ref="K126:L126" si="9">C48+E48+G48+I48+C87+E87+G87+I87+C126+E126+G126+I126</f>
        <v>40188734</v>
      </c>
      <c r="L126" s="10">
        <f t="shared" si="9"/>
        <v>17566157</v>
      </c>
    </row>
    <row r="127" spans="1:13" x14ac:dyDescent="0.3">
      <c r="A127" s="1" t="s">
        <v>581</v>
      </c>
      <c r="B127" s="26" t="s">
        <v>590</v>
      </c>
      <c r="C127" s="10">
        <v>6955543.5</v>
      </c>
      <c r="D127" s="10">
        <v>2795249.78</v>
      </c>
      <c r="E127" s="10">
        <v>1936636.18</v>
      </c>
      <c r="F127" s="10">
        <v>763504.65</v>
      </c>
      <c r="G127" s="10">
        <v>1332658.6000000001</v>
      </c>
      <c r="H127" s="10">
        <v>822665.87</v>
      </c>
      <c r="I127" s="4">
        <v>-0.01</v>
      </c>
      <c r="J127" s="4">
        <v>0</v>
      </c>
      <c r="K127" s="10">
        <f t="shared" ref="K127:L127" si="10">C49+E49+G49+I49+C88+E88+G88+I88+C127+E127+G127+I127</f>
        <v>30635218.779999997</v>
      </c>
      <c r="L127" s="10">
        <f t="shared" si="10"/>
        <v>7143236.5700000003</v>
      </c>
    </row>
    <row r="128" spans="1:13" x14ac:dyDescent="0.3">
      <c r="A128" s="1" t="s">
        <v>581</v>
      </c>
      <c r="B128" s="26" t="s">
        <v>591</v>
      </c>
      <c r="C128" s="10">
        <v>1500260.21</v>
      </c>
      <c r="D128" s="10">
        <v>352818.17</v>
      </c>
      <c r="E128" s="10">
        <v>247397.46</v>
      </c>
      <c r="F128" s="10">
        <v>6104.84</v>
      </c>
      <c r="G128" s="10">
        <v>358990.65</v>
      </c>
      <c r="H128" s="10">
        <v>24359.360000000001</v>
      </c>
      <c r="I128" s="4">
        <v>0</v>
      </c>
      <c r="J128" s="4">
        <v>0</v>
      </c>
      <c r="K128" s="10">
        <f t="shared" ref="K128:L128" si="11">C50+E50+G50+I50+C89+E89+G89+I89+C128+E128+G128+I128</f>
        <v>11429067.67</v>
      </c>
      <c r="L128" s="10">
        <f t="shared" si="11"/>
        <v>3447813.2099999995</v>
      </c>
    </row>
    <row r="129" spans="1:12" x14ac:dyDescent="0.3">
      <c r="A129" s="1" t="s">
        <v>581</v>
      </c>
      <c r="B129" s="26" t="s">
        <v>592</v>
      </c>
      <c r="C129" s="10">
        <v>3148713.86</v>
      </c>
      <c r="D129" s="10">
        <v>1887846.39</v>
      </c>
      <c r="E129" s="10">
        <v>0</v>
      </c>
      <c r="F129" s="10">
        <v>0</v>
      </c>
      <c r="G129" s="10">
        <v>821762.87</v>
      </c>
      <c r="H129" s="10">
        <v>516984.36</v>
      </c>
      <c r="I129" s="4">
        <v>0</v>
      </c>
      <c r="J129" s="4">
        <v>22000</v>
      </c>
      <c r="K129" s="10">
        <f t="shared" ref="K129:L129" si="12">C51+E51+G51+I51+C90+E90+G90+I90+C129+E129+G129+I129</f>
        <v>16418043.709999999</v>
      </c>
      <c r="L129" s="10">
        <f t="shared" si="12"/>
        <v>6935791.709999999</v>
      </c>
    </row>
    <row r="130" spans="1:12" x14ac:dyDescent="0.3">
      <c r="A130" s="1" t="s">
        <v>581</v>
      </c>
      <c r="B130" s="26" t="s">
        <v>593</v>
      </c>
      <c r="C130" s="10">
        <v>5039049.12</v>
      </c>
      <c r="D130" s="10">
        <v>1887408.47</v>
      </c>
      <c r="E130" s="10">
        <v>163226.12</v>
      </c>
      <c r="F130" s="10">
        <v>149258.88</v>
      </c>
      <c r="G130" s="10">
        <v>644874.51</v>
      </c>
      <c r="H130" s="10">
        <v>344787.07</v>
      </c>
      <c r="I130" s="4">
        <v>0</v>
      </c>
      <c r="J130" s="4">
        <v>0</v>
      </c>
      <c r="K130" s="10">
        <f t="shared" ref="K130:L130" si="13">C52+E52+G52+I52+C91+E91+G91+I91+C130+E130+G130+I130</f>
        <v>22917656.470000003</v>
      </c>
      <c r="L130" s="10">
        <f t="shared" si="13"/>
        <v>10302505.65</v>
      </c>
    </row>
    <row r="131" spans="1:12" x14ac:dyDescent="0.3">
      <c r="A131" s="1" t="s">
        <v>581</v>
      </c>
      <c r="B131" s="26" t="s">
        <v>594</v>
      </c>
      <c r="C131" s="10">
        <v>6974495.9000000004</v>
      </c>
      <c r="D131" s="10">
        <v>3451817.87</v>
      </c>
      <c r="E131" s="10">
        <v>950000</v>
      </c>
      <c r="F131" s="10">
        <v>0</v>
      </c>
      <c r="G131" s="10">
        <v>1342707.72</v>
      </c>
      <c r="H131" s="10">
        <v>707330.63</v>
      </c>
      <c r="I131" s="4">
        <v>0</v>
      </c>
      <c r="J131" s="4">
        <v>0.27</v>
      </c>
      <c r="K131" s="10">
        <f t="shared" ref="K131:L131" si="14">C53+E53+G53+I53+C92+E92+G92+I92+C131+E131+G131+I131</f>
        <v>29329680.82</v>
      </c>
      <c r="L131" s="10">
        <f t="shared" si="14"/>
        <v>11182089.210000001</v>
      </c>
    </row>
    <row r="132" spans="1:12" x14ac:dyDescent="0.3">
      <c r="A132" s="1" t="s">
        <v>581</v>
      </c>
      <c r="B132" s="26" t="s">
        <v>595</v>
      </c>
      <c r="C132" s="10">
        <v>2828915.81</v>
      </c>
      <c r="D132" s="10">
        <v>1593088.6</v>
      </c>
      <c r="E132" s="10">
        <v>20925.349999999999</v>
      </c>
      <c r="F132" s="10">
        <v>10015.14</v>
      </c>
      <c r="G132" s="10">
        <v>1103116.4099999999</v>
      </c>
      <c r="H132" s="10">
        <v>547690.52</v>
      </c>
      <c r="I132" s="4">
        <v>10383.15</v>
      </c>
      <c r="J132" s="4">
        <v>0</v>
      </c>
      <c r="K132" s="10">
        <f t="shared" ref="K132:L132" si="15">C54+E54+G54+I54+C93+E93+G93+I93+C132+E132+G132+I132</f>
        <v>14720129.220000001</v>
      </c>
      <c r="L132" s="10">
        <f t="shared" si="15"/>
        <v>7231568.8100000005</v>
      </c>
    </row>
    <row r="133" spans="1:12" x14ac:dyDescent="0.3">
      <c r="A133" s="1" t="s">
        <v>581</v>
      </c>
      <c r="B133" s="26" t="s">
        <v>596</v>
      </c>
      <c r="C133" s="10">
        <v>3152689.31</v>
      </c>
      <c r="D133" s="10">
        <v>2193207.7200000002</v>
      </c>
      <c r="E133" s="10">
        <v>159013.96</v>
      </c>
      <c r="F133" s="10">
        <v>2460.4</v>
      </c>
      <c r="G133" s="10">
        <v>772058.69</v>
      </c>
      <c r="H133" s="10">
        <v>493080</v>
      </c>
      <c r="I133" s="4">
        <v>0</v>
      </c>
      <c r="J133" s="4">
        <v>0</v>
      </c>
      <c r="K133" s="10">
        <f t="shared" ref="K133:L133" si="16">C55+E55+G55+I55+C94+E94+G94+I94+C133+E133+G133+I133</f>
        <v>12364683.65</v>
      </c>
      <c r="L133" s="10">
        <f t="shared" si="16"/>
        <v>7298596.8200000003</v>
      </c>
    </row>
    <row r="134" spans="1:12" x14ac:dyDescent="0.3">
      <c r="A134" s="1" t="s">
        <v>581</v>
      </c>
      <c r="B134" s="26" t="s">
        <v>597</v>
      </c>
      <c r="C134" s="10">
        <v>3965518.65</v>
      </c>
      <c r="D134" s="10">
        <v>1337798.71</v>
      </c>
      <c r="E134" s="10">
        <v>1632.52</v>
      </c>
      <c r="F134" s="10">
        <v>7000</v>
      </c>
      <c r="G134" s="10">
        <v>509682.44</v>
      </c>
      <c r="H134" s="10">
        <v>364723.8</v>
      </c>
      <c r="I134" s="4">
        <v>88373.09</v>
      </c>
      <c r="J134" s="4">
        <v>62836.72</v>
      </c>
      <c r="K134" s="10">
        <f t="shared" ref="K134:L134" si="17">C56+E56+G56+I56+C95+E95+G95+I95+C134+E134+G134+I134</f>
        <v>8741809.0699999984</v>
      </c>
      <c r="L134" s="10">
        <f t="shared" si="17"/>
        <v>3047571.0900000003</v>
      </c>
    </row>
    <row r="135" spans="1:12" x14ac:dyDescent="0.3">
      <c r="A135" s="1" t="s">
        <v>581</v>
      </c>
      <c r="B135" s="26" t="s">
        <v>598</v>
      </c>
      <c r="C135" s="10">
        <v>10032279.630000001</v>
      </c>
      <c r="D135" s="10">
        <v>3924621.05</v>
      </c>
      <c r="E135" s="10">
        <v>1671619.75</v>
      </c>
      <c r="F135" s="10">
        <v>1085217.56</v>
      </c>
      <c r="G135" s="10">
        <v>455663.04</v>
      </c>
      <c r="H135" s="10">
        <v>171463.34</v>
      </c>
      <c r="I135" s="4">
        <v>2824152.57</v>
      </c>
      <c r="J135" s="4">
        <v>2600000</v>
      </c>
      <c r="K135" s="10">
        <f t="shared" ref="K135:L135" si="18">C57+E57+G57+I57+C96+E96+G96+I96+C135+E135+G135+I135</f>
        <v>29962341.509999998</v>
      </c>
      <c r="L135" s="10">
        <f t="shared" si="18"/>
        <v>11977091.48</v>
      </c>
    </row>
    <row r="136" spans="1:12" x14ac:dyDescent="0.3">
      <c r="A136" s="1" t="s">
        <v>581</v>
      </c>
      <c r="B136" s="26" t="s">
        <v>599</v>
      </c>
      <c r="C136" s="10">
        <v>3345345.74</v>
      </c>
      <c r="D136" s="10">
        <v>1319084.2</v>
      </c>
      <c r="E136" s="10">
        <v>7100</v>
      </c>
      <c r="F136" s="10">
        <v>12050</v>
      </c>
      <c r="G136" s="10">
        <v>514674.02</v>
      </c>
      <c r="H136" s="10">
        <v>351276.3</v>
      </c>
      <c r="I136" s="4">
        <v>3609323.2</v>
      </c>
      <c r="J136" s="4">
        <v>3412668.97</v>
      </c>
      <c r="K136" s="10">
        <f t="shared" ref="K136:L136" si="19">C58+E58+G58+I58+C97+E97+G97+I97+C136+E136+G136+I136</f>
        <v>13368105.550000001</v>
      </c>
      <c r="L136" s="10">
        <f t="shared" si="19"/>
        <v>7199080.1699999999</v>
      </c>
    </row>
    <row r="137" spans="1:12" x14ac:dyDescent="0.3">
      <c r="A137" s="1" t="s">
        <v>581</v>
      </c>
      <c r="B137" s="26" t="s">
        <v>600</v>
      </c>
      <c r="C137" s="10">
        <v>4895449.45</v>
      </c>
      <c r="D137" s="10">
        <v>1929860.43</v>
      </c>
      <c r="E137" s="10">
        <v>0</v>
      </c>
      <c r="F137" s="10">
        <v>25000</v>
      </c>
      <c r="G137" s="10">
        <v>370931.42</v>
      </c>
      <c r="H137" s="10">
        <v>151516.26999999999</v>
      </c>
      <c r="I137" s="4">
        <v>0</v>
      </c>
      <c r="J137" s="4">
        <v>0</v>
      </c>
      <c r="K137" s="10">
        <f t="shared" ref="K137:L137" si="20">C59+E59+G59+I59+C98+E98+G98+I98+C137+E137+G137+I137</f>
        <v>27259532.02</v>
      </c>
      <c r="L137" s="10">
        <f t="shared" si="20"/>
        <v>17277071.84</v>
      </c>
    </row>
    <row r="138" spans="1:12" x14ac:dyDescent="0.3">
      <c r="A138" s="1" t="s">
        <v>581</v>
      </c>
      <c r="B138" s="26" t="s">
        <v>601</v>
      </c>
      <c r="C138" s="10">
        <v>6296630</v>
      </c>
      <c r="D138" s="10">
        <v>1439333</v>
      </c>
      <c r="E138" s="10">
        <v>430283</v>
      </c>
      <c r="F138" s="10">
        <v>73105</v>
      </c>
      <c r="G138" s="10">
        <v>786867</v>
      </c>
      <c r="H138" s="10">
        <v>448126</v>
      </c>
      <c r="I138" s="4">
        <v>580966</v>
      </c>
      <c r="J138" s="4">
        <v>390586</v>
      </c>
      <c r="K138" s="10">
        <f t="shared" ref="K138:L138" si="21">C60+E60+G60+I60+C99+E99+G99+I99+C138+E138+G138+I138</f>
        <v>21843527</v>
      </c>
      <c r="L138" s="10">
        <f t="shared" si="21"/>
        <v>8344041</v>
      </c>
    </row>
    <row r="139" spans="1:12" x14ac:dyDescent="0.3">
      <c r="A139" s="1" t="s">
        <v>581</v>
      </c>
      <c r="B139" s="26" t="s">
        <v>602</v>
      </c>
      <c r="C139" s="10">
        <v>3486764.86</v>
      </c>
      <c r="D139" s="10">
        <v>1695142.65</v>
      </c>
      <c r="E139" s="10">
        <v>0</v>
      </c>
      <c r="F139" s="10">
        <v>0</v>
      </c>
      <c r="G139" s="10">
        <v>1186436.57</v>
      </c>
      <c r="H139" s="10">
        <v>567951.29</v>
      </c>
      <c r="I139" s="4">
        <v>79215.12</v>
      </c>
      <c r="J139" s="4">
        <v>9917.2099999999991</v>
      </c>
      <c r="K139" s="10">
        <f t="shared" ref="K139:L139" si="22">C61+E61+G61+I61+C100+E100+G100+I100+C139+E139+G139+I139</f>
        <v>23385485.949999999</v>
      </c>
      <c r="L139" s="10">
        <f t="shared" si="22"/>
        <v>13131735.760000002</v>
      </c>
    </row>
    <row r="140" spans="1:12" x14ac:dyDescent="0.3">
      <c r="A140" s="1" t="s">
        <v>581</v>
      </c>
      <c r="B140" s="26" t="s">
        <v>603</v>
      </c>
      <c r="C140" s="10">
        <v>4675222</v>
      </c>
      <c r="D140" s="10">
        <v>3970754</v>
      </c>
      <c r="E140" s="10">
        <v>0</v>
      </c>
      <c r="F140" s="10">
        <v>0</v>
      </c>
      <c r="G140" s="10">
        <v>581138</v>
      </c>
      <c r="H140" s="10">
        <v>453787</v>
      </c>
      <c r="I140" s="4">
        <v>3324562.34</v>
      </c>
      <c r="J140" s="4">
        <v>278503.89</v>
      </c>
      <c r="K140" s="10">
        <f t="shared" ref="K140:L140" si="23">C62+E62+G62+I62+C101+E101+G101+I101+C140+E140+G140+I140</f>
        <v>16227663.34</v>
      </c>
      <c r="L140" s="10">
        <f t="shared" si="23"/>
        <v>9543002.8900000006</v>
      </c>
    </row>
    <row r="141" spans="1:12" x14ac:dyDescent="0.3">
      <c r="A141" s="1" t="s">
        <v>581</v>
      </c>
      <c r="B141" s="26" t="s">
        <v>604</v>
      </c>
      <c r="C141" s="10">
        <v>3831872.6</v>
      </c>
      <c r="D141" s="10">
        <v>1603828.08</v>
      </c>
      <c r="E141" s="10">
        <v>91599.32</v>
      </c>
      <c r="F141" s="10">
        <v>3326.65</v>
      </c>
      <c r="G141" s="10">
        <v>405026.98</v>
      </c>
      <c r="H141" s="10">
        <v>132712.56</v>
      </c>
      <c r="I141" s="4">
        <v>4000</v>
      </c>
      <c r="J141" s="4">
        <v>0</v>
      </c>
      <c r="K141" s="10">
        <f t="shared" ref="K141:L141" si="24">C63+E63+G63+I63+C102+E102+G102+I102+C141+E141+G141+I141</f>
        <v>13968386.379999999</v>
      </c>
      <c r="L141" s="10">
        <f t="shared" si="24"/>
        <v>6721746.7000000002</v>
      </c>
    </row>
    <row r="142" spans="1:12" x14ac:dyDescent="0.3">
      <c r="A142" s="1" t="s">
        <v>581</v>
      </c>
      <c r="B142" s="26" t="s">
        <v>605</v>
      </c>
      <c r="C142" s="10">
        <v>2214549.7400000002</v>
      </c>
      <c r="D142" s="10">
        <v>745953.43</v>
      </c>
      <c r="E142" s="10">
        <v>167359.6</v>
      </c>
      <c r="F142" s="10">
        <v>167000</v>
      </c>
      <c r="G142" s="10">
        <v>257974.84</v>
      </c>
      <c r="H142" s="10">
        <v>38561.449999999997</v>
      </c>
      <c r="I142" s="4">
        <v>49700.77</v>
      </c>
      <c r="J142" s="4">
        <v>1853.82</v>
      </c>
      <c r="K142" s="10">
        <f t="shared" ref="K142:L142" si="25">C64+E64+G64+I64+C103+E103+G103+I103+C142+E142+G142+I142</f>
        <v>9938334.6699999999</v>
      </c>
      <c r="L142" s="10">
        <f t="shared" si="25"/>
        <v>3010227.81</v>
      </c>
    </row>
    <row r="143" spans="1:12" x14ac:dyDescent="0.3">
      <c r="A143" s="1" t="s">
        <v>581</v>
      </c>
      <c r="B143" s="26" t="s">
        <v>606</v>
      </c>
      <c r="C143" s="10">
        <v>2206047.98</v>
      </c>
      <c r="D143" s="10">
        <v>1193396.97</v>
      </c>
      <c r="E143" s="10">
        <v>0</v>
      </c>
      <c r="F143" s="10">
        <v>80000</v>
      </c>
      <c r="G143" s="10">
        <v>364498.14</v>
      </c>
      <c r="H143" s="10">
        <v>156103</v>
      </c>
      <c r="I143" s="4">
        <v>0</v>
      </c>
      <c r="J143" s="4">
        <v>6100</v>
      </c>
      <c r="K143" s="10">
        <f t="shared" ref="K143:L143" si="26">C65+E65+G65+I65+C104+E104+G104+I104+C143+E143+G143+I143</f>
        <v>6966422.9999999991</v>
      </c>
      <c r="L143" s="10">
        <f t="shared" si="26"/>
        <v>2148678.38</v>
      </c>
    </row>
    <row r="144" spans="1:12" x14ac:dyDescent="0.3">
      <c r="A144" s="1" t="s">
        <v>581</v>
      </c>
      <c r="B144" s="26" t="s">
        <v>607</v>
      </c>
      <c r="C144" s="10">
        <v>5956600</v>
      </c>
      <c r="D144" s="10">
        <v>2540600</v>
      </c>
      <c r="E144" s="10">
        <v>3594000</v>
      </c>
      <c r="F144" s="10">
        <v>1050100</v>
      </c>
      <c r="G144" s="10">
        <v>374800</v>
      </c>
      <c r="H144" s="10">
        <v>140900</v>
      </c>
      <c r="I144" s="4">
        <v>2000</v>
      </c>
      <c r="J144" s="4">
        <v>0</v>
      </c>
      <c r="K144" s="10">
        <f t="shared" ref="K144:L144" si="27">C66+E66+G66+I66+C105+E105+G105+I105+C144+E144+G144+I144</f>
        <v>30300300</v>
      </c>
      <c r="L144" s="10">
        <f t="shared" si="27"/>
        <v>9451800</v>
      </c>
    </row>
    <row r="145" spans="1:13" x14ac:dyDescent="0.3">
      <c r="A145" s="1" t="s">
        <v>581</v>
      </c>
      <c r="B145" s="26" t="s">
        <v>608</v>
      </c>
      <c r="C145" s="10">
        <v>7641900.5300000003</v>
      </c>
      <c r="D145" s="10">
        <v>3353076.51</v>
      </c>
      <c r="E145" s="10">
        <v>1016189.4</v>
      </c>
      <c r="F145" s="10">
        <v>255163.96</v>
      </c>
      <c r="G145" s="10">
        <v>1224453.58</v>
      </c>
      <c r="H145" s="10">
        <v>871788.67</v>
      </c>
      <c r="I145" s="4">
        <v>20000</v>
      </c>
      <c r="J145" s="4">
        <v>20000</v>
      </c>
      <c r="K145" s="10">
        <f t="shared" ref="K145:L145" si="28">C67+E67+G67+I67+C106+E106+G106+I106+C145+E145+G145+I145</f>
        <v>23356907.100000001</v>
      </c>
      <c r="L145" s="10">
        <f t="shared" si="28"/>
        <v>11031135.200000001</v>
      </c>
    </row>
    <row r="146" spans="1:13" x14ac:dyDescent="0.3">
      <c r="A146" s="1" t="s">
        <v>581</v>
      </c>
      <c r="B146" s="26" t="s">
        <v>609</v>
      </c>
      <c r="C146" s="10">
        <v>8675495.7699999996</v>
      </c>
      <c r="D146" s="10">
        <v>4195540.26</v>
      </c>
      <c r="E146" s="10">
        <v>914327.81</v>
      </c>
      <c r="F146" s="10">
        <v>1039441.93</v>
      </c>
      <c r="G146" s="10">
        <v>1262284.56</v>
      </c>
      <c r="H146" s="10">
        <v>285488.15000000002</v>
      </c>
      <c r="I146" s="4">
        <v>123301.39</v>
      </c>
      <c r="J146" s="4">
        <v>62383.79</v>
      </c>
      <c r="K146" s="10">
        <f t="shared" ref="K146:L146" si="29">C68+E68+G68+I68+C107+E107+G107+I107+C146+E146+G146+I146</f>
        <v>28239461.729999997</v>
      </c>
      <c r="L146" s="10">
        <f t="shared" si="29"/>
        <v>16909187.099999998</v>
      </c>
    </row>
    <row r="147" spans="1:13" x14ac:dyDescent="0.3">
      <c r="A147" s="1" t="s">
        <v>581</v>
      </c>
      <c r="B147" s="26" t="s">
        <v>610</v>
      </c>
      <c r="C147" s="10">
        <v>4590982.26</v>
      </c>
      <c r="D147" s="10">
        <v>3023502.49</v>
      </c>
      <c r="E147" s="10">
        <v>778985.56</v>
      </c>
      <c r="F147" s="10">
        <v>356953</v>
      </c>
      <c r="G147" s="10">
        <v>1439060.27</v>
      </c>
      <c r="H147" s="10">
        <v>1092620.03</v>
      </c>
      <c r="I147" s="4">
        <v>0</v>
      </c>
      <c r="J147" s="4">
        <v>0</v>
      </c>
      <c r="K147" s="10">
        <f t="shared" ref="K147:L147" si="30">C69+E69+G69+I69+C108+E108+G108+I108+C147+E147+G147+I147</f>
        <v>15855268.390000001</v>
      </c>
      <c r="L147" s="10">
        <f t="shared" si="30"/>
        <v>9068643.4199999999</v>
      </c>
    </row>
    <row r="148" spans="1:13" x14ac:dyDescent="0.3">
      <c r="A148" s="1" t="s">
        <v>581</v>
      </c>
      <c r="B148" s="26" t="s">
        <v>611</v>
      </c>
      <c r="C148" s="10">
        <v>7660282</v>
      </c>
      <c r="D148" s="10">
        <v>1799583</v>
      </c>
      <c r="E148" s="10">
        <v>1031494</v>
      </c>
      <c r="F148" s="10">
        <v>318602</v>
      </c>
      <c r="G148" s="10">
        <v>528960</v>
      </c>
      <c r="H148" s="10">
        <v>40048</v>
      </c>
      <c r="I148" s="4">
        <v>0</v>
      </c>
      <c r="J148" s="4">
        <v>0</v>
      </c>
      <c r="K148" s="10">
        <f>C70+E70+G70+I70+C109+E109+G109+I109+C148+E148+G148+I148</f>
        <v>18497813</v>
      </c>
      <c r="L148" s="10">
        <f>D70+F70+H70+J70+D109+F109+H109+J109+D148+F148+H148+J148</f>
        <v>4309517</v>
      </c>
    </row>
    <row r="149" spans="1:13" x14ac:dyDescent="0.3">
      <c r="A149" s="1" t="s">
        <v>360</v>
      </c>
      <c r="B149" s="26" t="s">
        <v>612</v>
      </c>
      <c r="C149" s="10">
        <v>4212932.75</v>
      </c>
      <c r="D149" s="10">
        <v>2016982.32</v>
      </c>
      <c r="E149" s="10">
        <v>284002.23</v>
      </c>
      <c r="F149" s="10">
        <v>202271.38</v>
      </c>
      <c r="G149" s="10">
        <v>491992.42</v>
      </c>
      <c r="H149" s="10">
        <v>293410.84000000003</v>
      </c>
      <c r="I149" s="4">
        <v>0</v>
      </c>
      <c r="J149" s="4">
        <v>0</v>
      </c>
      <c r="K149" s="10">
        <f>C71+E71+G71+I71+C110+E110+G110+I110+C149+E149+G149+I149</f>
        <v>19665714.73</v>
      </c>
      <c r="L149" s="10">
        <f>D71+F71+H71+J71+D110+F110+H110+J110+D149+F149+H149+J149</f>
        <v>10195541.680000002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L151" si="31">SUBTOTAL(9,C118:C150)</f>
        <v>167717612.21000001</v>
      </c>
      <c r="D151" s="11">
        <f t="shared" si="31"/>
        <v>77357071.109999985</v>
      </c>
      <c r="E151" s="11">
        <f t="shared" si="31"/>
        <v>16592887.030000001</v>
      </c>
      <c r="F151" s="11">
        <f t="shared" si="31"/>
        <v>6863038.8699999992</v>
      </c>
      <c r="G151" s="11">
        <f t="shared" si="31"/>
        <v>26433110.200000003</v>
      </c>
      <c r="H151" s="11">
        <f t="shared" si="31"/>
        <v>12938362.369999997</v>
      </c>
      <c r="I151" s="11">
        <f t="shared" si="31"/>
        <v>11783929.800000001</v>
      </c>
      <c r="J151" s="11">
        <f t="shared" si="31"/>
        <v>7663109.8200000003</v>
      </c>
      <c r="K151" s="11">
        <f t="shared" si="31"/>
        <v>705999938.78999996</v>
      </c>
      <c r="L151" s="11">
        <f t="shared" si="31"/>
        <v>310994665.84999996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13"/>
      <c r="D154" s="213"/>
      <c r="E154" s="213"/>
      <c r="F154" s="213"/>
      <c r="G154" s="213"/>
      <c r="H154" s="213"/>
      <c r="I154" s="213"/>
      <c r="J154" s="218"/>
      <c r="K154" s="209" t="s">
        <v>146</v>
      </c>
      <c r="L154" s="210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56" t="s">
        <v>251</v>
      </c>
      <c r="L155" s="14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14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48"/>
    </row>
    <row r="158" spans="1:13" x14ac:dyDescent="0.3">
      <c r="A158" s="1" t="s">
        <v>159</v>
      </c>
      <c r="B158" s="26"/>
      <c r="C158" s="4"/>
      <c r="D158" s="4"/>
      <c r="E158" s="4"/>
      <c r="F158" s="4"/>
      <c r="G158" s="4"/>
      <c r="H158" s="222" t="s">
        <v>507</v>
      </c>
      <c r="I158" s="222"/>
      <c r="J158" s="222"/>
      <c r="K158" s="150">
        <v>0</v>
      </c>
      <c r="L158" s="151">
        <v>0</v>
      </c>
    </row>
    <row r="159" spans="1:13" x14ac:dyDescent="0.3"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705999938.78999996</v>
      </c>
      <c r="L159" s="15">
        <f>L151+L158</f>
        <v>310994665.84999996</v>
      </c>
    </row>
    <row r="160" spans="1:13" x14ac:dyDescent="0.3">
      <c r="A160" s="1" t="s">
        <v>84</v>
      </c>
      <c r="B160" s="26"/>
      <c r="C160" s="4"/>
      <c r="D160" s="4"/>
      <c r="E160" s="4"/>
      <c r="F160" s="4"/>
      <c r="G160" s="4"/>
      <c r="H160" s="216" t="s">
        <v>493</v>
      </c>
      <c r="I160" s="216"/>
      <c r="J160" s="216"/>
      <c r="K160" s="4">
        <v>9852595</v>
      </c>
      <c r="L160" s="138">
        <v>9852595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39"/>
      <c r="I161" s="139"/>
      <c r="J161" s="139"/>
      <c r="K161" s="139"/>
      <c r="L161" s="140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17" t="s">
        <v>160</v>
      </c>
      <c r="I162" s="217"/>
      <c r="J162" s="217"/>
      <c r="K162" s="141">
        <f>K159-K160</f>
        <v>696147343.78999996</v>
      </c>
      <c r="L162" s="142">
        <f>L159-L160</f>
        <v>301142070.84999996</v>
      </c>
    </row>
    <row r="163" spans="2:12" ht="13.5" thickTop="1" x14ac:dyDescent="0.3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  <mergeCell ref="B36:L36"/>
    <mergeCell ref="C37:D37"/>
    <mergeCell ref="E37:F37"/>
    <mergeCell ref="G37:H37"/>
    <mergeCell ref="I37:J37"/>
    <mergeCell ref="K154:L154"/>
    <mergeCell ref="H160:J160"/>
    <mergeCell ref="H162:J162"/>
    <mergeCell ref="H158:J158"/>
    <mergeCell ref="C154:D154"/>
    <mergeCell ref="G154:H154"/>
    <mergeCell ref="E154:F154"/>
    <mergeCell ref="I154:J154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opLeftCell="C1" workbookViewId="0">
      <selection activeCell="D1" sqref="D1"/>
    </sheetView>
  </sheetViews>
  <sheetFormatPr defaultRowHeight="12.5" x14ac:dyDescent="0.25"/>
  <cols>
    <col min="1" max="1" width="0" hidden="1" customWidth="1"/>
    <col min="2" max="2" width="9.1796875" hidden="1" customWidth="1"/>
    <col min="3" max="3" width="44" bestFit="1" customWidth="1"/>
    <col min="4" max="4" width="20.1796875" bestFit="1" customWidth="1"/>
  </cols>
  <sheetData>
    <row r="1" spans="3:10" ht="13" thickBot="1" x14ac:dyDescent="0.3">
      <c r="C1" s="16"/>
      <c r="D1" s="16"/>
      <c r="E1" s="16"/>
      <c r="F1" s="16"/>
      <c r="G1" s="16"/>
      <c r="H1" s="16"/>
      <c r="I1" s="16"/>
      <c r="J1" s="16"/>
    </row>
    <row r="2" spans="3:10" ht="23" thickBot="1" x14ac:dyDescent="0.5">
      <c r="C2" s="194" t="s">
        <v>263</v>
      </c>
      <c r="D2" s="195"/>
      <c r="E2" s="195"/>
      <c r="F2" s="195"/>
      <c r="G2" s="195"/>
      <c r="H2" s="195"/>
      <c r="I2" s="195"/>
      <c r="J2" s="196"/>
    </row>
    <row r="3" spans="3:10" ht="23" thickBot="1" x14ac:dyDescent="0.5">
      <c r="C3" s="17"/>
      <c r="D3" s="17"/>
      <c r="E3" s="17"/>
      <c r="F3" s="17"/>
      <c r="G3" s="17"/>
      <c r="H3" s="17"/>
      <c r="I3" s="17"/>
      <c r="J3" s="17"/>
    </row>
    <row r="4" spans="3:10" ht="23" thickBot="1" x14ac:dyDescent="0.5">
      <c r="C4" s="17" t="s">
        <v>264</v>
      </c>
      <c r="D4" s="18">
        <v>2024</v>
      </c>
      <c r="E4" s="17"/>
      <c r="F4" s="17"/>
      <c r="G4" s="17"/>
      <c r="H4" s="17"/>
      <c r="I4" s="17"/>
      <c r="J4" s="17"/>
    </row>
    <row r="5" spans="3:10" ht="23" thickBot="1" x14ac:dyDescent="0.5">
      <c r="C5" s="17" t="s">
        <v>262</v>
      </c>
      <c r="D5" s="19" t="s">
        <v>492</v>
      </c>
      <c r="E5" s="17"/>
      <c r="F5" s="17"/>
      <c r="G5" s="17"/>
      <c r="H5" s="17"/>
      <c r="I5" s="17"/>
      <c r="J5" s="17"/>
    </row>
    <row r="6" spans="3:10" ht="22.5" x14ac:dyDescent="0.45">
      <c r="C6" s="17"/>
      <c r="D6" s="17"/>
      <c r="E6" s="17"/>
      <c r="F6" s="17"/>
      <c r="G6" s="17"/>
      <c r="H6" s="17"/>
      <c r="I6" s="17"/>
      <c r="J6" s="17"/>
    </row>
    <row r="7" spans="3:10" x14ac:dyDescent="0.25">
      <c r="C7" s="16"/>
      <c r="D7" s="16"/>
      <c r="E7" s="16"/>
      <c r="F7" s="16"/>
      <c r="G7" s="16"/>
      <c r="H7" s="16"/>
      <c r="I7" s="16"/>
      <c r="J7" s="16"/>
    </row>
    <row r="8" spans="3:10" x14ac:dyDescent="0.25">
      <c r="C8" s="16"/>
      <c r="D8" s="16"/>
      <c r="E8" s="16"/>
      <c r="F8" s="16"/>
      <c r="G8" s="16"/>
      <c r="H8" s="16"/>
      <c r="I8" s="16"/>
      <c r="J8" s="16"/>
    </row>
    <row r="9" spans="3:10" x14ac:dyDescent="0.25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32" width="13" style="1" customWidth="1"/>
    <col min="33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s="22" customFormat="1" ht="12.75" customHeight="1" x14ac:dyDescent="0.35">
      <c r="A7" s="1"/>
      <c r="D7" s="1"/>
      <c r="E7" s="1"/>
      <c r="F7" s="1"/>
      <c r="G7" s="1"/>
      <c r="H7" s="1"/>
      <c r="I7" s="23"/>
      <c r="J7" s="1"/>
    </row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170</v>
      </c>
      <c r="L12" s="1" t="s">
        <v>170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564</v>
      </c>
    </row>
    <row r="30" spans="1:12" hidden="1" x14ac:dyDescent="0.3">
      <c r="A30" s="1" t="s">
        <v>402</v>
      </c>
    </row>
    <row r="31" spans="1:12" hidden="1" x14ac:dyDescent="0.3">
      <c r="A31" s="1" t="s">
        <v>403</v>
      </c>
      <c r="B31" s="8" t="s">
        <v>260</v>
      </c>
      <c r="C31" s="1" t="s">
        <v>226</v>
      </c>
      <c r="D31" s="1" t="s">
        <v>226</v>
      </c>
      <c r="E31" s="1" t="s">
        <v>226</v>
      </c>
      <c r="F31" s="1" t="s">
        <v>226</v>
      </c>
      <c r="G31" s="1" t="s">
        <v>226</v>
      </c>
      <c r="H31" s="1" t="s">
        <v>226</v>
      </c>
    </row>
    <row r="32" spans="1:12" hidden="1" x14ac:dyDescent="0.3">
      <c r="A32" s="1" t="s">
        <v>404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3">
      <c r="A33" s="1" t="s">
        <v>405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35">
      <c r="A34" s="1" t="s">
        <v>406</v>
      </c>
      <c r="C34" s="1" t="s">
        <v>354</v>
      </c>
      <c r="D34" s="1" t="s">
        <v>355</v>
      </c>
      <c r="E34" s="1" t="s">
        <v>354</v>
      </c>
      <c r="F34" s="1" t="s">
        <v>355</v>
      </c>
      <c r="G34" s="1" t="s">
        <v>354</v>
      </c>
      <c r="H34" s="1" t="s">
        <v>355</v>
      </c>
      <c r="I34" s="1"/>
      <c r="J34" s="1"/>
    </row>
    <row r="35" spans="1:13" x14ac:dyDescent="0.3">
      <c r="K35" s="2"/>
      <c r="L35" s="3"/>
    </row>
    <row r="36" spans="1:13" hidden="1" x14ac:dyDescent="0.3">
      <c r="A36" s="1" t="s">
        <v>172</v>
      </c>
      <c r="K36" s="2"/>
      <c r="L36" s="3"/>
    </row>
    <row r="37" spans="1:13" hidden="1" x14ac:dyDescent="0.3">
      <c r="A37" s="1" t="s">
        <v>108</v>
      </c>
      <c r="K37" s="2"/>
      <c r="L37" s="3"/>
    </row>
    <row r="38" spans="1:13" hidden="1" x14ac:dyDescent="0.3">
      <c r="A38" s="1" t="s">
        <v>109</v>
      </c>
      <c r="B38" s="8"/>
      <c r="K38" s="1" t="s">
        <v>226</v>
      </c>
      <c r="L38" s="1" t="s">
        <v>226</v>
      </c>
    </row>
    <row r="39" spans="1:13" hidden="1" x14ac:dyDescent="0.3">
      <c r="A39" s="1" t="s">
        <v>110</v>
      </c>
      <c r="C39" s="7"/>
      <c r="E39" s="7"/>
      <c r="G39" s="7"/>
      <c r="I39" s="7"/>
      <c r="K39" s="7">
        <v>10</v>
      </c>
      <c r="L39" s="1">
        <v>10</v>
      </c>
    </row>
    <row r="40" spans="1:13" hidden="1" x14ac:dyDescent="0.3">
      <c r="A40" s="1" t="s">
        <v>111</v>
      </c>
      <c r="K40" s="1">
        <v>110</v>
      </c>
      <c r="L40" s="1">
        <v>110</v>
      </c>
    </row>
    <row r="41" spans="1:13" ht="15.5" hidden="1" x14ac:dyDescent="0.35">
      <c r="A41" s="1" t="s">
        <v>112</v>
      </c>
      <c r="B41" s="22"/>
      <c r="K41" s="7" t="s">
        <v>355</v>
      </c>
      <c r="L41" s="7" t="s">
        <v>355</v>
      </c>
    </row>
    <row r="42" spans="1:13" x14ac:dyDescent="0.3">
      <c r="E42" s="7"/>
      <c r="G42" s="7"/>
      <c r="I42" s="7"/>
      <c r="K42" s="2"/>
      <c r="L42" s="3"/>
    </row>
    <row r="43" spans="1:13" ht="17.5" x14ac:dyDescent="0.35">
      <c r="B43" s="208" t="s">
        <v>258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</row>
    <row r="44" spans="1:13" ht="25.5" customHeight="1" x14ac:dyDescent="0.3">
      <c r="B44" s="13" t="s">
        <v>506</v>
      </c>
      <c r="C44" s="209" t="s">
        <v>317</v>
      </c>
      <c r="D44" s="210"/>
      <c r="E44" s="209" t="s">
        <v>318</v>
      </c>
      <c r="F44" s="210"/>
      <c r="G44" s="209" t="s">
        <v>319</v>
      </c>
      <c r="H44" s="210"/>
      <c r="I44" s="209" t="s">
        <v>320</v>
      </c>
      <c r="J44" s="210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581</v>
      </c>
      <c r="B48" s="26" t="s">
        <v>582</v>
      </c>
      <c r="C48" s="10">
        <v>349595</v>
      </c>
      <c r="D48" s="10">
        <v>290510</v>
      </c>
      <c r="E48" s="10">
        <v>1078097</v>
      </c>
      <c r="F48" s="10">
        <v>383197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3">
      <c r="A49" s="1" t="s">
        <v>581</v>
      </c>
      <c r="B49" s="26" t="s">
        <v>583</v>
      </c>
      <c r="C49" s="10">
        <v>707164.2</v>
      </c>
      <c r="D49" s="10">
        <v>346481.75</v>
      </c>
      <c r="E49" s="10">
        <v>539741.73</v>
      </c>
      <c r="F49" s="10">
        <v>42316.78</v>
      </c>
      <c r="G49" s="10">
        <v>0</v>
      </c>
      <c r="H49" s="10">
        <v>0</v>
      </c>
      <c r="I49" s="10">
        <v>3872.65</v>
      </c>
      <c r="J49" s="10">
        <v>65.540000000000006</v>
      </c>
      <c r="K49" s="4"/>
      <c r="L49" s="4"/>
    </row>
    <row r="50" spans="1:12" x14ac:dyDescent="0.3">
      <c r="A50" s="1" t="s">
        <v>581</v>
      </c>
      <c r="B50" s="26" t="s">
        <v>584</v>
      </c>
      <c r="C50" s="10">
        <v>1294034.98</v>
      </c>
      <c r="D50" s="10">
        <v>497363.38</v>
      </c>
      <c r="E50" s="10">
        <v>2555822.98</v>
      </c>
      <c r="F50" s="10">
        <v>466968.76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3">
      <c r="A51" s="1" t="s">
        <v>581</v>
      </c>
      <c r="B51" s="26" t="s">
        <v>585</v>
      </c>
      <c r="C51" s="10">
        <v>2039400</v>
      </c>
      <c r="D51" s="10">
        <v>1244000</v>
      </c>
      <c r="E51" s="10">
        <v>1640400</v>
      </c>
      <c r="F51" s="10">
        <v>13400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3">
      <c r="A52" s="1" t="s">
        <v>581</v>
      </c>
      <c r="B52" s="26" t="s">
        <v>586</v>
      </c>
      <c r="C52" s="10">
        <v>6566653</v>
      </c>
      <c r="D52" s="10">
        <v>361421</v>
      </c>
      <c r="E52" s="10">
        <v>10149198</v>
      </c>
      <c r="F52" s="10">
        <v>4428167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3">
      <c r="A53" s="1" t="s">
        <v>581</v>
      </c>
      <c r="B53" s="26" t="s">
        <v>587</v>
      </c>
      <c r="C53" s="10">
        <v>1740090</v>
      </c>
      <c r="D53" s="10">
        <v>3301</v>
      </c>
      <c r="E53" s="10">
        <v>1212557</v>
      </c>
      <c r="F53" s="10">
        <v>19381</v>
      </c>
      <c r="G53" s="10">
        <v>0</v>
      </c>
      <c r="H53" s="10">
        <v>0</v>
      </c>
      <c r="I53" s="10">
        <v>30719</v>
      </c>
      <c r="J53" s="10">
        <v>0</v>
      </c>
      <c r="K53" s="4"/>
      <c r="L53" s="4"/>
    </row>
    <row r="54" spans="1:12" x14ac:dyDescent="0.3">
      <c r="A54" s="1" t="s">
        <v>581</v>
      </c>
      <c r="B54" s="26" t="s">
        <v>588</v>
      </c>
      <c r="C54" s="10">
        <v>345531</v>
      </c>
      <c r="D54" s="10">
        <v>155818</v>
      </c>
      <c r="E54" s="10">
        <v>5218767</v>
      </c>
      <c r="F54" s="10">
        <v>1720000</v>
      </c>
      <c r="G54" s="10">
        <v>0</v>
      </c>
      <c r="H54" s="10">
        <v>0</v>
      </c>
      <c r="I54" s="10">
        <v>2000854</v>
      </c>
      <c r="J54" s="10">
        <v>1000</v>
      </c>
      <c r="K54" s="4"/>
      <c r="L54" s="4"/>
    </row>
    <row r="55" spans="1:12" x14ac:dyDescent="0.3">
      <c r="A55" s="1" t="s">
        <v>581</v>
      </c>
      <c r="B55" s="26" t="s">
        <v>589</v>
      </c>
      <c r="C55" s="10">
        <v>594513</v>
      </c>
      <c r="D55" s="10">
        <v>82830</v>
      </c>
      <c r="E55" s="10">
        <v>2299686</v>
      </c>
      <c r="F55" s="10">
        <v>1725485</v>
      </c>
      <c r="G55" s="10">
        <v>864200</v>
      </c>
      <c r="H55" s="10">
        <v>1570000</v>
      </c>
      <c r="I55" s="10">
        <v>7575</v>
      </c>
      <c r="J55" s="10">
        <v>25100</v>
      </c>
      <c r="K55" s="4"/>
      <c r="L55" s="4"/>
    </row>
    <row r="56" spans="1:12" x14ac:dyDescent="0.3">
      <c r="A56" s="1" t="s">
        <v>581</v>
      </c>
      <c r="B56" s="26" t="s">
        <v>590</v>
      </c>
      <c r="C56" s="10">
        <v>3070836.5</v>
      </c>
      <c r="D56" s="10">
        <v>34091.53</v>
      </c>
      <c r="E56" s="10">
        <v>3919180.64</v>
      </c>
      <c r="F56" s="10">
        <v>1929060.86</v>
      </c>
      <c r="G56" s="10">
        <v>904143.91</v>
      </c>
      <c r="H56" s="10">
        <v>4750000</v>
      </c>
      <c r="I56" s="10">
        <v>0</v>
      </c>
      <c r="J56" s="10">
        <v>0</v>
      </c>
      <c r="K56" s="4"/>
      <c r="L56" s="4"/>
    </row>
    <row r="57" spans="1:12" x14ac:dyDescent="0.3">
      <c r="A57" s="1" t="s">
        <v>581</v>
      </c>
      <c r="B57" s="26" t="s">
        <v>591</v>
      </c>
      <c r="C57" s="10">
        <v>285937.77</v>
      </c>
      <c r="D57" s="10">
        <v>2051.54</v>
      </c>
      <c r="E57" s="10">
        <v>434466.7</v>
      </c>
      <c r="F57" s="10">
        <v>50507.9</v>
      </c>
      <c r="G57" s="10">
        <v>0</v>
      </c>
      <c r="H57" s="10">
        <v>0</v>
      </c>
      <c r="I57" s="10">
        <v>37189.370000000003</v>
      </c>
      <c r="J57" s="10">
        <v>65400</v>
      </c>
      <c r="K57" s="4"/>
      <c r="L57" s="4"/>
    </row>
    <row r="58" spans="1:12" x14ac:dyDescent="0.3">
      <c r="A58" s="1" t="s">
        <v>581</v>
      </c>
      <c r="B58" s="26" t="s">
        <v>592</v>
      </c>
      <c r="C58" s="10">
        <v>14000</v>
      </c>
      <c r="D58" s="10">
        <v>0</v>
      </c>
      <c r="E58" s="10">
        <v>818378.84</v>
      </c>
      <c r="F58" s="10">
        <v>76814.100000000006</v>
      </c>
      <c r="G58" s="10">
        <v>0</v>
      </c>
      <c r="H58" s="10">
        <v>0</v>
      </c>
      <c r="I58" s="10">
        <v>183954.95</v>
      </c>
      <c r="J58" s="10">
        <v>130149.36</v>
      </c>
      <c r="K58" s="4"/>
      <c r="L58" s="4"/>
    </row>
    <row r="59" spans="1:12" x14ac:dyDescent="0.3">
      <c r="A59" s="1" t="s">
        <v>581</v>
      </c>
      <c r="B59" s="26" t="s">
        <v>593</v>
      </c>
      <c r="C59" s="10">
        <v>2896920.36</v>
      </c>
      <c r="D59" s="10">
        <v>2180600.29</v>
      </c>
      <c r="E59" s="10">
        <v>1521071.39</v>
      </c>
      <c r="F59" s="10">
        <v>704246.26</v>
      </c>
      <c r="G59" s="10">
        <v>0</v>
      </c>
      <c r="H59" s="10">
        <v>0</v>
      </c>
      <c r="I59" s="10">
        <v>652601.59</v>
      </c>
      <c r="J59" s="10">
        <v>561965.23</v>
      </c>
      <c r="K59" s="4"/>
      <c r="L59" s="4"/>
    </row>
    <row r="60" spans="1:12" x14ac:dyDescent="0.3">
      <c r="A60" s="1" t="s">
        <v>581</v>
      </c>
      <c r="B60" s="26" t="s">
        <v>594</v>
      </c>
      <c r="C60" s="10">
        <v>930464.64</v>
      </c>
      <c r="D60" s="10">
        <v>0</v>
      </c>
      <c r="E60" s="10">
        <v>169113.78</v>
      </c>
      <c r="F60" s="10">
        <v>94200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3">
      <c r="A61" s="1" t="s">
        <v>581</v>
      </c>
      <c r="B61" s="26" t="s">
        <v>595</v>
      </c>
      <c r="C61" s="10">
        <v>421637.92</v>
      </c>
      <c r="D61" s="10">
        <v>60229.1</v>
      </c>
      <c r="E61" s="10">
        <v>1128879.3</v>
      </c>
      <c r="F61" s="10">
        <v>765677.63</v>
      </c>
      <c r="G61" s="10">
        <v>0</v>
      </c>
      <c r="H61" s="10">
        <v>0</v>
      </c>
      <c r="I61" s="10">
        <v>256996.91</v>
      </c>
      <c r="J61" s="10">
        <v>195929.17</v>
      </c>
      <c r="K61" s="4"/>
      <c r="L61" s="4"/>
    </row>
    <row r="62" spans="1:12" x14ac:dyDescent="0.3">
      <c r="A62" s="1" t="s">
        <v>581</v>
      </c>
      <c r="B62" s="26" t="s">
        <v>596</v>
      </c>
      <c r="C62" s="10">
        <v>905996.36</v>
      </c>
      <c r="D62" s="10">
        <v>890486.7</v>
      </c>
      <c r="E62" s="10">
        <v>403855.91</v>
      </c>
      <c r="F62" s="10">
        <v>118167.57</v>
      </c>
      <c r="G62" s="10">
        <v>0</v>
      </c>
      <c r="H62" s="10">
        <v>0</v>
      </c>
      <c r="I62" s="10">
        <v>0</v>
      </c>
      <c r="J62" s="10">
        <v>19000</v>
      </c>
      <c r="K62" s="4"/>
      <c r="L62" s="4"/>
    </row>
    <row r="63" spans="1:12" x14ac:dyDescent="0.3">
      <c r="A63" s="1" t="s">
        <v>581</v>
      </c>
      <c r="B63" s="26" t="s">
        <v>597</v>
      </c>
      <c r="C63" s="10">
        <v>81048.490000000005</v>
      </c>
      <c r="D63" s="10">
        <v>50161.96</v>
      </c>
      <c r="E63" s="10">
        <v>271470.81</v>
      </c>
      <c r="F63" s="10">
        <v>101898.28</v>
      </c>
      <c r="G63" s="10">
        <v>0</v>
      </c>
      <c r="H63" s="10">
        <v>0</v>
      </c>
      <c r="I63" s="10">
        <v>43135.85</v>
      </c>
      <c r="J63" s="10">
        <v>562.72</v>
      </c>
      <c r="K63" s="4"/>
      <c r="L63" s="4"/>
    </row>
    <row r="64" spans="1:12" x14ac:dyDescent="0.3">
      <c r="A64" s="1" t="s">
        <v>581</v>
      </c>
      <c r="B64" s="26" t="s">
        <v>598</v>
      </c>
      <c r="C64" s="10">
        <v>539102.77</v>
      </c>
      <c r="D64" s="10">
        <v>105901.38</v>
      </c>
      <c r="E64" s="10">
        <v>795209.55</v>
      </c>
      <c r="F64" s="10">
        <v>236159.99</v>
      </c>
      <c r="G64" s="10">
        <v>286536.23</v>
      </c>
      <c r="H64" s="10">
        <v>401340.74</v>
      </c>
      <c r="I64" s="10">
        <v>429048.93</v>
      </c>
      <c r="J64" s="10">
        <v>0</v>
      </c>
      <c r="K64" s="4"/>
      <c r="L64" s="4"/>
    </row>
    <row r="65" spans="1:12" x14ac:dyDescent="0.3">
      <c r="A65" s="1" t="s">
        <v>581</v>
      </c>
      <c r="B65" s="26" t="s">
        <v>599</v>
      </c>
      <c r="C65" s="10">
        <v>11403.51</v>
      </c>
      <c r="D65" s="10">
        <v>184.58</v>
      </c>
      <c r="E65" s="10">
        <v>116728.39</v>
      </c>
      <c r="F65" s="10">
        <v>26500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3">
      <c r="A66" s="1" t="s">
        <v>581</v>
      </c>
      <c r="B66" s="26" t="s">
        <v>600</v>
      </c>
      <c r="C66" s="10">
        <v>1563174.62</v>
      </c>
      <c r="D66" s="10">
        <v>91619.17</v>
      </c>
      <c r="E66" s="10">
        <v>161756.74</v>
      </c>
      <c r="F66" s="10">
        <v>56843.41</v>
      </c>
      <c r="G66" s="10">
        <v>533448.39</v>
      </c>
      <c r="H66" s="10">
        <v>8590.5</v>
      </c>
      <c r="I66" s="10">
        <v>0</v>
      </c>
      <c r="J66" s="10">
        <v>0</v>
      </c>
      <c r="K66" s="4"/>
      <c r="L66" s="4"/>
    </row>
    <row r="67" spans="1:12" x14ac:dyDescent="0.3">
      <c r="A67" s="1" t="s">
        <v>581</v>
      </c>
      <c r="B67" s="26" t="s">
        <v>601</v>
      </c>
      <c r="C67" s="10">
        <v>2546202</v>
      </c>
      <c r="D67" s="10">
        <v>894981</v>
      </c>
      <c r="E67" s="10">
        <v>190838</v>
      </c>
      <c r="F67" s="10">
        <v>43361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3">
      <c r="A68" s="1" t="s">
        <v>581</v>
      </c>
      <c r="B68" s="26" t="s">
        <v>602</v>
      </c>
      <c r="C68" s="10">
        <v>622986.56000000006</v>
      </c>
      <c r="D68" s="10">
        <v>6191.5</v>
      </c>
      <c r="E68" s="10">
        <v>763793.8</v>
      </c>
      <c r="F68" s="10">
        <v>28764.23</v>
      </c>
      <c r="G68" s="10">
        <v>0</v>
      </c>
      <c r="H68" s="10">
        <v>0</v>
      </c>
      <c r="I68" s="10">
        <v>265743.08</v>
      </c>
      <c r="J68" s="10">
        <v>2990.06</v>
      </c>
      <c r="K68" s="4"/>
      <c r="L68" s="4"/>
    </row>
    <row r="69" spans="1:12" x14ac:dyDescent="0.3">
      <c r="A69" s="1" t="s">
        <v>581</v>
      </c>
      <c r="B69" s="26" t="s">
        <v>603</v>
      </c>
      <c r="C69" s="10">
        <v>564799</v>
      </c>
      <c r="D69" s="10">
        <v>186500</v>
      </c>
      <c r="E69" s="10">
        <v>73783</v>
      </c>
      <c r="F69" s="10">
        <v>217000</v>
      </c>
      <c r="G69" s="10">
        <v>0</v>
      </c>
      <c r="H69" s="10">
        <v>0</v>
      </c>
      <c r="I69" s="10">
        <v>199000</v>
      </c>
      <c r="J69" s="10">
        <v>196000</v>
      </c>
      <c r="K69" s="4"/>
      <c r="L69" s="4"/>
    </row>
    <row r="70" spans="1:12" x14ac:dyDescent="0.3">
      <c r="A70" s="1" t="s">
        <v>581</v>
      </c>
      <c r="B70" s="26" t="s">
        <v>604</v>
      </c>
      <c r="C70" s="10">
        <v>1021707.43</v>
      </c>
      <c r="D70" s="10">
        <v>9416.89</v>
      </c>
      <c r="E70" s="10">
        <v>658511.34</v>
      </c>
      <c r="F70" s="10">
        <v>54835.28</v>
      </c>
      <c r="G70" s="10">
        <v>8920.17</v>
      </c>
      <c r="H70" s="10">
        <v>302.72000000000003</v>
      </c>
      <c r="I70" s="10">
        <v>1192020.49</v>
      </c>
      <c r="J70" s="10">
        <v>1192019.53</v>
      </c>
      <c r="K70" s="4"/>
      <c r="L70" s="4"/>
    </row>
    <row r="71" spans="1:12" x14ac:dyDescent="0.3">
      <c r="A71" s="1" t="s">
        <v>581</v>
      </c>
      <c r="B71" s="26" t="s">
        <v>605</v>
      </c>
      <c r="C71" s="10">
        <v>337210.51</v>
      </c>
      <c r="D71" s="10">
        <v>75958.710000000006</v>
      </c>
      <c r="E71" s="10">
        <v>799519.57</v>
      </c>
      <c r="F71" s="10">
        <v>116256.22</v>
      </c>
      <c r="G71" s="10">
        <v>0</v>
      </c>
      <c r="H71" s="10">
        <v>0</v>
      </c>
      <c r="I71" s="10">
        <v>25069.94</v>
      </c>
      <c r="J71" s="10">
        <v>0</v>
      </c>
      <c r="K71" s="4"/>
      <c r="L71" s="4"/>
    </row>
    <row r="72" spans="1:12" x14ac:dyDescent="0.3">
      <c r="A72" s="1" t="s">
        <v>581</v>
      </c>
      <c r="B72" s="26" t="s">
        <v>606</v>
      </c>
      <c r="C72" s="10">
        <v>0</v>
      </c>
      <c r="D72" s="10">
        <v>0</v>
      </c>
      <c r="E72" s="10">
        <v>389690.11</v>
      </c>
      <c r="F72" s="10">
        <v>63165.5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3">
      <c r="A73" s="1" t="s">
        <v>581</v>
      </c>
      <c r="B73" s="26" t="s">
        <v>607</v>
      </c>
      <c r="C73" s="10">
        <v>1130700</v>
      </c>
      <c r="D73" s="10">
        <v>807300</v>
      </c>
      <c r="E73" s="10">
        <v>768500</v>
      </c>
      <c r="F73" s="10">
        <v>259200</v>
      </c>
      <c r="G73" s="10">
        <v>1035600</v>
      </c>
      <c r="H73" s="10">
        <v>2020000</v>
      </c>
      <c r="I73" s="10">
        <v>281600</v>
      </c>
      <c r="J73" s="10">
        <v>406400</v>
      </c>
      <c r="K73" s="4"/>
      <c r="L73" s="4"/>
    </row>
    <row r="74" spans="1:12" x14ac:dyDescent="0.3">
      <c r="A74" s="1" t="s">
        <v>581</v>
      </c>
      <c r="B74" s="26" t="s">
        <v>608</v>
      </c>
      <c r="C74" s="10">
        <v>3749525.76</v>
      </c>
      <c r="D74" s="10">
        <v>1745773.36</v>
      </c>
      <c r="E74" s="10">
        <v>2248114.5299999998</v>
      </c>
      <c r="F74" s="10">
        <v>1413424.58</v>
      </c>
      <c r="G74" s="10">
        <v>0</v>
      </c>
      <c r="H74" s="10">
        <v>0</v>
      </c>
      <c r="I74" s="10">
        <v>13269.31</v>
      </c>
      <c r="J74" s="10">
        <v>0</v>
      </c>
      <c r="K74" s="4"/>
      <c r="L74" s="4"/>
    </row>
    <row r="75" spans="1:12" x14ac:dyDescent="0.3">
      <c r="A75" s="1" t="s">
        <v>581</v>
      </c>
      <c r="B75" s="26" t="s">
        <v>609</v>
      </c>
      <c r="C75" s="10">
        <v>883922.18</v>
      </c>
      <c r="D75" s="10">
        <v>2736.51</v>
      </c>
      <c r="E75" s="10">
        <v>1106063.5</v>
      </c>
      <c r="F75" s="10">
        <v>444007.86</v>
      </c>
      <c r="G75" s="10">
        <v>0</v>
      </c>
      <c r="H75" s="10">
        <v>0</v>
      </c>
      <c r="I75" s="10">
        <v>594794.77</v>
      </c>
      <c r="J75" s="10">
        <v>585000</v>
      </c>
      <c r="K75" s="4"/>
      <c r="L75" s="4"/>
    </row>
    <row r="76" spans="1:12" x14ac:dyDescent="0.3">
      <c r="A76" s="1" t="s">
        <v>581</v>
      </c>
      <c r="B76" s="26" t="s">
        <v>610</v>
      </c>
      <c r="C76" s="10">
        <v>291430.07</v>
      </c>
      <c r="D76" s="10">
        <v>137061.23000000001</v>
      </c>
      <c r="E76" s="10">
        <v>370542.85</v>
      </c>
      <c r="F76" s="10">
        <v>31686.720000000001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3">
      <c r="A77" s="1" t="s">
        <v>581</v>
      </c>
      <c r="B77" s="26" t="s">
        <v>611</v>
      </c>
      <c r="C77" s="10">
        <v>1850948</v>
      </c>
      <c r="D77" s="10">
        <v>5860</v>
      </c>
      <c r="E77" s="10">
        <v>1512188</v>
      </c>
      <c r="F77" s="10">
        <v>739300</v>
      </c>
      <c r="G77" s="10">
        <v>0</v>
      </c>
      <c r="H77" s="10">
        <v>0</v>
      </c>
      <c r="I77" s="10">
        <v>74776</v>
      </c>
      <c r="J77" s="10">
        <v>184</v>
      </c>
      <c r="K77" s="4"/>
      <c r="L77" s="4"/>
    </row>
    <row r="78" spans="1:12" x14ac:dyDescent="0.3">
      <c r="A78" s="1" t="s">
        <v>261</v>
      </c>
      <c r="B78" s="26" t="s">
        <v>612</v>
      </c>
      <c r="C78" s="10">
        <v>804438.68</v>
      </c>
      <c r="D78" s="10">
        <v>54191.56</v>
      </c>
      <c r="E78" s="10">
        <v>2315505.6</v>
      </c>
      <c r="F78" s="10">
        <v>334767.03000000003</v>
      </c>
      <c r="G78" s="10">
        <v>0</v>
      </c>
      <c r="H78" s="10">
        <v>0</v>
      </c>
      <c r="I78" s="10">
        <v>45524.08</v>
      </c>
      <c r="J78" s="10">
        <v>65000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38161374.310000002</v>
      </c>
      <c r="D80" s="11">
        <f t="shared" si="0"/>
        <v>10323022.140000001</v>
      </c>
      <c r="E80" s="11">
        <f t="shared" si="0"/>
        <v>45631432.06000001</v>
      </c>
      <c r="F80" s="11">
        <f t="shared" si="0"/>
        <v>16704759.959999999</v>
      </c>
      <c r="G80" s="11">
        <f t="shared" si="0"/>
        <v>3632848.7</v>
      </c>
      <c r="H80" s="11">
        <f t="shared" si="0"/>
        <v>8750233.9600000009</v>
      </c>
      <c r="I80" s="11">
        <f t="shared" si="0"/>
        <v>6337745.9199999999</v>
      </c>
      <c r="J80" s="11">
        <f t="shared" si="0"/>
        <v>3446765.6100000003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08" t="s">
        <v>258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</row>
    <row r="83" spans="1:13" ht="25.5" customHeight="1" x14ac:dyDescent="0.3">
      <c r="B83" s="13" t="s">
        <v>506</v>
      </c>
      <c r="C83" s="209" t="s">
        <v>321</v>
      </c>
      <c r="D83" s="210"/>
      <c r="E83" s="209" t="s">
        <v>322</v>
      </c>
      <c r="F83" s="210"/>
      <c r="G83" s="209" t="s">
        <v>323</v>
      </c>
      <c r="H83" s="210"/>
      <c r="I83" s="209" t="s">
        <v>324</v>
      </c>
      <c r="J83" s="210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581</v>
      </c>
      <c r="B87" s="26" t="s">
        <v>582</v>
      </c>
      <c r="C87" s="10">
        <v>342514</v>
      </c>
      <c r="D87" s="10">
        <v>7791</v>
      </c>
      <c r="E87" s="10">
        <v>1218866</v>
      </c>
      <c r="F87" s="10">
        <v>16482</v>
      </c>
      <c r="G87" s="10">
        <v>444464</v>
      </c>
      <c r="H87" s="10">
        <v>154023</v>
      </c>
      <c r="I87" s="10">
        <v>173408</v>
      </c>
      <c r="J87" s="10">
        <v>2767</v>
      </c>
      <c r="K87" s="4"/>
      <c r="L87" s="4"/>
    </row>
    <row r="88" spans="1:13" x14ac:dyDescent="0.3">
      <c r="A88" s="1" t="s">
        <v>581</v>
      </c>
      <c r="B88" s="26" t="s">
        <v>583</v>
      </c>
      <c r="C88" s="10">
        <v>607561.22</v>
      </c>
      <c r="D88" s="10">
        <v>10466.23</v>
      </c>
      <c r="E88" s="10">
        <v>447186.39</v>
      </c>
      <c r="F88" s="10">
        <v>8529.32</v>
      </c>
      <c r="G88" s="10">
        <v>717048.13</v>
      </c>
      <c r="H88" s="10">
        <v>368030.79</v>
      </c>
      <c r="I88" s="10">
        <v>49807.29</v>
      </c>
      <c r="J88" s="10">
        <v>530.86</v>
      </c>
      <c r="K88" s="4"/>
      <c r="L88" s="4"/>
    </row>
    <row r="89" spans="1:13" x14ac:dyDescent="0.3">
      <c r="A89" s="1" t="s">
        <v>581</v>
      </c>
      <c r="B89" s="26" t="s">
        <v>584</v>
      </c>
      <c r="C89" s="10">
        <v>1082501.3899999999</v>
      </c>
      <c r="D89" s="10">
        <v>48788.32</v>
      </c>
      <c r="E89" s="10">
        <v>2397422.94</v>
      </c>
      <c r="F89" s="10">
        <v>36931.07</v>
      </c>
      <c r="G89" s="10">
        <v>671392.2</v>
      </c>
      <c r="H89" s="10">
        <v>276805.13</v>
      </c>
      <c r="I89" s="10">
        <v>228593.93</v>
      </c>
      <c r="J89" s="10">
        <v>87212.56</v>
      </c>
      <c r="K89" s="4"/>
      <c r="L89" s="4"/>
    </row>
    <row r="90" spans="1:13" x14ac:dyDescent="0.3">
      <c r="A90" s="1" t="s">
        <v>581</v>
      </c>
      <c r="B90" s="26" t="s">
        <v>585</v>
      </c>
      <c r="C90" s="10">
        <v>457000</v>
      </c>
      <c r="D90" s="10">
        <v>72200</v>
      </c>
      <c r="E90" s="10">
        <v>8319400</v>
      </c>
      <c r="F90" s="10">
        <v>216300</v>
      </c>
      <c r="G90" s="10">
        <v>881700</v>
      </c>
      <c r="H90" s="10">
        <v>225200</v>
      </c>
      <c r="I90" s="10">
        <v>719400</v>
      </c>
      <c r="J90" s="10">
        <v>164500</v>
      </c>
      <c r="K90" s="4"/>
      <c r="L90" s="4"/>
    </row>
    <row r="91" spans="1:13" x14ac:dyDescent="0.3">
      <c r="A91" s="1" t="s">
        <v>581</v>
      </c>
      <c r="B91" s="26" t="s">
        <v>586</v>
      </c>
      <c r="C91" s="10">
        <v>2971323</v>
      </c>
      <c r="D91" s="10">
        <v>205070</v>
      </c>
      <c r="E91" s="10">
        <v>3743639</v>
      </c>
      <c r="F91" s="10">
        <v>49548</v>
      </c>
      <c r="G91" s="10">
        <v>3807747</v>
      </c>
      <c r="H91" s="10">
        <v>2053560</v>
      </c>
      <c r="I91" s="10">
        <v>467542</v>
      </c>
      <c r="J91" s="10">
        <v>5446</v>
      </c>
      <c r="K91" s="4"/>
      <c r="L91" s="4"/>
    </row>
    <row r="92" spans="1:13" x14ac:dyDescent="0.3">
      <c r="A92" s="1" t="s">
        <v>581</v>
      </c>
      <c r="B92" s="26" t="s">
        <v>587</v>
      </c>
      <c r="C92" s="10">
        <v>2078524</v>
      </c>
      <c r="D92" s="10">
        <v>210039</v>
      </c>
      <c r="E92" s="10">
        <v>778649</v>
      </c>
      <c r="F92" s="10">
        <v>1542</v>
      </c>
      <c r="G92" s="10">
        <v>809440</v>
      </c>
      <c r="H92" s="10">
        <v>466258</v>
      </c>
      <c r="I92" s="10">
        <v>60414</v>
      </c>
      <c r="J92" s="10">
        <v>0</v>
      </c>
      <c r="K92" s="4"/>
      <c r="L92" s="4"/>
    </row>
    <row r="93" spans="1:13" x14ac:dyDescent="0.3">
      <c r="A93" s="1" t="s">
        <v>581</v>
      </c>
      <c r="B93" s="26" t="s">
        <v>588</v>
      </c>
      <c r="C93" s="10">
        <v>5449500</v>
      </c>
      <c r="D93" s="10">
        <v>137500</v>
      </c>
      <c r="E93" s="10">
        <v>59567358</v>
      </c>
      <c r="F93" s="10">
        <v>1512000</v>
      </c>
      <c r="G93" s="10">
        <v>6483117</v>
      </c>
      <c r="H93" s="10">
        <v>5881000</v>
      </c>
      <c r="I93" s="10">
        <v>2541385</v>
      </c>
      <c r="J93" s="10">
        <v>2163608</v>
      </c>
      <c r="K93" s="4"/>
      <c r="L93" s="4"/>
    </row>
    <row r="94" spans="1:13" x14ac:dyDescent="0.3">
      <c r="A94" s="1" t="s">
        <v>581</v>
      </c>
      <c r="B94" s="26" t="s">
        <v>589</v>
      </c>
      <c r="C94" s="10">
        <v>1638452</v>
      </c>
      <c r="D94" s="10">
        <v>104030</v>
      </c>
      <c r="E94" s="10">
        <v>8473704</v>
      </c>
      <c r="F94" s="10">
        <v>109057</v>
      </c>
      <c r="G94" s="10">
        <v>1002402</v>
      </c>
      <c r="H94" s="10">
        <v>293843</v>
      </c>
      <c r="I94" s="10">
        <v>63880</v>
      </c>
      <c r="J94" s="10">
        <v>0</v>
      </c>
      <c r="K94" s="4"/>
      <c r="L94" s="4"/>
    </row>
    <row r="95" spans="1:13" x14ac:dyDescent="0.3">
      <c r="A95" s="1" t="s">
        <v>581</v>
      </c>
      <c r="B95" s="26" t="s">
        <v>590</v>
      </c>
      <c r="C95" s="10">
        <v>1798993.33</v>
      </c>
      <c r="D95" s="10">
        <v>126830.3</v>
      </c>
      <c r="E95" s="10">
        <v>8867492.9299999997</v>
      </c>
      <c r="F95" s="10">
        <v>212580.24</v>
      </c>
      <c r="G95" s="10">
        <v>1571987.46</v>
      </c>
      <c r="H95" s="10">
        <v>395497.17</v>
      </c>
      <c r="I95" s="10">
        <v>346110.2</v>
      </c>
      <c r="J95" s="10">
        <v>114060.04</v>
      </c>
      <c r="K95" s="4"/>
      <c r="L95" s="4"/>
    </row>
    <row r="96" spans="1:13" x14ac:dyDescent="0.3">
      <c r="A96" s="1" t="s">
        <v>581</v>
      </c>
      <c r="B96" s="26" t="s">
        <v>591</v>
      </c>
      <c r="C96" s="10">
        <v>811534.27</v>
      </c>
      <c r="D96" s="10">
        <v>228677.95</v>
      </c>
      <c r="E96" s="10">
        <v>3270592.18</v>
      </c>
      <c r="F96" s="10">
        <v>44343.28</v>
      </c>
      <c r="G96" s="10">
        <v>635894.43000000005</v>
      </c>
      <c r="H96" s="10">
        <v>128951.96</v>
      </c>
      <c r="I96" s="10">
        <v>90338.71</v>
      </c>
      <c r="J96" s="10">
        <v>1007.7</v>
      </c>
      <c r="K96" s="4"/>
      <c r="L96" s="4"/>
    </row>
    <row r="97" spans="1:12" x14ac:dyDescent="0.3">
      <c r="A97" s="1" t="s">
        <v>581</v>
      </c>
      <c r="B97" s="26" t="s">
        <v>592</v>
      </c>
      <c r="C97" s="10">
        <v>1851459.71</v>
      </c>
      <c r="D97" s="10">
        <v>287531.87</v>
      </c>
      <c r="E97" s="10">
        <v>1413283.43</v>
      </c>
      <c r="F97" s="10">
        <v>9680.16</v>
      </c>
      <c r="G97" s="10">
        <v>536080.36</v>
      </c>
      <c r="H97" s="10">
        <v>52925.919999999998</v>
      </c>
      <c r="I97" s="10">
        <v>202797.58</v>
      </c>
      <c r="J97" s="10">
        <v>14947.77</v>
      </c>
      <c r="K97" s="4"/>
      <c r="L97" s="4"/>
    </row>
    <row r="98" spans="1:12" x14ac:dyDescent="0.3">
      <c r="A98" s="1" t="s">
        <v>581</v>
      </c>
      <c r="B98" s="26" t="s">
        <v>593</v>
      </c>
      <c r="C98" s="10">
        <v>879474.81</v>
      </c>
      <c r="D98" s="10">
        <v>182122.73</v>
      </c>
      <c r="E98" s="10">
        <v>3245357.44</v>
      </c>
      <c r="F98" s="10">
        <v>71463.67</v>
      </c>
      <c r="G98" s="10">
        <v>619508.68999999994</v>
      </c>
      <c r="H98" s="10">
        <v>260373.71</v>
      </c>
      <c r="I98" s="10">
        <v>42000</v>
      </c>
      <c r="J98" s="10">
        <v>0</v>
      </c>
      <c r="K98" s="4"/>
      <c r="L98" s="4"/>
    </row>
    <row r="99" spans="1:12" x14ac:dyDescent="0.3">
      <c r="A99" s="1" t="s">
        <v>581</v>
      </c>
      <c r="B99" s="26" t="s">
        <v>594</v>
      </c>
      <c r="C99" s="10">
        <v>1986483.24</v>
      </c>
      <c r="D99" s="10">
        <v>60000</v>
      </c>
      <c r="E99" s="10">
        <v>3043543.77</v>
      </c>
      <c r="F99" s="10">
        <v>0</v>
      </c>
      <c r="G99" s="10">
        <v>4465413.63</v>
      </c>
      <c r="H99" s="10">
        <v>3983840</v>
      </c>
      <c r="I99" s="10">
        <v>695745.86</v>
      </c>
      <c r="J99" s="10">
        <v>0</v>
      </c>
      <c r="K99" s="4"/>
      <c r="L99" s="4"/>
    </row>
    <row r="100" spans="1:12" x14ac:dyDescent="0.3">
      <c r="A100" s="1" t="s">
        <v>581</v>
      </c>
      <c r="B100" s="26" t="s">
        <v>595</v>
      </c>
      <c r="C100" s="10">
        <v>699696.45</v>
      </c>
      <c r="D100" s="10">
        <v>277819.46000000002</v>
      </c>
      <c r="E100" s="10">
        <v>1633707.58</v>
      </c>
      <c r="F100" s="10">
        <v>23234.37</v>
      </c>
      <c r="G100" s="10">
        <v>350596.95</v>
      </c>
      <c r="H100" s="10">
        <v>36197.33</v>
      </c>
      <c r="I100" s="10">
        <v>106640.26</v>
      </c>
      <c r="J100" s="10">
        <v>0</v>
      </c>
      <c r="K100" s="4"/>
      <c r="L100" s="4"/>
    </row>
    <row r="101" spans="1:12" x14ac:dyDescent="0.3">
      <c r="A101" s="1" t="s">
        <v>581</v>
      </c>
      <c r="B101" s="26" t="s">
        <v>596</v>
      </c>
      <c r="C101" s="10">
        <v>775401.41</v>
      </c>
      <c r="D101" s="10">
        <v>120651.96</v>
      </c>
      <c r="E101" s="10">
        <v>823368.9</v>
      </c>
      <c r="F101" s="10">
        <v>8578.5499999999993</v>
      </c>
      <c r="G101" s="10">
        <v>555153.32999999996</v>
      </c>
      <c r="H101" s="10">
        <v>149191.12</v>
      </c>
      <c r="I101" s="10">
        <v>77784.09</v>
      </c>
      <c r="J101" s="10">
        <v>1064.5999999999999</v>
      </c>
      <c r="K101" s="4"/>
      <c r="L101" s="4"/>
    </row>
    <row r="102" spans="1:12" x14ac:dyDescent="0.3">
      <c r="A102" s="1" t="s">
        <v>581</v>
      </c>
      <c r="B102" s="26" t="s">
        <v>597</v>
      </c>
      <c r="C102" s="10">
        <v>223467.95</v>
      </c>
      <c r="D102" s="10">
        <v>31077.89</v>
      </c>
      <c r="E102" s="10">
        <v>31244.43</v>
      </c>
      <c r="F102" s="10">
        <v>497.95</v>
      </c>
      <c r="G102" s="10">
        <v>1438008.4</v>
      </c>
      <c r="H102" s="10">
        <v>1408220.32</v>
      </c>
      <c r="I102" s="10">
        <v>36647.54</v>
      </c>
      <c r="J102" s="10">
        <v>0</v>
      </c>
      <c r="K102" s="4"/>
      <c r="L102" s="4"/>
    </row>
    <row r="103" spans="1:12" x14ac:dyDescent="0.3">
      <c r="A103" s="1" t="s">
        <v>581</v>
      </c>
      <c r="B103" s="26" t="s">
        <v>598</v>
      </c>
      <c r="C103" s="10">
        <v>1113384.94</v>
      </c>
      <c r="D103" s="10">
        <v>304664.03000000003</v>
      </c>
      <c r="E103" s="10">
        <v>6442872.7000000002</v>
      </c>
      <c r="F103" s="10">
        <v>87320.75</v>
      </c>
      <c r="G103" s="10">
        <v>1078543.31</v>
      </c>
      <c r="H103" s="10">
        <v>357015.05</v>
      </c>
      <c r="I103" s="10">
        <v>3322906.69</v>
      </c>
      <c r="J103" s="10">
        <v>2949939.33</v>
      </c>
      <c r="K103" s="4"/>
      <c r="L103" s="4"/>
    </row>
    <row r="104" spans="1:12" x14ac:dyDescent="0.3">
      <c r="A104" s="1" t="s">
        <v>581</v>
      </c>
      <c r="B104" s="26" t="s">
        <v>599</v>
      </c>
      <c r="C104" s="10">
        <v>826374.36</v>
      </c>
      <c r="D104" s="10">
        <v>97178.4</v>
      </c>
      <c r="E104" s="10">
        <v>739963.22</v>
      </c>
      <c r="F104" s="10">
        <v>10643.09</v>
      </c>
      <c r="G104" s="10">
        <v>639061.61</v>
      </c>
      <c r="H104" s="10">
        <v>153384.5</v>
      </c>
      <c r="I104" s="10">
        <v>41269.14</v>
      </c>
      <c r="J104" s="10">
        <v>775.93</v>
      </c>
      <c r="K104" s="4"/>
      <c r="L104" s="4"/>
    </row>
    <row r="105" spans="1:12" x14ac:dyDescent="0.3">
      <c r="A105" s="1" t="s">
        <v>581</v>
      </c>
      <c r="B105" s="26" t="s">
        <v>600</v>
      </c>
      <c r="C105" s="10">
        <v>1388485.81</v>
      </c>
      <c r="D105" s="10">
        <v>120968.26</v>
      </c>
      <c r="E105" s="10">
        <v>3427149.62</v>
      </c>
      <c r="F105" s="10">
        <v>44723.02</v>
      </c>
      <c r="G105" s="10">
        <v>822861.12</v>
      </c>
      <c r="H105" s="10">
        <v>294453.07</v>
      </c>
      <c r="I105" s="10">
        <v>22500</v>
      </c>
      <c r="J105" s="10">
        <v>0</v>
      </c>
      <c r="K105" s="4"/>
      <c r="L105" s="4"/>
    </row>
    <row r="106" spans="1:12" x14ac:dyDescent="0.3">
      <c r="A106" s="1" t="s">
        <v>581</v>
      </c>
      <c r="B106" s="26" t="s">
        <v>601</v>
      </c>
      <c r="C106" s="10">
        <v>926686</v>
      </c>
      <c r="D106" s="10">
        <v>47143</v>
      </c>
      <c r="E106" s="10">
        <v>2209221</v>
      </c>
      <c r="F106" s="10">
        <v>38534</v>
      </c>
      <c r="G106" s="10">
        <v>653800</v>
      </c>
      <c r="H106" s="10">
        <v>243120</v>
      </c>
      <c r="I106" s="10">
        <v>454889</v>
      </c>
      <c r="J106" s="10">
        <v>371222</v>
      </c>
      <c r="K106" s="4"/>
      <c r="L106" s="4"/>
    </row>
    <row r="107" spans="1:12" x14ac:dyDescent="0.3">
      <c r="A107" s="1" t="s">
        <v>581</v>
      </c>
      <c r="B107" s="26" t="s">
        <v>602</v>
      </c>
      <c r="C107" s="10">
        <v>625568.66</v>
      </c>
      <c r="D107" s="10">
        <v>32875.71</v>
      </c>
      <c r="E107" s="10">
        <v>2226488.6</v>
      </c>
      <c r="F107" s="10">
        <v>31938.25</v>
      </c>
      <c r="G107" s="10">
        <v>7002608.3099999996</v>
      </c>
      <c r="H107" s="10">
        <v>4565377.72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581</v>
      </c>
      <c r="B108" s="26" t="s">
        <v>603</v>
      </c>
      <c r="C108" s="10">
        <v>285310</v>
      </c>
      <c r="D108" s="10">
        <v>34600</v>
      </c>
      <c r="E108" s="10">
        <v>875000</v>
      </c>
      <c r="F108" s="10">
        <v>0</v>
      </c>
      <c r="G108" s="10">
        <v>312163</v>
      </c>
      <c r="H108" s="10">
        <v>20750</v>
      </c>
      <c r="I108" s="10">
        <v>95991</v>
      </c>
      <c r="J108" s="10">
        <v>0</v>
      </c>
      <c r="K108" s="4"/>
      <c r="L108" s="4"/>
    </row>
    <row r="109" spans="1:12" x14ac:dyDescent="0.3">
      <c r="A109" s="1" t="s">
        <v>581</v>
      </c>
      <c r="B109" s="26" t="s">
        <v>604</v>
      </c>
      <c r="C109" s="10">
        <v>483840.72</v>
      </c>
      <c r="D109" s="10">
        <v>43035.85</v>
      </c>
      <c r="E109" s="10">
        <v>756815.89</v>
      </c>
      <c r="F109" s="10">
        <v>6243.69</v>
      </c>
      <c r="G109" s="10">
        <v>1027361.15</v>
      </c>
      <c r="H109" s="10">
        <v>185173.38</v>
      </c>
      <c r="I109" s="10">
        <v>31583.47</v>
      </c>
      <c r="J109" s="10">
        <v>1675.8</v>
      </c>
      <c r="K109" s="4"/>
      <c r="L109" s="4"/>
    </row>
    <row r="110" spans="1:12" x14ac:dyDescent="0.3">
      <c r="A110" s="1" t="s">
        <v>581</v>
      </c>
      <c r="B110" s="26" t="s">
        <v>605</v>
      </c>
      <c r="C110" s="10">
        <v>462166.81</v>
      </c>
      <c r="D110" s="10">
        <v>63107.46</v>
      </c>
      <c r="E110" s="10">
        <v>200546.96</v>
      </c>
      <c r="F110" s="10">
        <v>0</v>
      </c>
      <c r="G110" s="10">
        <v>484863.83</v>
      </c>
      <c r="H110" s="10">
        <v>159119.91</v>
      </c>
      <c r="I110" s="10">
        <v>75023.600000000006</v>
      </c>
      <c r="J110" s="10">
        <v>10202.49</v>
      </c>
      <c r="K110" s="4"/>
      <c r="L110" s="4"/>
    </row>
    <row r="111" spans="1:12" x14ac:dyDescent="0.3">
      <c r="A111" s="1" t="s">
        <v>581</v>
      </c>
      <c r="B111" s="26" t="s">
        <v>606</v>
      </c>
      <c r="C111" s="10">
        <v>389816.98</v>
      </c>
      <c r="D111" s="10">
        <v>16804.740000000002</v>
      </c>
      <c r="E111" s="10">
        <v>701688.09</v>
      </c>
      <c r="F111" s="10">
        <v>11561.61</v>
      </c>
      <c r="G111" s="10">
        <v>365196.28</v>
      </c>
      <c r="H111" s="10">
        <v>175189.63</v>
      </c>
      <c r="I111" s="10">
        <v>20710.060000000001</v>
      </c>
      <c r="J111" s="10">
        <v>0</v>
      </c>
      <c r="K111" s="4"/>
      <c r="L111" s="4"/>
    </row>
    <row r="112" spans="1:12" x14ac:dyDescent="0.3">
      <c r="A112" s="1" t="s">
        <v>581</v>
      </c>
      <c r="B112" s="26" t="s">
        <v>607</v>
      </c>
      <c r="C112" s="10">
        <v>2262300</v>
      </c>
      <c r="D112" s="10">
        <v>132200</v>
      </c>
      <c r="E112" s="10">
        <v>10000400</v>
      </c>
      <c r="F112" s="10">
        <v>111900</v>
      </c>
      <c r="G112" s="10">
        <v>1523600</v>
      </c>
      <c r="H112" s="10">
        <v>689800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581</v>
      </c>
      <c r="B113" s="26" t="s">
        <v>608</v>
      </c>
      <c r="C113" s="10">
        <v>1483241.18</v>
      </c>
      <c r="D113" s="10">
        <v>405494.93</v>
      </c>
      <c r="E113" s="10">
        <v>2348888.71</v>
      </c>
      <c r="F113" s="10">
        <v>30393.360000000001</v>
      </c>
      <c r="G113" s="10">
        <v>566855.13</v>
      </c>
      <c r="H113" s="10">
        <v>67198.600000000006</v>
      </c>
      <c r="I113" s="10">
        <v>431963.81</v>
      </c>
      <c r="J113" s="10">
        <v>17676.810000000001</v>
      </c>
      <c r="K113" s="4"/>
      <c r="L113" s="4"/>
    </row>
    <row r="114" spans="1:13" x14ac:dyDescent="0.3">
      <c r="A114" s="1" t="s">
        <v>581</v>
      </c>
      <c r="B114" s="26" t="s">
        <v>609</v>
      </c>
      <c r="C114" s="10">
        <v>856199.3</v>
      </c>
      <c r="D114" s="10">
        <v>151611.85</v>
      </c>
      <c r="E114" s="10">
        <v>4423977.91</v>
      </c>
      <c r="F114" s="10">
        <v>76084.86</v>
      </c>
      <c r="G114" s="10">
        <v>574645.78</v>
      </c>
      <c r="H114" s="10">
        <v>242148.99</v>
      </c>
      <c r="I114" s="10">
        <v>37136.74</v>
      </c>
      <c r="J114" s="10">
        <v>0</v>
      </c>
      <c r="K114" s="4"/>
      <c r="L114" s="4"/>
    </row>
    <row r="115" spans="1:13" x14ac:dyDescent="0.3">
      <c r="A115" s="1" t="s">
        <v>581</v>
      </c>
      <c r="B115" s="26" t="s">
        <v>610</v>
      </c>
      <c r="C115" s="10">
        <v>1498785.49</v>
      </c>
      <c r="D115" s="10">
        <v>150537.03</v>
      </c>
      <c r="E115" s="10">
        <v>1244647.76</v>
      </c>
      <c r="F115" s="10">
        <v>28364</v>
      </c>
      <c r="G115" s="10">
        <v>330827.59999999998</v>
      </c>
      <c r="H115" s="10">
        <v>203522.82</v>
      </c>
      <c r="I115" s="10">
        <v>70256.429999999993</v>
      </c>
      <c r="J115" s="10">
        <v>1349.85</v>
      </c>
      <c r="K115" s="4"/>
      <c r="L115" s="4"/>
    </row>
    <row r="116" spans="1:13" x14ac:dyDescent="0.3">
      <c r="A116" s="1" t="s">
        <v>581</v>
      </c>
      <c r="B116" s="26" t="s">
        <v>611</v>
      </c>
      <c r="C116" s="10">
        <v>1134884</v>
      </c>
      <c r="D116" s="10">
        <v>67149</v>
      </c>
      <c r="E116" s="10">
        <v>2244025</v>
      </c>
      <c r="F116" s="10">
        <v>38735</v>
      </c>
      <c r="G116" s="10">
        <v>642860</v>
      </c>
      <c r="H116" s="10">
        <v>158591</v>
      </c>
      <c r="I116" s="10">
        <v>101920</v>
      </c>
      <c r="J116" s="10">
        <v>256</v>
      </c>
      <c r="K116" s="4"/>
      <c r="L116" s="4"/>
    </row>
    <row r="117" spans="1:13" x14ac:dyDescent="0.3">
      <c r="A117" s="1" t="s">
        <v>359</v>
      </c>
      <c r="B117" s="26" t="s">
        <v>612</v>
      </c>
      <c r="C117" s="10">
        <v>572242.6</v>
      </c>
      <c r="D117" s="10">
        <v>102458.64</v>
      </c>
      <c r="E117" s="10">
        <v>1863678.41</v>
      </c>
      <c r="F117" s="10">
        <v>27309.33</v>
      </c>
      <c r="G117" s="10">
        <v>924917.57</v>
      </c>
      <c r="H117" s="10">
        <v>223653.16</v>
      </c>
      <c r="I117" s="10">
        <v>303669.44</v>
      </c>
      <c r="J117" s="10">
        <v>9559.24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37963173.629999995</v>
      </c>
      <c r="D119" s="11">
        <f t="shared" si="1"/>
        <v>3880425.6100000003</v>
      </c>
      <c r="E119" s="11">
        <f t="shared" si="1"/>
        <v>146980179.85999998</v>
      </c>
      <c r="F119" s="11">
        <f t="shared" si="1"/>
        <v>2864518.5699999994</v>
      </c>
      <c r="G119" s="11">
        <f t="shared" si="1"/>
        <v>41940118.269999996</v>
      </c>
      <c r="H119" s="11">
        <f t="shared" si="1"/>
        <v>23872415.279999997</v>
      </c>
      <c r="I119" s="11">
        <f t="shared" si="1"/>
        <v>10912313.840000002</v>
      </c>
      <c r="J119" s="11">
        <f t="shared" si="1"/>
        <v>5917801.9799999995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08" t="s">
        <v>258</v>
      </c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</row>
    <row r="122" spans="1:13" ht="25.5" customHeight="1" x14ac:dyDescent="0.3">
      <c r="B122" s="13" t="s">
        <v>506</v>
      </c>
      <c r="C122" s="209" t="s">
        <v>325</v>
      </c>
      <c r="D122" s="210"/>
      <c r="E122" s="209" t="s">
        <v>326</v>
      </c>
      <c r="F122" s="210"/>
      <c r="G122" s="209" t="s">
        <v>327</v>
      </c>
      <c r="H122" s="210"/>
      <c r="I122" s="209" t="s">
        <v>328</v>
      </c>
      <c r="J122" s="210"/>
      <c r="K122" s="25"/>
      <c r="L122" s="4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7" t="s">
        <v>251</v>
      </c>
      <c r="J123" s="27" t="s">
        <v>252</v>
      </c>
      <c r="K123" s="28"/>
      <c r="L123" s="28"/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7" t="s">
        <v>253</v>
      </c>
      <c r="J124" s="27" t="s">
        <v>253</v>
      </c>
      <c r="K124" s="28"/>
      <c r="L124" s="28"/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3">
      <c r="A126" s="1" t="s">
        <v>581</v>
      </c>
      <c r="B126" s="26" t="s">
        <v>582</v>
      </c>
      <c r="C126" s="10">
        <v>433843</v>
      </c>
      <c r="D126" s="10">
        <v>106923</v>
      </c>
      <c r="E126" s="10">
        <v>569529</v>
      </c>
      <c r="F126" s="10">
        <v>58593</v>
      </c>
      <c r="G126" s="10">
        <v>4120602</v>
      </c>
      <c r="H126" s="10">
        <v>951906</v>
      </c>
      <c r="I126" s="4">
        <v>103184</v>
      </c>
      <c r="J126" s="4">
        <v>74258</v>
      </c>
      <c r="K126" s="4"/>
      <c r="L126" s="4"/>
    </row>
    <row r="127" spans="1:13" x14ac:dyDescent="0.3">
      <c r="A127" s="1" t="s">
        <v>581</v>
      </c>
      <c r="B127" s="26" t="s">
        <v>583</v>
      </c>
      <c r="C127" s="10">
        <v>24584.39</v>
      </c>
      <c r="D127" s="10">
        <v>0</v>
      </c>
      <c r="E127" s="10">
        <v>488700.96</v>
      </c>
      <c r="F127" s="10">
        <v>183687.95</v>
      </c>
      <c r="G127" s="10">
        <v>5498367.0499999998</v>
      </c>
      <c r="H127" s="10">
        <v>1800000</v>
      </c>
      <c r="I127" s="4">
        <v>329905.39</v>
      </c>
      <c r="J127" s="4">
        <v>10427.27</v>
      </c>
      <c r="K127" s="4"/>
      <c r="L127" s="4"/>
    </row>
    <row r="128" spans="1:13" x14ac:dyDescent="0.3">
      <c r="A128" s="1" t="s">
        <v>581</v>
      </c>
      <c r="B128" s="26" t="s">
        <v>584</v>
      </c>
      <c r="C128" s="10">
        <v>543997.09</v>
      </c>
      <c r="D128" s="10">
        <v>69914</v>
      </c>
      <c r="E128" s="10">
        <v>1579453.57</v>
      </c>
      <c r="F128" s="10">
        <v>210976.53</v>
      </c>
      <c r="G128" s="10">
        <v>7395875.5199999996</v>
      </c>
      <c r="H128" s="10">
        <v>1572192.93</v>
      </c>
      <c r="I128" s="4">
        <v>696397.63</v>
      </c>
      <c r="J128" s="4">
        <v>202705.51</v>
      </c>
      <c r="K128" s="4"/>
      <c r="L128" s="4"/>
    </row>
    <row r="129" spans="1:12" x14ac:dyDescent="0.3">
      <c r="A129" s="1" t="s">
        <v>581</v>
      </c>
      <c r="B129" s="26" t="s">
        <v>585</v>
      </c>
      <c r="C129" s="10">
        <v>2423700</v>
      </c>
      <c r="D129" s="10">
        <v>819600</v>
      </c>
      <c r="E129" s="10">
        <v>6589100</v>
      </c>
      <c r="F129" s="10">
        <v>6089800</v>
      </c>
      <c r="G129" s="10">
        <v>22085900</v>
      </c>
      <c r="H129" s="10">
        <v>737000</v>
      </c>
      <c r="I129" s="4">
        <v>2068900</v>
      </c>
      <c r="J129" s="4">
        <v>741300</v>
      </c>
      <c r="K129" s="4"/>
      <c r="L129" s="4"/>
    </row>
    <row r="130" spans="1:12" x14ac:dyDescent="0.3">
      <c r="A130" s="1" t="s">
        <v>581</v>
      </c>
      <c r="B130" s="26" t="s">
        <v>586</v>
      </c>
      <c r="C130" s="10">
        <v>3717495</v>
      </c>
      <c r="D130" s="10">
        <v>781370</v>
      </c>
      <c r="E130" s="10">
        <v>3066522</v>
      </c>
      <c r="F130" s="10">
        <v>265764</v>
      </c>
      <c r="G130" s="10">
        <v>20371407</v>
      </c>
      <c r="H130" s="10">
        <v>5253749</v>
      </c>
      <c r="I130" s="4">
        <v>1943073</v>
      </c>
      <c r="J130" s="4">
        <v>1954066</v>
      </c>
      <c r="K130" s="4"/>
      <c r="L130" s="4"/>
    </row>
    <row r="131" spans="1:12" x14ac:dyDescent="0.3">
      <c r="A131" s="1" t="s">
        <v>581</v>
      </c>
      <c r="B131" s="26" t="s">
        <v>587</v>
      </c>
      <c r="C131" s="10">
        <v>43006</v>
      </c>
      <c r="D131" s="10">
        <v>531</v>
      </c>
      <c r="E131" s="10">
        <v>870528</v>
      </c>
      <c r="F131" s="10">
        <v>143526</v>
      </c>
      <c r="G131" s="10">
        <v>9577914</v>
      </c>
      <c r="H131" s="10">
        <v>2084100</v>
      </c>
      <c r="I131" s="4">
        <v>176699</v>
      </c>
      <c r="J131" s="4">
        <v>288578</v>
      </c>
      <c r="K131" s="4"/>
      <c r="L131" s="4"/>
    </row>
    <row r="132" spans="1:12" x14ac:dyDescent="0.3">
      <c r="A132" s="1" t="s">
        <v>581</v>
      </c>
      <c r="B132" s="26" t="s">
        <v>588</v>
      </c>
      <c r="C132" s="10">
        <v>20000</v>
      </c>
      <c r="D132" s="10">
        <v>1500</v>
      </c>
      <c r="E132" s="10">
        <v>5751438</v>
      </c>
      <c r="F132" s="10">
        <v>4384703</v>
      </c>
      <c r="G132" s="10">
        <v>160111149</v>
      </c>
      <c r="H132" s="10">
        <v>104028070</v>
      </c>
      <c r="I132" s="4">
        <v>4202487</v>
      </c>
      <c r="J132" s="4">
        <v>0</v>
      </c>
      <c r="K132" s="4"/>
      <c r="L132" s="4"/>
    </row>
    <row r="133" spans="1:12" x14ac:dyDescent="0.3">
      <c r="A133" s="1" t="s">
        <v>581</v>
      </c>
      <c r="B133" s="26" t="s">
        <v>589</v>
      </c>
      <c r="C133" s="10">
        <v>2803471</v>
      </c>
      <c r="D133" s="10">
        <v>1514505</v>
      </c>
      <c r="E133" s="10">
        <v>539841</v>
      </c>
      <c r="F133" s="10">
        <v>20042</v>
      </c>
      <c r="G133" s="10">
        <v>18735565</v>
      </c>
      <c r="H133" s="10">
        <v>0</v>
      </c>
      <c r="I133" s="4">
        <v>0</v>
      </c>
      <c r="J133" s="4">
        <v>200000</v>
      </c>
      <c r="K133" s="4"/>
      <c r="L133" s="4"/>
    </row>
    <row r="134" spans="1:12" x14ac:dyDescent="0.3">
      <c r="A134" s="1" t="s">
        <v>581</v>
      </c>
      <c r="B134" s="26" t="s">
        <v>590</v>
      </c>
      <c r="C134" s="10">
        <v>2866323.57</v>
      </c>
      <c r="D134" s="10">
        <v>1254176.28</v>
      </c>
      <c r="E134" s="10">
        <v>1322408.6100000001</v>
      </c>
      <c r="F134" s="10">
        <v>27407.7</v>
      </c>
      <c r="G134" s="10">
        <v>25347629.289999999</v>
      </c>
      <c r="H134" s="10">
        <v>0</v>
      </c>
      <c r="I134" s="4">
        <v>325172.71000000002</v>
      </c>
      <c r="J134" s="4">
        <v>1005036.13</v>
      </c>
      <c r="K134" s="4"/>
      <c r="L134" s="4"/>
    </row>
    <row r="135" spans="1:12" x14ac:dyDescent="0.3">
      <c r="A135" s="1" t="s">
        <v>581</v>
      </c>
      <c r="B135" s="26" t="s">
        <v>591</v>
      </c>
      <c r="C135" s="10">
        <v>819302.79</v>
      </c>
      <c r="D135" s="10">
        <v>233837.05</v>
      </c>
      <c r="E135" s="10">
        <v>600227.75</v>
      </c>
      <c r="F135" s="10">
        <v>38057.589999999997</v>
      </c>
      <c r="G135" s="10">
        <v>5319600</v>
      </c>
      <c r="H135" s="10">
        <v>0</v>
      </c>
      <c r="I135" s="4">
        <v>10000</v>
      </c>
      <c r="J135" s="4">
        <v>185800</v>
      </c>
      <c r="K135" s="4"/>
      <c r="L135" s="4"/>
    </row>
    <row r="136" spans="1:12" x14ac:dyDescent="0.3">
      <c r="A136" s="1" t="s">
        <v>581</v>
      </c>
      <c r="B136" s="26" t="s">
        <v>592</v>
      </c>
      <c r="C136" s="10">
        <v>1007086.57</v>
      </c>
      <c r="D136" s="10">
        <v>264809.93</v>
      </c>
      <c r="E136" s="10">
        <v>1301342.9099999999</v>
      </c>
      <c r="F136" s="10">
        <v>311562.65000000002</v>
      </c>
      <c r="G136" s="10">
        <v>15269796.800000001</v>
      </c>
      <c r="H136" s="10">
        <v>7608192.8700000001</v>
      </c>
      <c r="I136" s="4">
        <v>1066399.6499999999</v>
      </c>
      <c r="J136" s="4">
        <v>319556.59000000003</v>
      </c>
      <c r="K136" s="4"/>
      <c r="L136" s="4"/>
    </row>
    <row r="137" spans="1:12" x14ac:dyDescent="0.3">
      <c r="A137" s="1" t="s">
        <v>581</v>
      </c>
      <c r="B137" s="26" t="s">
        <v>593</v>
      </c>
      <c r="C137" s="10">
        <v>1599092.89</v>
      </c>
      <c r="D137" s="10">
        <v>388978.37</v>
      </c>
      <c r="E137" s="10">
        <v>1459946.21</v>
      </c>
      <c r="F137" s="10">
        <v>245154.4</v>
      </c>
      <c r="G137" s="10">
        <v>8528565.4299999997</v>
      </c>
      <c r="H137" s="10">
        <v>1898877.08</v>
      </c>
      <c r="I137" s="4">
        <v>899738.97</v>
      </c>
      <c r="J137" s="4">
        <v>29182.93</v>
      </c>
      <c r="K137" s="4"/>
      <c r="L137" s="4"/>
    </row>
    <row r="138" spans="1:12" x14ac:dyDescent="0.3">
      <c r="A138" s="1" t="s">
        <v>581</v>
      </c>
      <c r="B138" s="26" t="s">
        <v>594</v>
      </c>
      <c r="C138" s="10">
        <v>1112993.06</v>
      </c>
      <c r="D138" s="10">
        <v>500000</v>
      </c>
      <c r="E138" s="10">
        <v>676378.71</v>
      </c>
      <c r="F138" s="10">
        <v>136700</v>
      </c>
      <c r="G138" s="10">
        <v>7474391.79</v>
      </c>
      <c r="H138" s="10">
        <v>1500000</v>
      </c>
      <c r="I138" s="4">
        <v>1031097.04</v>
      </c>
      <c r="J138" s="4">
        <v>400000</v>
      </c>
      <c r="K138" s="4"/>
      <c r="L138" s="4"/>
    </row>
    <row r="139" spans="1:12" x14ac:dyDescent="0.3">
      <c r="A139" s="1" t="s">
        <v>581</v>
      </c>
      <c r="B139" s="26" t="s">
        <v>595</v>
      </c>
      <c r="C139" s="10">
        <v>492131.79</v>
      </c>
      <c r="D139" s="10">
        <v>85091.02</v>
      </c>
      <c r="E139" s="10">
        <v>425511.23</v>
      </c>
      <c r="F139" s="10">
        <v>126420.45</v>
      </c>
      <c r="G139" s="10">
        <v>6452032.8099999996</v>
      </c>
      <c r="H139" s="10">
        <v>1654413.05</v>
      </c>
      <c r="I139" s="4">
        <v>421106.28</v>
      </c>
      <c r="J139" s="4">
        <v>173859.74</v>
      </c>
      <c r="K139" s="4"/>
      <c r="L139" s="4"/>
    </row>
    <row r="140" spans="1:12" x14ac:dyDescent="0.3">
      <c r="A140" s="1" t="s">
        <v>581</v>
      </c>
      <c r="B140" s="26" t="s">
        <v>596</v>
      </c>
      <c r="C140" s="10">
        <v>545717.93000000005</v>
      </c>
      <c r="D140" s="10">
        <v>143399.43</v>
      </c>
      <c r="E140" s="10">
        <v>534933.65</v>
      </c>
      <c r="F140" s="10">
        <v>161086.59</v>
      </c>
      <c r="G140" s="10">
        <v>7054436.5800000001</v>
      </c>
      <c r="H140" s="10">
        <v>2697759.87</v>
      </c>
      <c r="I140" s="4">
        <v>419472.66</v>
      </c>
      <c r="J140" s="4">
        <v>287216.75</v>
      </c>
      <c r="K140" s="4"/>
      <c r="L140" s="4"/>
    </row>
    <row r="141" spans="1:12" x14ac:dyDescent="0.3">
      <c r="A141" s="1" t="s">
        <v>581</v>
      </c>
      <c r="B141" s="26" t="s">
        <v>597</v>
      </c>
      <c r="C141" s="10">
        <v>33935.410000000003</v>
      </c>
      <c r="D141" s="10">
        <v>24000</v>
      </c>
      <c r="E141" s="10">
        <v>371284.58</v>
      </c>
      <c r="F141" s="10">
        <v>124169.85</v>
      </c>
      <c r="G141" s="10">
        <v>2892330.49</v>
      </c>
      <c r="H141" s="10">
        <v>883379.89</v>
      </c>
      <c r="I141" s="4">
        <v>153804.93</v>
      </c>
      <c r="J141" s="4">
        <v>38228.75</v>
      </c>
      <c r="K141" s="4"/>
      <c r="L141" s="4"/>
    </row>
    <row r="142" spans="1:12" x14ac:dyDescent="0.3">
      <c r="A142" s="1" t="s">
        <v>581</v>
      </c>
      <c r="B142" s="26" t="s">
        <v>598</v>
      </c>
      <c r="C142" s="10">
        <v>1660316.92</v>
      </c>
      <c r="D142" s="10">
        <v>838694</v>
      </c>
      <c r="E142" s="10">
        <v>723051.21</v>
      </c>
      <c r="F142" s="10">
        <v>216022.46</v>
      </c>
      <c r="G142" s="10">
        <v>21000715.800000001</v>
      </c>
      <c r="H142" s="10">
        <v>3514401.17</v>
      </c>
      <c r="I142" s="4">
        <v>805117.25</v>
      </c>
      <c r="J142" s="4">
        <v>407785.13</v>
      </c>
      <c r="K142" s="4"/>
      <c r="L142" s="4"/>
    </row>
    <row r="143" spans="1:12" x14ac:dyDescent="0.3">
      <c r="A143" s="1" t="s">
        <v>581</v>
      </c>
      <c r="B143" s="26" t="s">
        <v>599</v>
      </c>
      <c r="C143" s="10">
        <v>288856.62</v>
      </c>
      <c r="D143" s="10">
        <v>42741.18</v>
      </c>
      <c r="E143" s="10">
        <v>345993.03</v>
      </c>
      <c r="F143" s="10">
        <v>101611.86</v>
      </c>
      <c r="G143" s="10">
        <v>3437285.23</v>
      </c>
      <c r="H143" s="10">
        <v>1022456.07</v>
      </c>
      <c r="I143" s="4">
        <v>301428.75</v>
      </c>
      <c r="J143" s="4">
        <v>59128.42</v>
      </c>
      <c r="K143" s="4"/>
      <c r="L143" s="4"/>
    </row>
    <row r="144" spans="1:12" x14ac:dyDescent="0.3">
      <c r="A144" s="1" t="s">
        <v>581</v>
      </c>
      <c r="B144" s="26" t="s">
        <v>600</v>
      </c>
      <c r="C144" s="10">
        <v>684772.48</v>
      </c>
      <c r="D144" s="10">
        <v>103378.3</v>
      </c>
      <c r="E144" s="10">
        <v>449821.14</v>
      </c>
      <c r="F144" s="10">
        <v>117364.33</v>
      </c>
      <c r="G144" s="10">
        <v>12518594.859999999</v>
      </c>
      <c r="H144" s="10">
        <v>2776064.38</v>
      </c>
      <c r="I144" s="4">
        <v>441390.07</v>
      </c>
      <c r="J144" s="4">
        <v>379326.69</v>
      </c>
      <c r="K144" s="4"/>
      <c r="L144" s="4"/>
    </row>
    <row r="145" spans="1:12" x14ac:dyDescent="0.3">
      <c r="A145" s="1" t="s">
        <v>581</v>
      </c>
      <c r="B145" s="26" t="s">
        <v>601</v>
      </c>
      <c r="C145" s="10">
        <v>813810</v>
      </c>
      <c r="D145" s="10">
        <v>286749</v>
      </c>
      <c r="E145" s="10">
        <v>1112006</v>
      </c>
      <c r="F145" s="10">
        <v>156695</v>
      </c>
      <c r="G145" s="10">
        <v>8443653</v>
      </c>
      <c r="H145" s="10">
        <v>2010587</v>
      </c>
      <c r="I145" s="4">
        <v>1215373</v>
      </c>
      <c r="J145" s="4">
        <v>227580</v>
      </c>
      <c r="K145" s="4"/>
      <c r="L145" s="4"/>
    </row>
    <row r="146" spans="1:12" x14ac:dyDescent="0.3">
      <c r="A146" s="1" t="s">
        <v>581</v>
      </c>
      <c r="B146" s="26" t="s">
        <v>602</v>
      </c>
      <c r="C146" s="10">
        <v>478292.62</v>
      </c>
      <c r="D146" s="10">
        <v>91524.28</v>
      </c>
      <c r="E146" s="10">
        <v>975648.77</v>
      </c>
      <c r="F146" s="10">
        <v>230790</v>
      </c>
      <c r="G146" s="10">
        <v>8019337.7599999998</v>
      </c>
      <c r="H146" s="10">
        <v>2652494.5099999998</v>
      </c>
      <c r="I146" s="4">
        <v>558791.65</v>
      </c>
      <c r="J146" s="4">
        <v>417962.88</v>
      </c>
      <c r="K146" s="4"/>
      <c r="L146" s="4"/>
    </row>
    <row r="147" spans="1:12" x14ac:dyDescent="0.3">
      <c r="A147" s="1" t="s">
        <v>581</v>
      </c>
      <c r="B147" s="26" t="s">
        <v>603</v>
      </c>
      <c r="C147" s="10">
        <v>13000</v>
      </c>
      <c r="D147" s="10">
        <v>0</v>
      </c>
      <c r="E147" s="10">
        <v>277068</v>
      </c>
      <c r="F147" s="10">
        <v>141900</v>
      </c>
      <c r="G147" s="10">
        <v>3228019</v>
      </c>
      <c r="H147" s="10">
        <v>707959</v>
      </c>
      <c r="I147" s="4">
        <v>168956</v>
      </c>
      <c r="J147" s="4">
        <v>105000</v>
      </c>
      <c r="K147" s="4"/>
      <c r="L147" s="4"/>
    </row>
    <row r="148" spans="1:12" x14ac:dyDescent="0.3">
      <c r="A148" s="1" t="s">
        <v>581</v>
      </c>
      <c r="B148" s="26" t="s">
        <v>604</v>
      </c>
      <c r="C148" s="10">
        <v>284205.14</v>
      </c>
      <c r="D148" s="10">
        <v>75178.61</v>
      </c>
      <c r="E148" s="10">
        <v>420887.54</v>
      </c>
      <c r="F148" s="10">
        <v>106269.27</v>
      </c>
      <c r="G148" s="10">
        <v>5789060.6900000004</v>
      </c>
      <c r="H148" s="10">
        <v>2782505.33</v>
      </c>
      <c r="I148" s="4">
        <v>266788.90999999997</v>
      </c>
      <c r="J148" s="4">
        <v>105900.35</v>
      </c>
      <c r="K148" s="4"/>
      <c r="L148" s="4"/>
    </row>
    <row r="149" spans="1:12" x14ac:dyDescent="0.3">
      <c r="A149" s="1" t="s">
        <v>581</v>
      </c>
      <c r="B149" s="26" t="s">
        <v>605</v>
      </c>
      <c r="C149" s="10">
        <v>371788.89</v>
      </c>
      <c r="D149" s="10">
        <v>101702.49</v>
      </c>
      <c r="E149" s="10">
        <v>224487.1</v>
      </c>
      <c r="F149" s="10">
        <v>91904.98</v>
      </c>
      <c r="G149" s="10">
        <v>4197707.2699999996</v>
      </c>
      <c r="H149" s="10">
        <v>1271603.49</v>
      </c>
      <c r="I149" s="4">
        <v>0</v>
      </c>
      <c r="J149" s="4">
        <v>40000</v>
      </c>
      <c r="K149" s="4"/>
      <c r="L149" s="4"/>
    </row>
    <row r="150" spans="1:12" x14ac:dyDescent="0.3">
      <c r="A150" s="1" t="s">
        <v>581</v>
      </c>
      <c r="B150" s="26" t="s">
        <v>606</v>
      </c>
      <c r="C150" s="10">
        <v>366685.01</v>
      </c>
      <c r="D150" s="10">
        <v>164315.73000000001</v>
      </c>
      <c r="E150" s="10">
        <v>680832.34</v>
      </c>
      <c r="F150" s="10">
        <v>244724.55</v>
      </c>
      <c r="G150" s="10">
        <v>4859300.84</v>
      </c>
      <c r="H150" s="10">
        <v>356073.13</v>
      </c>
      <c r="I150" s="4">
        <v>224997.71</v>
      </c>
      <c r="J150" s="4">
        <v>87929.48</v>
      </c>
      <c r="K150" s="4"/>
      <c r="L150" s="4"/>
    </row>
    <row r="151" spans="1:12" x14ac:dyDescent="0.3">
      <c r="A151" s="1" t="s">
        <v>581</v>
      </c>
      <c r="B151" s="26" t="s">
        <v>607</v>
      </c>
      <c r="C151" s="10">
        <v>1157800</v>
      </c>
      <c r="D151" s="10">
        <v>761000</v>
      </c>
      <c r="E151" s="10">
        <v>919300</v>
      </c>
      <c r="F151" s="10">
        <v>12300</v>
      </c>
      <c r="G151" s="10">
        <v>25001900</v>
      </c>
      <c r="H151" s="10">
        <v>0</v>
      </c>
      <c r="I151" s="4">
        <v>2200</v>
      </c>
      <c r="J151" s="4">
        <v>1200000</v>
      </c>
      <c r="K151" s="4"/>
      <c r="L151" s="4"/>
    </row>
    <row r="152" spans="1:12" x14ac:dyDescent="0.3">
      <c r="A152" s="1" t="s">
        <v>581</v>
      </c>
      <c r="B152" s="26" t="s">
        <v>608</v>
      </c>
      <c r="C152" s="10">
        <v>1812086.79</v>
      </c>
      <c r="D152" s="10">
        <v>365318.5</v>
      </c>
      <c r="E152" s="10">
        <v>798241.48</v>
      </c>
      <c r="F152" s="10">
        <v>189633.91</v>
      </c>
      <c r="G152" s="10">
        <v>10789319.76</v>
      </c>
      <c r="H152" s="10">
        <v>2205515.5699999998</v>
      </c>
      <c r="I152" s="4">
        <v>629093.03</v>
      </c>
      <c r="J152" s="4">
        <v>162760</v>
      </c>
      <c r="K152" s="4"/>
      <c r="L152" s="4"/>
    </row>
    <row r="153" spans="1:12" x14ac:dyDescent="0.3">
      <c r="A153" s="1" t="s">
        <v>581</v>
      </c>
      <c r="B153" s="26" t="s">
        <v>609</v>
      </c>
      <c r="C153" s="10">
        <v>268310.34999999998</v>
      </c>
      <c r="D153" s="10">
        <v>90691.3</v>
      </c>
      <c r="E153" s="10">
        <v>1447181.02</v>
      </c>
      <c r="F153" s="10">
        <v>471679.27</v>
      </c>
      <c r="G153" s="10">
        <v>11721617.68</v>
      </c>
      <c r="H153" s="10">
        <v>1900923.53</v>
      </c>
      <c r="I153" s="4">
        <v>466663.6</v>
      </c>
      <c r="J153" s="4">
        <v>128863.93</v>
      </c>
      <c r="K153" s="4"/>
      <c r="L153" s="4"/>
    </row>
    <row r="154" spans="1:12" x14ac:dyDescent="0.3">
      <c r="A154" s="1" t="s">
        <v>581</v>
      </c>
      <c r="B154" s="26" t="s">
        <v>610</v>
      </c>
      <c r="C154" s="10">
        <v>711846.27</v>
      </c>
      <c r="D154" s="10">
        <v>154108.95000000001</v>
      </c>
      <c r="E154" s="10">
        <v>751482.25</v>
      </c>
      <c r="F154" s="10">
        <v>362781.47</v>
      </c>
      <c r="G154" s="10">
        <v>4233227.26</v>
      </c>
      <c r="H154" s="10">
        <v>1252718.8700000001</v>
      </c>
      <c r="I154" s="4">
        <v>384902</v>
      </c>
      <c r="J154" s="4">
        <v>229011.14</v>
      </c>
      <c r="K154" s="4"/>
      <c r="L154" s="4"/>
    </row>
    <row r="155" spans="1:12" x14ac:dyDescent="0.3">
      <c r="A155" s="1" t="s">
        <v>581</v>
      </c>
      <c r="B155" s="26" t="s">
        <v>611</v>
      </c>
      <c r="C155" s="10">
        <v>566111</v>
      </c>
      <c r="D155" s="10">
        <v>138666</v>
      </c>
      <c r="E155" s="10">
        <v>1250649</v>
      </c>
      <c r="F155" s="10">
        <v>133722</v>
      </c>
      <c r="G155" s="10">
        <v>6586916</v>
      </c>
      <c r="H155" s="10">
        <v>1415159</v>
      </c>
      <c r="I155" s="4">
        <v>482780</v>
      </c>
      <c r="J155" s="4">
        <v>208771</v>
      </c>
      <c r="K155" s="4"/>
      <c r="L155" s="4"/>
    </row>
    <row r="156" spans="1:12" x14ac:dyDescent="0.3">
      <c r="A156" s="1" t="s">
        <v>360</v>
      </c>
      <c r="B156" s="26" t="s">
        <v>612</v>
      </c>
      <c r="C156" s="10">
        <v>717197.6</v>
      </c>
      <c r="D156" s="10">
        <v>303109.88</v>
      </c>
      <c r="E156" s="10">
        <v>545252.84</v>
      </c>
      <c r="F156" s="10">
        <v>149140.28</v>
      </c>
      <c r="G156" s="10">
        <v>6943274.4000000004</v>
      </c>
      <c r="H156" s="10">
        <v>1893113.71</v>
      </c>
      <c r="I156" s="4">
        <v>513818.35</v>
      </c>
      <c r="J156" s="4">
        <v>384077.18</v>
      </c>
      <c r="K156" s="4"/>
      <c r="L156" s="4"/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3">
      <c r="B158" s="26" t="s">
        <v>225</v>
      </c>
      <c r="C158" s="11">
        <f t="shared" ref="C158:J158" si="2">SUBTOTAL(9,C125:C157)</f>
        <v>28681760.180000003</v>
      </c>
      <c r="D158" s="11">
        <f t="shared" si="2"/>
        <v>9705813.3000000007</v>
      </c>
      <c r="E158" s="11">
        <f t="shared" si="2"/>
        <v>37069047.900000006</v>
      </c>
      <c r="F158" s="11">
        <f t="shared" si="2"/>
        <v>15254191.09</v>
      </c>
      <c r="G158" s="11">
        <f t="shared" si="2"/>
        <v>463005492.31</v>
      </c>
      <c r="H158" s="11">
        <f t="shared" si="2"/>
        <v>158431215.45000002</v>
      </c>
      <c r="I158" s="11">
        <f t="shared" si="2"/>
        <v>20309738.580000006</v>
      </c>
      <c r="J158" s="11">
        <f t="shared" si="2"/>
        <v>10054311.870000001</v>
      </c>
      <c r="K158" s="4"/>
      <c r="L158" s="4"/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08" t="s">
        <v>258</v>
      </c>
      <c r="C160" s="208"/>
      <c r="D160" s="208"/>
      <c r="E160" s="208"/>
      <c r="F160" s="208"/>
      <c r="G160" s="208"/>
      <c r="H160" s="208"/>
      <c r="I160" s="208"/>
      <c r="J160" s="208"/>
      <c r="K160" s="208"/>
      <c r="L160" s="208"/>
    </row>
    <row r="161" spans="1:13" ht="25.5" customHeight="1" x14ac:dyDescent="0.3">
      <c r="B161" s="13" t="s">
        <v>506</v>
      </c>
      <c r="C161" s="209" t="s">
        <v>329</v>
      </c>
      <c r="D161" s="210"/>
      <c r="E161" s="209" t="s">
        <v>289</v>
      </c>
      <c r="F161" s="210"/>
      <c r="G161" s="209" t="s">
        <v>521</v>
      </c>
      <c r="H161" s="210"/>
      <c r="I161" s="213"/>
      <c r="J161" s="218"/>
      <c r="K161" s="209" t="s">
        <v>146</v>
      </c>
      <c r="L161" s="223"/>
      <c r="M161" s="6"/>
    </row>
    <row r="162" spans="1:13" x14ac:dyDescent="0.3">
      <c r="B162" s="26"/>
      <c r="C162" s="27" t="s">
        <v>251</v>
      </c>
      <c r="D162" s="27" t="s">
        <v>252</v>
      </c>
      <c r="E162" s="27" t="s">
        <v>251</v>
      </c>
      <c r="F162" s="27" t="s">
        <v>252</v>
      </c>
      <c r="G162" s="27" t="s">
        <v>251</v>
      </c>
      <c r="H162" s="27" t="s">
        <v>252</v>
      </c>
      <c r="I162" s="28"/>
      <c r="J162" s="28"/>
      <c r="K162" s="27" t="s">
        <v>251</v>
      </c>
      <c r="L162" s="27" t="s">
        <v>252</v>
      </c>
    </row>
    <row r="163" spans="1:13" x14ac:dyDescent="0.3">
      <c r="B163" s="26"/>
      <c r="C163" s="27" t="s">
        <v>253</v>
      </c>
      <c r="D163" s="27" t="s">
        <v>253</v>
      </c>
      <c r="E163" s="27" t="s">
        <v>253</v>
      </c>
      <c r="F163" s="27" t="s">
        <v>253</v>
      </c>
      <c r="G163" s="27" t="s">
        <v>253</v>
      </c>
      <c r="H163" s="27" t="s">
        <v>253</v>
      </c>
      <c r="I163" s="28"/>
      <c r="J163" s="28"/>
      <c r="K163" s="27" t="s">
        <v>253</v>
      </c>
      <c r="L163" s="27" t="s">
        <v>253</v>
      </c>
    </row>
    <row r="164" spans="1:13" x14ac:dyDescent="0.3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3">
      <c r="A165" s="1" t="s">
        <v>581</v>
      </c>
      <c r="B165" s="26" t="s">
        <v>582</v>
      </c>
      <c r="C165" s="10">
        <v>306173</v>
      </c>
      <c r="D165" s="10">
        <v>66834</v>
      </c>
      <c r="E165" s="10">
        <v>0</v>
      </c>
      <c r="F165" s="10">
        <v>0</v>
      </c>
      <c r="G165" s="30">
        <v>412000</v>
      </c>
      <c r="H165" s="30">
        <v>262000</v>
      </c>
      <c r="I165" s="30"/>
      <c r="J165" s="30"/>
      <c r="K165" s="10">
        <f t="shared" ref="K165:L165" si="3">C48+E48+G48+I48+C87+E87+G87+I87+C126+E126+G126+I126+C165+E165+G165</f>
        <v>9552275</v>
      </c>
      <c r="L165" s="10">
        <f t="shared" si="3"/>
        <v>2375284</v>
      </c>
    </row>
    <row r="166" spans="1:13" x14ac:dyDescent="0.3">
      <c r="A166" s="1" t="s">
        <v>581</v>
      </c>
      <c r="B166" s="26" t="s">
        <v>583</v>
      </c>
      <c r="C166" s="10">
        <v>640451.62</v>
      </c>
      <c r="D166" s="10">
        <v>101265.72</v>
      </c>
      <c r="E166" s="10">
        <v>138.44999999999999</v>
      </c>
      <c r="F166" s="10">
        <v>0</v>
      </c>
      <c r="G166" s="30">
        <v>493293</v>
      </c>
      <c r="H166" s="30">
        <v>198441</v>
      </c>
      <c r="I166" s="30"/>
      <c r="J166" s="30"/>
      <c r="K166" s="10">
        <f t="shared" ref="K166:L166" si="4">C49+E49+G49+I49+C88+E88+G88+I88+C127+E127+G127+I127+C166+E166+G166</f>
        <v>10547822.469999999</v>
      </c>
      <c r="L166" s="10">
        <f t="shared" si="4"/>
        <v>3070243.21</v>
      </c>
    </row>
    <row r="167" spans="1:13" x14ac:dyDescent="0.3">
      <c r="A167" s="1" t="s">
        <v>581</v>
      </c>
      <c r="B167" s="26" t="s">
        <v>584</v>
      </c>
      <c r="C167" s="10">
        <v>985276.63</v>
      </c>
      <c r="D167" s="10">
        <v>108854.13</v>
      </c>
      <c r="E167" s="10">
        <v>39000</v>
      </c>
      <c r="F167" s="10">
        <v>0</v>
      </c>
      <c r="G167" s="30">
        <v>336561.82</v>
      </c>
      <c r="H167" s="30">
        <v>189078.97</v>
      </c>
      <c r="I167" s="30"/>
      <c r="J167" s="30"/>
      <c r="K167" s="10">
        <f t="shared" ref="K167:L167" si="5">C50+E50+G50+I50+C89+E89+G89+I89+C128+E128+G128+I128+C167+E167+G167</f>
        <v>19806330.68</v>
      </c>
      <c r="L167" s="10">
        <f t="shared" si="5"/>
        <v>3767791.2900000005</v>
      </c>
    </row>
    <row r="168" spans="1:13" x14ac:dyDescent="0.3">
      <c r="A168" s="1" t="s">
        <v>581</v>
      </c>
      <c r="B168" s="26" t="s">
        <v>585</v>
      </c>
      <c r="C168" s="10">
        <v>828200</v>
      </c>
      <c r="D168" s="10">
        <v>16300</v>
      </c>
      <c r="E168" s="10">
        <v>0</v>
      </c>
      <c r="F168" s="10">
        <v>0</v>
      </c>
      <c r="G168" s="30">
        <v>704700</v>
      </c>
      <c r="H168" s="30">
        <v>203400</v>
      </c>
      <c r="I168" s="30"/>
      <c r="J168" s="30"/>
      <c r="K168" s="10">
        <f t="shared" ref="K168:L168" si="6">C51+E51+G51+I51+C90+E90+G90+I90+C129+E129+G129+I129+C168+E168+G168</f>
        <v>48757800</v>
      </c>
      <c r="L168" s="10">
        <f t="shared" si="6"/>
        <v>10543000</v>
      </c>
    </row>
    <row r="169" spans="1:13" x14ac:dyDescent="0.3">
      <c r="A169" s="1" t="s">
        <v>581</v>
      </c>
      <c r="B169" s="26" t="s">
        <v>586</v>
      </c>
      <c r="C169" s="10">
        <v>2329143</v>
      </c>
      <c r="D169" s="10">
        <v>242697</v>
      </c>
      <c r="E169" s="10">
        <v>138825</v>
      </c>
      <c r="F169" s="10">
        <v>3600</v>
      </c>
      <c r="G169" s="30">
        <v>1880907</v>
      </c>
      <c r="H169" s="30">
        <v>1499683</v>
      </c>
      <c r="I169" s="30"/>
      <c r="J169" s="30"/>
      <c r="K169" s="10">
        <f t="shared" ref="K169:L169" si="7">C52+E52+G52+I52+C91+E91+G91+I91+C130+E130+G130+I130+C169+E169+G169</f>
        <v>61153474</v>
      </c>
      <c r="L169" s="10">
        <f t="shared" si="7"/>
        <v>17104141</v>
      </c>
    </row>
    <row r="170" spans="1:13" x14ac:dyDescent="0.3">
      <c r="A170" s="1" t="s">
        <v>581</v>
      </c>
      <c r="B170" s="26" t="s">
        <v>587</v>
      </c>
      <c r="C170" s="10">
        <v>836214</v>
      </c>
      <c r="D170" s="10">
        <v>66646</v>
      </c>
      <c r="E170" s="10">
        <v>0</v>
      </c>
      <c r="F170" s="10">
        <v>0</v>
      </c>
      <c r="G170" s="30">
        <v>926790</v>
      </c>
      <c r="H170" s="30">
        <v>826790</v>
      </c>
      <c r="I170" s="30"/>
      <c r="J170" s="30"/>
      <c r="K170" s="10">
        <f t="shared" ref="K170:L170" si="8">C53+E53+G53+I53+C92+E92+G92+I92+C131+E131+G131+I131+C170+E170+G170</f>
        <v>19141544</v>
      </c>
      <c r="L170" s="10">
        <f t="shared" si="8"/>
        <v>4110692</v>
      </c>
    </row>
    <row r="171" spans="1:13" x14ac:dyDescent="0.3">
      <c r="A171" s="1" t="s">
        <v>581</v>
      </c>
      <c r="B171" s="26" t="s">
        <v>588</v>
      </c>
      <c r="C171" s="10">
        <v>2030006</v>
      </c>
      <c r="D171" s="10">
        <v>344980</v>
      </c>
      <c r="E171" s="10">
        <v>2144163</v>
      </c>
      <c r="F171" s="10">
        <v>1269000</v>
      </c>
      <c r="G171" s="30">
        <v>2172061</v>
      </c>
      <c r="H171" s="30">
        <v>1921529</v>
      </c>
      <c r="I171" s="30"/>
      <c r="J171" s="30"/>
      <c r="K171" s="10">
        <f t="shared" ref="K171:L171" si="9">C54+E54+G54+I54+C93+E93+G93+I93+C132+E132+G132+I132+C171+E171+G171</f>
        <v>258037816</v>
      </c>
      <c r="L171" s="10">
        <f t="shared" si="9"/>
        <v>123520708</v>
      </c>
    </row>
    <row r="172" spans="1:13" x14ac:dyDescent="0.3">
      <c r="A172" s="1" t="s">
        <v>581</v>
      </c>
      <c r="B172" s="26" t="s">
        <v>589</v>
      </c>
      <c r="C172" s="10">
        <v>327651</v>
      </c>
      <c r="D172" s="10">
        <v>629</v>
      </c>
      <c r="E172" s="10">
        <v>-1</v>
      </c>
      <c r="F172" s="10">
        <v>0</v>
      </c>
      <c r="G172" s="30">
        <v>643306</v>
      </c>
      <c r="H172" s="30">
        <v>70809</v>
      </c>
      <c r="I172" s="30"/>
      <c r="J172" s="30"/>
      <c r="K172" s="10">
        <f t="shared" ref="K172:L172" si="10">C55+E55+G55+I55+C94+E94+G94+I94+C133+E133+G133+I133+C172+E172+G172</f>
        <v>37994245</v>
      </c>
      <c r="L172" s="10">
        <f t="shared" si="10"/>
        <v>5716330</v>
      </c>
    </row>
    <row r="173" spans="1:13" x14ac:dyDescent="0.3">
      <c r="A173" s="1" t="s">
        <v>581</v>
      </c>
      <c r="B173" s="26" t="s">
        <v>590</v>
      </c>
      <c r="C173" s="10">
        <v>2700025.92</v>
      </c>
      <c r="D173" s="10">
        <v>1583799.35</v>
      </c>
      <c r="E173" s="10">
        <v>0.01</v>
      </c>
      <c r="F173" s="10">
        <v>0</v>
      </c>
      <c r="G173" s="30">
        <v>1083443.01</v>
      </c>
      <c r="H173" s="30">
        <v>17525.38</v>
      </c>
      <c r="I173" s="30"/>
      <c r="J173" s="30"/>
      <c r="K173" s="10">
        <f t="shared" ref="K173:L173" si="11">C56+E56+G56+I56+C95+E95+G95+I95+C134+E134+G134+I134+C173+E173+G173</f>
        <v>54123748.089999996</v>
      </c>
      <c r="L173" s="10">
        <f t="shared" si="11"/>
        <v>11450064.98</v>
      </c>
    </row>
    <row r="174" spans="1:13" x14ac:dyDescent="0.3">
      <c r="A174" s="1" t="s">
        <v>581</v>
      </c>
      <c r="B174" s="26" t="s">
        <v>591</v>
      </c>
      <c r="C174" s="10">
        <v>101003.36</v>
      </c>
      <c r="D174" s="10">
        <v>1182.18</v>
      </c>
      <c r="E174" s="10">
        <v>2532.5100000000002</v>
      </c>
      <c r="F174" s="10">
        <v>0</v>
      </c>
      <c r="G174" s="30">
        <v>1444468.19</v>
      </c>
      <c r="H174" s="30">
        <v>216561.16</v>
      </c>
      <c r="I174" s="30"/>
      <c r="J174" s="30"/>
      <c r="K174" s="10">
        <f t="shared" ref="K174:L174" si="12">C57+E57+G57+I57+C96+E96+G96+I96+C135+E135+G135+I135+C174+E174+G174</f>
        <v>13863088.029999997</v>
      </c>
      <c r="L174" s="10">
        <f t="shared" si="12"/>
        <v>1196378.31</v>
      </c>
    </row>
    <row r="175" spans="1:13" x14ac:dyDescent="0.3">
      <c r="A175" s="1" t="s">
        <v>581</v>
      </c>
      <c r="B175" s="26" t="s">
        <v>592</v>
      </c>
      <c r="C175" s="10">
        <v>909294.69</v>
      </c>
      <c r="D175" s="10">
        <v>69649.58</v>
      </c>
      <c r="E175" s="10">
        <v>0</v>
      </c>
      <c r="F175" s="10">
        <v>0</v>
      </c>
      <c r="G175" s="30">
        <v>632000</v>
      </c>
      <c r="H175" s="30">
        <v>742340</v>
      </c>
      <c r="I175" s="30"/>
      <c r="J175" s="30"/>
      <c r="K175" s="10">
        <f t="shared" ref="K175:L175" si="13">C58+E58+G58+I58+C97+E97+G97+I97+C136+E136+G136+I136+C175+E175+G175</f>
        <v>25205875.490000002</v>
      </c>
      <c r="L175" s="10">
        <f t="shared" si="13"/>
        <v>9888160.8000000007</v>
      </c>
    </row>
    <row r="176" spans="1:13" x14ac:dyDescent="0.3">
      <c r="A176" s="1" t="s">
        <v>581</v>
      </c>
      <c r="B176" s="26" t="s">
        <v>593</v>
      </c>
      <c r="C176" s="10">
        <v>1206080.53</v>
      </c>
      <c r="D176" s="10">
        <v>221287.67</v>
      </c>
      <c r="E176" s="10">
        <v>0</v>
      </c>
      <c r="F176" s="10">
        <v>20000</v>
      </c>
      <c r="G176" s="30">
        <v>981550.77</v>
      </c>
      <c r="H176" s="30">
        <v>556677.03</v>
      </c>
      <c r="I176" s="30"/>
      <c r="J176" s="30"/>
      <c r="K176" s="10">
        <f t="shared" ref="K176:L176" si="14">C59+E59+G59+I59+C98+E98+G98+I98+C137+E137+G137+I137+C176+E176+G176</f>
        <v>24531909.079999998</v>
      </c>
      <c r="L176" s="10">
        <f t="shared" si="14"/>
        <v>7320929.3700000001</v>
      </c>
    </row>
    <row r="177" spans="1:12" x14ac:dyDescent="0.3">
      <c r="A177" s="1" t="s">
        <v>581</v>
      </c>
      <c r="B177" s="26" t="s">
        <v>594</v>
      </c>
      <c r="C177" s="10">
        <v>965962.43</v>
      </c>
      <c r="D177" s="10">
        <v>32000</v>
      </c>
      <c r="E177" s="10">
        <v>0</v>
      </c>
      <c r="F177" s="10">
        <v>261540.11</v>
      </c>
      <c r="G177" s="30">
        <v>1922178.36</v>
      </c>
      <c r="H177" s="30">
        <v>917500</v>
      </c>
      <c r="I177" s="30"/>
      <c r="J177" s="30"/>
      <c r="K177" s="10">
        <f t="shared" ref="K177:L177" si="15">C60+E60+G60+I60+C99+E99+G99+I99+C138+E138+G138+I138+C177+E177+G177</f>
        <v>24473766.309999995</v>
      </c>
      <c r="L177" s="10">
        <f t="shared" si="15"/>
        <v>7885780.1100000003</v>
      </c>
    </row>
    <row r="178" spans="1:12" x14ac:dyDescent="0.3">
      <c r="A178" s="1" t="s">
        <v>581</v>
      </c>
      <c r="B178" s="26" t="s">
        <v>595</v>
      </c>
      <c r="C178" s="10">
        <v>3902860.06</v>
      </c>
      <c r="D178" s="10">
        <v>3010596.76</v>
      </c>
      <c r="E178" s="10">
        <v>29464.61</v>
      </c>
      <c r="F178" s="10">
        <v>0.11</v>
      </c>
      <c r="G178" s="30">
        <v>577738.43999999994</v>
      </c>
      <c r="H178" s="30">
        <v>248502.53</v>
      </c>
      <c r="I178" s="30"/>
      <c r="J178" s="30"/>
      <c r="K178" s="10">
        <f t="shared" ref="K178:L178" si="16">C61+E61+G61+I61+C100+E100+G100+I100+C139+E139+G139+I139+C178+E178+G178</f>
        <v>16899000.59</v>
      </c>
      <c r="L178" s="10">
        <f t="shared" si="16"/>
        <v>6657970.7200000007</v>
      </c>
    </row>
    <row r="179" spans="1:12" x14ac:dyDescent="0.3">
      <c r="A179" s="1" t="s">
        <v>581</v>
      </c>
      <c r="B179" s="26" t="s">
        <v>596</v>
      </c>
      <c r="C179" s="10">
        <v>767401.6</v>
      </c>
      <c r="D179" s="10">
        <v>132831.03</v>
      </c>
      <c r="E179" s="10">
        <v>0</v>
      </c>
      <c r="F179" s="10">
        <v>0</v>
      </c>
      <c r="G179" s="30">
        <v>390953.3</v>
      </c>
      <c r="H179" s="30">
        <v>90560.75</v>
      </c>
      <c r="I179" s="30"/>
      <c r="J179" s="30"/>
      <c r="K179" s="10">
        <f t="shared" ref="K179:L179" si="17">C62+E62+G62+I62+C101+E101+G101+I101+C140+E140+G140+I140+C179+E179+G179</f>
        <v>13254475.720000001</v>
      </c>
      <c r="L179" s="10">
        <f t="shared" si="17"/>
        <v>4819994.9200000009</v>
      </c>
    </row>
    <row r="180" spans="1:12" x14ac:dyDescent="0.3">
      <c r="A180" s="1" t="s">
        <v>581</v>
      </c>
      <c r="B180" s="26" t="s">
        <v>597</v>
      </c>
      <c r="C180" s="10">
        <v>487997.14</v>
      </c>
      <c r="D180" s="10">
        <v>9813.4599999999991</v>
      </c>
      <c r="E180" s="10">
        <v>22930.98</v>
      </c>
      <c r="F180" s="10">
        <v>647.85</v>
      </c>
      <c r="G180" s="30">
        <v>149130</v>
      </c>
      <c r="H180" s="30">
        <v>149129</v>
      </c>
      <c r="I180" s="30"/>
      <c r="J180" s="30"/>
      <c r="K180" s="10">
        <f t="shared" ref="K180:L180" si="18">C63+E63+G63+I63+C102+E102+G102+I102+C141+E141+G141+I141+C180+E180+G180</f>
        <v>6236437</v>
      </c>
      <c r="L180" s="10">
        <f t="shared" si="18"/>
        <v>2821787.9200000004</v>
      </c>
    </row>
    <row r="181" spans="1:12" x14ac:dyDescent="0.3">
      <c r="A181" s="1" t="s">
        <v>581</v>
      </c>
      <c r="B181" s="26" t="s">
        <v>598</v>
      </c>
      <c r="C181" s="10">
        <v>1433448.04</v>
      </c>
      <c r="D181" s="10">
        <v>93299.1</v>
      </c>
      <c r="E181" s="10">
        <v>5441609.5599999996</v>
      </c>
      <c r="F181" s="10">
        <v>4730404.9800000004</v>
      </c>
      <c r="G181" s="30">
        <v>1403488.51</v>
      </c>
      <c r="H181" s="30">
        <v>1134161.26</v>
      </c>
      <c r="I181" s="30"/>
      <c r="J181" s="30"/>
      <c r="K181" s="10">
        <f t="shared" ref="K181:L181" si="19">C64+E64+G64+I64+C103+E103+G103+I103+C142+E142+G142+I142+C181+E181+G181</f>
        <v>46475352.409999996</v>
      </c>
      <c r="L181" s="10">
        <f t="shared" si="19"/>
        <v>15377109.370000001</v>
      </c>
    </row>
    <row r="182" spans="1:12" x14ac:dyDescent="0.3">
      <c r="A182" s="1" t="s">
        <v>581</v>
      </c>
      <c r="B182" s="26" t="s">
        <v>599</v>
      </c>
      <c r="C182" s="10">
        <v>381641.18</v>
      </c>
      <c r="D182" s="10">
        <v>26438.7</v>
      </c>
      <c r="E182" s="10">
        <v>0</v>
      </c>
      <c r="F182" s="10">
        <v>0</v>
      </c>
      <c r="G182" s="30">
        <v>553940.63</v>
      </c>
      <c r="H182" s="30">
        <v>320465.75</v>
      </c>
      <c r="I182" s="30"/>
      <c r="J182" s="30"/>
      <c r="K182" s="10">
        <f t="shared" ref="K182:L182" si="20">C65+E65+G65+I65+C104+E104+G104+I104+C143+E143+G143+I143+C182+E182+G182</f>
        <v>7683945.669999999</v>
      </c>
      <c r="L182" s="10">
        <f t="shared" si="20"/>
        <v>1861508.4799999997</v>
      </c>
    </row>
    <row r="183" spans="1:12" x14ac:dyDescent="0.3">
      <c r="A183" s="1" t="s">
        <v>581</v>
      </c>
      <c r="B183" s="26" t="s">
        <v>600</v>
      </c>
      <c r="C183" s="10">
        <v>576294.56999999995</v>
      </c>
      <c r="D183" s="10">
        <v>254829.53</v>
      </c>
      <c r="E183" s="10">
        <v>0</v>
      </c>
      <c r="F183" s="10">
        <v>0</v>
      </c>
      <c r="G183" s="30">
        <v>968706.82</v>
      </c>
      <c r="H183" s="30">
        <v>99941.119999999995</v>
      </c>
      <c r="I183" s="30"/>
      <c r="J183" s="30"/>
      <c r="K183" s="10">
        <f t="shared" ref="K183:L183" si="21">C66+E66+G66+I66+C105+E105+G105+I105+C144+E144+G144+I144+C183+E183+G183</f>
        <v>23558956.240000002</v>
      </c>
      <c r="L183" s="10">
        <f t="shared" si="21"/>
        <v>4348101.78</v>
      </c>
    </row>
    <row r="184" spans="1:12" x14ac:dyDescent="0.3">
      <c r="A184" s="1" t="s">
        <v>581</v>
      </c>
      <c r="B184" s="26" t="s">
        <v>601</v>
      </c>
      <c r="C184" s="10">
        <v>1496612</v>
      </c>
      <c r="D184" s="10">
        <v>217091</v>
      </c>
      <c r="E184" s="10">
        <v>4107428</v>
      </c>
      <c r="F184" s="10">
        <v>3519215</v>
      </c>
      <c r="G184" s="30">
        <v>745831</v>
      </c>
      <c r="H184" s="30">
        <v>244526</v>
      </c>
      <c r="I184" s="30"/>
      <c r="J184" s="30"/>
      <c r="K184" s="10">
        <f t="shared" ref="K184:L184" si="22">C67+E67+G67+I67+C106+E106+G106+I106+C145+E145+G145+I145+C184+E184+G184</f>
        <v>24916349</v>
      </c>
      <c r="L184" s="10">
        <f t="shared" si="22"/>
        <v>8300804</v>
      </c>
    </row>
    <row r="185" spans="1:12" x14ac:dyDescent="0.3">
      <c r="A185" s="1" t="s">
        <v>581</v>
      </c>
      <c r="B185" s="26" t="s">
        <v>602</v>
      </c>
      <c r="C185" s="10">
        <v>849213.98</v>
      </c>
      <c r="D185" s="10">
        <v>84175.4</v>
      </c>
      <c r="E185" s="10">
        <v>313.14999999999998</v>
      </c>
      <c r="F185" s="10">
        <v>0</v>
      </c>
      <c r="G185" s="30">
        <v>1297478.02</v>
      </c>
      <c r="H185" s="30">
        <v>174913.81</v>
      </c>
      <c r="I185" s="30"/>
      <c r="J185" s="30"/>
      <c r="K185" s="10">
        <f t="shared" ref="K185:L185" si="23">C68+E68+G68+I68+C107+E107+G107+I107+C146+E146+G146+I146+C185+E185+G185</f>
        <v>23686264.959999993</v>
      </c>
      <c r="L185" s="10">
        <f t="shared" si="23"/>
        <v>8319998.3499999996</v>
      </c>
    </row>
    <row r="186" spans="1:12" x14ac:dyDescent="0.3">
      <c r="A186" s="1" t="s">
        <v>581</v>
      </c>
      <c r="B186" s="26" t="s">
        <v>603</v>
      </c>
      <c r="C186" s="10">
        <v>433925</v>
      </c>
      <c r="D186" s="10">
        <v>67400</v>
      </c>
      <c r="E186" s="10">
        <v>1944847.08</v>
      </c>
      <c r="F186" s="10">
        <v>197570.18</v>
      </c>
      <c r="G186" s="30">
        <v>293929</v>
      </c>
      <c r="H186" s="30">
        <v>250429</v>
      </c>
      <c r="I186" s="30"/>
      <c r="J186" s="30"/>
      <c r="K186" s="10">
        <f t="shared" ref="K186:L186" si="24">C69+E69+G69+I69+C108+E108+G108+I108+C147+E147+G147+I147+C186+E186+G186</f>
        <v>8765790.0800000001</v>
      </c>
      <c r="L186" s="10">
        <f t="shared" si="24"/>
        <v>2125108.1799999997</v>
      </c>
    </row>
    <row r="187" spans="1:12" x14ac:dyDescent="0.3">
      <c r="A187" s="1" t="s">
        <v>581</v>
      </c>
      <c r="B187" s="26" t="s">
        <v>604</v>
      </c>
      <c r="C187" s="10">
        <v>252174.26</v>
      </c>
      <c r="D187" s="10">
        <v>72003.789999999994</v>
      </c>
      <c r="E187" s="10">
        <v>3771</v>
      </c>
      <c r="F187" s="10">
        <v>500</v>
      </c>
      <c r="G187" s="30">
        <v>541266.71</v>
      </c>
      <c r="H187" s="30">
        <v>233505.6</v>
      </c>
      <c r="I187" s="30"/>
      <c r="J187" s="30"/>
      <c r="K187" s="10">
        <f t="shared" ref="K187:L187" si="25">C70+E70+G70+I70+C109+E109+G109+I109+C148+E148+G148+I148+C187+E187+G187</f>
        <v>12738914.91</v>
      </c>
      <c r="L187" s="10">
        <f t="shared" si="25"/>
        <v>4868566.0899999989</v>
      </c>
    </row>
    <row r="188" spans="1:12" x14ac:dyDescent="0.3">
      <c r="A188" s="1" t="s">
        <v>581</v>
      </c>
      <c r="B188" s="26" t="s">
        <v>605</v>
      </c>
      <c r="C188" s="10">
        <v>505659.81</v>
      </c>
      <c r="D188" s="10">
        <v>47917.42</v>
      </c>
      <c r="E188" s="10">
        <v>0</v>
      </c>
      <c r="F188" s="10">
        <v>0</v>
      </c>
      <c r="G188" s="30">
        <v>421000</v>
      </c>
      <c r="H188" s="30">
        <v>119600</v>
      </c>
      <c r="I188" s="30"/>
      <c r="J188" s="30"/>
      <c r="K188" s="10">
        <f t="shared" ref="K188:L188" si="26">C71+E71+G71+I71+C110+E110+G110+I110+C149+E149+G149+I149+C188+E188+G188</f>
        <v>8105044.29</v>
      </c>
      <c r="L188" s="10">
        <f t="shared" si="26"/>
        <v>2097373.17</v>
      </c>
    </row>
    <row r="189" spans="1:12" x14ac:dyDescent="0.3">
      <c r="A189" s="1" t="s">
        <v>581</v>
      </c>
      <c r="B189" s="26" t="s">
        <v>606</v>
      </c>
      <c r="C189" s="10">
        <v>418340.62</v>
      </c>
      <c r="D189" s="10">
        <v>27833</v>
      </c>
      <c r="E189" s="10">
        <v>0</v>
      </c>
      <c r="F189" s="10">
        <v>0</v>
      </c>
      <c r="G189" s="30">
        <v>441921.52</v>
      </c>
      <c r="H189" s="30">
        <v>204414.18</v>
      </c>
      <c r="I189" s="30"/>
      <c r="J189" s="30"/>
      <c r="K189" s="10">
        <f t="shared" ref="K189:L189" si="27">C72+E72+G72+I72+C111+E111+G111+I111+C150+E150+G150+I150+C189+E189+G189</f>
        <v>8859179.5599999987</v>
      </c>
      <c r="L189" s="10">
        <f t="shared" si="27"/>
        <v>1352011.55</v>
      </c>
    </row>
    <row r="190" spans="1:12" x14ac:dyDescent="0.3">
      <c r="A190" s="1" t="s">
        <v>581</v>
      </c>
      <c r="B190" s="26" t="s">
        <v>607</v>
      </c>
      <c r="C190" s="10">
        <v>881400</v>
      </c>
      <c r="D190" s="10">
        <v>7800</v>
      </c>
      <c r="E190" s="10">
        <v>0</v>
      </c>
      <c r="F190" s="10">
        <v>0</v>
      </c>
      <c r="G190" s="30">
        <v>2768400</v>
      </c>
      <c r="H190" s="30">
        <v>819400</v>
      </c>
      <c r="I190" s="30"/>
      <c r="J190" s="30"/>
      <c r="K190" s="10">
        <f t="shared" ref="K190:L190" si="28">C73+E73+G73+I73+C112+E112+G112+I112+C151+E151+G151+I151+C190+E190+G190</f>
        <v>47733700</v>
      </c>
      <c r="L190" s="10">
        <f t="shared" si="28"/>
        <v>7227300</v>
      </c>
    </row>
    <row r="191" spans="1:12" x14ac:dyDescent="0.3">
      <c r="A191" s="1" t="s">
        <v>581</v>
      </c>
      <c r="B191" s="26" t="s">
        <v>608</v>
      </c>
      <c r="C191" s="10">
        <v>704788.53</v>
      </c>
      <c r="D191" s="10">
        <v>57699.56</v>
      </c>
      <c r="E191" s="10">
        <v>25793505.620000001</v>
      </c>
      <c r="F191" s="10">
        <v>25079459.350000001</v>
      </c>
      <c r="G191" s="30">
        <v>1104259.3500000001</v>
      </c>
      <c r="H191" s="30">
        <v>879259.35</v>
      </c>
      <c r="I191" s="30"/>
      <c r="J191" s="30"/>
      <c r="K191" s="10">
        <f t="shared" ref="K191:L191" si="29">C74+E74+G74+I74+C113+E113+G113+I113+C152+E152+G152+I152+C191+E191+G191</f>
        <v>52473152.990000002</v>
      </c>
      <c r="L191" s="10">
        <f t="shared" si="29"/>
        <v>32619607.880000003</v>
      </c>
    </row>
    <row r="192" spans="1:12" x14ac:dyDescent="0.3">
      <c r="A192" s="1" t="s">
        <v>581</v>
      </c>
      <c r="B192" s="26" t="s">
        <v>609</v>
      </c>
      <c r="C192" s="10">
        <v>173897</v>
      </c>
      <c r="D192" s="10">
        <v>50857.48</v>
      </c>
      <c r="E192" s="10">
        <v>405</v>
      </c>
      <c r="F192" s="10">
        <v>0</v>
      </c>
      <c r="G192" s="30">
        <v>1195159.04</v>
      </c>
      <c r="H192" s="30">
        <v>218474.23999999999</v>
      </c>
      <c r="I192" s="30"/>
      <c r="J192" s="30"/>
      <c r="K192" s="10">
        <f t="shared" ref="K192:L192" si="30">C75+E75+G75+I75+C114+E114+G114+I114+C153+E153+G153+I153+C192+E192+G192</f>
        <v>23749973.869999997</v>
      </c>
      <c r="L192" s="10">
        <f t="shared" si="30"/>
        <v>4363079.82</v>
      </c>
    </row>
    <row r="193" spans="1:13" x14ac:dyDescent="0.3">
      <c r="A193" s="1" t="s">
        <v>581</v>
      </c>
      <c r="B193" s="26" t="s">
        <v>610</v>
      </c>
      <c r="C193" s="10">
        <v>492301.95</v>
      </c>
      <c r="D193" s="10">
        <v>7245.56</v>
      </c>
      <c r="E193" s="10">
        <v>45980.12</v>
      </c>
      <c r="F193" s="10">
        <v>0</v>
      </c>
      <c r="G193" s="30">
        <v>877710.32</v>
      </c>
      <c r="H193" s="30">
        <v>534802.09</v>
      </c>
      <c r="I193" s="30"/>
      <c r="J193" s="30"/>
      <c r="K193" s="10">
        <f t="shared" ref="K193:L193" si="31">C76+E76+G76+I76+C115+E115+G115+I115+C154+E154+G154+I154+C193+E193+G193</f>
        <v>11303940.369999999</v>
      </c>
      <c r="L193" s="10">
        <f t="shared" si="31"/>
        <v>3093189.7300000004</v>
      </c>
    </row>
    <row r="194" spans="1:13" x14ac:dyDescent="0.3">
      <c r="A194" s="1" t="s">
        <v>581</v>
      </c>
      <c r="B194" s="26" t="s">
        <v>611</v>
      </c>
      <c r="C194" s="10">
        <v>1149728</v>
      </c>
      <c r="D194" s="10">
        <v>312600</v>
      </c>
      <c r="E194" s="10">
        <v>0</v>
      </c>
      <c r="F194" s="10">
        <v>0</v>
      </c>
      <c r="G194" s="30">
        <v>1127069</v>
      </c>
      <c r="H194" s="30">
        <v>872302</v>
      </c>
      <c r="I194" s="30"/>
      <c r="J194" s="30"/>
      <c r="K194" s="10">
        <f>C77+E77+G77+I77+C116+E116+G116+I116+C155+E155+G155+I155+C194+E194+G194</f>
        <v>18724854</v>
      </c>
      <c r="L194" s="10">
        <f>D77+F77+H77+J77+D116+F116+H116+J116+D155+F155+H155+J155+D194+F194+H194</f>
        <v>4091295</v>
      </c>
    </row>
    <row r="195" spans="1:13" x14ac:dyDescent="0.3">
      <c r="A195" s="1" t="s">
        <v>386</v>
      </c>
      <c r="B195" s="26" t="s">
        <v>612</v>
      </c>
      <c r="C195" s="10">
        <v>900481.26</v>
      </c>
      <c r="D195" s="10">
        <v>79776.31</v>
      </c>
      <c r="E195" s="10">
        <v>0</v>
      </c>
      <c r="F195" s="10">
        <v>0</v>
      </c>
      <c r="G195" s="30">
        <v>1804317.01</v>
      </c>
      <c r="H195" s="30">
        <v>609509.25</v>
      </c>
      <c r="I195" s="30"/>
      <c r="J195" s="30"/>
      <c r="K195" s="10">
        <f>C78+E78+G78+I78+C117+E117+G117+I117+C156+E156+G156+I156+C195+E195+G195</f>
        <v>18254317.84</v>
      </c>
      <c r="L195" s="10">
        <f>D78+F78+H78+J78+D117+F117+H117+J117+D156+F156+H156+J156+D195+F195+H195</f>
        <v>4235665.57</v>
      </c>
    </row>
    <row r="196" spans="1:13" x14ac:dyDescent="0.3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3">
      <c r="B197" s="26" t="s">
        <v>225</v>
      </c>
      <c r="C197" s="11">
        <f t="shared" ref="C197:H197" si="32">SUBTOTAL(9,C164:C196)</f>
        <v>29973647.180000003</v>
      </c>
      <c r="D197" s="11">
        <f t="shared" si="32"/>
        <v>7416332.7300000004</v>
      </c>
      <c r="E197" s="11">
        <f t="shared" si="32"/>
        <v>39714913.089999996</v>
      </c>
      <c r="F197" s="11">
        <f t="shared" si="32"/>
        <v>35081937.579999998</v>
      </c>
      <c r="G197" s="11">
        <f t="shared" si="32"/>
        <v>30295557.82</v>
      </c>
      <c r="H197" s="11">
        <f t="shared" si="32"/>
        <v>14826230.469999999</v>
      </c>
      <c r="I197" s="4"/>
      <c r="J197" s="4"/>
      <c r="K197" s="11">
        <f>SUBTOTAL(9,K164:K196)</f>
        <v>980609343.64999986</v>
      </c>
      <c r="L197" s="11">
        <f>SUBTOTAL(9,L164:L196)</f>
        <v>326529975.60000002</v>
      </c>
    </row>
    <row r="198" spans="1:13" x14ac:dyDescent="0.3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3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3">
      <c r="B200" s="26"/>
      <c r="C200" s="213"/>
      <c r="D200" s="213"/>
      <c r="E200" s="213"/>
      <c r="F200" s="213"/>
      <c r="G200" s="213"/>
      <c r="H200" s="213"/>
      <c r="I200" s="213"/>
      <c r="J200" s="218"/>
      <c r="K200" s="209" t="s">
        <v>290</v>
      </c>
      <c r="L200" s="210"/>
      <c r="M200" s="6"/>
    </row>
    <row r="201" spans="1:13" x14ac:dyDescent="0.3">
      <c r="B201" s="15"/>
      <c r="C201" s="28"/>
      <c r="D201" s="28"/>
      <c r="E201" s="28"/>
      <c r="F201" s="28"/>
      <c r="G201" s="26"/>
      <c r="H201" s="28"/>
      <c r="I201" s="27"/>
      <c r="J201" s="27"/>
      <c r="K201" s="156" t="s">
        <v>251</v>
      </c>
      <c r="L201" s="148" t="s">
        <v>252</v>
      </c>
    </row>
    <row r="202" spans="1:13" x14ac:dyDescent="0.3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253</v>
      </c>
      <c r="L202" s="148" t="s">
        <v>253</v>
      </c>
    </row>
    <row r="203" spans="1:13" x14ac:dyDescent="0.3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48"/>
    </row>
    <row r="204" spans="1:13" x14ac:dyDescent="0.3">
      <c r="A204" s="1" t="s">
        <v>159</v>
      </c>
      <c r="B204" s="26"/>
      <c r="C204" s="4"/>
      <c r="D204" s="4"/>
      <c r="E204" s="4"/>
      <c r="F204" s="4"/>
      <c r="G204" s="4"/>
      <c r="H204" s="222" t="s">
        <v>507</v>
      </c>
      <c r="I204" s="222"/>
      <c r="J204" s="222"/>
      <c r="K204" s="150">
        <v>0</v>
      </c>
      <c r="L204" s="151">
        <v>0</v>
      </c>
    </row>
    <row r="205" spans="1:13" x14ac:dyDescent="0.3"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980609343.64999986</v>
      </c>
      <c r="L205" s="15">
        <f>L197+L204</f>
        <v>326529975.60000002</v>
      </c>
    </row>
    <row r="206" spans="1:13" x14ac:dyDescent="0.3">
      <c r="A206" s="1" t="s">
        <v>171</v>
      </c>
      <c r="B206" s="26"/>
      <c r="C206" s="4"/>
      <c r="D206" s="4"/>
      <c r="E206" s="4"/>
      <c r="F206" s="4"/>
      <c r="G206" s="4"/>
      <c r="H206" s="216" t="s">
        <v>161</v>
      </c>
      <c r="I206" s="216"/>
      <c r="J206" s="216"/>
      <c r="K206" s="4">
        <v>91546118</v>
      </c>
      <c r="L206" s="138">
        <v>91546118</v>
      </c>
    </row>
    <row r="207" spans="1:13" ht="13.5" thickBot="1" x14ac:dyDescent="0.35">
      <c r="B207" s="10"/>
      <c r="C207" s="10"/>
      <c r="D207" s="10"/>
      <c r="E207" s="10"/>
      <c r="F207" s="10"/>
      <c r="G207" s="10"/>
      <c r="H207" s="139"/>
      <c r="I207" s="139"/>
      <c r="J207" s="139"/>
      <c r="K207" s="139"/>
      <c r="L207" s="140"/>
    </row>
    <row r="208" spans="1:13" ht="14" thickTop="1" thickBot="1" x14ac:dyDescent="0.35">
      <c r="B208" s="10"/>
      <c r="C208" s="10"/>
      <c r="D208" s="10"/>
      <c r="E208" s="10"/>
      <c r="F208" s="10"/>
      <c r="G208" s="10"/>
      <c r="H208" s="217" t="s">
        <v>160</v>
      </c>
      <c r="I208" s="217"/>
      <c r="J208" s="217"/>
      <c r="K208" s="141">
        <f>K205-K206</f>
        <v>889063225.64999986</v>
      </c>
      <c r="L208" s="142">
        <f>L205-L206</f>
        <v>234983857.60000002</v>
      </c>
    </row>
    <row r="209" spans="2:12" ht="13.5" thickTop="1" x14ac:dyDescent="0.3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3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30" width="13" style="1" customWidth="1"/>
    <col min="31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173</v>
      </c>
      <c r="L12" s="1" t="s">
        <v>173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3">
      <c r="A19" s="1" t="s">
        <v>222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/>
      <c r="H20" s="1"/>
      <c r="I20" s="23"/>
      <c r="J20" s="1"/>
    </row>
    <row r="21" spans="1:13" customFormat="1" ht="12.5" x14ac:dyDescent="0.25"/>
    <row r="22" spans="1:13" hidden="1" x14ac:dyDescent="0.3">
      <c r="A22" s="1" t="s">
        <v>174</v>
      </c>
    </row>
    <row r="23" spans="1:13" hidden="1" x14ac:dyDescent="0.3">
      <c r="A23" s="1" t="s">
        <v>371</v>
      </c>
    </row>
    <row r="24" spans="1:13" hidden="1" x14ac:dyDescent="0.3">
      <c r="A24" s="1" t="s">
        <v>372</v>
      </c>
      <c r="B24" s="8"/>
      <c r="K24" s="1" t="s">
        <v>226</v>
      </c>
      <c r="L24" s="1" t="s">
        <v>226</v>
      </c>
    </row>
    <row r="25" spans="1:13" hidden="1" x14ac:dyDescent="0.3">
      <c r="A25" s="1" t="s">
        <v>373</v>
      </c>
      <c r="C25" s="7"/>
      <c r="E25" s="7"/>
      <c r="G25" s="7"/>
      <c r="I25" s="7"/>
      <c r="K25" s="7">
        <v>10</v>
      </c>
      <c r="L25" s="1">
        <v>10</v>
      </c>
    </row>
    <row r="26" spans="1:13" hidden="1" x14ac:dyDescent="0.3">
      <c r="A26" s="1" t="s">
        <v>374</v>
      </c>
      <c r="K26" s="1">
        <v>120</v>
      </c>
      <c r="L26" s="1">
        <v>120</v>
      </c>
    </row>
    <row r="27" spans="1:13" s="22" customFormat="1" ht="12.75" hidden="1" customHeight="1" x14ac:dyDescent="0.35">
      <c r="A27" s="1" t="s">
        <v>375</v>
      </c>
      <c r="C27" s="1"/>
      <c r="D27" s="1"/>
      <c r="E27" s="1"/>
      <c r="F27" s="1"/>
      <c r="G27" s="1"/>
      <c r="H27" s="1"/>
      <c r="I27" s="23"/>
      <c r="J27" s="1"/>
      <c r="K27" s="7" t="s">
        <v>355</v>
      </c>
      <c r="L27" s="7" t="s">
        <v>355</v>
      </c>
    </row>
    <row r="29" spans="1:13" ht="17.5" x14ac:dyDescent="0.35">
      <c r="B29" s="198" t="s">
        <v>258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</row>
    <row r="30" spans="1:13" ht="25.5" customHeight="1" x14ac:dyDescent="0.3">
      <c r="B30" s="13" t="s">
        <v>506</v>
      </c>
      <c r="C30" s="220" t="s">
        <v>330</v>
      </c>
      <c r="D30" s="221"/>
      <c r="E30" s="220" t="s">
        <v>331</v>
      </c>
      <c r="F30" s="221"/>
      <c r="G30" s="220" t="s">
        <v>332</v>
      </c>
      <c r="H30" s="221"/>
      <c r="I30" s="220" t="s">
        <v>333</v>
      </c>
      <c r="J30" s="221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581</v>
      </c>
      <c r="B34" s="26" t="s">
        <v>582</v>
      </c>
      <c r="C34" s="10">
        <v>126000</v>
      </c>
      <c r="D34" s="10">
        <v>0</v>
      </c>
      <c r="E34" s="10">
        <v>2349980</v>
      </c>
      <c r="F34" s="10">
        <v>32372</v>
      </c>
      <c r="G34" s="10">
        <v>1472898</v>
      </c>
      <c r="H34" s="10">
        <v>13036</v>
      </c>
      <c r="I34" s="10">
        <v>169925</v>
      </c>
      <c r="J34" s="10">
        <v>6549</v>
      </c>
      <c r="K34" s="4"/>
      <c r="L34" s="4"/>
    </row>
    <row r="35" spans="1:12" x14ac:dyDescent="0.3">
      <c r="A35" s="1" t="s">
        <v>581</v>
      </c>
      <c r="B35" s="26" t="s">
        <v>583</v>
      </c>
      <c r="C35" s="10">
        <v>333889.37</v>
      </c>
      <c r="D35" s="10">
        <v>97.81</v>
      </c>
      <c r="E35" s="10">
        <v>2976462.45</v>
      </c>
      <c r="F35" s="10">
        <v>270827.69</v>
      </c>
      <c r="G35" s="10">
        <v>612736.4</v>
      </c>
      <c r="H35" s="10">
        <v>4951.68</v>
      </c>
      <c r="I35" s="10">
        <v>1756006.98</v>
      </c>
      <c r="J35" s="10">
        <v>1042922.08</v>
      </c>
      <c r="K35" s="4"/>
      <c r="L35" s="4"/>
    </row>
    <row r="36" spans="1:12" x14ac:dyDescent="0.3">
      <c r="A36" s="1" t="s">
        <v>581</v>
      </c>
      <c r="B36" s="26" t="s">
        <v>584</v>
      </c>
      <c r="C36" s="10">
        <v>2170051.6</v>
      </c>
      <c r="D36" s="10">
        <v>790002.65</v>
      </c>
      <c r="E36" s="10">
        <v>6108991.1100000003</v>
      </c>
      <c r="F36" s="10">
        <v>89823.92</v>
      </c>
      <c r="G36" s="10">
        <v>3307377.5</v>
      </c>
      <c r="H36" s="10">
        <v>119218.21</v>
      </c>
      <c r="I36" s="10">
        <v>447144.84</v>
      </c>
      <c r="J36" s="10">
        <v>86000</v>
      </c>
      <c r="K36" s="4"/>
      <c r="L36" s="4"/>
    </row>
    <row r="37" spans="1:12" x14ac:dyDescent="0.3">
      <c r="A37" s="1" t="s">
        <v>581</v>
      </c>
      <c r="B37" s="26" t="s">
        <v>585</v>
      </c>
      <c r="C37" s="10">
        <v>1518900</v>
      </c>
      <c r="D37" s="10">
        <v>725400</v>
      </c>
      <c r="E37" s="10">
        <v>11715100</v>
      </c>
      <c r="F37" s="10">
        <v>440000</v>
      </c>
      <c r="G37" s="10">
        <v>12769700</v>
      </c>
      <c r="H37" s="10">
        <v>293200</v>
      </c>
      <c r="I37" s="10">
        <v>1888200</v>
      </c>
      <c r="J37" s="10">
        <v>93900</v>
      </c>
      <c r="K37" s="4"/>
      <c r="L37" s="4"/>
    </row>
    <row r="38" spans="1:12" x14ac:dyDescent="0.3">
      <c r="A38" s="1" t="s">
        <v>581</v>
      </c>
      <c r="B38" s="26" t="s">
        <v>586</v>
      </c>
      <c r="C38" s="10">
        <v>3660766</v>
      </c>
      <c r="D38" s="10">
        <v>1348356</v>
      </c>
      <c r="E38" s="10">
        <v>13632050</v>
      </c>
      <c r="F38" s="10">
        <v>162360</v>
      </c>
      <c r="G38" s="10">
        <v>6137099</v>
      </c>
      <c r="H38" s="10">
        <v>136975</v>
      </c>
      <c r="I38" s="10">
        <v>6764160</v>
      </c>
      <c r="J38" s="10">
        <v>1243342</v>
      </c>
      <c r="K38" s="4"/>
      <c r="L38" s="4"/>
    </row>
    <row r="39" spans="1:12" x14ac:dyDescent="0.3">
      <c r="A39" s="1" t="s">
        <v>581</v>
      </c>
      <c r="B39" s="26" t="s">
        <v>587</v>
      </c>
      <c r="C39" s="10">
        <v>1037836</v>
      </c>
      <c r="D39" s="10">
        <v>23738</v>
      </c>
      <c r="E39" s="10">
        <v>5228814</v>
      </c>
      <c r="F39" s="10">
        <v>341058</v>
      </c>
      <c r="G39" s="10">
        <v>1961984</v>
      </c>
      <c r="H39" s="10">
        <v>39248</v>
      </c>
      <c r="I39" s="10">
        <v>1380</v>
      </c>
      <c r="J39" s="10">
        <v>0</v>
      </c>
      <c r="K39" s="4"/>
      <c r="L39" s="4"/>
    </row>
    <row r="40" spans="1:12" x14ac:dyDescent="0.3">
      <c r="A40" s="1" t="s">
        <v>581</v>
      </c>
      <c r="B40" s="26" t="s">
        <v>588</v>
      </c>
      <c r="C40" s="10">
        <v>14832106</v>
      </c>
      <c r="D40" s="10">
        <v>3200130</v>
      </c>
      <c r="E40" s="10">
        <v>28295876</v>
      </c>
      <c r="F40" s="10">
        <v>694687</v>
      </c>
      <c r="G40" s="10">
        <v>35170191</v>
      </c>
      <c r="H40" s="10">
        <v>2847670</v>
      </c>
      <c r="I40" s="10">
        <v>26471969</v>
      </c>
      <c r="J40" s="10">
        <v>5085678</v>
      </c>
      <c r="K40" s="4"/>
      <c r="L40" s="4"/>
    </row>
    <row r="41" spans="1:12" x14ac:dyDescent="0.3">
      <c r="A41" s="1" t="s">
        <v>581</v>
      </c>
      <c r="B41" s="26" t="s">
        <v>589</v>
      </c>
      <c r="C41" s="10">
        <v>248019</v>
      </c>
      <c r="D41" s="10">
        <v>140000</v>
      </c>
      <c r="E41" s="10">
        <v>11626372</v>
      </c>
      <c r="F41" s="10">
        <v>542994</v>
      </c>
      <c r="G41" s="10">
        <v>17985337</v>
      </c>
      <c r="H41" s="10">
        <v>1350416</v>
      </c>
      <c r="I41" s="10">
        <v>4767442</v>
      </c>
      <c r="J41" s="10">
        <v>1071449</v>
      </c>
      <c r="K41" s="4"/>
      <c r="L41" s="4"/>
    </row>
    <row r="42" spans="1:12" x14ac:dyDescent="0.3">
      <c r="A42" s="1" t="s">
        <v>581</v>
      </c>
      <c r="B42" s="26" t="s">
        <v>590</v>
      </c>
      <c r="C42" s="10">
        <v>773543.8</v>
      </c>
      <c r="D42" s="10">
        <v>363132.84</v>
      </c>
      <c r="E42" s="10">
        <v>18256586.609999999</v>
      </c>
      <c r="F42" s="10">
        <v>733634.55</v>
      </c>
      <c r="G42" s="10">
        <v>27794489.969999999</v>
      </c>
      <c r="H42" s="10">
        <v>1483717.64</v>
      </c>
      <c r="I42" s="10">
        <v>10919365.17</v>
      </c>
      <c r="J42" s="10">
        <v>2366379.1</v>
      </c>
      <c r="K42" s="4"/>
      <c r="L42" s="4"/>
    </row>
    <row r="43" spans="1:12" x14ac:dyDescent="0.3">
      <c r="A43" s="1" t="s">
        <v>581</v>
      </c>
      <c r="B43" s="26" t="s">
        <v>591</v>
      </c>
      <c r="C43" s="10">
        <v>3420758.04</v>
      </c>
      <c r="D43" s="10">
        <v>2920949.19</v>
      </c>
      <c r="E43" s="10">
        <v>1791140</v>
      </c>
      <c r="F43" s="10">
        <v>0</v>
      </c>
      <c r="G43" s="10">
        <v>6088499.6500000004</v>
      </c>
      <c r="H43" s="10">
        <v>532835.12</v>
      </c>
      <c r="I43" s="10">
        <v>2499835.4700000002</v>
      </c>
      <c r="J43" s="10">
        <v>325906.12</v>
      </c>
      <c r="K43" s="4"/>
      <c r="L43" s="4"/>
    </row>
    <row r="44" spans="1:12" x14ac:dyDescent="0.3">
      <c r="A44" s="1" t="s">
        <v>581</v>
      </c>
      <c r="B44" s="26" t="s">
        <v>592</v>
      </c>
      <c r="C44" s="10">
        <v>330000</v>
      </c>
      <c r="D44" s="10">
        <v>24650</v>
      </c>
      <c r="E44" s="10">
        <v>6280481.9800000004</v>
      </c>
      <c r="F44" s="10">
        <v>1991452.89</v>
      </c>
      <c r="G44" s="10">
        <v>975177.75</v>
      </c>
      <c r="H44" s="10">
        <v>79106.350000000006</v>
      </c>
      <c r="I44" s="10">
        <v>756558.37</v>
      </c>
      <c r="J44" s="10">
        <v>499991.27</v>
      </c>
      <c r="K44" s="4"/>
      <c r="L44" s="4"/>
    </row>
    <row r="45" spans="1:12" x14ac:dyDescent="0.3">
      <c r="A45" s="1" t="s">
        <v>581</v>
      </c>
      <c r="B45" s="26" t="s">
        <v>593</v>
      </c>
      <c r="C45" s="10">
        <v>498376.48</v>
      </c>
      <c r="D45" s="10">
        <v>2151.0500000000002</v>
      </c>
      <c r="E45" s="10">
        <v>4628324.62</v>
      </c>
      <c r="F45" s="10">
        <v>238323.17</v>
      </c>
      <c r="G45" s="10">
        <v>3890094.48</v>
      </c>
      <c r="H45" s="10">
        <v>368045.39</v>
      </c>
      <c r="I45" s="10">
        <v>465560.23</v>
      </c>
      <c r="J45" s="10">
        <v>256718.54</v>
      </c>
      <c r="K45" s="4"/>
      <c r="L45" s="4"/>
    </row>
    <row r="46" spans="1:12" x14ac:dyDescent="0.3">
      <c r="A46" s="1" t="s">
        <v>581</v>
      </c>
      <c r="B46" s="26" t="s">
        <v>594</v>
      </c>
      <c r="C46" s="10">
        <v>603460.23</v>
      </c>
      <c r="D46" s="10">
        <v>0</v>
      </c>
      <c r="E46" s="10">
        <v>9373501.9399999995</v>
      </c>
      <c r="F46" s="10">
        <v>134000</v>
      </c>
      <c r="G46" s="10">
        <v>3972076.52</v>
      </c>
      <c r="H46" s="10">
        <v>155120</v>
      </c>
      <c r="I46" s="10">
        <v>2204925.87</v>
      </c>
      <c r="J46" s="10">
        <v>1555000</v>
      </c>
      <c r="K46" s="4"/>
      <c r="L46" s="4"/>
    </row>
    <row r="47" spans="1:12" x14ac:dyDescent="0.3">
      <c r="A47" s="1" t="s">
        <v>581</v>
      </c>
      <c r="B47" s="26" t="s">
        <v>595</v>
      </c>
      <c r="C47" s="10">
        <v>141987.98000000001</v>
      </c>
      <c r="D47" s="10">
        <v>0</v>
      </c>
      <c r="E47" s="10">
        <v>4072319.32</v>
      </c>
      <c r="F47" s="10">
        <v>147128.68</v>
      </c>
      <c r="G47" s="10">
        <v>3252040.92</v>
      </c>
      <c r="H47" s="10">
        <v>38279.919999999998</v>
      </c>
      <c r="I47" s="10">
        <v>143006.79</v>
      </c>
      <c r="J47" s="10">
        <v>20000</v>
      </c>
      <c r="K47" s="4"/>
      <c r="L47" s="4"/>
    </row>
    <row r="48" spans="1:12" x14ac:dyDescent="0.3">
      <c r="A48" s="1" t="s">
        <v>581</v>
      </c>
      <c r="B48" s="26" t="s">
        <v>596</v>
      </c>
      <c r="C48" s="10">
        <v>225443.38</v>
      </c>
      <c r="D48" s="10">
        <v>0</v>
      </c>
      <c r="E48" s="10">
        <v>3198234.54</v>
      </c>
      <c r="F48" s="10">
        <v>170299.82</v>
      </c>
      <c r="G48" s="10">
        <v>727792.34</v>
      </c>
      <c r="H48" s="10">
        <v>28140.78</v>
      </c>
      <c r="I48" s="10">
        <v>1446438.57</v>
      </c>
      <c r="J48" s="10">
        <v>621434.61</v>
      </c>
      <c r="K48" s="4"/>
      <c r="L48" s="4"/>
    </row>
    <row r="49" spans="1:12" x14ac:dyDescent="0.3">
      <c r="A49" s="1" t="s">
        <v>581</v>
      </c>
      <c r="B49" s="26" t="s">
        <v>597</v>
      </c>
      <c r="C49" s="10">
        <v>255086.03</v>
      </c>
      <c r="D49" s="10">
        <v>42.92</v>
      </c>
      <c r="E49" s="10">
        <v>1866126.41</v>
      </c>
      <c r="F49" s="10">
        <v>37157.96</v>
      </c>
      <c r="G49" s="10">
        <v>748608.52</v>
      </c>
      <c r="H49" s="10">
        <v>34033.31</v>
      </c>
      <c r="I49" s="10">
        <v>348669.04</v>
      </c>
      <c r="J49" s="10">
        <v>10923.48</v>
      </c>
      <c r="K49" s="4"/>
      <c r="L49" s="4"/>
    </row>
    <row r="50" spans="1:12" x14ac:dyDescent="0.3">
      <c r="A50" s="1" t="s">
        <v>581</v>
      </c>
      <c r="B50" s="26" t="s">
        <v>598</v>
      </c>
      <c r="C50" s="10">
        <v>604004.52</v>
      </c>
      <c r="D50" s="10">
        <v>0</v>
      </c>
      <c r="E50" s="10">
        <v>7291892.54</v>
      </c>
      <c r="F50" s="10">
        <v>172200.93</v>
      </c>
      <c r="G50" s="10">
        <v>5081088.2699999996</v>
      </c>
      <c r="H50" s="10">
        <v>49643.02</v>
      </c>
      <c r="I50" s="10">
        <v>873497.34</v>
      </c>
      <c r="J50" s="10">
        <v>179131.59</v>
      </c>
      <c r="K50" s="4"/>
      <c r="L50" s="4"/>
    </row>
    <row r="51" spans="1:12" x14ac:dyDescent="0.3">
      <c r="A51" s="1" t="s">
        <v>581</v>
      </c>
      <c r="B51" s="26" t="s">
        <v>599</v>
      </c>
      <c r="C51" s="10">
        <v>294238</v>
      </c>
      <c r="D51" s="10">
        <v>0</v>
      </c>
      <c r="E51" s="10">
        <v>3020435.94</v>
      </c>
      <c r="F51" s="10">
        <v>94655.22</v>
      </c>
      <c r="G51" s="10">
        <v>688301.23</v>
      </c>
      <c r="H51" s="10">
        <v>7577.52</v>
      </c>
      <c r="I51" s="10">
        <v>841024.52</v>
      </c>
      <c r="J51" s="10">
        <v>680433.1</v>
      </c>
      <c r="K51" s="4"/>
      <c r="L51" s="4"/>
    </row>
    <row r="52" spans="1:12" x14ac:dyDescent="0.3">
      <c r="A52" s="1" t="s">
        <v>581</v>
      </c>
      <c r="B52" s="26" t="s">
        <v>600</v>
      </c>
      <c r="C52" s="10">
        <v>353000</v>
      </c>
      <c r="D52" s="10">
        <v>60000</v>
      </c>
      <c r="E52" s="10">
        <v>4130988.73</v>
      </c>
      <c r="F52" s="10">
        <v>133036.42000000001</v>
      </c>
      <c r="G52" s="10">
        <v>2248947.3199999998</v>
      </c>
      <c r="H52" s="10">
        <v>75571.86</v>
      </c>
      <c r="I52" s="10">
        <v>2514153.9</v>
      </c>
      <c r="J52" s="10">
        <v>883383.58</v>
      </c>
      <c r="K52" s="4"/>
      <c r="L52" s="4"/>
    </row>
    <row r="53" spans="1:12" x14ac:dyDescent="0.3">
      <c r="A53" s="1" t="s">
        <v>581</v>
      </c>
      <c r="B53" s="26" t="s">
        <v>601</v>
      </c>
      <c r="C53" s="10">
        <v>4486751</v>
      </c>
      <c r="D53" s="10">
        <v>2378313</v>
      </c>
      <c r="E53" s="10">
        <v>4423075</v>
      </c>
      <c r="F53" s="10">
        <v>265928</v>
      </c>
      <c r="G53" s="10">
        <v>3442892</v>
      </c>
      <c r="H53" s="10">
        <v>30219</v>
      </c>
      <c r="I53" s="10">
        <v>2834061</v>
      </c>
      <c r="J53" s="10">
        <v>2455415</v>
      </c>
      <c r="K53" s="4"/>
      <c r="L53" s="4"/>
    </row>
    <row r="54" spans="1:12" x14ac:dyDescent="0.3">
      <c r="A54" s="1" t="s">
        <v>581</v>
      </c>
      <c r="B54" s="26" t="s">
        <v>602</v>
      </c>
      <c r="C54" s="10">
        <v>1803609.62</v>
      </c>
      <c r="D54" s="10">
        <v>693579.45</v>
      </c>
      <c r="E54" s="10">
        <v>5908699.3600000003</v>
      </c>
      <c r="F54" s="10">
        <v>111743.18</v>
      </c>
      <c r="G54" s="10">
        <v>2364967.06</v>
      </c>
      <c r="H54" s="10">
        <v>5506.61</v>
      </c>
      <c r="I54" s="10">
        <v>912435.49</v>
      </c>
      <c r="J54" s="10">
        <v>12203.79</v>
      </c>
      <c r="K54" s="4"/>
      <c r="L54" s="4"/>
    </row>
    <row r="55" spans="1:12" x14ac:dyDescent="0.3">
      <c r="A55" s="1" t="s">
        <v>581</v>
      </c>
      <c r="B55" s="26" t="s">
        <v>603</v>
      </c>
      <c r="C55" s="10">
        <v>329535</v>
      </c>
      <c r="D55" s="10">
        <v>0</v>
      </c>
      <c r="E55" s="10">
        <v>2343653</v>
      </c>
      <c r="F55" s="10">
        <v>34740</v>
      </c>
      <c r="G55" s="10">
        <v>881980</v>
      </c>
      <c r="H55" s="10">
        <v>3000</v>
      </c>
      <c r="I55" s="10">
        <v>30000</v>
      </c>
      <c r="J55" s="10">
        <v>27000</v>
      </c>
      <c r="K55" s="4"/>
      <c r="L55" s="4"/>
    </row>
    <row r="56" spans="1:12" x14ac:dyDescent="0.3">
      <c r="A56" s="1" t="s">
        <v>581</v>
      </c>
      <c r="B56" s="26" t="s">
        <v>604</v>
      </c>
      <c r="C56" s="10">
        <v>511321.61</v>
      </c>
      <c r="D56" s="10">
        <v>21419.51</v>
      </c>
      <c r="E56" s="10">
        <v>3457748.76</v>
      </c>
      <c r="F56" s="10">
        <v>15000</v>
      </c>
      <c r="G56" s="10">
        <v>618705.25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3">
      <c r="A57" s="1" t="s">
        <v>581</v>
      </c>
      <c r="B57" s="26" t="s">
        <v>605</v>
      </c>
      <c r="C57" s="10">
        <v>418627.5</v>
      </c>
      <c r="D57" s="10">
        <v>46889.52</v>
      </c>
      <c r="E57" s="10">
        <v>2486322.98</v>
      </c>
      <c r="F57" s="10">
        <v>80198.789999999994</v>
      </c>
      <c r="G57" s="10">
        <v>672112.39</v>
      </c>
      <c r="H57" s="10">
        <v>0</v>
      </c>
      <c r="I57" s="10">
        <v>260237.48</v>
      </c>
      <c r="J57" s="10">
        <v>150668.54999999999</v>
      </c>
      <c r="K57" s="4"/>
      <c r="L57" s="4"/>
    </row>
    <row r="58" spans="1:12" x14ac:dyDescent="0.3">
      <c r="A58" s="1" t="s">
        <v>581</v>
      </c>
      <c r="B58" s="26" t="s">
        <v>606</v>
      </c>
      <c r="C58" s="10">
        <v>81775.16</v>
      </c>
      <c r="D58" s="10">
        <v>0</v>
      </c>
      <c r="E58" s="10">
        <v>2806151.14</v>
      </c>
      <c r="F58" s="10">
        <v>113367.01</v>
      </c>
      <c r="G58" s="10">
        <v>830802.3</v>
      </c>
      <c r="H58" s="10">
        <v>17211.46</v>
      </c>
      <c r="I58" s="10">
        <v>1811141.81</v>
      </c>
      <c r="J58" s="10">
        <v>535034.81999999995</v>
      </c>
      <c r="K58" s="4"/>
      <c r="L58" s="4"/>
    </row>
    <row r="59" spans="1:12" x14ac:dyDescent="0.3">
      <c r="A59" s="1" t="s">
        <v>581</v>
      </c>
      <c r="B59" s="26" t="s">
        <v>607</v>
      </c>
      <c r="C59" s="10">
        <v>455000</v>
      </c>
      <c r="D59" s="10">
        <v>181700</v>
      </c>
      <c r="E59" s="10">
        <v>12791400</v>
      </c>
      <c r="F59" s="10">
        <v>266100</v>
      </c>
      <c r="G59" s="10">
        <v>27713500</v>
      </c>
      <c r="H59" s="10">
        <v>419600</v>
      </c>
      <c r="I59" s="10">
        <v>11248400</v>
      </c>
      <c r="J59" s="10">
        <v>2926900</v>
      </c>
      <c r="K59" s="4"/>
      <c r="L59" s="4"/>
    </row>
    <row r="60" spans="1:12" x14ac:dyDescent="0.3">
      <c r="A60" s="1" t="s">
        <v>581</v>
      </c>
      <c r="B60" s="26" t="s">
        <v>608</v>
      </c>
      <c r="C60" s="10">
        <v>3243730.67</v>
      </c>
      <c r="D60" s="10">
        <v>1051623.8999999999</v>
      </c>
      <c r="E60" s="10">
        <v>5511749.5999999996</v>
      </c>
      <c r="F60" s="10">
        <v>219759.13</v>
      </c>
      <c r="G60" s="10">
        <v>3456474.16</v>
      </c>
      <c r="H60" s="10">
        <v>37460.699999999997</v>
      </c>
      <c r="I60" s="10">
        <v>892429.84</v>
      </c>
      <c r="J60" s="10">
        <v>429278.23</v>
      </c>
      <c r="K60" s="4"/>
      <c r="L60" s="4"/>
    </row>
    <row r="61" spans="1:12" x14ac:dyDescent="0.3">
      <c r="A61" s="1" t="s">
        <v>581</v>
      </c>
      <c r="B61" s="26" t="s">
        <v>609</v>
      </c>
      <c r="C61" s="10">
        <v>759207.42</v>
      </c>
      <c r="D61" s="10">
        <v>269851</v>
      </c>
      <c r="E61" s="10">
        <v>5916687.8600000003</v>
      </c>
      <c r="F61" s="10">
        <v>115868.45</v>
      </c>
      <c r="G61" s="10">
        <v>4339685.76</v>
      </c>
      <c r="H61" s="10">
        <v>79512.77</v>
      </c>
      <c r="I61" s="10">
        <v>1332701.22</v>
      </c>
      <c r="J61" s="10">
        <v>176639.25</v>
      </c>
      <c r="K61" s="4"/>
      <c r="L61" s="4"/>
    </row>
    <row r="62" spans="1:12" x14ac:dyDescent="0.3">
      <c r="A62" s="1" t="s">
        <v>581</v>
      </c>
      <c r="B62" s="26" t="s">
        <v>610</v>
      </c>
      <c r="C62" s="10">
        <v>2453535.11</v>
      </c>
      <c r="D62" s="10">
        <v>1048794.02</v>
      </c>
      <c r="E62" s="10">
        <v>3504658.31</v>
      </c>
      <c r="F62" s="10">
        <v>88424.7</v>
      </c>
      <c r="G62" s="10">
        <v>2363752.69</v>
      </c>
      <c r="H62" s="10">
        <v>54191.93</v>
      </c>
      <c r="I62" s="10">
        <v>1680783.71</v>
      </c>
      <c r="J62" s="10">
        <v>581511.68999999994</v>
      </c>
      <c r="K62" s="4"/>
      <c r="L62" s="4"/>
    </row>
    <row r="63" spans="1:12" x14ac:dyDescent="0.3">
      <c r="A63" s="1" t="s">
        <v>581</v>
      </c>
      <c r="B63" s="26" t="s">
        <v>611</v>
      </c>
      <c r="C63" s="10">
        <v>390656</v>
      </c>
      <c r="D63" s="10">
        <v>263</v>
      </c>
      <c r="E63" s="10">
        <v>5716503</v>
      </c>
      <c r="F63" s="10">
        <v>290599</v>
      </c>
      <c r="G63" s="10">
        <v>2489894</v>
      </c>
      <c r="H63" s="10">
        <v>32759</v>
      </c>
      <c r="I63" s="10">
        <v>1579111</v>
      </c>
      <c r="J63" s="10">
        <v>663759</v>
      </c>
      <c r="K63" s="4"/>
      <c r="L63" s="4"/>
    </row>
    <row r="64" spans="1:12" x14ac:dyDescent="0.3">
      <c r="A64" s="1" t="s">
        <v>261</v>
      </c>
      <c r="B64" s="26" t="s">
        <v>612</v>
      </c>
      <c r="C64" s="10">
        <v>601449.30000000005</v>
      </c>
      <c r="D64" s="10">
        <v>0</v>
      </c>
      <c r="E64" s="10">
        <v>5939910.3600000003</v>
      </c>
      <c r="F64" s="10">
        <v>106294.34</v>
      </c>
      <c r="G64" s="10">
        <v>3008177.72</v>
      </c>
      <c r="H64" s="10">
        <v>187632.63</v>
      </c>
      <c r="I64" s="10">
        <v>1377118.4</v>
      </c>
      <c r="J64" s="10">
        <v>759740.64</v>
      </c>
      <c r="K64" s="4"/>
      <c r="L64" s="4"/>
    </row>
    <row r="65" spans="1:13" x14ac:dyDescent="0.3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26" t="s">
        <v>225</v>
      </c>
      <c r="C66" s="11">
        <f t="shared" ref="C66:J66" si="0">SUBTOTAL(9,C33:C65)</f>
        <v>46962664.819999993</v>
      </c>
      <c r="D66" s="11">
        <f t="shared" si="0"/>
        <v>15291083.859999999</v>
      </c>
      <c r="E66" s="11">
        <f t="shared" si="0"/>
        <v>206650237.56</v>
      </c>
      <c r="F66" s="11">
        <f t="shared" si="0"/>
        <v>8134034.8499999987</v>
      </c>
      <c r="G66" s="11">
        <f t="shared" si="0"/>
        <v>187067383.19999999</v>
      </c>
      <c r="H66" s="11">
        <f t="shared" si="0"/>
        <v>8523879.8999999985</v>
      </c>
      <c r="I66" s="11">
        <f t="shared" si="0"/>
        <v>89237683.040000007</v>
      </c>
      <c r="J66" s="11">
        <f t="shared" si="0"/>
        <v>24747292.440000001</v>
      </c>
      <c r="K66" s="4"/>
      <c r="L66" s="4"/>
    </row>
    <row r="67" spans="1:13" x14ac:dyDescent="0.3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08" t="s">
        <v>258</v>
      </c>
      <c r="C68" s="208"/>
      <c r="D68" s="208"/>
      <c r="E68" s="208"/>
      <c r="F68" s="208"/>
      <c r="G68" s="208"/>
      <c r="H68" s="208"/>
      <c r="I68" s="208"/>
      <c r="J68" s="208"/>
      <c r="K68" s="208"/>
      <c r="L68" s="208"/>
    </row>
    <row r="69" spans="1:13" ht="25.5" customHeight="1" x14ac:dyDescent="0.3">
      <c r="B69" s="13" t="s">
        <v>506</v>
      </c>
      <c r="C69" s="209" t="s">
        <v>334</v>
      </c>
      <c r="D69" s="210"/>
      <c r="E69" s="209" t="s">
        <v>289</v>
      </c>
      <c r="F69" s="214"/>
      <c r="G69" s="213"/>
      <c r="H69" s="213"/>
      <c r="I69" s="213"/>
      <c r="J69" s="213"/>
      <c r="K69" s="214" t="s">
        <v>146</v>
      </c>
      <c r="L69" s="210"/>
      <c r="M69" s="6"/>
    </row>
    <row r="70" spans="1:13" x14ac:dyDescent="0.3">
      <c r="B70" s="26"/>
      <c r="C70" s="27" t="s">
        <v>251</v>
      </c>
      <c r="D70" s="27" t="s">
        <v>252</v>
      </c>
      <c r="E70" s="27" t="s">
        <v>251</v>
      </c>
      <c r="F70" s="27" t="s">
        <v>252</v>
      </c>
      <c r="G70" s="27"/>
      <c r="H70" s="27"/>
      <c r="I70" s="28"/>
      <c r="J70" s="28"/>
      <c r="K70" s="27" t="s">
        <v>251</v>
      </c>
      <c r="L70" s="27" t="s">
        <v>252</v>
      </c>
    </row>
    <row r="71" spans="1:13" x14ac:dyDescent="0.3">
      <c r="B71" s="26"/>
      <c r="C71" s="27" t="s">
        <v>253</v>
      </c>
      <c r="D71" s="27" t="s">
        <v>253</v>
      </c>
      <c r="E71" s="27" t="s">
        <v>253</v>
      </c>
      <c r="F71" s="27" t="s">
        <v>253</v>
      </c>
      <c r="G71" s="27"/>
      <c r="H71" s="27"/>
      <c r="I71" s="28"/>
      <c r="J71" s="28"/>
      <c r="K71" s="27" t="s">
        <v>253</v>
      </c>
      <c r="L71" s="27" t="s">
        <v>253</v>
      </c>
    </row>
    <row r="72" spans="1:13" x14ac:dyDescent="0.3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3">
      <c r="A73" s="1" t="s">
        <v>581</v>
      </c>
      <c r="B73" s="26" t="s">
        <v>582</v>
      </c>
      <c r="C73" s="10">
        <v>1764685</v>
      </c>
      <c r="D73" s="10">
        <v>146936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L73" si="1">C34+E34+G34+I34+C73+E73</f>
        <v>5883488</v>
      </c>
      <c r="L73" s="10">
        <f t="shared" si="1"/>
        <v>198893</v>
      </c>
    </row>
    <row r="74" spans="1:13" x14ac:dyDescent="0.3">
      <c r="A74" s="1" t="s">
        <v>581</v>
      </c>
      <c r="B74" s="26" t="s">
        <v>583</v>
      </c>
      <c r="C74" s="10">
        <v>2900616.27</v>
      </c>
      <c r="D74" s="10">
        <v>927651.4</v>
      </c>
      <c r="E74" s="10">
        <v>899.95</v>
      </c>
      <c r="F74" s="10">
        <v>0</v>
      </c>
      <c r="G74" s="10"/>
      <c r="H74" s="10"/>
      <c r="I74" s="4"/>
      <c r="J74" s="4"/>
      <c r="K74" s="10">
        <f t="shared" ref="K74:L74" si="2">C35+E35+G35+I35+C74+E74</f>
        <v>8580611.4199999999</v>
      </c>
      <c r="L74" s="10">
        <f t="shared" si="2"/>
        <v>2246450.66</v>
      </c>
    </row>
    <row r="75" spans="1:13" x14ac:dyDescent="0.3">
      <c r="A75" s="1" t="s">
        <v>581</v>
      </c>
      <c r="B75" s="26" t="s">
        <v>584</v>
      </c>
      <c r="C75" s="10">
        <v>1682048.82</v>
      </c>
      <c r="D75" s="10">
        <v>348199.28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13715613.870000001</v>
      </c>
      <c r="L75" s="10">
        <f t="shared" si="3"/>
        <v>1433244.06</v>
      </c>
    </row>
    <row r="76" spans="1:13" x14ac:dyDescent="0.3">
      <c r="A76" s="1" t="s">
        <v>581</v>
      </c>
      <c r="B76" s="26" t="s">
        <v>585</v>
      </c>
      <c r="C76" s="10">
        <v>3610300</v>
      </c>
      <c r="D76" s="10">
        <v>355200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31502200</v>
      </c>
      <c r="L76" s="10">
        <f t="shared" si="4"/>
        <v>1907700</v>
      </c>
    </row>
    <row r="77" spans="1:13" x14ac:dyDescent="0.3">
      <c r="A77" s="1" t="s">
        <v>581</v>
      </c>
      <c r="B77" s="26" t="s">
        <v>586</v>
      </c>
      <c r="C77" s="10">
        <v>2877091</v>
      </c>
      <c r="D77" s="10">
        <v>326199</v>
      </c>
      <c r="E77" s="10">
        <v>73264</v>
      </c>
      <c r="F77" s="10">
        <v>27</v>
      </c>
      <c r="G77" s="10"/>
      <c r="H77" s="10"/>
      <c r="I77" s="4"/>
      <c r="J77" s="4"/>
      <c r="K77" s="10">
        <f t="shared" ref="K77:L77" si="5">C38+E38+G38+I38+C77+E77</f>
        <v>33144430</v>
      </c>
      <c r="L77" s="10">
        <f t="shared" si="5"/>
        <v>3217259</v>
      </c>
    </row>
    <row r="78" spans="1:13" x14ac:dyDescent="0.3">
      <c r="A78" s="1" t="s">
        <v>581</v>
      </c>
      <c r="B78" s="26" t="s">
        <v>587</v>
      </c>
      <c r="C78" s="10">
        <v>2039537</v>
      </c>
      <c r="D78" s="10">
        <v>341942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10269551</v>
      </c>
      <c r="L78" s="10">
        <f t="shared" si="6"/>
        <v>745986</v>
      </c>
    </row>
    <row r="79" spans="1:13" x14ac:dyDescent="0.3">
      <c r="A79" s="1" t="s">
        <v>581</v>
      </c>
      <c r="B79" s="26" t="s">
        <v>588</v>
      </c>
      <c r="C79" s="10">
        <v>24864442</v>
      </c>
      <c r="D79" s="10">
        <v>1676223</v>
      </c>
      <c r="E79" s="10">
        <v>0</v>
      </c>
      <c r="F79" s="10">
        <v>1470150</v>
      </c>
      <c r="G79" s="10"/>
      <c r="H79" s="10"/>
      <c r="I79" s="4"/>
      <c r="J79" s="4"/>
      <c r="K79" s="10">
        <f t="shared" ref="K79:L79" si="7">C40+E40+G40+I40+C79+E79</f>
        <v>129634584</v>
      </c>
      <c r="L79" s="10">
        <f t="shared" si="7"/>
        <v>14974538</v>
      </c>
    </row>
    <row r="80" spans="1:13" x14ac:dyDescent="0.3">
      <c r="A80" s="1" t="s">
        <v>581</v>
      </c>
      <c r="B80" s="26" t="s">
        <v>589</v>
      </c>
      <c r="C80" s="10">
        <v>5288976</v>
      </c>
      <c r="D80" s="10">
        <v>1021429</v>
      </c>
      <c r="E80" s="10">
        <v>1577339</v>
      </c>
      <c r="F80" s="10">
        <v>1547700</v>
      </c>
      <c r="G80" s="10"/>
      <c r="H80" s="10"/>
      <c r="I80" s="4"/>
      <c r="J80" s="4"/>
      <c r="K80" s="10">
        <f t="shared" ref="K80:L80" si="8">C41+E41+G41+I41+C80+E80</f>
        <v>41493485</v>
      </c>
      <c r="L80" s="10">
        <f t="shared" si="8"/>
        <v>5673988</v>
      </c>
    </row>
    <row r="81" spans="1:12" x14ac:dyDescent="0.3">
      <c r="A81" s="1" t="s">
        <v>581</v>
      </c>
      <c r="B81" s="26" t="s">
        <v>590</v>
      </c>
      <c r="C81" s="10">
        <v>12516903.699999999</v>
      </c>
      <c r="D81" s="10">
        <v>1005808.72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70260889.25</v>
      </c>
      <c r="L81" s="10">
        <f t="shared" si="9"/>
        <v>5952672.8500000006</v>
      </c>
    </row>
    <row r="82" spans="1:12" x14ac:dyDescent="0.3">
      <c r="A82" s="1" t="s">
        <v>581</v>
      </c>
      <c r="B82" s="26" t="s">
        <v>591</v>
      </c>
      <c r="C82" s="10">
        <v>6280442.4100000001</v>
      </c>
      <c r="D82" s="10">
        <v>3191944.18</v>
      </c>
      <c r="E82" s="10">
        <v>670858.29</v>
      </c>
      <c r="F82" s="10">
        <v>397963.18</v>
      </c>
      <c r="G82" s="10"/>
      <c r="H82" s="10"/>
      <c r="I82" s="4"/>
      <c r="J82" s="4"/>
      <c r="K82" s="10">
        <f t="shared" ref="K82:L82" si="10">C43+E43+G43+I43+C82+E82</f>
        <v>20751533.859999999</v>
      </c>
      <c r="L82" s="10">
        <f t="shared" si="10"/>
        <v>7369597.79</v>
      </c>
    </row>
    <row r="83" spans="1:12" x14ac:dyDescent="0.3">
      <c r="A83" s="1" t="s">
        <v>581</v>
      </c>
      <c r="B83" s="26" t="s">
        <v>592</v>
      </c>
      <c r="C83" s="10">
        <v>576078.36</v>
      </c>
      <c r="D83" s="10">
        <v>102230.97</v>
      </c>
      <c r="E83" s="10">
        <v>2064923.77</v>
      </c>
      <c r="F83" s="10">
        <v>1715444.42</v>
      </c>
      <c r="G83" s="10"/>
      <c r="H83" s="10"/>
      <c r="I83" s="4"/>
      <c r="J83" s="4"/>
      <c r="K83" s="10">
        <f t="shared" ref="K83:L83" si="11">C44+E44+G44+I44+C83+E83</f>
        <v>10983220.23</v>
      </c>
      <c r="L83" s="10">
        <f t="shared" si="11"/>
        <v>4412875.9000000004</v>
      </c>
    </row>
    <row r="84" spans="1:12" x14ac:dyDescent="0.3">
      <c r="A84" s="1" t="s">
        <v>581</v>
      </c>
      <c r="B84" s="26" t="s">
        <v>593</v>
      </c>
      <c r="C84" s="10">
        <v>1830160.38</v>
      </c>
      <c r="D84" s="10">
        <v>403202.27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11312516.190000001</v>
      </c>
      <c r="L84" s="10">
        <f t="shared" si="12"/>
        <v>1268440.42</v>
      </c>
    </row>
    <row r="85" spans="1:12" x14ac:dyDescent="0.3">
      <c r="A85" s="1" t="s">
        <v>581</v>
      </c>
      <c r="B85" s="26" t="s">
        <v>594</v>
      </c>
      <c r="C85" s="10">
        <v>1481512.6</v>
      </c>
      <c r="D85" s="10">
        <v>40000</v>
      </c>
      <c r="E85" s="10">
        <v>0</v>
      </c>
      <c r="F85" s="10">
        <v>302745.71999999997</v>
      </c>
      <c r="G85" s="10"/>
      <c r="H85" s="10"/>
      <c r="I85" s="4"/>
      <c r="J85" s="4"/>
      <c r="K85" s="10">
        <f t="shared" ref="K85:L85" si="13">C46+E46+G46+I46+C85+E85</f>
        <v>17635477.16</v>
      </c>
      <c r="L85" s="10">
        <f t="shared" si="13"/>
        <v>2186865.7199999997</v>
      </c>
    </row>
    <row r="86" spans="1:12" x14ac:dyDescent="0.3">
      <c r="A86" s="1" t="s">
        <v>581</v>
      </c>
      <c r="B86" s="26" t="s">
        <v>595</v>
      </c>
      <c r="C86" s="10">
        <v>969550.03</v>
      </c>
      <c r="D86" s="10">
        <v>76852.41</v>
      </c>
      <c r="E86" s="10">
        <v>88.42</v>
      </c>
      <c r="F86" s="10">
        <v>0</v>
      </c>
      <c r="G86" s="10"/>
      <c r="H86" s="10"/>
      <c r="I86" s="4"/>
      <c r="J86" s="4"/>
      <c r="K86" s="10">
        <f t="shared" ref="K86:L86" si="14">C47+E47+G47+I47+C86+E86</f>
        <v>8578993.459999999</v>
      </c>
      <c r="L86" s="10">
        <f t="shared" si="14"/>
        <v>282261.01</v>
      </c>
    </row>
    <row r="87" spans="1:12" x14ac:dyDescent="0.3">
      <c r="A87" s="1" t="s">
        <v>581</v>
      </c>
      <c r="B87" s="26" t="s">
        <v>596</v>
      </c>
      <c r="C87" s="10">
        <v>1037502.72</v>
      </c>
      <c r="D87" s="10">
        <v>316545.05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5">C48+E48+G48+I48+C87+E87</f>
        <v>6635411.5499999998</v>
      </c>
      <c r="L87" s="10">
        <f t="shared" si="15"/>
        <v>1136420.26</v>
      </c>
    </row>
    <row r="88" spans="1:12" x14ac:dyDescent="0.3">
      <c r="A88" s="1" t="s">
        <v>581</v>
      </c>
      <c r="B88" s="26" t="s">
        <v>597</v>
      </c>
      <c r="C88" s="10">
        <v>998289.91</v>
      </c>
      <c r="D88" s="10">
        <v>268485.65000000002</v>
      </c>
      <c r="E88" s="10">
        <v>2762.73</v>
      </c>
      <c r="F88" s="10">
        <v>0</v>
      </c>
      <c r="G88" s="10"/>
      <c r="H88" s="10"/>
      <c r="I88" s="4"/>
      <c r="J88" s="4"/>
      <c r="K88" s="10">
        <f t="shared" ref="K88:L88" si="16">C49+E49+G49+I49+C88+E88</f>
        <v>4219542.6400000006</v>
      </c>
      <c r="L88" s="10">
        <f t="shared" si="16"/>
        <v>350643.32</v>
      </c>
    </row>
    <row r="89" spans="1:12" x14ac:dyDescent="0.3">
      <c r="A89" s="1" t="s">
        <v>581</v>
      </c>
      <c r="B89" s="26" t="s">
        <v>598</v>
      </c>
      <c r="C89" s="10">
        <v>4223790.88</v>
      </c>
      <c r="D89" s="10">
        <v>740769.99</v>
      </c>
      <c r="E89" s="10">
        <v>13710.44</v>
      </c>
      <c r="F89" s="10">
        <v>0</v>
      </c>
      <c r="G89" s="10"/>
      <c r="H89" s="10"/>
      <c r="I89" s="4"/>
      <c r="J89" s="4"/>
      <c r="K89" s="10">
        <f t="shared" ref="K89:L89" si="17">C50+E50+G50+I50+C89+E89</f>
        <v>18087983.990000002</v>
      </c>
      <c r="L89" s="10">
        <f t="shared" si="17"/>
        <v>1141745.53</v>
      </c>
    </row>
    <row r="90" spans="1:12" x14ac:dyDescent="0.3">
      <c r="A90" s="1" t="s">
        <v>581</v>
      </c>
      <c r="B90" s="26" t="s">
        <v>599</v>
      </c>
      <c r="C90" s="10">
        <v>807434.72</v>
      </c>
      <c r="D90" s="10">
        <v>317702.24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5651434.4099999992</v>
      </c>
      <c r="L90" s="10">
        <f t="shared" si="18"/>
        <v>1100368.08</v>
      </c>
    </row>
    <row r="91" spans="1:12" x14ac:dyDescent="0.3">
      <c r="A91" s="1" t="s">
        <v>581</v>
      </c>
      <c r="B91" s="26" t="s">
        <v>600</v>
      </c>
      <c r="C91" s="10">
        <v>1986972.84</v>
      </c>
      <c r="D91" s="10">
        <v>531171.46</v>
      </c>
      <c r="E91" s="10">
        <v>-0.01</v>
      </c>
      <c r="F91" s="10">
        <v>0</v>
      </c>
      <c r="G91" s="10"/>
      <c r="H91" s="10"/>
      <c r="I91" s="4"/>
      <c r="J91" s="4"/>
      <c r="K91" s="10">
        <f t="shared" ref="K91:L91" si="19">C52+E52+G52+I52+C91+E91</f>
        <v>11234062.780000001</v>
      </c>
      <c r="L91" s="10">
        <f t="shared" si="19"/>
        <v>1683163.3199999998</v>
      </c>
    </row>
    <row r="92" spans="1:12" x14ac:dyDescent="0.3">
      <c r="A92" s="1" t="s">
        <v>581</v>
      </c>
      <c r="B92" s="26" t="s">
        <v>601</v>
      </c>
      <c r="C92" s="10">
        <v>1889832</v>
      </c>
      <c r="D92" s="10">
        <v>522277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17076611</v>
      </c>
      <c r="L92" s="10">
        <f t="shared" si="20"/>
        <v>5652152</v>
      </c>
    </row>
    <row r="93" spans="1:12" x14ac:dyDescent="0.3">
      <c r="A93" s="1" t="s">
        <v>581</v>
      </c>
      <c r="B93" s="26" t="s">
        <v>602</v>
      </c>
      <c r="C93" s="10">
        <v>1594315.67</v>
      </c>
      <c r="D93" s="10">
        <v>124690.32</v>
      </c>
      <c r="E93" s="10">
        <v>3894.02</v>
      </c>
      <c r="F93" s="10">
        <v>1073.53</v>
      </c>
      <c r="G93" s="10"/>
      <c r="H93" s="10"/>
      <c r="I93" s="4"/>
      <c r="J93" s="4"/>
      <c r="K93" s="10">
        <f t="shared" ref="K93:L93" si="21">C54+E54+G54+I54+C93+E93</f>
        <v>12587921.220000001</v>
      </c>
      <c r="L93" s="10">
        <f t="shared" si="21"/>
        <v>948796.87999999989</v>
      </c>
    </row>
    <row r="94" spans="1:12" x14ac:dyDescent="0.3">
      <c r="A94" s="1" t="s">
        <v>581</v>
      </c>
      <c r="B94" s="26" t="s">
        <v>603</v>
      </c>
      <c r="C94" s="10">
        <v>1238675</v>
      </c>
      <c r="D94" s="10">
        <v>199042</v>
      </c>
      <c r="E94" s="10">
        <v>1596739.37</v>
      </c>
      <c r="F94" s="10">
        <v>117013.24</v>
      </c>
      <c r="G94" s="10"/>
      <c r="H94" s="10"/>
      <c r="I94" s="4"/>
      <c r="J94" s="4"/>
      <c r="K94" s="10">
        <f t="shared" ref="K94:L94" si="22">C55+E55+G55+I55+C94+E94</f>
        <v>6420582.3700000001</v>
      </c>
      <c r="L94" s="10">
        <f t="shared" si="22"/>
        <v>380795.24</v>
      </c>
    </row>
    <row r="95" spans="1:12" x14ac:dyDescent="0.3">
      <c r="A95" s="1" t="s">
        <v>581</v>
      </c>
      <c r="B95" s="26" t="s">
        <v>604</v>
      </c>
      <c r="C95" s="10">
        <v>908351.61</v>
      </c>
      <c r="D95" s="10">
        <v>178898.31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5496127.2299999995</v>
      </c>
      <c r="L95" s="10">
        <f t="shared" si="23"/>
        <v>215317.82</v>
      </c>
    </row>
    <row r="96" spans="1:12" x14ac:dyDescent="0.3">
      <c r="A96" s="1" t="s">
        <v>581</v>
      </c>
      <c r="B96" s="26" t="s">
        <v>605</v>
      </c>
      <c r="C96" s="10">
        <v>1391634.67</v>
      </c>
      <c r="D96" s="10">
        <v>385318.95</v>
      </c>
      <c r="E96" s="10">
        <v>0</v>
      </c>
      <c r="F96" s="10">
        <v>0</v>
      </c>
      <c r="G96" s="10"/>
      <c r="H96" s="10"/>
      <c r="I96" s="4"/>
      <c r="J96" s="4"/>
      <c r="K96" s="10">
        <f t="shared" ref="K96:L96" si="24">C57+E57+G57+I57+C96+E96</f>
        <v>5228935.0199999996</v>
      </c>
      <c r="L96" s="10">
        <f t="shared" si="24"/>
        <v>663075.81000000006</v>
      </c>
    </row>
    <row r="97" spans="1:13" x14ac:dyDescent="0.3">
      <c r="A97" s="1" t="s">
        <v>581</v>
      </c>
      <c r="B97" s="26" t="s">
        <v>606</v>
      </c>
      <c r="C97" s="10">
        <v>997385.99</v>
      </c>
      <c r="D97" s="10">
        <v>164812.17000000001</v>
      </c>
      <c r="E97" s="10">
        <v>96239.01</v>
      </c>
      <c r="F97" s="10">
        <v>62024.89</v>
      </c>
      <c r="G97" s="10"/>
      <c r="H97" s="10"/>
      <c r="I97" s="4"/>
      <c r="J97" s="4"/>
      <c r="K97" s="10">
        <f t="shared" ref="K97:L97" si="25">C58+E58+G58+I58+C97+E97</f>
        <v>6623495.4100000001</v>
      </c>
      <c r="L97" s="10">
        <f t="shared" si="25"/>
        <v>892450.35</v>
      </c>
    </row>
    <row r="98" spans="1:13" x14ac:dyDescent="0.3">
      <c r="A98" s="1" t="s">
        <v>581</v>
      </c>
      <c r="B98" s="26" t="s">
        <v>607</v>
      </c>
      <c r="C98" s="10">
        <v>5061500</v>
      </c>
      <c r="D98" s="10">
        <v>772300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57269800</v>
      </c>
      <c r="L98" s="10">
        <f t="shared" si="26"/>
        <v>4566600</v>
      </c>
    </row>
    <row r="99" spans="1:13" x14ac:dyDescent="0.3">
      <c r="A99" s="1" t="s">
        <v>581</v>
      </c>
      <c r="B99" s="26" t="s">
        <v>608</v>
      </c>
      <c r="C99" s="10">
        <v>1978220.67</v>
      </c>
      <c r="D99" s="10">
        <v>203107.1</v>
      </c>
      <c r="E99" s="10">
        <v>758593.53</v>
      </c>
      <c r="F99" s="10">
        <v>727697.53</v>
      </c>
      <c r="G99" s="10"/>
      <c r="H99" s="10"/>
      <c r="I99" s="4"/>
      <c r="J99" s="4"/>
      <c r="K99" s="10">
        <f t="shared" ref="K99:L99" si="27">C60+E60+G60+I60+C99+E99</f>
        <v>15841198.469999999</v>
      </c>
      <c r="L99" s="10">
        <f t="shared" si="27"/>
        <v>2668926.59</v>
      </c>
    </row>
    <row r="100" spans="1:13" x14ac:dyDescent="0.3">
      <c r="A100" s="1" t="s">
        <v>581</v>
      </c>
      <c r="B100" s="26" t="s">
        <v>609</v>
      </c>
      <c r="C100" s="10">
        <v>3058214.63</v>
      </c>
      <c r="D100" s="10">
        <v>386220.44</v>
      </c>
      <c r="E100" s="10">
        <v>1042675.44</v>
      </c>
      <c r="F100" s="10">
        <v>1019377</v>
      </c>
      <c r="G100" s="10"/>
      <c r="H100" s="10"/>
      <c r="I100" s="4"/>
      <c r="J100" s="4"/>
      <c r="K100" s="10">
        <f t="shared" ref="K100:L100" si="28">C61+E61+G61+I61+C100+E100</f>
        <v>16449172.33</v>
      </c>
      <c r="L100" s="10">
        <f t="shared" si="28"/>
        <v>2047468.91</v>
      </c>
    </row>
    <row r="101" spans="1:13" x14ac:dyDescent="0.3">
      <c r="A101" s="1" t="s">
        <v>581</v>
      </c>
      <c r="B101" s="26" t="s">
        <v>610</v>
      </c>
      <c r="C101" s="10">
        <v>1863770.18</v>
      </c>
      <c r="D101" s="10">
        <v>675901.02</v>
      </c>
      <c r="E101" s="10">
        <v>65155.31</v>
      </c>
      <c r="F101" s="10">
        <v>45188.56</v>
      </c>
      <c r="G101" s="10"/>
      <c r="H101" s="10"/>
      <c r="I101" s="4"/>
      <c r="J101" s="4"/>
      <c r="K101" s="10">
        <f t="shared" ref="K101:L101" si="29">C62+E62+G62+I62+C101+E101</f>
        <v>11931655.310000001</v>
      </c>
      <c r="L101" s="10">
        <f t="shared" si="29"/>
        <v>2494011.92</v>
      </c>
    </row>
    <row r="102" spans="1:13" x14ac:dyDescent="0.3">
      <c r="A102" s="1" t="s">
        <v>581</v>
      </c>
      <c r="B102" s="26" t="s">
        <v>611</v>
      </c>
      <c r="C102" s="10">
        <v>1956621</v>
      </c>
      <c r="D102" s="10">
        <v>233214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12132785</v>
      </c>
      <c r="L102" s="10">
        <f>D63+F63+H63+J63+D102+F102</f>
        <v>1220594</v>
      </c>
    </row>
    <row r="103" spans="1:13" x14ac:dyDescent="0.3">
      <c r="A103" s="1" t="s">
        <v>359</v>
      </c>
      <c r="B103" s="26" t="s">
        <v>612</v>
      </c>
      <c r="C103" s="10">
        <v>1327146.3899999999</v>
      </c>
      <c r="D103" s="10">
        <v>145298.15</v>
      </c>
      <c r="E103" s="10">
        <v>27056.28</v>
      </c>
      <c r="F103" s="10">
        <v>20000</v>
      </c>
      <c r="G103" s="10"/>
      <c r="H103" s="10"/>
      <c r="I103" s="4"/>
      <c r="J103" s="4"/>
      <c r="K103" s="10">
        <f>C64+E64+G64+I64+C103+E103</f>
        <v>12280858.450000001</v>
      </c>
      <c r="L103" s="10">
        <f>D64+F64+H64+J64+D103+F103</f>
        <v>1218965.7599999998</v>
      </c>
    </row>
    <row r="104" spans="1:13" x14ac:dyDescent="0.3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3">
      <c r="B105" s="26" t="s">
        <v>225</v>
      </c>
      <c r="C105" s="11">
        <f>SUBTOTAL(9,C72:C104)</f>
        <v>101002002.45</v>
      </c>
      <c r="D105" s="11">
        <f>SUBTOTAL(9,D72:D104)</f>
        <v>16129572.08</v>
      </c>
      <c r="E105" s="11">
        <f>SUBTOTAL(9,E72:E104)</f>
        <v>7994199.5500000007</v>
      </c>
      <c r="F105" s="11">
        <f>SUBTOTAL(9,F72:F104)</f>
        <v>7426405.0699999994</v>
      </c>
      <c r="G105" s="4"/>
      <c r="H105" s="4"/>
      <c r="I105" s="4"/>
      <c r="J105" s="4"/>
      <c r="K105" s="11">
        <f>SUBTOTAL(9,K72:K104)</f>
        <v>638914170.62000024</v>
      </c>
      <c r="L105" s="11">
        <f>SUBTOTAL(9,L72:L104)</f>
        <v>80252268.200000018</v>
      </c>
    </row>
    <row r="106" spans="1:13" x14ac:dyDescent="0.3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3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3">
      <c r="B108" s="26"/>
      <c r="C108" s="213"/>
      <c r="D108" s="213"/>
      <c r="E108" s="213"/>
      <c r="F108" s="213"/>
      <c r="G108" s="213"/>
      <c r="H108" s="213"/>
      <c r="I108" s="213"/>
      <c r="J108" s="218"/>
      <c r="K108" s="209" t="s">
        <v>146</v>
      </c>
      <c r="L108" s="223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56" t="s">
        <v>251</v>
      </c>
      <c r="L109" s="156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28" t="s">
        <v>253</v>
      </c>
      <c r="M110" s="6"/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3">
      <c r="A112" s="1" t="s">
        <v>159</v>
      </c>
      <c r="B112" s="26"/>
      <c r="C112" s="4"/>
      <c r="D112" s="4"/>
      <c r="E112" s="4"/>
      <c r="F112" s="4"/>
      <c r="G112" s="4"/>
      <c r="H112" s="216" t="s">
        <v>507</v>
      </c>
      <c r="I112" s="216"/>
      <c r="J112" s="216"/>
      <c r="K112" s="152">
        <v>0</v>
      </c>
      <c r="L112" s="152">
        <v>0</v>
      </c>
    </row>
    <row r="113" spans="1:12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638914170.62000024</v>
      </c>
      <c r="L113" s="15">
        <f>L105+L112</f>
        <v>80252268.200000018</v>
      </c>
    </row>
    <row r="114" spans="1:12" x14ac:dyDescent="0.3">
      <c r="A114" s="1" t="s">
        <v>77</v>
      </c>
      <c r="B114" s="26"/>
      <c r="C114" s="4"/>
      <c r="D114" s="4"/>
      <c r="E114" s="4"/>
      <c r="F114" s="4"/>
      <c r="G114" s="4"/>
      <c r="H114" s="216" t="s">
        <v>493</v>
      </c>
      <c r="I114" s="216"/>
      <c r="J114" s="216"/>
      <c r="K114" s="4">
        <v>2415812</v>
      </c>
      <c r="L114" s="4">
        <v>2415812</v>
      </c>
    </row>
    <row r="115" spans="1:12" ht="13.5" thickBot="1" x14ac:dyDescent="0.35">
      <c r="B115" s="10"/>
      <c r="C115" s="10"/>
      <c r="D115" s="10"/>
      <c r="E115" s="10"/>
      <c r="F115" s="10"/>
      <c r="G115" s="10"/>
      <c r="H115" s="139"/>
      <c r="I115" s="139"/>
      <c r="J115" s="139"/>
      <c r="K115" s="139"/>
      <c r="L115" s="139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17" t="s">
        <v>160</v>
      </c>
      <c r="I116" s="217"/>
      <c r="J116" s="217"/>
      <c r="K116" s="141">
        <f>K113-K114</f>
        <v>636498358.62000024</v>
      </c>
      <c r="L116" s="163">
        <f>L113-L114</f>
        <v>77836456.200000018</v>
      </c>
    </row>
    <row r="117" spans="1:12" ht="13.5" thickTop="1" x14ac:dyDescent="0.3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L118" s="6"/>
    </row>
    <row r="119" spans="1:12" x14ac:dyDescent="0.3">
      <c r="C119" s="39"/>
      <c r="D119" s="39"/>
      <c r="L119" s="6"/>
    </row>
    <row r="120" spans="1:12" x14ac:dyDescent="0.3">
      <c r="C120" s="7"/>
      <c r="L120" s="6"/>
    </row>
    <row r="121" spans="1:12" x14ac:dyDescent="0.3">
      <c r="C121" s="7"/>
    </row>
    <row r="122" spans="1:12" x14ac:dyDescent="0.3">
      <c r="C122" s="7"/>
      <c r="D122" s="7"/>
    </row>
    <row r="123" spans="1:12" x14ac:dyDescent="0.3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1.54296875" style="1" hidden="1" customWidth="1"/>
    <col min="2" max="2" width="27.81640625" style="1" customWidth="1"/>
    <col min="3" max="29" width="13" style="1" customWidth="1"/>
    <col min="30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s="22" customFormat="1" ht="12.75" customHeight="1" x14ac:dyDescent="0.35">
      <c r="A8" s="1"/>
      <c r="D8" s="1"/>
      <c r="E8" s="1"/>
      <c r="F8" s="1"/>
      <c r="G8" s="1"/>
      <c r="H8" s="1"/>
      <c r="I8" s="23"/>
      <c r="J8" s="1"/>
    </row>
    <row r="9" spans="1:12" hidden="1" x14ac:dyDescent="0.3">
      <c r="A9" s="1" t="s">
        <v>148</v>
      </c>
    </row>
    <row r="10" spans="1:12" hidden="1" x14ac:dyDescent="0.3">
      <c r="A10" s="1" t="s">
        <v>236</v>
      </c>
    </row>
    <row r="11" spans="1:12" hidden="1" x14ac:dyDescent="0.3">
      <c r="A11" s="1" t="s">
        <v>249</v>
      </c>
      <c r="B11" s="8"/>
      <c r="K11" s="1" t="s">
        <v>226</v>
      </c>
      <c r="L11" s="1" t="s">
        <v>226</v>
      </c>
    </row>
    <row r="12" spans="1:12" hidden="1" x14ac:dyDescent="0.3">
      <c r="A12" s="1" t="s">
        <v>231</v>
      </c>
      <c r="C12" s="7"/>
      <c r="E12" s="7"/>
      <c r="G12" s="7"/>
      <c r="I12" s="7"/>
      <c r="K12" s="7">
        <v>10</v>
      </c>
      <c r="L12" s="1">
        <v>30</v>
      </c>
    </row>
    <row r="13" spans="1:12" hidden="1" x14ac:dyDescent="0.3">
      <c r="A13" s="1" t="s">
        <v>221</v>
      </c>
      <c r="K13" s="1" t="s">
        <v>175</v>
      </c>
      <c r="L13" s="1" t="s">
        <v>175</v>
      </c>
    </row>
    <row r="14" spans="1:12" s="22" customFormat="1" ht="12.75" hidden="1" customHeight="1" x14ac:dyDescent="0.35">
      <c r="A14" s="1" t="s">
        <v>361</v>
      </c>
      <c r="C14" s="1"/>
      <c r="D14" s="1"/>
      <c r="E14" s="1"/>
      <c r="F14" s="1"/>
      <c r="G14" s="1"/>
      <c r="H14" s="1"/>
      <c r="I14" s="1"/>
      <c r="J14" s="1"/>
      <c r="K14" s="1" t="s">
        <v>354</v>
      </c>
      <c r="L14" s="1" t="s">
        <v>355</v>
      </c>
    </row>
    <row r="15" spans="1:12" s="22" customFormat="1" ht="12.75" customHeight="1" x14ac:dyDescent="0.35">
      <c r="A15" s="1"/>
      <c r="D15" s="1"/>
      <c r="E15" s="1"/>
      <c r="F15" s="1"/>
      <c r="G15" s="1"/>
      <c r="H15" s="1"/>
      <c r="I15" s="23"/>
      <c r="J15" s="1"/>
    </row>
    <row r="16" spans="1:12" hidden="1" x14ac:dyDescent="0.3">
      <c r="A16" s="1" t="s">
        <v>562</v>
      </c>
    </row>
    <row r="17" spans="1:12" hidden="1" x14ac:dyDescent="0.3">
      <c r="A17" s="1" t="s">
        <v>237</v>
      </c>
    </row>
    <row r="18" spans="1:12" hidden="1" x14ac:dyDescent="0.3">
      <c r="A18" s="1" t="s">
        <v>250</v>
      </c>
      <c r="B18" s="8" t="s">
        <v>260</v>
      </c>
      <c r="C18" s="1" t="s">
        <v>226</v>
      </c>
      <c r="D18" s="1" t="s">
        <v>226</v>
      </c>
      <c r="E18" s="1" t="s">
        <v>226</v>
      </c>
      <c r="F18" s="1" t="s">
        <v>226</v>
      </c>
    </row>
    <row r="19" spans="1:12" hidden="1" x14ac:dyDescent="0.3">
      <c r="A19" s="1" t="s">
        <v>232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3">
      <c r="A20" s="1" t="s">
        <v>222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35">
      <c r="A21" s="1" t="s">
        <v>368</v>
      </c>
      <c r="C21" s="1" t="s">
        <v>354</v>
      </c>
      <c r="D21" s="1" t="s">
        <v>355</v>
      </c>
      <c r="E21" s="1" t="s">
        <v>354</v>
      </c>
      <c r="F21" s="1" t="s">
        <v>355</v>
      </c>
      <c r="G21" s="1"/>
      <c r="H21" s="1"/>
      <c r="I21" s="23"/>
      <c r="J21" s="1"/>
    </row>
    <row r="22" spans="1:12" customFormat="1" ht="12.5" x14ac:dyDescent="0.25"/>
    <row r="23" spans="1:12" s="22" customFormat="1" ht="12.75" customHeight="1" x14ac:dyDescent="0.35">
      <c r="A23" s="1"/>
      <c r="D23" s="1"/>
      <c r="E23" s="1"/>
      <c r="F23" s="1"/>
      <c r="G23" s="1"/>
      <c r="H23" s="1"/>
      <c r="I23" s="23"/>
      <c r="J23" s="1"/>
    </row>
    <row r="24" spans="1:12" hidden="1" x14ac:dyDescent="0.3">
      <c r="A24" s="1" t="s">
        <v>176</v>
      </c>
    </row>
    <row r="25" spans="1:12" hidden="1" x14ac:dyDescent="0.3">
      <c r="A25" s="1" t="s">
        <v>371</v>
      </c>
    </row>
    <row r="26" spans="1:12" hidden="1" x14ac:dyDescent="0.3">
      <c r="A26" s="1" t="s">
        <v>372</v>
      </c>
      <c r="B26" s="8"/>
      <c r="K26" s="1" t="s">
        <v>226</v>
      </c>
      <c r="L26" s="1" t="s">
        <v>226</v>
      </c>
    </row>
    <row r="27" spans="1:12" hidden="1" x14ac:dyDescent="0.3">
      <c r="A27" s="1" t="s">
        <v>373</v>
      </c>
      <c r="C27" s="7"/>
      <c r="E27" s="7"/>
      <c r="G27" s="7"/>
      <c r="I27" s="7"/>
      <c r="K27" s="7">
        <v>10</v>
      </c>
      <c r="L27" s="1">
        <v>10</v>
      </c>
    </row>
    <row r="28" spans="1:12" hidden="1" x14ac:dyDescent="0.3">
      <c r="A28" s="1" t="s">
        <v>374</v>
      </c>
      <c r="K28" s="1">
        <v>80</v>
      </c>
      <c r="L28" s="1">
        <v>80</v>
      </c>
    </row>
    <row r="29" spans="1:12" s="22" customFormat="1" ht="12.75" hidden="1" customHeight="1" x14ac:dyDescent="0.35">
      <c r="A29" s="1" t="s">
        <v>375</v>
      </c>
      <c r="C29" s="1"/>
      <c r="D29" s="1"/>
      <c r="E29" s="1"/>
      <c r="F29" s="1"/>
      <c r="G29" s="1"/>
      <c r="H29" s="1"/>
      <c r="I29" s="23"/>
      <c r="J29" s="1"/>
      <c r="K29" s="7" t="s">
        <v>355</v>
      </c>
      <c r="L29" s="7" t="s">
        <v>355</v>
      </c>
    </row>
    <row r="32" spans="1:12" ht="17.5" x14ac:dyDescent="0.35">
      <c r="B32" s="208" t="s">
        <v>258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</row>
    <row r="33" spans="1:13" ht="25.5" customHeight="1" x14ac:dyDescent="0.3">
      <c r="B33" s="13" t="s">
        <v>506</v>
      </c>
      <c r="C33" s="209" t="s">
        <v>335</v>
      </c>
      <c r="D33" s="210"/>
      <c r="E33" s="209" t="s">
        <v>336</v>
      </c>
      <c r="F33" s="210"/>
      <c r="G33" s="209" t="s">
        <v>337</v>
      </c>
      <c r="H33" s="210"/>
      <c r="I33" s="209" t="s">
        <v>338</v>
      </c>
      <c r="J33" s="210"/>
      <c r="K33" s="25"/>
      <c r="L33" s="4"/>
      <c r="M33" s="6"/>
    </row>
    <row r="34" spans="1:13" x14ac:dyDescent="0.3">
      <c r="B34" s="26"/>
      <c r="C34" s="27" t="s">
        <v>251</v>
      </c>
      <c r="D34" s="27" t="s">
        <v>252</v>
      </c>
      <c r="E34" s="27" t="s">
        <v>251</v>
      </c>
      <c r="F34" s="27" t="s">
        <v>252</v>
      </c>
      <c r="G34" s="27" t="s">
        <v>251</v>
      </c>
      <c r="H34" s="27" t="s">
        <v>252</v>
      </c>
      <c r="I34" s="27" t="s">
        <v>251</v>
      </c>
      <c r="J34" s="27" t="s">
        <v>252</v>
      </c>
      <c r="K34" s="28"/>
      <c r="L34" s="28"/>
    </row>
    <row r="35" spans="1:13" x14ac:dyDescent="0.3">
      <c r="B35" s="26"/>
      <c r="C35" s="27" t="s">
        <v>253</v>
      </c>
      <c r="D35" s="27" t="s">
        <v>253</v>
      </c>
      <c r="E35" s="27" t="s">
        <v>253</v>
      </c>
      <c r="F35" s="27" t="s">
        <v>253</v>
      </c>
      <c r="G35" s="27" t="s">
        <v>253</v>
      </c>
      <c r="H35" s="27" t="s">
        <v>253</v>
      </c>
      <c r="I35" s="27" t="s">
        <v>253</v>
      </c>
      <c r="J35" s="27" t="s">
        <v>253</v>
      </c>
      <c r="K35" s="28"/>
      <c r="L35" s="28"/>
    </row>
    <row r="36" spans="1:13" x14ac:dyDescent="0.3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3">
      <c r="A37" s="1" t="s">
        <v>581</v>
      </c>
      <c r="B37" s="26" t="s">
        <v>582</v>
      </c>
      <c r="C37" s="10">
        <v>29635</v>
      </c>
      <c r="D37" s="10">
        <v>579</v>
      </c>
      <c r="E37" s="10">
        <v>0</v>
      </c>
      <c r="F37" s="10">
        <v>0</v>
      </c>
      <c r="G37" s="10">
        <v>0</v>
      </c>
      <c r="H37" s="10">
        <v>0</v>
      </c>
      <c r="I37" s="10">
        <v>264988</v>
      </c>
      <c r="J37" s="10">
        <v>57900</v>
      </c>
      <c r="K37" s="4"/>
      <c r="L37" s="4"/>
    </row>
    <row r="38" spans="1:13" x14ac:dyDescent="0.3">
      <c r="A38" s="1" t="s">
        <v>581</v>
      </c>
      <c r="B38" s="26" t="s">
        <v>583</v>
      </c>
      <c r="C38" s="10">
        <v>101960.48</v>
      </c>
      <c r="D38" s="10">
        <v>1228.9000000000001</v>
      </c>
      <c r="E38" s="10">
        <v>0</v>
      </c>
      <c r="F38" s="10">
        <v>0</v>
      </c>
      <c r="G38" s="10">
        <v>0</v>
      </c>
      <c r="H38" s="10">
        <v>0</v>
      </c>
      <c r="I38" s="10">
        <v>708754.52</v>
      </c>
      <c r="J38" s="10">
        <v>587053.93000000005</v>
      </c>
      <c r="K38" s="4"/>
      <c r="L38" s="4"/>
    </row>
    <row r="39" spans="1:13" x14ac:dyDescent="0.3">
      <c r="A39" s="1" t="s">
        <v>581</v>
      </c>
      <c r="B39" s="26" t="s">
        <v>584</v>
      </c>
      <c r="C39" s="10">
        <v>0</v>
      </c>
      <c r="D39" s="10">
        <v>0</v>
      </c>
      <c r="E39" s="10">
        <v>107211.14</v>
      </c>
      <c r="F39" s="10">
        <v>32379.07</v>
      </c>
      <c r="G39" s="10">
        <v>0</v>
      </c>
      <c r="H39" s="10">
        <v>0</v>
      </c>
      <c r="I39" s="10">
        <v>672372.63</v>
      </c>
      <c r="J39" s="10">
        <v>361898.9</v>
      </c>
      <c r="K39" s="4"/>
      <c r="L39" s="4"/>
    </row>
    <row r="40" spans="1:13" x14ac:dyDescent="0.3">
      <c r="A40" s="1" t="s">
        <v>581</v>
      </c>
      <c r="B40" s="26" t="s">
        <v>585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201100</v>
      </c>
      <c r="J40" s="10">
        <v>211300</v>
      </c>
      <c r="K40" s="4"/>
      <c r="L40" s="4"/>
    </row>
    <row r="41" spans="1:13" x14ac:dyDescent="0.3">
      <c r="A41" s="1" t="s">
        <v>581</v>
      </c>
      <c r="B41" s="26" t="s">
        <v>586</v>
      </c>
      <c r="C41" s="10">
        <v>83883</v>
      </c>
      <c r="D41" s="10">
        <v>174</v>
      </c>
      <c r="E41" s="10">
        <v>1869953</v>
      </c>
      <c r="F41" s="10">
        <v>185880</v>
      </c>
      <c r="G41" s="10">
        <v>1197802</v>
      </c>
      <c r="H41" s="10">
        <v>11478</v>
      </c>
      <c r="I41" s="10">
        <v>4182395</v>
      </c>
      <c r="J41" s="10">
        <v>2601082</v>
      </c>
      <c r="K41" s="4"/>
      <c r="L41" s="4"/>
    </row>
    <row r="42" spans="1:13" x14ac:dyDescent="0.3">
      <c r="A42" s="1" t="s">
        <v>581</v>
      </c>
      <c r="B42" s="26" t="s">
        <v>587</v>
      </c>
      <c r="C42" s="10">
        <v>3338</v>
      </c>
      <c r="D42" s="10">
        <v>176</v>
      </c>
      <c r="E42" s="10">
        <v>1614723</v>
      </c>
      <c r="F42" s="10">
        <v>92312</v>
      </c>
      <c r="G42" s="10">
        <v>796</v>
      </c>
      <c r="H42" s="10">
        <v>139</v>
      </c>
      <c r="I42" s="10">
        <v>907692</v>
      </c>
      <c r="J42" s="10">
        <v>485204</v>
      </c>
      <c r="K42" s="4"/>
      <c r="L42" s="4"/>
    </row>
    <row r="43" spans="1:13" x14ac:dyDescent="0.3">
      <c r="A43" s="1" t="s">
        <v>581</v>
      </c>
      <c r="B43" s="26" t="s">
        <v>588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2485019</v>
      </c>
      <c r="J43" s="10">
        <v>384950</v>
      </c>
      <c r="K43" s="4"/>
      <c r="L43" s="4"/>
    </row>
    <row r="44" spans="1:13" x14ac:dyDescent="0.3">
      <c r="A44" s="1" t="s">
        <v>581</v>
      </c>
      <c r="B44" s="26" t="s">
        <v>589</v>
      </c>
      <c r="C44" s="10">
        <v>0</v>
      </c>
      <c r="D44" s="10">
        <v>0</v>
      </c>
      <c r="E44" s="10">
        <v>5859834</v>
      </c>
      <c r="F44" s="10">
        <v>4442000</v>
      </c>
      <c r="G44" s="10">
        <v>0</v>
      </c>
      <c r="H44" s="10">
        <v>0</v>
      </c>
      <c r="I44" s="10">
        <v>587637</v>
      </c>
      <c r="J44" s="10">
        <v>197425</v>
      </c>
      <c r="K44" s="4"/>
      <c r="L44" s="4"/>
    </row>
    <row r="45" spans="1:13" x14ac:dyDescent="0.3">
      <c r="A45" s="1" t="s">
        <v>581</v>
      </c>
      <c r="B45" s="26" t="s">
        <v>590</v>
      </c>
      <c r="C45" s="10">
        <v>0</v>
      </c>
      <c r="D45" s="10">
        <v>0</v>
      </c>
      <c r="E45" s="10">
        <v>585214.81999999995</v>
      </c>
      <c r="F45" s="10">
        <v>31942.69</v>
      </c>
      <c r="G45" s="10">
        <v>0</v>
      </c>
      <c r="H45" s="10">
        <v>0</v>
      </c>
      <c r="I45" s="10">
        <v>1034456.38</v>
      </c>
      <c r="J45" s="10">
        <v>342704.88</v>
      </c>
      <c r="K45" s="4"/>
      <c r="L45" s="4"/>
    </row>
    <row r="46" spans="1:13" x14ac:dyDescent="0.3">
      <c r="A46" s="1" t="s">
        <v>581</v>
      </c>
      <c r="B46" s="26" t="s">
        <v>591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269171.38</v>
      </c>
      <c r="J46" s="10">
        <v>66782.31</v>
      </c>
      <c r="K46" s="4"/>
      <c r="L46" s="4"/>
    </row>
    <row r="47" spans="1:13" x14ac:dyDescent="0.3">
      <c r="A47" s="1" t="s">
        <v>581</v>
      </c>
      <c r="B47" s="26" t="s">
        <v>592</v>
      </c>
      <c r="C47" s="10">
        <v>820345</v>
      </c>
      <c r="D47" s="10">
        <v>405000</v>
      </c>
      <c r="E47" s="10">
        <v>1197550.07</v>
      </c>
      <c r="F47" s="10">
        <v>445707.76</v>
      </c>
      <c r="G47" s="10">
        <v>52289.01</v>
      </c>
      <c r="H47" s="10">
        <v>636.87</v>
      </c>
      <c r="I47" s="10">
        <v>812396.78</v>
      </c>
      <c r="J47" s="10">
        <v>599853.23</v>
      </c>
      <c r="K47" s="4"/>
      <c r="L47" s="4"/>
    </row>
    <row r="48" spans="1:13" x14ac:dyDescent="0.3">
      <c r="A48" s="1" t="s">
        <v>581</v>
      </c>
      <c r="B48" s="26" t="s">
        <v>593</v>
      </c>
      <c r="C48" s="10">
        <v>159091.73000000001</v>
      </c>
      <c r="D48" s="10">
        <v>1429.42</v>
      </c>
      <c r="E48" s="10">
        <v>1744603.17</v>
      </c>
      <c r="F48" s="10">
        <v>926737.36</v>
      </c>
      <c r="G48" s="10">
        <v>277428.09000000003</v>
      </c>
      <c r="H48" s="10">
        <v>158824.23000000001</v>
      </c>
      <c r="I48" s="10">
        <v>1000097.6</v>
      </c>
      <c r="J48" s="10">
        <v>739433.88</v>
      </c>
      <c r="K48" s="4"/>
      <c r="L48" s="4"/>
    </row>
    <row r="49" spans="1:12" x14ac:dyDescent="0.3">
      <c r="A49" s="1" t="s">
        <v>581</v>
      </c>
      <c r="B49" s="26" t="s">
        <v>594</v>
      </c>
      <c r="C49" s="10">
        <v>518152.53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598022.09</v>
      </c>
      <c r="J49" s="10">
        <v>300750</v>
      </c>
      <c r="K49" s="4"/>
      <c r="L49" s="4"/>
    </row>
    <row r="50" spans="1:12" x14ac:dyDescent="0.3">
      <c r="A50" s="1" t="s">
        <v>581</v>
      </c>
      <c r="B50" s="26" t="s">
        <v>595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668195.09</v>
      </c>
      <c r="J50" s="10">
        <v>481196.79</v>
      </c>
      <c r="K50" s="4"/>
      <c r="L50" s="4"/>
    </row>
    <row r="51" spans="1:12" x14ac:dyDescent="0.3">
      <c r="A51" s="1" t="s">
        <v>581</v>
      </c>
      <c r="B51" s="26" t="s">
        <v>596</v>
      </c>
      <c r="C51" s="10">
        <v>515640.04</v>
      </c>
      <c r="D51" s="10">
        <v>126900.88</v>
      </c>
      <c r="E51" s="10">
        <v>0</v>
      </c>
      <c r="F51" s="10">
        <v>0</v>
      </c>
      <c r="G51" s="10">
        <v>0</v>
      </c>
      <c r="H51" s="10">
        <v>0</v>
      </c>
      <c r="I51" s="10">
        <v>524818.06000000006</v>
      </c>
      <c r="J51" s="10">
        <v>335011.71999999997</v>
      </c>
      <c r="K51" s="4"/>
      <c r="L51" s="4"/>
    </row>
    <row r="52" spans="1:12" x14ac:dyDescent="0.3">
      <c r="A52" s="1" t="s">
        <v>581</v>
      </c>
      <c r="B52" s="26" t="s">
        <v>597</v>
      </c>
      <c r="C52" s="10">
        <v>125165.4</v>
      </c>
      <c r="D52" s="10">
        <v>21076.639999999999</v>
      </c>
      <c r="E52" s="10">
        <v>0</v>
      </c>
      <c r="F52" s="10">
        <v>0</v>
      </c>
      <c r="G52" s="10">
        <v>0</v>
      </c>
      <c r="H52" s="10">
        <v>0</v>
      </c>
      <c r="I52" s="10">
        <v>504063.46</v>
      </c>
      <c r="J52" s="10">
        <v>250605.96</v>
      </c>
      <c r="K52" s="4"/>
      <c r="L52" s="4"/>
    </row>
    <row r="53" spans="1:12" x14ac:dyDescent="0.3">
      <c r="A53" s="1" t="s">
        <v>581</v>
      </c>
      <c r="B53" s="26" t="s">
        <v>598</v>
      </c>
      <c r="C53" s="10">
        <v>225622.82</v>
      </c>
      <c r="D53" s="10">
        <v>2756.11</v>
      </c>
      <c r="E53" s="10">
        <v>10000</v>
      </c>
      <c r="F53" s="10">
        <v>5000</v>
      </c>
      <c r="G53" s="10">
        <v>0</v>
      </c>
      <c r="H53" s="10">
        <v>0</v>
      </c>
      <c r="I53" s="10">
        <v>908382.75</v>
      </c>
      <c r="J53" s="10">
        <v>444829.23</v>
      </c>
      <c r="K53" s="4"/>
      <c r="L53" s="4"/>
    </row>
    <row r="54" spans="1:12" x14ac:dyDescent="0.3">
      <c r="A54" s="1" t="s">
        <v>581</v>
      </c>
      <c r="B54" s="26" t="s">
        <v>599</v>
      </c>
      <c r="C54" s="10">
        <v>79483.56</v>
      </c>
      <c r="D54" s="10">
        <v>465.69</v>
      </c>
      <c r="E54" s="10">
        <v>0</v>
      </c>
      <c r="F54" s="10">
        <v>0</v>
      </c>
      <c r="G54" s="10">
        <v>0</v>
      </c>
      <c r="H54" s="10">
        <v>0</v>
      </c>
      <c r="I54" s="10">
        <v>482148.9</v>
      </c>
      <c r="J54" s="10">
        <v>263747.23</v>
      </c>
      <c r="K54" s="4"/>
      <c r="L54" s="4"/>
    </row>
    <row r="55" spans="1:12" x14ac:dyDescent="0.3">
      <c r="A55" s="1" t="s">
        <v>581</v>
      </c>
      <c r="B55" s="26" t="s">
        <v>600</v>
      </c>
      <c r="C55" s="10">
        <v>0</v>
      </c>
      <c r="D55" s="10">
        <v>0</v>
      </c>
      <c r="E55" s="10">
        <v>646419.89</v>
      </c>
      <c r="F55" s="10">
        <v>152909.84</v>
      </c>
      <c r="G55" s="10">
        <v>14259</v>
      </c>
      <c r="H55" s="10">
        <v>0</v>
      </c>
      <c r="I55" s="10">
        <v>807593.61</v>
      </c>
      <c r="J55" s="10">
        <v>393890.74</v>
      </c>
      <c r="K55" s="4"/>
      <c r="L55" s="4"/>
    </row>
    <row r="56" spans="1:12" x14ac:dyDescent="0.3">
      <c r="A56" s="1" t="s">
        <v>581</v>
      </c>
      <c r="B56" s="26" t="s">
        <v>601</v>
      </c>
      <c r="C56" s="10">
        <v>105525</v>
      </c>
      <c r="D56" s="10">
        <v>479</v>
      </c>
      <c r="E56" s="10">
        <v>1086751</v>
      </c>
      <c r="F56" s="10">
        <v>4376</v>
      </c>
      <c r="G56" s="10">
        <v>50901</v>
      </c>
      <c r="H56" s="10">
        <v>596</v>
      </c>
      <c r="I56" s="10">
        <v>1203370</v>
      </c>
      <c r="J56" s="10">
        <v>757150</v>
      </c>
      <c r="K56" s="4"/>
      <c r="L56" s="4"/>
    </row>
    <row r="57" spans="1:12" x14ac:dyDescent="0.3">
      <c r="A57" s="1" t="s">
        <v>581</v>
      </c>
      <c r="B57" s="26" t="s">
        <v>602</v>
      </c>
      <c r="C57" s="10">
        <v>206480.68</v>
      </c>
      <c r="D57" s="10">
        <v>205390.33</v>
      </c>
      <c r="E57" s="10">
        <v>0</v>
      </c>
      <c r="F57" s="10">
        <v>0</v>
      </c>
      <c r="G57" s="10">
        <v>0</v>
      </c>
      <c r="H57" s="10">
        <v>0</v>
      </c>
      <c r="I57" s="10">
        <v>1005397.04</v>
      </c>
      <c r="J57" s="10">
        <v>620768.62</v>
      </c>
      <c r="K57" s="4"/>
      <c r="L57" s="4"/>
    </row>
    <row r="58" spans="1:12" x14ac:dyDescent="0.3">
      <c r="A58" s="1" t="s">
        <v>581</v>
      </c>
      <c r="B58" s="26" t="s">
        <v>603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417533</v>
      </c>
      <c r="J58" s="10">
        <v>332400</v>
      </c>
      <c r="K58" s="4"/>
      <c r="L58" s="4"/>
    </row>
    <row r="59" spans="1:12" x14ac:dyDescent="0.3">
      <c r="A59" s="1" t="s">
        <v>581</v>
      </c>
      <c r="B59" s="26" t="s">
        <v>604</v>
      </c>
      <c r="C59" s="10">
        <v>252483.12</v>
      </c>
      <c r="D59" s="10">
        <v>399.4</v>
      </c>
      <c r="E59" s="10">
        <v>0</v>
      </c>
      <c r="F59" s="10">
        <v>0</v>
      </c>
      <c r="G59" s="10">
        <v>0</v>
      </c>
      <c r="H59" s="10">
        <v>0</v>
      </c>
      <c r="I59" s="10">
        <v>366598.78</v>
      </c>
      <c r="J59" s="10">
        <v>240972.24</v>
      </c>
      <c r="K59" s="4"/>
      <c r="L59" s="4"/>
    </row>
    <row r="60" spans="1:12" x14ac:dyDescent="0.3">
      <c r="A60" s="1" t="s">
        <v>581</v>
      </c>
      <c r="B60" s="26" t="s">
        <v>605</v>
      </c>
      <c r="C60" s="10">
        <v>269771.71999999997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505117.13</v>
      </c>
      <c r="J60" s="10">
        <v>278966.95</v>
      </c>
      <c r="K60" s="4"/>
      <c r="L60" s="4"/>
    </row>
    <row r="61" spans="1:12" x14ac:dyDescent="0.3">
      <c r="A61" s="1" t="s">
        <v>581</v>
      </c>
      <c r="B61" s="26" t="s">
        <v>606</v>
      </c>
      <c r="C61" s="10">
        <v>39949.75</v>
      </c>
      <c r="D61" s="10">
        <v>131.18</v>
      </c>
      <c r="E61" s="10">
        <v>381228.21</v>
      </c>
      <c r="F61" s="10">
        <v>174115.53</v>
      </c>
      <c r="G61" s="10">
        <v>48656.99</v>
      </c>
      <c r="H61" s="10">
        <v>138.91999999999999</v>
      </c>
      <c r="I61" s="10">
        <v>368409.06</v>
      </c>
      <c r="J61" s="10">
        <v>197071.82</v>
      </c>
      <c r="K61" s="4"/>
      <c r="L61" s="4"/>
    </row>
    <row r="62" spans="1:12" x14ac:dyDescent="0.3">
      <c r="A62" s="1" t="s">
        <v>581</v>
      </c>
      <c r="B62" s="26" t="s">
        <v>607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1420400</v>
      </c>
      <c r="J62" s="10">
        <v>623200</v>
      </c>
      <c r="K62" s="4"/>
      <c r="L62" s="4"/>
    </row>
    <row r="63" spans="1:12" x14ac:dyDescent="0.3">
      <c r="A63" s="1" t="s">
        <v>581</v>
      </c>
      <c r="B63" s="26" t="s">
        <v>608</v>
      </c>
      <c r="C63" s="10">
        <v>212713.29</v>
      </c>
      <c r="D63" s="10">
        <v>20519.150000000001</v>
      </c>
      <c r="E63" s="10">
        <v>0</v>
      </c>
      <c r="F63" s="10">
        <v>0</v>
      </c>
      <c r="G63" s="10">
        <v>0</v>
      </c>
      <c r="H63" s="10">
        <v>0</v>
      </c>
      <c r="I63" s="10">
        <v>975985.77</v>
      </c>
      <c r="J63" s="10">
        <v>515882.99</v>
      </c>
      <c r="K63" s="4"/>
      <c r="L63" s="4"/>
    </row>
    <row r="64" spans="1:12" x14ac:dyDescent="0.3">
      <c r="A64" s="1" t="s">
        <v>581</v>
      </c>
      <c r="B64" s="26" t="s">
        <v>609</v>
      </c>
      <c r="C64" s="10">
        <v>0</v>
      </c>
      <c r="D64" s="10">
        <v>0</v>
      </c>
      <c r="E64" s="10">
        <v>275802.37</v>
      </c>
      <c r="F64" s="10">
        <v>1631.3</v>
      </c>
      <c r="G64" s="10">
        <v>40122.11</v>
      </c>
      <c r="H64" s="10">
        <v>0</v>
      </c>
      <c r="I64" s="10">
        <v>772194.04</v>
      </c>
      <c r="J64" s="10">
        <v>385670.1</v>
      </c>
      <c r="K64" s="4"/>
      <c r="L64" s="4"/>
    </row>
    <row r="65" spans="1:13" x14ac:dyDescent="0.3">
      <c r="A65" s="1" t="s">
        <v>581</v>
      </c>
      <c r="B65" s="26" t="s">
        <v>610</v>
      </c>
      <c r="C65" s="10">
        <v>40922.28</v>
      </c>
      <c r="D65" s="10">
        <v>676</v>
      </c>
      <c r="E65" s="10">
        <v>0</v>
      </c>
      <c r="F65" s="10">
        <v>0</v>
      </c>
      <c r="G65" s="10">
        <v>0</v>
      </c>
      <c r="H65" s="10">
        <v>0</v>
      </c>
      <c r="I65" s="10">
        <v>320017</v>
      </c>
      <c r="J65" s="10">
        <v>81535.960000000006</v>
      </c>
      <c r="K65" s="4"/>
      <c r="L65" s="4"/>
    </row>
    <row r="66" spans="1:13" x14ac:dyDescent="0.3">
      <c r="A66" s="1" t="s">
        <v>581</v>
      </c>
      <c r="B66" s="26" t="s">
        <v>611</v>
      </c>
      <c r="C66" s="10">
        <v>53000</v>
      </c>
      <c r="D66" s="10">
        <v>0</v>
      </c>
      <c r="E66" s="10">
        <v>1768788</v>
      </c>
      <c r="F66" s="10">
        <v>840557</v>
      </c>
      <c r="G66" s="10">
        <v>366827</v>
      </c>
      <c r="H66" s="10">
        <v>7540</v>
      </c>
      <c r="I66" s="10">
        <v>779396</v>
      </c>
      <c r="J66" s="10">
        <v>391956</v>
      </c>
      <c r="K66" s="4"/>
      <c r="L66" s="4"/>
    </row>
    <row r="67" spans="1:13" x14ac:dyDescent="0.3">
      <c r="A67" s="1" t="s">
        <v>261</v>
      </c>
      <c r="B67" s="26" t="s">
        <v>612</v>
      </c>
      <c r="C67" s="10">
        <v>0</v>
      </c>
      <c r="D67" s="10">
        <v>0</v>
      </c>
      <c r="E67" s="10">
        <v>1646944</v>
      </c>
      <c r="F67" s="10">
        <v>758231.86</v>
      </c>
      <c r="G67" s="10">
        <v>290752.24</v>
      </c>
      <c r="H67" s="10">
        <v>16249.11</v>
      </c>
      <c r="I67" s="10">
        <v>616495.75</v>
      </c>
      <c r="J67" s="10">
        <v>333189.09000000003</v>
      </c>
      <c r="K67" s="4"/>
      <c r="L67" s="4"/>
    </row>
    <row r="68" spans="1:13" x14ac:dyDescent="0.3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3">
      <c r="B69" s="26" t="s">
        <v>225</v>
      </c>
      <c r="C69" s="11">
        <f t="shared" ref="C69:J69" si="0">SUBTOTAL(9,C36:C68)</f>
        <v>3843163.4</v>
      </c>
      <c r="D69" s="11">
        <f t="shared" si="0"/>
        <v>787381.7</v>
      </c>
      <c r="E69" s="11">
        <f t="shared" si="0"/>
        <v>18795022.670000002</v>
      </c>
      <c r="F69" s="11">
        <f t="shared" si="0"/>
        <v>8093780.4100000011</v>
      </c>
      <c r="G69" s="11">
        <f t="shared" si="0"/>
        <v>2339833.4400000004</v>
      </c>
      <c r="H69" s="11">
        <f t="shared" si="0"/>
        <v>195602.13</v>
      </c>
      <c r="I69" s="11">
        <f t="shared" si="0"/>
        <v>26370217.819999997</v>
      </c>
      <c r="J69" s="11">
        <f t="shared" si="0"/>
        <v>13864383.57</v>
      </c>
      <c r="K69" s="4"/>
      <c r="L69" s="4"/>
    </row>
    <row r="70" spans="1:13" x14ac:dyDescent="0.3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7.5" x14ac:dyDescent="0.35">
      <c r="B71" s="208" t="s">
        <v>258</v>
      </c>
      <c r="C71" s="208"/>
      <c r="D71" s="208"/>
      <c r="E71" s="208"/>
      <c r="F71" s="208"/>
      <c r="G71" s="208"/>
      <c r="H71" s="208"/>
      <c r="I71" s="208"/>
      <c r="J71" s="208"/>
      <c r="K71" s="208"/>
      <c r="L71" s="208"/>
    </row>
    <row r="72" spans="1:13" ht="25.5" customHeight="1" x14ac:dyDescent="0.3">
      <c r="B72" s="13" t="s">
        <v>506</v>
      </c>
      <c r="C72" s="209" t="s">
        <v>339</v>
      </c>
      <c r="D72" s="210"/>
      <c r="E72" s="209" t="s">
        <v>289</v>
      </c>
      <c r="F72" s="214"/>
      <c r="G72" s="213"/>
      <c r="H72" s="213"/>
      <c r="I72" s="213"/>
      <c r="J72" s="213"/>
      <c r="K72" s="214" t="s">
        <v>290</v>
      </c>
      <c r="L72" s="210"/>
      <c r="M72" s="6"/>
    </row>
    <row r="73" spans="1:13" x14ac:dyDescent="0.3">
      <c r="B73" s="26"/>
      <c r="C73" s="27" t="s">
        <v>251</v>
      </c>
      <c r="D73" s="27" t="s">
        <v>252</v>
      </c>
      <c r="E73" s="27" t="s">
        <v>251</v>
      </c>
      <c r="F73" s="27" t="s">
        <v>252</v>
      </c>
      <c r="G73" s="27"/>
      <c r="H73" s="27"/>
      <c r="I73" s="28"/>
      <c r="J73" s="28"/>
      <c r="K73" s="27" t="s">
        <v>251</v>
      </c>
      <c r="L73" s="27" t="s">
        <v>252</v>
      </c>
    </row>
    <row r="74" spans="1:13" x14ac:dyDescent="0.3">
      <c r="B74" s="26"/>
      <c r="C74" s="27" t="s">
        <v>253</v>
      </c>
      <c r="D74" s="27" t="s">
        <v>253</v>
      </c>
      <c r="E74" s="27" t="s">
        <v>253</v>
      </c>
      <c r="F74" s="27" t="s">
        <v>253</v>
      </c>
      <c r="G74" s="27"/>
      <c r="H74" s="27"/>
      <c r="I74" s="28"/>
      <c r="J74" s="28"/>
      <c r="K74" s="27" t="s">
        <v>253</v>
      </c>
      <c r="L74" s="27" t="s">
        <v>253</v>
      </c>
    </row>
    <row r="75" spans="1:13" x14ac:dyDescent="0.3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3">
      <c r="A76" s="1" t="s">
        <v>581</v>
      </c>
      <c r="B76" s="26" t="s">
        <v>582</v>
      </c>
      <c r="C76" s="10">
        <v>5106</v>
      </c>
      <c r="D76" s="10">
        <v>2500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1">C37+E37+G37+I37+C76+E76</f>
        <v>299729</v>
      </c>
      <c r="L76" s="10">
        <f t="shared" si="1"/>
        <v>60979</v>
      </c>
    </row>
    <row r="77" spans="1:13" x14ac:dyDescent="0.3">
      <c r="A77" s="1" t="s">
        <v>581</v>
      </c>
      <c r="B77" s="26" t="s">
        <v>583</v>
      </c>
      <c r="C77" s="10">
        <v>0</v>
      </c>
      <c r="D77" s="10">
        <v>0</v>
      </c>
      <c r="E77" s="10">
        <v>0</v>
      </c>
      <c r="F77" s="10">
        <v>0</v>
      </c>
      <c r="G77" s="10"/>
      <c r="H77" s="10"/>
      <c r="I77" s="4"/>
      <c r="J77" s="4"/>
      <c r="K77" s="10">
        <f t="shared" ref="K77:L77" si="2">C38+E38+G38+I38+C77+E77</f>
        <v>810715</v>
      </c>
      <c r="L77" s="10">
        <f t="shared" si="2"/>
        <v>588282.83000000007</v>
      </c>
    </row>
    <row r="78" spans="1:13" x14ac:dyDescent="0.3">
      <c r="A78" s="1" t="s">
        <v>581</v>
      </c>
      <c r="B78" s="26" t="s">
        <v>584</v>
      </c>
      <c r="C78" s="10">
        <v>26649.38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806233.15</v>
      </c>
      <c r="L78" s="10">
        <f t="shared" si="3"/>
        <v>394277.97000000003</v>
      </c>
    </row>
    <row r="79" spans="1:13" x14ac:dyDescent="0.3">
      <c r="A79" s="1" t="s">
        <v>581</v>
      </c>
      <c r="B79" s="26" t="s">
        <v>585</v>
      </c>
      <c r="C79" s="10">
        <v>253000</v>
      </c>
      <c r="D79" s="10">
        <v>140700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454100</v>
      </c>
      <c r="L79" s="10">
        <f t="shared" si="4"/>
        <v>352000</v>
      </c>
    </row>
    <row r="80" spans="1:13" x14ac:dyDescent="0.3">
      <c r="A80" s="1" t="s">
        <v>581</v>
      </c>
      <c r="B80" s="26" t="s">
        <v>586</v>
      </c>
      <c r="C80" s="10">
        <v>58623</v>
      </c>
      <c r="D80" s="10">
        <v>892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7392656</v>
      </c>
      <c r="L80" s="10">
        <f t="shared" si="5"/>
        <v>2799506</v>
      </c>
    </row>
    <row r="81" spans="1:12" x14ac:dyDescent="0.3">
      <c r="A81" s="1" t="s">
        <v>581</v>
      </c>
      <c r="B81" s="26" t="s">
        <v>587</v>
      </c>
      <c r="C81" s="10">
        <v>168736</v>
      </c>
      <c r="D81" s="10">
        <v>4278</v>
      </c>
      <c r="E81" s="10">
        <v>15000</v>
      </c>
      <c r="F81" s="10">
        <v>0</v>
      </c>
      <c r="G81" s="10"/>
      <c r="H81" s="10"/>
      <c r="I81" s="4"/>
      <c r="J81" s="4"/>
      <c r="K81" s="10">
        <f t="shared" ref="K81:L81" si="6">C42+E42+G42+I42+C81+E81</f>
        <v>2710285</v>
      </c>
      <c r="L81" s="10">
        <f t="shared" si="6"/>
        <v>582109</v>
      </c>
    </row>
    <row r="82" spans="1:12" x14ac:dyDescent="0.3">
      <c r="A82" s="1" t="s">
        <v>581</v>
      </c>
      <c r="B82" s="26" t="s">
        <v>588</v>
      </c>
      <c r="C82" s="10">
        <v>1361223</v>
      </c>
      <c r="D82" s="10">
        <v>600000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3846242</v>
      </c>
      <c r="L82" s="10">
        <f t="shared" si="7"/>
        <v>984950</v>
      </c>
    </row>
    <row r="83" spans="1:12" x14ac:dyDescent="0.3">
      <c r="A83" s="1" t="s">
        <v>581</v>
      </c>
      <c r="B83" s="26" t="s">
        <v>589</v>
      </c>
      <c r="C83" s="10">
        <v>84294</v>
      </c>
      <c r="D83" s="10">
        <v>35000</v>
      </c>
      <c r="E83" s="10">
        <v>1</v>
      </c>
      <c r="F83" s="10">
        <v>0</v>
      </c>
      <c r="G83" s="10"/>
      <c r="H83" s="10"/>
      <c r="I83" s="4"/>
      <c r="J83" s="4"/>
      <c r="K83" s="10">
        <f t="shared" ref="K83:L83" si="8">C44+E44+G44+I44+C83+E83</f>
        <v>6531766</v>
      </c>
      <c r="L83" s="10">
        <f t="shared" si="8"/>
        <v>4674425</v>
      </c>
    </row>
    <row r="84" spans="1:12" x14ac:dyDescent="0.3">
      <c r="A84" s="1" t="s">
        <v>581</v>
      </c>
      <c r="B84" s="26" t="s">
        <v>590</v>
      </c>
      <c r="C84" s="10">
        <v>116464.84</v>
      </c>
      <c r="D84" s="10">
        <v>43017.29</v>
      </c>
      <c r="E84" s="10">
        <v>0.01</v>
      </c>
      <c r="F84" s="10">
        <v>0</v>
      </c>
      <c r="G84" s="10"/>
      <c r="H84" s="10"/>
      <c r="I84" s="4"/>
      <c r="J84" s="4"/>
      <c r="K84" s="10">
        <f t="shared" ref="K84:L84" si="9">C45+E45+G45+I45+C84+E84</f>
        <v>1736136.05</v>
      </c>
      <c r="L84" s="10">
        <f t="shared" si="9"/>
        <v>417664.86</v>
      </c>
    </row>
    <row r="85" spans="1:12" x14ac:dyDescent="0.3">
      <c r="A85" s="1" t="s">
        <v>581</v>
      </c>
      <c r="B85" s="26" t="s">
        <v>591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269171.38</v>
      </c>
      <c r="L85" s="10">
        <f t="shared" si="10"/>
        <v>66782.31</v>
      </c>
    </row>
    <row r="86" spans="1:12" x14ac:dyDescent="0.3">
      <c r="A86" s="1" t="s">
        <v>581</v>
      </c>
      <c r="B86" s="26" t="s">
        <v>592</v>
      </c>
      <c r="C86" s="10">
        <v>0</v>
      </c>
      <c r="D86" s="10">
        <v>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2882580.8600000003</v>
      </c>
      <c r="L86" s="10">
        <f t="shared" si="11"/>
        <v>1451197.8599999999</v>
      </c>
    </row>
    <row r="87" spans="1:12" x14ac:dyDescent="0.3">
      <c r="A87" s="1" t="s">
        <v>581</v>
      </c>
      <c r="B87" s="26" t="s">
        <v>593</v>
      </c>
      <c r="C87" s="10">
        <v>10788.89</v>
      </c>
      <c r="D87" s="10">
        <v>6440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3192009.48</v>
      </c>
      <c r="L87" s="10">
        <f t="shared" si="12"/>
        <v>1832864.8900000001</v>
      </c>
    </row>
    <row r="88" spans="1:12" x14ac:dyDescent="0.3">
      <c r="A88" s="1" t="s">
        <v>581</v>
      </c>
      <c r="B88" s="26" t="s">
        <v>594</v>
      </c>
      <c r="C88" s="10">
        <v>1000</v>
      </c>
      <c r="D88" s="10">
        <v>0</v>
      </c>
      <c r="E88" s="10">
        <v>188000</v>
      </c>
      <c r="F88" s="10">
        <v>7690.61</v>
      </c>
      <c r="G88" s="10"/>
      <c r="H88" s="10"/>
      <c r="I88" s="4"/>
      <c r="J88" s="4"/>
      <c r="K88" s="10">
        <f t="shared" ref="K88:L88" si="13">C49+E49+G49+I49+C88+E88</f>
        <v>1305174.6200000001</v>
      </c>
      <c r="L88" s="10">
        <f t="shared" si="13"/>
        <v>308440.61</v>
      </c>
    </row>
    <row r="89" spans="1:12" x14ac:dyDescent="0.3">
      <c r="A89" s="1" t="s">
        <v>581</v>
      </c>
      <c r="B89" s="26" t="s">
        <v>595</v>
      </c>
      <c r="C89" s="10">
        <v>2383.15</v>
      </c>
      <c r="D89" s="10">
        <v>1000</v>
      </c>
      <c r="E89" s="10">
        <v>19169.12</v>
      </c>
      <c r="F89" s="10">
        <v>0</v>
      </c>
      <c r="G89" s="10"/>
      <c r="H89" s="10"/>
      <c r="I89" s="4"/>
      <c r="J89" s="4"/>
      <c r="K89" s="10">
        <f t="shared" ref="K89:L89" si="14">C50+E50+G50+I50+C89+E89</f>
        <v>689747.36</v>
      </c>
      <c r="L89" s="10">
        <f t="shared" si="14"/>
        <v>482196.79</v>
      </c>
    </row>
    <row r="90" spans="1:12" x14ac:dyDescent="0.3">
      <c r="A90" s="1" t="s">
        <v>581</v>
      </c>
      <c r="B90" s="26" t="s">
        <v>596</v>
      </c>
      <c r="C90" s="10">
        <v>1000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5">C51+E51+G51+I51+C90+E90</f>
        <v>1041458.1000000001</v>
      </c>
      <c r="L90" s="10">
        <f t="shared" si="15"/>
        <v>461912.6</v>
      </c>
    </row>
    <row r="91" spans="1:12" x14ac:dyDescent="0.3">
      <c r="A91" s="1" t="s">
        <v>581</v>
      </c>
      <c r="B91" s="26" t="s">
        <v>597</v>
      </c>
      <c r="C91" s="10">
        <v>0</v>
      </c>
      <c r="D91" s="10">
        <v>0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6">C52+E52+G52+I52+C91+E91</f>
        <v>629228.86</v>
      </c>
      <c r="L91" s="10">
        <f t="shared" si="16"/>
        <v>271682.59999999998</v>
      </c>
    </row>
    <row r="92" spans="1:12" x14ac:dyDescent="0.3">
      <c r="A92" s="1" t="s">
        <v>581</v>
      </c>
      <c r="B92" s="26" t="s">
        <v>598</v>
      </c>
      <c r="C92" s="10">
        <v>133093.70000000001</v>
      </c>
      <c r="D92" s="10">
        <v>63500</v>
      </c>
      <c r="E92" s="10">
        <v>1913.28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1279012.55</v>
      </c>
      <c r="L92" s="10">
        <f t="shared" si="17"/>
        <v>516085.33999999997</v>
      </c>
    </row>
    <row r="93" spans="1:12" x14ac:dyDescent="0.3">
      <c r="A93" s="1" t="s">
        <v>581</v>
      </c>
      <c r="B93" s="26" t="s">
        <v>599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561632.46</v>
      </c>
      <c r="L93" s="10">
        <f t="shared" si="18"/>
        <v>264212.92</v>
      </c>
    </row>
    <row r="94" spans="1:12" x14ac:dyDescent="0.3">
      <c r="A94" s="1" t="s">
        <v>581</v>
      </c>
      <c r="B94" s="26" t="s">
        <v>600</v>
      </c>
      <c r="C94" s="10">
        <v>23000</v>
      </c>
      <c r="D94" s="10">
        <v>11795</v>
      </c>
      <c r="E94" s="10">
        <v>-0.01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1491272.49</v>
      </c>
      <c r="L94" s="10">
        <f t="shared" si="19"/>
        <v>558595.57999999996</v>
      </c>
    </row>
    <row r="95" spans="1:12" x14ac:dyDescent="0.3">
      <c r="A95" s="1" t="s">
        <v>581</v>
      </c>
      <c r="B95" s="26" t="s">
        <v>601</v>
      </c>
      <c r="C95" s="10">
        <v>8565</v>
      </c>
      <c r="D95" s="10">
        <v>2426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2455112</v>
      </c>
      <c r="L95" s="10">
        <f t="shared" si="20"/>
        <v>765027</v>
      </c>
    </row>
    <row r="96" spans="1:12" x14ac:dyDescent="0.3">
      <c r="A96" s="1" t="s">
        <v>581</v>
      </c>
      <c r="B96" s="26" t="s">
        <v>602</v>
      </c>
      <c r="C96" s="10">
        <v>128118.13</v>
      </c>
      <c r="D96" s="10">
        <v>5500</v>
      </c>
      <c r="E96" s="10">
        <v>3131.5</v>
      </c>
      <c r="F96" s="10">
        <v>0</v>
      </c>
      <c r="G96" s="10"/>
      <c r="H96" s="10"/>
      <c r="I96" s="4"/>
      <c r="J96" s="4"/>
      <c r="K96" s="10">
        <f t="shared" ref="K96:L96" si="21">C57+E57+G57+I57+C96+E96</f>
        <v>1343127.35</v>
      </c>
      <c r="L96" s="10">
        <f t="shared" si="21"/>
        <v>831658.95</v>
      </c>
    </row>
    <row r="97" spans="1:13" x14ac:dyDescent="0.3">
      <c r="A97" s="1" t="s">
        <v>581</v>
      </c>
      <c r="B97" s="26" t="s">
        <v>603</v>
      </c>
      <c r="C97" s="10">
        <v>0</v>
      </c>
      <c r="D97" s="10">
        <v>0</v>
      </c>
      <c r="E97" s="10">
        <v>155994.03</v>
      </c>
      <c r="F97" s="10">
        <v>9491.26</v>
      </c>
      <c r="G97" s="10"/>
      <c r="H97" s="10"/>
      <c r="I97" s="4"/>
      <c r="J97" s="4"/>
      <c r="K97" s="10">
        <f t="shared" ref="K97:L97" si="22">C58+E58+G58+I58+C97+E97</f>
        <v>573527.03</v>
      </c>
      <c r="L97" s="10">
        <f t="shared" si="22"/>
        <v>341891.26</v>
      </c>
    </row>
    <row r="98" spans="1:13" x14ac:dyDescent="0.3">
      <c r="A98" s="1" t="s">
        <v>581</v>
      </c>
      <c r="B98" s="26" t="s">
        <v>604</v>
      </c>
      <c r="C98" s="10">
        <v>4632.38</v>
      </c>
      <c r="D98" s="10">
        <v>576.75</v>
      </c>
      <c r="E98" s="10">
        <v>141.68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623855.96000000008</v>
      </c>
      <c r="L98" s="10">
        <f t="shared" si="23"/>
        <v>242048.38999999998</v>
      </c>
    </row>
    <row r="99" spans="1:13" x14ac:dyDescent="0.3">
      <c r="A99" s="1" t="s">
        <v>581</v>
      </c>
      <c r="B99" s="26" t="s">
        <v>605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774888.85</v>
      </c>
      <c r="L99" s="10">
        <f t="shared" si="24"/>
        <v>278966.95</v>
      </c>
    </row>
    <row r="100" spans="1:13" x14ac:dyDescent="0.3">
      <c r="A100" s="1" t="s">
        <v>581</v>
      </c>
      <c r="B100" s="26" t="s">
        <v>606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838244.01</v>
      </c>
      <c r="L100" s="10">
        <f t="shared" si="25"/>
        <v>371457.45</v>
      </c>
    </row>
    <row r="101" spans="1:13" x14ac:dyDescent="0.3">
      <c r="A101" s="1" t="s">
        <v>581</v>
      </c>
      <c r="B101" s="26" t="s">
        <v>607</v>
      </c>
      <c r="C101" s="10">
        <v>210100</v>
      </c>
      <c r="D101" s="10">
        <v>66000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1630500</v>
      </c>
      <c r="L101" s="10">
        <f t="shared" si="26"/>
        <v>689200</v>
      </c>
    </row>
    <row r="102" spans="1:13" x14ac:dyDescent="0.3">
      <c r="A102" s="1" t="s">
        <v>581</v>
      </c>
      <c r="B102" s="26" t="s">
        <v>608</v>
      </c>
      <c r="C102" s="10">
        <v>35762.5</v>
      </c>
      <c r="D102" s="10">
        <v>3191.06</v>
      </c>
      <c r="E102" s="10">
        <v>788258</v>
      </c>
      <c r="F102" s="10">
        <v>788258</v>
      </c>
      <c r="G102" s="10"/>
      <c r="H102" s="10"/>
      <c r="I102" s="4"/>
      <c r="J102" s="4"/>
      <c r="K102" s="10">
        <f t="shared" ref="K102:L102" si="27">C63+E63+G63+I63+C102+E102</f>
        <v>2012719.56</v>
      </c>
      <c r="L102" s="10">
        <f t="shared" si="27"/>
        <v>1327851.2000000002</v>
      </c>
    </row>
    <row r="103" spans="1:13" x14ac:dyDescent="0.3">
      <c r="A103" s="1" t="s">
        <v>581</v>
      </c>
      <c r="B103" s="26" t="s">
        <v>609</v>
      </c>
      <c r="C103" s="10">
        <v>26827.86</v>
      </c>
      <c r="D103" s="10">
        <v>13000</v>
      </c>
      <c r="E103" s="10">
        <v>0</v>
      </c>
      <c r="F103" s="10">
        <v>1938.13</v>
      </c>
      <c r="G103" s="10"/>
      <c r="H103" s="10"/>
      <c r="I103" s="4"/>
      <c r="J103" s="4"/>
      <c r="K103" s="10">
        <f t="shared" ref="K103:L103" si="28">C64+E64+G64+I64+C103+E103</f>
        <v>1114946.3800000001</v>
      </c>
      <c r="L103" s="10">
        <f t="shared" si="28"/>
        <v>402239.52999999997</v>
      </c>
    </row>
    <row r="104" spans="1:13" x14ac:dyDescent="0.3">
      <c r="A104" s="1" t="s">
        <v>581</v>
      </c>
      <c r="B104" s="26" t="s">
        <v>610</v>
      </c>
      <c r="C104" s="10">
        <v>14015.91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374955.19</v>
      </c>
      <c r="L104" s="10">
        <f t="shared" si="29"/>
        <v>82211.960000000006</v>
      </c>
    </row>
    <row r="105" spans="1:13" x14ac:dyDescent="0.3">
      <c r="A105" s="1" t="s">
        <v>581</v>
      </c>
      <c r="B105" s="26" t="s">
        <v>611</v>
      </c>
      <c r="C105" s="10">
        <v>65500</v>
      </c>
      <c r="D105" s="10">
        <v>32000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3033511</v>
      </c>
      <c r="L105" s="10">
        <f>D66+F66+H66+J66+D105+F105</f>
        <v>1272053</v>
      </c>
    </row>
    <row r="106" spans="1:13" x14ac:dyDescent="0.3">
      <c r="A106" s="1" t="s">
        <v>359</v>
      </c>
      <c r="B106" s="26" t="s">
        <v>612</v>
      </c>
      <c r="C106" s="10">
        <v>52901.75</v>
      </c>
      <c r="D106" s="10">
        <v>16881.88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2607093.7400000002</v>
      </c>
      <c r="L106" s="10">
        <f>D67+F67+H67+J67+D106+F106</f>
        <v>1124551.94</v>
      </c>
    </row>
    <row r="107" spans="1:13" x14ac:dyDescent="0.3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3">
      <c r="B108" s="26" t="s">
        <v>225</v>
      </c>
      <c r="C108" s="11">
        <f>SUBTOTAL(9,C75:C107)</f>
        <v>2791785.4899999998</v>
      </c>
      <c r="D108" s="11">
        <f>SUBTOTAL(9,D75:D107)</f>
        <v>1048697.98</v>
      </c>
      <c r="E108" s="11">
        <f>SUBTOTAL(9,E75:E107)</f>
        <v>1171608.6099999999</v>
      </c>
      <c r="F108" s="11">
        <f>SUBTOTAL(9,F75:F107)</f>
        <v>807478</v>
      </c>
      <c r="G108" s="4"/>
      <c r="H108" s="4"/>
      <c r="I108" s="4"/>
      <c r="J108" s="4"/>
      <c r="K108" s="11">
        <f>SUBTOTAL(9,K75:K107)</f>
        <v>55311631.430000007</v>
      </c>
      <c r="L108" s="11">
        <f>SUBTOTAL(9,L75:L107)</f>
        <v>24797323.789999999</v>
      </c>
    </row>
    <row r="109" spans="1:13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3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3">
      <c r="B111" s="26"/>
      <c r="C111" s="213"/>
      <c r="D111" s="213"/>
      <c r="E111" s="213"/>
      <c r="F111" s="213"/>
      <c r="G111" s="213"/>
      <c r="H111" s="213"/>
      <c r="I111" s="213"/>
      <c r="J111" s="218"/>
      <c r="K111" s="209" t="s">
        <v>146</v>
      </c>
      <c r="L111" s="223"/>
      <c r="M111" s="6"/>
    </row>
    <row r="112" spans="1:13" x14ac:dyDescent="0.3">
      <c r="B112" s="15"/>
      <c r="C112" s="28"/>
      <c r="D112" s="28"/>
      <c r="E112" s="28"/>
      <c r="F112" s="28"/>
      <c r="G112" s="26"/>
      <c r="H112" s="28"/>
      <c r="I112" s="27"/>
      <c r="J112" s="27"/>
      <c r="K112" s="156" t="s">
        <v>251</v>
      </c>
      <c r="L112" s="148" t="s">
        <v>252</v>
      </c>
    </row>
    <row r="113" spans="1:12" x14ac:dyDescent="0.3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253</v>
      </c>
      <c r="L113" s="148" t="s">
        <v>253</v>
      </c>
    </row>
    <row r="114" spans="1:12" x14ac:dyDescent="0.3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48"/>
    </row>
    <row r="115" spans="1:12" x14ac:dyDescent="0.3">
      <c r="A115" s="1" t="s">
        <v>159</v>
      </c>
      <c r="B115" s="26"/>
      <c r="C115" s="4"/>
      <c r="D115" s="4"/>
      <c r="E115" s="4"/>
      <c r="F115" s="4"/>
      <c r="G115" s="4"/>
      <c r="H115" s="222" t="s">
        <v>507</v>
      </c>
      <c r="I115" s="222"/>
      <c r="J115" s="222"/>
      <c r="K115" s="150">
        <v>0</v>
      </c>
      <c r="L115" s="151">
        <v>0</v>
      </c>
    </row>
    <row r="116" spans="1:12" x14ac:dyDescent="0.3"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55311631.430000007</v>
      </c>
      <c r="L116" s="15">
        <f>L108+L115</f>
        <v>24797323.789999999</v>
      </c>
    </row>
    <row r="117" spans="1:12" x14ac:dyDescent="0.3">
      <c r="A117" s="1" t="s">
        <v>77</v>
      </c>
      <c r="B117" s="26"/>
      <c r="C117" s="4"/>
      <c r="D117" s="4"/>
      <c r="E117" s="4"/>
      <c r="F117" s="4"/>
      <c r="G117" s="4"/>
      <c r="H117" s="216" t="s">
        <v>493</v>
      </c>
      <c r="I117" s="216"/>
      <c r="J117" s="216"/>
      <c r="K117" s="4">
        <v>0</v>
      </c>
      <c r="L117" s="138">
        <v>0</v>
      </c>
    </row>
    <row r="118" spans="1:12" ht="13.5" thickBot="1" x14ac:dyDescent="0.35">
      <c r="B118" s="10"/>
      <c r="C118" s="10"/>
      <c r="D118" s="10"/>
      <c r="E118" s="10"/>
      <c r="F118" s="10"/>
      <c r="G118" s="10"/>
      <c r="H118" s="139"/>
      <c r="I118" s="139"/>
      <c r="J118" s="139"/>
      <c r="K118" s="139"/>
      <c r="L118" s="140"/>
    </row>
    <row r="119" spans="1:12" ht="14" thickTop="1" thickBot="1" x14ac:dyDescent="0.35">
      <c r="B119" s="10"/>
      <c r="C119" s="10"/>
      <c r="D119" s="10"/>
      <c r="E119" s="10"/>
      <c r="F119" s="10"/>
      <c r="G119" s="10"/>
      <c r="H119" s="217" t="s">
        <v>160</v>
      </c>
      <c r="I119" s="217"/>
      <c r="J119" s="217"/>
      <c r="K119" s="141">
        <f>K116-K117</f>
        <v>55311631.430000007</v>
      </c>
      <c r="L119" s="142">
        <f>L116-L117</f>
        <v>24797323.789999999</v>
      </c>
    </row>
    <row r="120" spans="1:12" ht="13.5" thickTop="1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32:L32"/>
    <mergeCell ref="C33:D33"/>
    <mergeCell ref="E33:F33"/>
    <mergeCell ref="G33:H33"/>
    <mergeCell ref="I33:J33"/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177</v>
      </c>
      <c r="L12" s="1" t="s">
        <v>177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178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K31" s="1" t="s">
        <v>226</v>
      </c>
      <c r="L31" s="1" t="s">
        <v>226</v>
      </c>
    </row>
    <row r="32" spans="1:12" hidden="1" x14ac:dyDescent="0.3">
      <c r="A32" s="1" t="s">
        <v>399</v>
      </c>
      <c r="C32" s="7"/>
      <c r="E32" s="7"/>
      <c r="G32" s="7"/>
      <c r="K32" s="7">
        <v>10</v>
      </c>
      <c r="L32" s="1">
        <v>10</v>
      </c>
    </row>
    <row r="33" spans="1:13" hidden="1" x14ac:dyDescent="0.3">
      <c r="A33" s="1" t="s">
        <v>400</v>
      </c>
      <c r="K33" s="1">
        <v>90</v>
      </c>
      <c r="L33" s="1">
        <v>90</v>
      </c>
    </row>
    <row r="34" spans="1:13" ht="15.5" hidden="1" x14ac:dyDescent="0.35">
      <c r="A34" s="1" t="s">
        <v>401</v>
      </c>
      <c r="B34" s="22"/>
      <c r="K34" s="7" t="s">
        <v>355</v>
      </c>
      <c r="L34" s="7" t="s">
        <v>355</v>
      </c>
    </row>
    <row r="35" spans="1:13" ht="15.5" x14ac:dyDescent="0.35">
      <c r="B35" s="22"/>
      <c r="K35" s="7"/>
      <c r="L35" s="7"/>
    </row>
    <row r="36" spans="1:13" hidden="1" x14ac:dyDescent="0.3">
      <c r="A36" s="1" t="s">
        <v>499</v>
      </c>
    </row>
    <row r="37" spans="1:13" hidden="1" x14ac:dyDescent="0.3">
      <c r="A37" s="1" t="s">
        <v>402</v>
      </c>
    </row>
    <row r="38" spans="1:13" hidden="1" x14ac:dyDescent="0.3">
      <c r="A38" s="1" t="s">
        <v>403</v>
      </c>
      <c r="B38" s="8" t="s">
        <v>260</v>
      </c>
      <c r="C38" s="1" t="s">
        <v>226</v>
      </c>
      <c r="D38" s="1" t="s">
        <v>226</v>
      </c>
      <c r="E38" s="1" t="s">
        <v>226</v>
      </c>
      <c r="F38" s="1" t="s">
        <v>226</v>
      </c>
      <c r="G38" s="1" t="s">
        <v>226</v>
      </c>
      <c r="H38" s="1" t="s">
        <v>226</v>
      </c>
      <c r="I38" s="1" t="s">
        <v>226</v>
      </c>
      <c r="J38" s="1" t="s">
        <v>226</v>
      </c>
    </row>
    <row r="39" spans="1:13" hidden="1" x14ac:dyDescent="0.3">
      <c r="A39" s="1" t="s">
        <v>404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3">
      <c r="A40" s="1" t="s">
        <v>405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35">
      <c r="A41" s="1" t="s">
        <v>406</v>
      </c>
      <c r="C41" s="1" t="s">
        <v>354</v>
      </c>
      <c r="D41" s="1" t="s">
        <v>355</v>
      </c>
      <c r="E41" s="1" t="s">
        <v>354</v>
      </c>
      <c r="F41" s="1" t="s">
        <v>355</v>
      </c>
      <c r="G41" s="1" t="s">
        <v>354</v>
      </c>
      <c r="H41" s="1" t="s">
        <v>355</v>
      </c>
      <c r="I41" s="1" t="s">
        <v>354</v>
      </c>
      <c r="J41" s="1" t="s">
        <v>355</v>
      </c>
    </row>
    <row r="42" spans="1:13" ht="15.5" x14ac:dyDescent="0.35">
      <c r="B42" s="22"/>
      <c r="K42" s="7"/>
      <c r="L42" s="7"/>
    </row>
    <row r="43" spans="1:13" ht="17.5" x14ac:dyDescent="0.35">
      <c r="B43" s="198" t="s">
        <v>258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8"/>
    </row>
    <row r="44" spans="1:13" ht="25.5" customHeight="1" x14ac:dyDescent="0.3">
      <c r="B44" s="13" t="s">
        <v>506</v>
      </c>
      <c r="C44" s="209" t="s">
        <v>340</v>
      </c>
      <c r="D44" s="210"/>
      <c r="E44" s="209" t="s">
        <v>341</v>
      </c>
      <c r="F44" s="210"/>
      <c r="G44" s="209" t="s">
        <v>342</v>
      </c>
      <c r="H44" s="210"/>
      <c r="I44" s="209" t="s">
        <v>343</v>
      </c>
      <c r="J44" s="210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581</v>
      </c>
      <c r="B48" s="26" t="s">
        <v>582</v>
      </c>
      <c r="C48" s="10">
        <v>371532</v>
      </c>
      <c r="D48" s="10">
        <v>202330</v>
      </c>
      <c r="E48" s="10">
        <v>0</v>
      </c>
      <c r="F48" s="10">
        <v>0</v>
      </c>
      <c r="G48" s="10">
        <v>3576288</v>
      </c>
      <c r="H48" s="10">
        <v>7892</v>
      </c>
      <c r="I48" s="10">
        <v>156721</v>
      </c>
      <c r="J48" s="10">
        <v>2079</v>
      </c>
      <c r="K48" s="4"/>
      <c r="L48" s="4"/>
    </row>
    <row r="49" spans="1:12" x14ac:dyDescent="0.3">
      <c r="A49" s="1" t="s">
        <v>581</v>
      </c>
      <c r="B49" s="26" t="s">
        <v>583</v>
      </c>
      <c r="C49" s="10">
        <v>457172.7</v>
      </c>
      <c r="D49" s="10">
        <v>203432.72</v>
      </c>
      <c r="E49" s="10">
        <v>217478.5</v>
      </c>
      <c r="F49" s="10">
        <v>241878.66</v>
      </c>
      <c r="G49" s="10">
        <v>2639301.4500000002</v>
      </c>
      <c r="H49" s="10">
        <v>45675.86</v>
      </c>
      <c r="I49" s="10">
        <v>295252.62</v>
      </c>
      <c r="J49" s="10">
        <v>2030.08</v>
      </c>
      <c r="K49" s="4"/>
      <c r="L49" s="4"/>
    </row>
    <row r="50" spans="1:12" x14ac:dyDescent="0.3">
      <c r="A50" s="1" t="s">
        <v>581</v>
      </c>
      <c r="B50" s="26" t="s">
        <v>584</v>
      </c>
      <c r="C50" s="10">
        <v>513249.51</v>
      </c>
      <c r="D50" s="10">
        <v>39479.089999999997</v>
      </c>
      <c r="E50" s="10">
        <v>0</v>
      </c>
      <c r="F50" s="10">
        <v>0</v>
      </c>
      <c r="G50" s="10">
        <v>7800726.9800000004</v>
      </c>
      <c r="H50" s="10">
        <v>87240.51</v>
      </c>
      <c r="I50" s="10">
        <v>322112.44</v>
      </c>
      <c r="J50" s="10">
        <v>2405.1999999999998</v>
      </c>
      <c r="K50" s="4"/>
      <c r="L50" s="4"/>
    </row>
    <row r="51" spans="1:12" x14ac:dyDescent="0.3">
      <c r="A51" s="1" t="s">
        <v>581</v>
      </c>
      <c r="B51" s="26" t="s">
        <v>585</v>
      </c>
      <c r="C51" s="10">
        <v>0</v>
      </c>
      <c r="D51" s="10">
        <v>0</v>
      </c>
      <c r="E51" s="10">
        <v>0</v>
      </c>
      <c r="F51" s="10">
        <v>0</v>
      </c>
      <c r="G51" s="10">
        <v>5589700</v>
      </c>
      <c r="H51" s="10">
        <v>933100</v>
      </c>
      <c r="I51" s="10">
        <v>495300</v>
      </c>
      <c r="J51" s="10">
        <v>11400</v>
      </c>
      <c r="K51" s="4"/>
      <c r="L51" s="4"/>
    </row>
    <row r="52" spans="1:12" x14ac:dyDescent="0.3">
      <c r="A52" s="1" t="s">
        <v>581</v>
      </c>
      <c r="B52" s="26" t="s">
        <v>586</v>
      </c>
      <c r="C52" s="10">
        <v>17179246</v>
      </c>
      <c r="D52" s="10">
        <v>16994263</v>
      </c>
      <c r="E52" s="10">
        <v>811160</v>
      </c>
      <c r="F52" s="10">
        <v>715086</v>
      </c>
      <c r="G52" s="10">
        <v>17555535</v>
      </c>
      <c r="H52" s="10">
        <v>185210</v>
      </c>
      <c r="I52" s="10">
        <v>484991</v>
      </c>
      <c r="J52" s="10">
        <v>4683</v>
      </c>
      <c r="K52" s="4"/>
      <c r="L52" s="4"/>
    </row>
    <row r="53" spans="1:12" x14ac:dyDescent="0.3">
      <c r="A53" s="1" t="s">
        <v>581</v>
      </c>
      <c r="B53" s="26" t="s">
        <v>587</v>
      </c>
      <c r="C53" s="10">
        <v>5768018</v>
      </c>
      <c r="D53" s="10">
        <v>4465127</v>
      </c>
      <c r="E53" s="10">
        <v>158294</v>
      </c>
      <c r="F53" s="10">
        <v>211819</v>
      </c>
      <c r="G53" s="10">
        <v>9466960</v>
      </c>
      <c r="H53" s="10">
        <v>142717</v>
      </c>
      <c r="I53" s="10">
        <v>525647</v>
      </c>
      <c r="J53" s="10">
        <v>55168</v>
      </c>
      <c r="K53" s="4"/>
      <c r="L53" s="4"/>
    </row>
    <row r="54" spans="1:12" x14ac:dyDescent="0.3">
      <c r="A54" s="1" t="s">
        <v>581</v>
      </c>
      <c r="B54" s="26" t="s">
        <v>588</v>
      </c>
      <c r="C54" s="10">
        <v>0</v>
      </c>
      <c r="D54" s="10">
        <v>0</v>
      </c>
      <c r="E54" s="10">
        <v>0</v>
      </c>
      <c r="F54" s="10">
        <v>0</v>
      </c>
      <c r="G54" s="10">
        <v>27541212</v>
      </c>
      <c r="H54" s="10">
        <v>51000</v>
      </c>
      <c r="I54" s="10">
        <v>1306506</v>
      </c>
      <c r="J54" s="10">
        <v>279553</v>
      </c>
      <c r="K54" s="4"/>
      <c r="L54" s="4"/>
    </row>
    <row r="55" spans="1:12" x14ac:dyDescent="0.3">
      <c r="A55" s="1" t="s">
        <v>581</v>
      </c>
      <c r="B55" s="26" t="s">
        <v>589</v>
      </c>
      <c r="C55" s="10">
        <v>0</v>
      </c>
      <c r="D55" s="10">
        <v>0</v>
      </c>
      <c r="E55" s="10">
        <v>0</v>
      </c>
      <c r="F55" s="10">
        <v>0</v>
      </c>
      <c r="G55" s="10">
        <v>7936658</v>
      </c>
      <c r="H55" s="10">
        <v>807160</v>
      </c>
      <c r="I55" s="10">
        <v>575383</v>
      </c>
      <c r="J55" s="10">
        <v>4751</v>
      </c>
      <c r="K55" s="4"/>
      <c r="L55" s="4"/>
    </row>
    <row r="56" spans="1:12" x14ac:dyDescent="0.3">
      <c r="A56" s="1" t="s">
        <v>581</v>
      </c>
      <c r="B56" s="26" t="s">
        <v>590</v>
      </c>
      <c r="C56" s="10">
        <v>0</v>
      </c>
      <c r="D56" s="10">
        <v>0</v>
      </c>
      <c r="E56" s="10">
        <v>415879.63</v>
      </c>
      <c r="F56" s="10">
        <v>0</v>
      </c>
      <c r="G56" s="10">
        <v>19371036.989999998</v>
      </c>
      <c r="H56" s="10">
        <v>4043883.01</v>
      </c>
      <c r="I56" s="10">
        <v>888121.42</v>
      </c>
      <c r="J56" s="10">
        <v>101055.79</v>
      </c>
      <c r="K56" s="4"/>
      <c r="L56" s="4"/>
    </row>
    <row r="57" spans="1:12" x14ac:dyDescent="0.3">
      <c r="A57" s="1" t="s">
        <v>581</v>
      </c>
      <c r="B57" s="26" t="s">
        <v>591</v>
      </c>
      <c r="C57" s="10">
        <v>89519.35</v>
      </c>
      <c r="D57" s="10">
        <v>6910.33</v>
      </c>
      <c r="E57" s="10">
        <v>119406.31</v>
      </c>
      <c r="F57" s="10">
        <v>3918.49</v>
      </c>
      <c r="G57" s="10">
        <v>4569990.1399999997</v>
      </c>
      <c r="H57" s="10">
        <v>143188.53</v>
      </c>
      <c r="I57" s="10">
        <v>239803.29</v>
      </c>
      <c r="J57" s="10">
        <v>900.08</v>
      </c>
      <c r="K57" s="4"/>
      <c r="L57" s="4"/>
    </row>
    <row r="58" spans="1:12" x14ac:dyDescent="0.3">
      <c r="A58" s="1" t="s">
        <v>581</v>
      </c>
      <c r="B58" s="26" t="s">
        <v>592</v>
      </c>
      <c r="C58" s="10">
        <v>1463883</v>
      </c>
      <c r="D58" s="10">
        <v>1612864</v>
      </c>
      <c r="E58" s="10">
        <v>24824</v>
      </c>
      <c r="F58" s="10">
        <v>0</v>
      </c>
      <c r="G58" s="10">
        <v>6640962.8499999996</v>
      </c>
      <c r="H58" s="10">
        <v>30863.23</v>
      </c>
      <c r="I58" s="10">
        <v>406767.71</v>
      </c>
      <c r="J58" s="10">
        <v>3909.25</v>
      </c>
      <c r="K58" s="4"/>
      <c r="L58" s="4"/>
    </row>
    <row r="59" spans="1:12" x14ac:dyDescent="0.3">
      <c r="A59" s="1" t="s">
        <v>581</v>
      </c>
      <c r="B59" s="26" t="s">
        <v>593</v>
      </c>
      <c r="C59" s="10">
        <v>0</v>
      </c>
      <c r="D59" s="10">
        <v>0</v>
      </c>
      <c r="E59" s="10">
        <v>0</v>
      </c>
      <c r="F59" s="10">
        <v>0</v>
      </c>
      <c r="G59" s="10">
        <v>13428549.710000001</v>
      </c>
      <c r="H59" s="10">
        <v>46538.85</v>
      </c>
      <c r="I59" s="10">
        <v>322586.94</v>
      </c>
      <c r="J59" s="10">
        <v>4547</v>
      </c>
      <c r="K59" s="4"/>
      <c r="L59" s="4"/>
    </row>
    <row r="60" spans="1:12" x14ac:dyDescent="0.3">
      <c r="A60" s="1" t="s">
        <v>581</v>
      </c>
      <c r="B60" s="26" t="s">
        <v>594</v>
      </c>
      <c r="C60" s="10">
        <v>0</v>
      </c>
      <c r="D60" s="10">
        <v>0</v>
      </c>
      <c r="E60" s="10">
        <v>0</v>
      </c>
      <c r="F60" s="10">
        <v>0</v>
      </c>
      <c r="G60" s="10">
        <v>9015022.0399999991</v>
      </c>
      <c r="H60" s="10">
        <v>225000</v>
      </c>
      <c r="I60" s="10">
        <v>398420.33</v>
      </c>
      <c r="J60" s="10">
        <v>0</v>
      </c>
      <c r="K60" s="4"/>
      <c r="L60" s="4"/>
    </row>
    <row r="61" spans="1:12" x14ac:dyDescent="0.3">
      <c r="A61" s="1" t="s">
        <v>581</v>
      </c>
      <c r="B61" s="26" t="s">
        <v>595</v>
      </c>
      <c r="C61" s="10">
        <v>138400</v>
      </c>
      <c r="D61" s="10">
        <v>0</v>
      </c>
      <c r="E61" s="10">
        <v>-72000</v>
      </c>
      <c r="F61" s="10">
        <v>50000</v>
      </c>
      <c r="G61" s="10">
        <v>2447014.37</v>
      </c>
      <c r="H61" s="10">
        <v>58071.65</v>
      </c>
      <c r="I61" s="10">
        <v>321145.7</v>
      </c>
      <c r="J61" s="10">
        <v>1428.36</v>
      </c>
      <c r="K61" s="4"/>
      <c r="L61" s="4"/>
    </row>
    <row r="62" spans="1:12" x14ac:dyDescent="0.3">
      <c r="A62" s="1" t="s">
        <v>581</v>
      </c>
      <c r="B62" s="26" t="s">
        <v>596</v>
      </c>
      <c r="C62" s="10">
        <v>231504.46</v>
      </c>
      <c r="D62" s="10">
        <v>220436.24</v>
      </c>
      <c r="E62" s="10">
        <v>0</v>
      </c>
      <c r="F62" s="10">
        <v>0</v>
      </c>
      <c r="G62" s="10">
        <v>2065677.87</v>
      </c>
      <c r="H62" s="10">
        <v>8377.41</v>
      </c>
      <c r="I62" s="10">
        <v>343994.07</v>
      </c>
      <c r="J62" s="10">
        <v>4608.0600000000004</v>
      </c>
      <c r="K62" s="4"/>
      <c r="L62" s="4"/>
    </row>
    <row r="63" spans="1:12" x14ac:dyDescent="0.3">
      <c r="A63" s="1" t="s">
        <v>581</v>
      </c>
      <c r="B63" s="26" t="s">
        <v>597</v>
      </c>
      <c r="C63" s="10">
        <v>684196.31</v>
      </c>
      <c r="D63" s="10">
        <v>592950.44999999995</v>
      </c>
      <c r="E63" s="10">
        <v>0</v>
      </c>
      <c r="F63" s="10">
        <v>0</v>
      </c>
      <c r="G63" s="10">
        <v>695006.02</v>
      </c>
      <c r="H63" s="10">
        <v>96634.29</v>
      </c>
      <c r="I63" s="10">
        <v>216220.75</v>
      </c>
      <c r="J63" s="10">
        <v>2411.91</v>
      </c>
      <c r="K63" s="4"/>
      <c r="L63" s="4"/>
    </row>
    <row r="64" spans="1:12" x14ac:dyDescent="0.3">
      <c r="A64" s="1" t="s">
        <v>581</v>
      </c>
      <c r="B64" s="26" t="s">
        <v>598</v>
      </c>
      <c r="C64" s="10">
        <v>4155626.48</v>
      </c>
      <c r="D64" s="10">
        <v>3462263.19</v>
      </c>
      <c r="E64" s="10">
        <v>163771.87</v>
      </c>
      <c r="F64" s="10">
        <v>162183.21</v>
      </c>
      <c r="G64" s="10">
        <v>5962215.2000000002</v>
      </c>
      <c r="H64" s="10">
        <v>280392.46999999997</v>
      </c>
      <c r="I64" s="10">
        <v>199694.27</v>
      </c>
      <c r="J64" s="10">
        <v>1630.39</v>
      </c>
      <c r="K64" s="4"/>
      <c r="L64" s="4"/>
    </row>
    <row r="65" spans="1:12" x14ac:dyDescent="0.3">
      <c r="A65" s="1" t="s">
        <v>581</v>
      </c>
      <c r="B65" s="26" t="s">
        <v>599</v>
      </c>
      <c r="C65" s="10">
        <v>391887.4</v>
      </c>
      <c r="D65" s="10">
        <v>3619.26</v>
      </c>
      <c r="E65" s="10">
        <v>84785.57</v>
      </c>
      <c r="F65" s="10">
        <v>0</v>
      </c>
      <c r="G65" s="10">
        <v>1347107.81</v>
      </c>
      <c r="H65" s="10">
        <v>9112</v>
      </c>
      <c r="I65" s="10">
        <v>206943.1</v>
      </c>
      <c r="J65" s="10">
        <v>2715.81</v>
      </c>
      <c r="K65" s="4"/>
      <c r="L65" s="4"/>
    </row>
    <row r="66" spans="1:12" x14ac:dyDescent="0.3">
      <c r="A66" s="1" t="s">
        <v>581</v>
      </c>
      <c r="B66" s="26" t="s">
        <v>600</v>
      </c>
      <c r="C66" s="10">
        <v>1475673.07</v>
      </c>
      <c r="D66" s="10">
        <v>1319868.46</v>
      </c>
      <c r="E66" s="10">
        <v>0</v>
      </c>
      <c r="F66" s="10">
        <v>0</v>
      </c>
      <c r="G66" s="10">
        <v>3413876.26</v>
      </c>
      <c r="H66" s="10">
        <v>566481.89</v>
      </c>
      <c r="I66" s="10">
        <v>493986.25</v>
      </c>
      <c r="J66" s="10">
        <v>226591.53</v>
      </c>
      <c r="K66" s="4"/>
      <c r="L66" s="4"/>
    </row>
    <row r="67" spans="1:12" x14ac:dyDescent="0.3">
      <c r="A67" s="1" t="s">
        <v>581</v>
      </c>
      <c r="B67" s="26" t="s">
        <v>601</v>
      </c>
      <c r="C67" s="10">
        <v>0</v>
      </c>
      <c r="D67" s="10">
        <v>0</v>
      </c>
      <c r="E67" s="10">
        <v>0</v>
      </c>
      <c r="F67" s="10">
        <v>0</v>
      </c>
      <c r="G67" s="10">
        <v>8034431</v>
      </c>
      <c r="H67" s="10">
        <v>164166</v>
      </c>
      <c r="I67" s="10">
        <v>1000085</v>
      </c>
      <c r="J67" s="10">
        <v>4649</v>
      </c>
      <c r="K67" s="4"/>
      <c r="L67" s="4"/>
    </row>
    <row r="68" spans="1:12" x14ac:dyDescent="0.3">
      <c r="A68" s="1" t="s">
        <v>581</v>
      </c>
      <c r="B68" s="26" t="s">
        <v>602</v>
      </c>
      <c r="C68" s="10">
        <v>0</v>
      </c>
      <c r="D68" s="10">
        <v>0</v>
      </c>
      <c r="E68" s="10">
        <v>0</v>
      </c>
      <c r="F68" s="10">
        <v>0</v>
      </c>
      <c r="G68" s="10">
        <v>8823582.5399999991</v>
      </c>
      <c r="H68" s="10">
        <v>131022.47</v>
      </c>
      <c r="I68" s="10">
        <v>290824.49</v>
      </c>
      <c r="J68" s="10">
        <v>2128.79</v>
      </c>
      <c r="K68" s="4"/>
      <c r="L68" s="4"/>
    </row>
    <row r="69" spans="1:12" x14ac:dyDescent="0.3">
      <c r="A69" s="1" t="s">
        <v>581</v>
      </c>
      <c r="B69" s="26" t="s">
        <v>603</v>
      </c>
      <c r="C69" s="10">
        <v>51358</v>
      </c>
      <c r="D69" s="10">
        <v>155385</v>
      </c>
      <c r="E69" s="10">
        <v>0</v>
      </c>
      <c r="F69" s="10">
        <v>0</v>
      </c>
      <c r="G69" s="10">
        <v>2574778</v>
      </c>
      <c r="H69" s="10">
        <v>60217</v>
      </c>
      <c r="I69" s="10">
        <v>136935</v>
      </c>
      <c r="J69" s="10">
        <v>38275</v>
      </c>
      <c r="K69" s="4"/>
      <c r="L69" s="4"/>
    </row>
    <row r="70" spans="1:12" x14ac:dyDescent="0.3">
      <c r="A70" s="1" t="s">
        <v>581</v>
      </c>
      <c r="B70" s="26" t="s">
        <v>604</v>
      </c>
      <c r="C70" s="10">
        <v>1093480.55</v>
      </c>
      <c r="D70" s="10">
        <v>908376.44</v>
      </c>
      <c r="E70" s="10">
        <v>5000</v>
      </c>
      <c r="F70" s="10">
        <v>0</v>
      </c>
      <c r="G70" s="10">
        <v>4006226.91</v>
      </c>
      <c r="H70" s="10">
        <v>855670.82</v>
      </c>
      <c r="I70" s="10">
        <v>55012.66</v>
      </c>
      <c r="J70" s="10">
        <v>0</v>
      </c>
      <c r="K70" s="4"/>
      <c r="L70" s="4"/>
    </row>
    <row r="71" spans="1:12" x14ac:dyDescent="0.3">
      <c r="A71" s="1" t="s">
        <v>581</v>
      </c>
      <c r="B71" s="26" t="s">
        <v>605</v>
      </c>
      <c r="C71" s="10">
        <v>188410.19</v>
      </c>
      <c r="D71" s="10">
        <v>0</v>
      </c>
      <c r="E71" s="10">
        <v>0</v>
      </c>
      <c r="F71" s="10">
        <v>0</v>
      </c>
      <c r="G71" s="10">
        <v>2482720.89</v>
      </c>
      <c r="H71" s="10">
        <v>24232.23</v>
      </c>
      <c r="I71" s="10">
        <v>287169.05</v>
      </c>
      <c r="J71" s="10">
        <v>1017.86</v>
      </c>
      <c r="K71" s="4"/>
      <c r="L71" s="4"/>
    </row>
    <row r="72" spans="1:12" x14ac:dyDescent="0.3">
      <c r="A72" s="1" t="s">
        <v>581</v>
      </c>
      <c r="B72" s="26" t="s">
        <v>606</v>
      </c>
      <c r="C72" s="10">
        <v>2233774.67</v>
      </c>
      <c r="D72" s="10">
        <v>2084943.11</v>
      </c>
      <c r="E72" s="10">
        <v>25766.84</v>
      </c>
      <c r="F72" s="10">
        <v>4047.7</v>
      </c>
      <c r="G72" s="10">
        <v>2993756.99</v>
      </c>
      <c r="H72" s="10">
        <v>8369.26</v>
      </c>
      <c r="I72" s="10">
        <v>231838.89</v>
      </c>
      <c r="J72" s="10">
        <v>1577.49</v>
      </c>
      <c r="K72" s="4"/>
      <c r="L72" s="4"/>
    </row>
    <row r="73" spans="1:12" x14ac:dyDescent="0.3">
      <c r="A73" s="1" t="s">
        <v>581</v>
      </c>
      <c r="B73" s="26" t="s">
        <v>607</v>
      </c>
      <c r="C73" s="10">
        <v>27400</v>
      </c>
      <c r="D73" s="10">
        <v>27400</v>
      </c>
      <c r="E73" s="10">
        <v>0</v>
      </c>
      <c r="F73" s="10">
        <v>0</v>
      </c>
      <c r="G73" s="10">
        <v>9128500</v>
      </c>
      <c r="H73" s="10">
        <v>4473100</v>
      </c>
      <c r="I73" s="10">
        <v>663200</v>
      </c>
      <c r="J73" s="10">
        <v>3400</v>
      </c>
      <c r="K73" s="4"/>
      <c r="L73" s="4"/>
    </row>
    <row r="74" spans="1:12" x14ac:dyDescent="0.3">
      <c r="A74" s="1" t="s">
        <v>581</v>
      </c>
      <c r="B74" s="26" t="s">
        <v>608</v>
      </c>
      <c r="C74" s="10">
        <v>144443.54999999999</v>
      </c>
      <c r="D74" s="10">
        <v>77875.7</v>
      </c>
      <c r="E74" s="10">
        <v>267299.11</v>
      </c>
      <c r="F74" s="10">
        <v>6881.61</v>
      </c>
      <c r="G74" s="10">
        <v>7617554.5899999999</v>
      </c>
      <c r="H74" s="10">
        <v>628422.91</v>
      </c>
      <c r="I74" s="10">
        <v>276249.5</v>
      </c>
      <c r="J74" s="10">
        <v>51462.62</v>
      </c>
      <c r="K74" s="4"/>
      <c r="L74" s="4"/>
    </row>
    <row r="75" spans="1:12" x14ac:dyDescent="0.3">
      <c r="A75" s="1" t="s">
        <v>581</v>
      </c>
      <c r="B75" s="26" t="s">
        <v>609</v>
      </c>
      <c r="C75" s="10">
        <v>753910.35</v>
      </c>
      <c r="D75" s="10">
        <v>66622.759999999995</v>
      </c>
      <c r="E75" s="10">
        <v>210699.09</v>
      </c>
      <c r="F75" s="10">
        <v>78796.94</v>
      </c>
      <c r="G75" s="10">
        <v>5086314.3</v>
      </c>
      <c r="H75" s="10">
        <v>372519.31</v>
      </c>
      <c r="I75" s="10">
        <v>208169.93</v>
      </c>
      <c r="J75" s="10">
        <v>1759.12</v>
      </c>
      <c r="K75" s="4"/>
      <c r="L75" s="4"/>
    </row>
    <row r="76" spans="1:12" x14ac:dyDescent="0.3">
      <c r="A76" s="1" t="s">
        <v>581</v>
      </c>
      <c r="B76" s="26" t="s">
        <v>610</v>
      </c>
      <c r="C76" s="10">
        <v>3092414.25</v>
      </c>
      <c r="D76" s="10">
        <v>2920353.75</v>
      </c>
      <c r="E76" s="10">
        <v>0</v>
      </c>
      <c r="F76" s="10">
        <v>0</v>
      </c>
      <c r="G76" s="10">
        <v>3172469.36</v>
      </c>
      <c r="H76" s="10">
        <v>17566.73</v>
      </c>
      <c r="I76" s="10">
        <v>108120.96000000001</v>
      </c>
      <c r="J76" s="10">
        <v>1480.51</v>
      </c>
      <c r="K76" s="4"/>
      <c r="L76" s="4"/>
    </row>
    <row r="77" spans="1:12" x14ac:dyDescent="0.3">
      <c r="A77" s="1" t="s">
        <v>581</v>
      </c>
      <c r="B77" s="26" t="s">
        <v>611</v>
      </c>
      <c r="C77" s="10">
        <v>402526</v>
      </c>
      <c r="D77" s="10">
        <v>17427</v>
      </c>
      <c r="E77" s="10">
        <v>265181</v>
      </c>
      <c r="F77" s="10">
        <v>6515</v>
      </c>
      <c r="G77" s="10">
        <v>6972165</v>
      </c>
      <c r="H77" s="10">
        <v>15005</v>
      </c>
      <c r="I77" s="10">
        <v>382017</v>
      </c>
      <c r="J77" s="10">
        <v>34374</v>
      </c>
      <c r="K77" s="4"/>
      <c r="L77" s="4"/>
    </row>
    <row r="78" spans="1:12" x14ac:dyDescent="0.3">
      <c r="A78" s="1" t="s">
        <v>261</v>
      </c>
      <c r="B78" s="26" t="s">
        <v>612</v>
      </c>
      <c r="C78" s="10">
        <v>2291282.16</v>
      </c>
      <c r="D78" s="10">
        <v>2291281.77</v>
      </c>
      <c r="E78" s="10">
        <v>0</v>
      </c>
      <c r="F78" s="10">
        <v>0</v>
      </c>
      <c r="G78" s="10">
        <v>3573906.08</v>
      </c>
      <c r="H78" s="10">
        <v>411889.81</v>
      </c>
      <c r="I78" s="10">
        <v>410566.89</v>
      </c>
      <c r="J78" s="10">
        <v>59039.61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43198908</v>
      </c>
      <c r="D80" s="11">
        <f t="shared" si="0"/>
        <v>37673209.270000003</v>
      </c>
      <c r="E80" s="11">
        <f t="shared" si="0"/>
        <v>2697545.92</v>
      </c>
      <c r="F80" s="11">
        <f t="shared" si="0"/>
        <v>1481126.61</v>
      </c>
      <c r="G80" s="11">
        <f t="shared" si="0"/>
        <v>215529246.35000002</v>
      </c>
      <c r="H80" s="11">
        <f t="shared" si="0"/>
        <v>14930720.240000002</v>
      </c>
      <c r="I80" s="11">
        <f t="shared" si="0"/>
        <v>12249786.260000004</v>
      </c>
      <c r="J80" s="11">
        <f t="shared" si="0"/>
        <v>911031.46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08" t="s">
        <v>258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</row>
    <row r="83" spans="1:13" ht="25.5" customHeight="1" x14ac:dyDescent="0.3">
      <c r="B83" s="13" t="s">
        <v>506</v>
      </c>
      <c r="C83" s="209" t="s">
        <v>344</v>
      </c>
      <c r="D83" s="210"/>
      <c r="E83" s="209" t="s">
        <v>345</v>
      </c>
      <c r="F83" s="210"/>
      <c r="G83" s="209" t="s">
        <v>346</v>
      </c>
      <c r="H83" s="210"/>
      <c r="I83" s="209" t="s">
        <v>347</v>
      </c>
      <c r="J83" s="210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581</v>
      </c>
      <c r="B87" s="26" t="s">
        <v>582</v>
      </c>
      <c r="C87" s="10">
        <v>193108</v>
      </c>
      <c r="D87" s="10">
        <v>1765</v>
      </c>
      <c r="E87" s="10">
        <v>0</v>
      </c>
      <c r="F87" s="10">
        <v>0</v>
      </c>
      <c r="G87" s="10">
        <v>40662</v>
      </c>
      <c r="H87" s="10">
        <v>10288</v>
      </c>
      <c r="I87" s="10">
        <v>0</v>
      </c>
      <c r="J87" s="10">
        <v>0</v>
      </c>
      <c r="K87" s="4"/>
      <c r="L87" s="4"/>
    </row>
    <row r="88" spans="1:13" x14ac:dyDescent="0.3">
      <c r="A88" s="1" t="s">
        <v>581</v>
      </c>
      <c r="B88" s="26" t="s">
        <v>583</v>
      </c>
      <c r="C88" s="10">
        <v>178628.34</v>
      </c>
      <c r="D88" s="10">
        <v>1124.3399999999999</v>
      </c>
      <c r="E88" s="10">
        <v>0</v>
      </c>
      <c r="F88" s="10">
        <v>0</v>
      </c>
      <c r="G88" s="10">
        <v>8822.86</v>
      </c>
      <c r="H88" s="10">
        <v>239.15</v>
      </c>
      <c r="I88" s="10">
        <v>63487</v>
      </c>
      <c r="J88" s="10">
        <v>63487</v>
      </c>
      <c r="K88" s="4"/>
      <c r="L88" s="4"/>
    </row>
    <row r="89" spans="1:13" x14ac:dyDescent="0.3">
      <c r="A89" s="1" t="s">
        <v>581</v>
      </c>
      <c r="B89" s="26" t="s">
        <v>584</v>
      </c>
      <c r="C89" s="10">
        <v>249542.57</v>
      </c>
      <c r="D89" s="10">
        <v>3306.46</v>
      </c>
      <c r="E89" s="10">
        <v>0</v>
      </c>
      <c r="F89" s="10">
        <v>0</v>
      </c>
      <c r="G89" s="10">
        <v>73288.91</v>
      </c>
      <c r="H89" s="10">
        <v>20845.38</v>
      </c>
      <c r="I89" s="10">
        <v>0</v>
      </c>
      <c r="J89" s="10">
        <v>0</v>
      </c>
      <c r="K89" s="4"/>
      <c r="L89" s="4"/>
    </row>
    <row r="90" spans="1:13" x14ac:dyDescent="0.3">
      <c r="A90" s="1" t="s">
        <v>581</v>
      </c>
      <c r="B90" s="26" t="s">
        <v>585</v>
      </c>
      <c r="C90" s="10">
        <v>1058300</v>
      </c>
      <c r="D90" s="10">
        <v>2800</v>
      </c>
      <c r="E90" s="10">
        <v>100900</v>
      </c>
      <c r="F90" s="10">
        <v>61800</v>
      </c>
      <c r="G90" s="10">
        <v>238000</v>
      </c>
      <c r="H90" s="10">
        <v>310100</v>
      </c>
      <c r="I90" s="10">
        <v>0</v>
      </c>
      <c r="J90" s="10">
        <v>0</v>
      </c>
      <c r="K90" s="4"/>
      <c r="L90" s="4"/>
    </row>
    <row r="91" spans="1:13" x14ac:dyDescent="0.3">
      <c r="A91" s="1" t="s">
        <v>581</v>
      </c>
      <c r="B91" s="26" t="s">
        <v>586</v>
      </c>
      <c r="C91" s="10">
        <v>463471</v>
      </c>
      <c r="D91" s="10">
        <v>0</v>
      </c>
      <c r="E91" s="10">
        <v>32535</v>
      </c>
      <c r="F91" s="10">
        <v>120</v>
      </c>
      <c r="G91" s="10">
        <v>319635</v>
      </c>
      <c r="H91" s="10">
        <v>175148</v>
      </c>
      <c r="I91" s="10">
        <v>25000</v>
      </c>
      <c r="J91" s="10">
        <v>25000</v>
      </c>
      <c r="K91" s="4"/>
      <c r="L91" s="4"/>
    </row>
    <row r="92" spans="1:13" x14ac:dyDescent="0.3">
      <c r="A92" s="1" t="s">
        <v>581</v>
      </c>
      <c r="B92" s="26" t="s">
        <v>587</v>
      </c>
      <c r="C92" s="10">
        <v>407016</v>
      </c>
      <c r="D92" s="10">
        <v>475</v>
      </c>
      <c r="E92" s="10">
        <v>3075</v>
      </c>
      <c r="F92" s="10">
        <v>0</v>
      </c>
      <c r="G92" s="10">
        <v>98872</v>
      </c>
      <c r="H92" s="10">
        <v>28361</v>
      </c>
      <c r="I92" s="10">
        <v>0</v>
      </c>
      <c r="J92" s="10">
        <v>0</v>
      </c>
      <c r="K92" s="4"/>
      <c r="L92" s="4"/>
    </row>
    <row r="93" spans="1:13" x14ac:dyDescent="0.3">
      <c r="A93" s="1" t="s">
        <v>581</v>
      </c>
      <c r="B93" s="26" t="s">
        <v>588</v>
      </c>
      <c r="C93" s="10">
        <v>0</v>
      </c>
      <c r="D93" s="10">
        <v>0</v>
      </c>
      <c r="E93" s="10">
        <v>0</v>
      </c>
      <c r="F93" s="10">
        <v>0</v>
      </c>
      <c r="G93" s="10">
        <v>1123808</v>
      </c>
      <c r="H93" s="10">
        <v>434000</v>
      </c>
      <c r="I93" s="10">
        <v>111690</v>
      </c>
      <c r="J93" s="10">
        <v>100000</v>
      </c>
      <c r="K93" s="4"/>
      <c r="L93" s="4"/>
    </row>
    <row r="94" spans="1:13" x14ac:dyDescent="0.3">
      <c r="A94" s="1" t="s">
        <v>581</v>
      </c>
      <c r="B94" s="26" t="s">
        <v>589</v>
      </c>
      <c r="C94" s="10">
        <v>0</v>
      </c>
      <c r="D94" s="10">
        <v>0</v>
      </c>
      <c r="E94" s="10">
        <v>0</v>
      </c>
      <c r="F94" s="10">
        <v>0</v>
      </c>
      <c r="G94" s="10">
        <v>311925</v>
      </c>
      <c r="H94" s="10">
        <v>200951</v>
      </c>
      <c r="I94" s="10">
        <v>0</v>
      </c>
      <c r="J94" s="10">
        <v>0</v>
      </c>
      <c r="K94" s="4"/>
      <c r="L94" s="4"/>
    </row>
    <row r="95" spans="1:13" x14ac:dyDescent="0.3">
      <c r="A95" s="1" t="s">
        <v>581</v>
      </c>
      <c r="B95" s="26" t="s">
        <v>590</v>
      </c>
      <c r="C95" s="10">
        <v>0</v>
      </c>
      <c r="D95" s="10">
        <v>0</v>
      </c>
      <c r="E95" s="10">
        <v>26365.86</v>
      </c>
      <c r="F95" s="10">
        <v>0</v>
      </c>
      <c r="G95" s="10">
        <v>1121.95</v>
      </c>
      <c r="H95" s="10">
        <v>70500</v>
      </c>
      <c r="I95" s="10">
        <v>0</v>
      </c>
      <c r="J95" s="10">
        <v>0</v>
      </c>
      <c r="K95" s="4"/>
      <c r="L95" s="4"/>
    </row>
    <row r="96" spans="1:13" x14ac:dyDescent="0.3">
      <c r="A96" s="1" t="s">
        <v>581</v>
      </c>
      <c r="B96" s="26" t="s">
        <v>591</v>
      </c>
      <c r="C96" s="10">
        <v>195000</v>
      </c>
      <c r="D96" s="10">
        <v>0</v>
      </c>
      <c r="E96" s="10">
        <v>0</v>
      </c>
      <c r="F96" s="10">
        <v>0</v>
      </c>
      <c r="G96" s="10">
        <v>29610.42</v>
      </c>
      <c r="H96" s="10">
        <v>38479.69</v>
      </c>
      <c r="I96" s="10">
        <v>86670</v>
      </c>
      <c r="J96" s="10">
        <v>0</v>
      </c>
      <c r="K96" s="4"/>
      <c r="L96" s="4"/>
    </row>
    <row r="97" spans="1:12" x14ac:dyDescent="0.3">
      <c r="A97" s="1" t="s">
        <v>581</v>
      </c>
      <c r="B97" s="26" t="s">
        <v>592</v>
      </c>
      <c r="C97" s="10">
        <v>570000</v>
      </c>
      <c r="D97" s="10">
        <v>195000</v>
      </c>
      <c r="E97" s="10">
        <v>15000</v>
      </c>
      <c r="F97" s="10">
        <v>0</v>
      </c>
      <c r="G97" s="10">
        <v>287298</v>
      </c>
      <c r="H97" s="10">
        <v>200000</v>
      </c>
      <c r="I97" s="10">
        <v>5000</v>
      </c>
      <c r="J97" s="10">
        <v>5000</v>
      </c>
      <c r="K97" s="4"/>
      <c r="L97" s="4"/>
    </row>
    <row r="98" spans="1:12" x14ac:dyDescent="0.3">
      <c r="A98" s="1" t="s">
        <v>581</v>
      </c>
      <c r="B98" s="26" t="s">
        <v>593</v>
      </c>
      <c r="C98" s="10">
        <v>429993.06</v>
      </c>
      <c r="D98" s="10">
        <v>348.81</v>
      </c>
      <c r="E98" s="10">
        <v>0</v>
      </c>
      <c r="F98" s="10">
        <v>0</v>
      </c>
      <c r="G98" s="10">
        <v>83995.72</v>
      </c>
      <c r="H98" s="10">
        <v>23025.48</v>
      </c>
      <c r="I98" s="10">
        <v>0</v>
      </c>
      <c r="J98" s="10">
        <v>0</v>
      </c>
      <c r="K98" s="4"/>
      <c r="L98" s="4"/>
    </row>
    <row r="99" spans="1:12" x14ac:dyDescent="0.3">
      <c r="A99" s="1" t="s">
        <v>581</v>
      </c>
      <c r="B99" s="26" t="s">
        <v>594</v>
      </c>
      <c r="C99" s="10">
        <v>328393.46999999997</v>
      </c>
      <c r="D99" s="10">
        <v>0</v>
      </c>
      <c r="E99" s="10">
        <v>4325</v>
      </c>
      <c r="F99" s="10">
        <v>0</v>
      </c>
      <c r="G99" s="10">
        <v>113650</v>
      </c>
      <c r="H99" s="10">
        <v>0</v>
      </c>
      <c r="I99" s="10">
        <v>865</v>
      </c>
      <c r="J99" s="10">
        <v>0</v>
      </c>
      <c r="K99" s="4"/>
      <c r="L99" s="4"/>
    </row>
    <row r="100" spans="1:12" x14ac:dyDescent="0.3">
      <c r="A100" s="1" t="s">
        <v>581</v>
      </c>
      <c r="B100" s="26" t="s">
        <v>595</v>
      </c>
      <c r="C100" s="10">
        <v>195249.01</v>
      </c>
      <c r="D100" s="10">
        <v>92.15</v>
      </c>
      <c r="E100" s="10">
        <v>16346.06</v>
      </c>
      <c r="F100" s="10">
        <v>201.36</v>
      </c>
      <c r="G100" s="10">
        <v>0</v>
      </c>
      <c r="H100" s="10">
        <v>0</v>
      </c>
      <c r="I100" s="10">
        <v>0</v>
      </c>
      <c r="J100" s="10">
        <v>0</v>
      </c>
      <c r="K100" s="4"/>
      <c r="L100" s="4"/>
    </row>
    <row r="101" spans="1:12" x14ac:dyDescent="0.3">
      <c r="A101" s="1" t="s">
        <v>581</v>
      </c>
      <c r="B101" s="26" t="s">
        <v>596</v>
      </c>
      <c r="C101" s="10">
        <v>150945.68</v>
      </c>
      <c r="D101" s="10">
        <v>589.57000000000005</v>
      </c>
      <c r="E101" s="10">
        <v>0</v>
      </c>
      <c r="F101" s="10">
        <v>0</v>
      </c>
      <c r="G101" s="10">
        <v>1063.3399999999999</v>
      </c>
      <c r="H101" s="10">
        <v>2000</v>
      </c>
      <c r="I101" s="10">
        <v>0</v>
      </c>
      <c r="J101" s="10">
        <v>0</v>
      </c>
      <c r="K101" s="4"/>
      <c r="L101" s="4"/>
    </row>
    <row r="102" spans="1:12" x14ac:dyDescent="0.3">
      <c r="A102" s="1" t="s">
        <v>581</v>
      </c>
      <c r="B102" s="26" t="s">
        <v>597</v>
      </c>
      <c r="C102" s="10">
        <v>84140.04</v>
      </c>
      <c r="D102" s="10">
        <v>778.32</v>
      </c>
      <c r="E102" s="10">
        <v>0</v>
      </c>
      <c r="F102" s="10">
        <v>0</v>
      </c>
      <c r="G102" s="10">
        <v>3695.31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3">
      <c r="A103" s="1" t="s">
        <v>581</v>
      </c>
      <c r="B103" s="26" t="s">
        <v>598</v>
      </c>
      <c r="C103" s="10">
        <v>520393.5</v>
      </c>
      <c r="D103" s="10">
        <v>6009.87</v>
      </c>
      <c r="E103" s="10">
        <v>25647.59</v>
      </c>
      <c r="F103" s="10">
        <v>0</v>
      </c>
      <c r="G103" s="10">
        <v>55992.31</v>
      </c>
      <c r="H103" s="10">
        <v>40410.410000000003</v>
      </c>
      <c r="I103" s="10">
        <v>0</v>
      </c>
      <c r="J103" s="10">
        <v>0</v>
      </c>
      <c r="K103" s="4"/>
      <c r="L103" s="4"/>
    </row>
    <row r="104" spans="1:12" x14ac:dyDescent="0.3">
      <c r="A104" s="1" t="s">
        <v>581</v>
      </c>
      <c r="B104" s="26" t="s">
        <v>599</v>
      </c>
      <c r="C104" s="10">
        <v>108229.07</v>
      </c>
      <c r="D104" s="10">
        <v>1439.68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4"/>
      <c r="L104" s="4"/>
    </row>
    <row r="105" spans="1:12" x14ac:dyDescent="0.3">
      <c r="A105" s="1" t="s">
        <v>581</v>
      </c>
      <c r="B105" s="26" t="s">
        <v>600</v>
      </c>
      <c r="C105" s="10">
        <v>340688.01</v>
      </c>
      <c r="D105" s="10">
        <v>4042.96</v>
      </c>
      <c r="E105" s="10">
        <v>1500</v>
      </c>
      <c r="F105" s="10">
        <v>0</v>
      </c>
      <c r="G105" s="10">
        <v>52880.14</v>
      </c>
      <c r="H105" s="10">
        <v>9646.18</v>
      </c>
      <c r="I105" s="10">
        <v>5000</v>
      </c>
      <c r="J105" s="10">
        <v>5000</v>
      </c>
      <c r="K105" s="4"/>
      <c r="L105" s="4"/>
    </row>
    <row r="106" spans="1:12" x14ac:dyDescent="0.3">
      <c r="A106" s="1" t="s">
        <v>581</v>
      </c>
      <c r="B106" s="26" t="s">
        <v>601</v>
      </c>
      <c r="C106" s="10">
        <v>467110</v>
      </c>
      <c r="D106" s="10">
        <v>6023</v>
      </c>
      <c r="E106" s="10">
        <v>0</v>
      </c>
      <c r="F106" s="10">
        <v>0</v>
      </c>
      <c r="G106" s="10">
        <v>27155</v>
      </c>
      <c r="H106" s="10">
        <v>11293</v>
      </c>
      <c r="I106" s="10">
        <v>0</v>
      </c>
      <c r="J106" s="10">
        <v>0</v>
      </c>
      <c r="K106" s="4"/>
      <c r="L106" s="4"/>
    </row>
    <row r="107" spans="1:12" x14ac:dyDescent="0.3">
      <c r="A107" s="1" t="s">
        <v>581</v>
      </c>
      <c r="B107" s="26" t="s">
        <v>602</v>
      </c>
      <c r="C107" s="10">
        <v>296787.92</v>
      </c>
      <c r="D107" s="10">
        <v>1213.4000000000001</v>
      </c>
      <c r="E107" s="10">
        <v>1386.8</v>
      </c>
      <c r="F107" s="10">
        <v>0</v>
      </c>
      <c r="G107" s="10">
        <v>0</v>
      </c>
      <c r="H107" s="10">
        <v>3000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581</v>
      </c>
      <c r="B108" s="26" t="s">
        <v>603</v>
      </c>
      <c r="C108" s="10">
        <v>99229</v>
      </c>
      <c r="D108" s="10">
        <v>0</v>
      </c>
      <c r="E108" s="10">
        <v>0</v>
      </c>
      <c r="F108" s="10">
        <v>0</v>
      </c>
      <c r="G108" s="10">
        <v>0</v>
      </c>
      <c r="H108" s="10">
        <v>25720</v>
      </c>
      <c r="I108" s="10">
        <v>0</v>
      </c>
      <c r="J108" s="10">
        <v>0</v>
      </c>
      <c r="K108" s="4"/>
      <c r="L108" s="4"/>
    </row>
    <row r="109" spans="1:12" x14ac:dyDescent="0.3">
      <c r="A109" s="1" t="s">
        <v>581</v>
      </c>
      <c r="B109" s="26" t="s">
        <v>604</v>
      </c>
      <c r="C109" s="10">
        <v>152549.38</v>
      </c>
      <c r="D109" s="10">
        <v>0</v>
      </c>
      <c r="E109" s="10">
        <v>3500</v>
      </c>
      <c r="F109" s="10">
        <v>4000</v>
      </c>
      <c r="G109" s="10">
        <v>3059.31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3">
      <c r="A110" s="1" t="s">
        <v>581</v>
      </c>
      <c r="B110" s="26" t="s">
        <v>605</v>
      </c>
      <c r="C110" s="10">
        <v>135606.48000000001</v>
      </c>
      <c r="D110" s="10">
        <v>2035.73</v>
      </c>
      <c r="E110" s="10">
        <v>2622.18</v>
      </c>
      <c r="F110" s="10">
        <v>4000</v>
      </c>
      <c r="G110" s="10">
        <v>32959.06</v>
      </c>
      <c r="H110" s="10">
        <v>1017.86</v>
      </c>
      <c r="I110" s="10">
        <v>0</v>
      </c>
      <c r="J110" s="10">
        <v>0</v>
      </c>
      <c r="K110" s="4"/>
      <c r="L110" s="4"/>
    </row>
    <row r="111" spans="1:12" x14ac:dyDescent="0.3">
      <c r="A111" s="1" t="s">
        <v>581</v>
      </c>
      <c r="B111" s="26" t="s">
        <v>606</v>
      </c>
      <c r="C111" s="10">
        <v>213216.93</v>
      </c>
      <c r="D111" s="10">
        <v>998.72</v>
      </c>
      <c r="E111" s="10">
        <v>0</v>
      </c>
      <c r="F111" s="10">
        <v>0</v>
      </c>
      <c r="G111" s="10">
        <v>3751.69</v>
      </c>
      <c r="H111" s="10">
        <v>10112.17</v>
      </c>
      <c r="I111" s="10">
        <v>0</v>
      </c>
      <c r="J111" s="10">
        <v>0</v>
      </c>
      <c r="K111" s="4"/>
      <c r="L111" s="4"/>
    </row>
    <row r="112" spans="1:12" x14ac:dyDescent="0.3">
      <c r="A112" s="1" t="s">
        <v>581</v>
      </c>
      <c r="B112" s="26" t="s">
        <v>607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50000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581</v>
      </c>
      <c r="B113" s="26" t="s">
        <v>608</v>
      </c>
      <c r="C113" s="10">
        <v>325967.65000000002</v>
      </c>
      <c r="D113" s="10">
        <v>0</v>
      </c>
      <c r="E113" s="10">
        <v>0</v>
      </c>
      <c r="F113" s="10">
        <v>0</v>
      </c>
      <c r="G113" s="10">
        <v>28656.84</v>
      </c>
      <c r="H113" s="10">
        <v>38235.699999999997</v>
      </c>
      <c r="I113" s="10">
        <v>2000</v>
      </c>
      <c r="J113" s="10">
        <v>2000</v>
      </c>
      <c r="K113" s="4"/>
      <c r="L113" s="4"/>
    </row>
    <row r="114" spans="1:13" x14ac:dyDescent="0.3">
      <c r="A114" s="1" t="s">
        <v>581</v>
      </c>
      <c r="B114" s="26" t="s">
        <v>609</v>
      </c>
      <c r="C114" s="10">
        <v>352591.17</v>
      </c>
      <c r="D114" s="10">
        <v>0</v>
      </c>
      <c r="E114" s="10">
        <v>0</v>
      </c>
      <c r="F114" s="10">
        <v>0</v>
      </c>
      <c r="G114" s="10">
        <v>4125.74</v>
      </c>
      <c r="H114" s="10">
        <v>26000</v>
      </c>
      <c r="I114" s="10">
        <v>0</v>
      </c>
      <c r="J114" s="10">
        <v>0</v>
      </c>
      <c r="K114" s="4"/>
      <c r="L114" s="4"/>
    </row>
    <row r="115" spans="1:13" x14ac:dyDescent="0.3">
      <c r="A115" s="1" t="s">
        <v>581</v>
      </c>
      <c r="B115" s="26" t="s">
        <v>610</v>
      </c>
      <c r="C115" s="10">
        <v>242588.92</v>
      </c>
      <c r="D115" s="10">
        <v>6358.52</v>
      </c>
      <c r="E115" s="10">
        <v>7006.43</v>
      </c>
      <c r="F115" s="10">
        <v>0</v>
      </c>
      <c r="G115" s="10">
        <v>37834.239999999998</v>
      </c>
      <c r="H115" s="10">
        <v>4500</v>
      </c>
      <c r="I115" s="10">
        <v>8506.43</v>
      </c>
      <c r="J115" s="10">
        <v>0</v>
      </c>
      <c r="K115" s="4"/>
      <c r="L115" s="4"/>
    </row>
    <row r="116" spans="1:13" x14ac:dyDescent="0.3">
      <c r="A116" s="1" t="s">
        <v>581</v>
      </c>
      <c r="B116" s="26" t="s">
        <v>611</v>
      </c>
      <c r="C116" s="10">
        <v>242537</v>
      </c>
      <c r="D116" s="10">
        <v>2550</v>
      </c>
      <c r="E116" s="10">
        <v>18368</v>
      </c>
      <c r="F116" s="10">
        <v>209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3">
      <c r="A117" s="1" t="s">
        <v>359</v>
      </c>
      <c r="B117" s="26" t="s">
        <v>612</v>
      </c>
      <c r="C117" s="10">
        <v>276262.48</v>
      </c>
      <c r="D117" s="10">
        <v>3498.78</v>
      </c>
      <c r="E117" s="10">
        <v>35000</v>
      </c>
      <c r="F117" s="10">
        <v>0</v>
      </c>
      <c r="G117" s="10">
        <v>25104.55</v>
      </c>
      <c r="H117" s="10">
        <v>6350</v>
      </c>
      <c r="I117" s="10">
        <v>27139.33</v>
      </c>
      <c r="J117" s="10">
        <v>0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8277544.6799999997</v>
      </c>
      <c r="D119" s="11">
        <f t="shared" si="1"/>
        <v>240450.30999999997</v>
      </c>
      <c r="E119" s="11">
        <f t="shared" si="1"/>
        <v>293577.91999999993</v>
      </c>
      <c r="F119" s="11">
        <f t="shared" si="1"/>
        <v>70330.36</v>
      </c>
      <c r="G119" s="11">
        <f t="shared" si="1"/>
        <v>3032173.3900000006</v>
      </c>
      <c r="H119" s="11">
        <f t="shared" si="1"/>
        <v>1782973.0199999998</v>
      </c>
      <c r="I119" s="11">
        <f t="shared" si="1"/>
        <v>335357.76</v>
      </c>
      <c r="J119" s="11">
        <f t="shared" si="1"/>
        <v>200487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08" t="s">
        <v>258</v>
      </c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</row>
    <row r="122" spans="1:13" ht="25.5" customHeight="1" x14ac:dyDescent="0.3">
      <c r="B122" s="13" t="s">
        <v>506</v>
      </c>
      <c r="C122" s="209" t="s">
        <v>348</v>
      </c>
      <c r="D122" s="210"/>
      <c r="E122" s="209" t="s">
        <v>349</v>
      </c>
      <c r="F122" s="210"/>
      <c r="G122" s="209" t="s">
        <v>289</v>
      </c>
      <c r="H122" s="214"/>
      <c r="I122" s="213"/>
      <c r="J122" s="213"/>
      <c r="K122" s="214" t="s">
        <v>146</v>
      </c>
      <c r="L122" s="210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8"/>
      <c r="J123" s="28"/>
      <c r="K123" s="27" t="s">
        <v>251</v>
      </c>
      <c r="L123" s="27" t="s">
        <v>252</v>
      </c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8"/>
      <c r="J124" s="28"/>
      <c r="K124" s="27" t="s">
        <v>253</v>
      </c>
      <c r="L124" s="27" t="s">
        <v>253</v>
      </c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3">
      <c r="A126" s="1" t="s">
        <v>581</v>
      </c>
      <c r="B126" s="26" t="s">
        <v>582</v>
      </c>
      <c r="C126" s="10">
        <v>1221812</v>
      </c>
      <c r="D126" s="10">
        <v>3526</v>
      </c>
      <c r="E126" s="10">
        <v>573049</v>
      </c>
      <c r="F126" s="10">
        <v>18554</v>
      </c>
      <c r="G126" s="10">
        <v>369900</v>
      </c>
      <c r="H126" s="10">
        <v>5417700</v>
      </c>
      <c r="I126" s="4"/>
      <c r="J126" s="4"/>
      <c r="K126" s="10">
        <f t="shared" ref="K126:L126" si="2">C48+E48+G48+I48+C87+E87+G87+I87+C126+E126+G126</f>
        <v>6503072</v>
      </c>
      <c r="L126" s="10">
        <f t="shared" si="2"/>
        <v>5664134</v>
      </c>
    </row>
    <row r="127" spans="1:13" x14ac:dyDescent="0.3">
      <c r="A127" s="1" t="s">
        <v>581</v>
      </c>
      <c r="B127" s="26" t="s">
        <v>583</v>
      </c>
      <c r="C127" s="10">
        <v>1506126.08</v>
      </c>
      <c r="D127" s="10">
        <v>63641.08</v>
      </c>
      <c r="E127" s="10">
        <v>612562.89</v>
      </c>
      <c r="F127" s="10">
        <v>39167.660000000003</v>
      </c>
      <c r="G127" s="10">
        <v>1450658.41</v>
      </c>
      <c r="H127" s="10">
        <v>5366017.47</v>
      </c>
      <c r="I127" s="4"/>
      <c r="J127" s="4"/>
      <c r="K127" s="10">
        <f t="shared" ref="K127:L127" si="3">C49+E49+G49+I49+C88+E88+G88+I88+C127+E127+G127</f>
        <v>7429490.8500000006</v>
      </c>
      <c r="L127" s="10">
        <f t="shared" si="3"/>
        <v>6026694.0199999996</v>
      </c>
    </row>
    <row r="128" spans="1:13" x14ac:dyDescent="0.3">
      <c r="A128" s="1" t="s">
        <v>581</v>
      </c>
      <c r="B128" s="26" t="s">
        <v>584</v>
      </c>
      <c r="C128" s="10">
        <v>3570853.34</v>
      </c>
      <c r="D128" s="10">
        <v>28589.72</v>
      </c>
      <c r="E128" s="10">
        <v>1145445.1599999999</v>
      </c>
      <c r="F128" s="10">
        <v>61168.62</v>
      </c>
      <c r="G128" s="10">
        <v>204543.89</v>
      </c>
      <c r="H128" s="10">
        <v>13839001.32</v>
      </c>
      <c r="I128" s="4"/>
      <c r="J128" s="4"/>
      <c r="K128" s="10">
        <f t="shared" ref="K128:L128" si="4">C50+E50+G50+I50+C89+E89+G89+I89+C128+E128+G128</f>
        <v>13879762.800000001</v>
      </c>
      <c r="L128" s="10">
        <f t="shared" si="4"/>
        <v>14082036.300000001</v>
      </c>
    </row>
    <row r="129" spans="1:12" x14ac:dyDescent="0.3">
      <c r="A129" s="1" t="s">
        <v>581</v>
      </c>
      <c r="B129" s="26" t="s">
        <v>585</v>
      </c>
      <c r="C129" s="10">
        <v>2147100</v>
      </c>
      <c r="D129" s="10">
        <v>0</v>
      </c>
      <c r="E129" s="10">
        <v>0</v>
      </c>
      <c r="F129" s="10">
        <v>0</v>
      </c>
      <c r="G129" s="10">
        <v>14235100</v>
      </c>
      <c r="H129" s="10">
        <v>20815700</v>
      </c>
      <c r="I129" s="4"/>
      <c r="J129" s="4"/>
      <c r="K129" s="10">
        <f t="shared" ref="K129:L129" si="5">C51+E51+G51+I51+C90+E90+G90+I90+C129+E129+G129</f>
        <v>23864400</v>
      </c>
      <c r="L129" s="10">
        <f t="shared" si="5"/>
        <v>22134900</v>
      </c>
    </row>
    <row r="130" spans="1:12" x14ac:dyDescent="0.3">
      <c r="A130" s="1" t="s">
        <v>581</v>
      </c>
      <c r="B130" s="26" t="s">
        <v>586</v>
      </c>
      <c r="C130" s="10">
        <v>4151369</v>
      </c>
      <c r="D130" s="10">
        <v>40241</v>
      </c>
      <c r="E130" s="10">
        <v>2066969</v>
      </c>
      <c r="F130" s="10">
        <v>33755</v>
      </c>
      <c r="G130" s="10">
        <v>8771490</v>
      </c>
      <c r="H130" s="10">
        <v>42401601</v>
      </c>
      <c r="I130" s="4"/>
      <c r="J130" s="4"/>
      <c r="K130" s="10">
        <f t="shared" ref="K130:L130" si="6">C52+E52+G52+I52+C91+E91+G91+I91+C130+E130+G130</f>
        <v>51861401</v>
      </c>
      <c r="L130" s="10">
        <f t="shared" si="6"/>
        <v>60575107</v>
      </c>
    </row>
    <row r="131" spans="1:12" x14ac:dyDescent="0.3">
      <c r="A131" s="1" t="s">
        <v>581</v>
      </c>
      <c r="B131" s="26" t="s">
        <v>587</v>
      </c>
      <c r="C131" s="10">
        <v>2142900</v>
      </c>
      <c r="D131" s="10">
        <v>1469</v>
      </c>
      <c r="E131" s="10">
        <v>1645921</v>
      </c>
      <c r="F131" s="10">
        <v>90332</v>
      </c>
      <c r="G131" s="10">
        <v>7083143</v>
      </c>
      <c r="H131" s="10">
        <v>17663750</v>
      </c>
      <c r="I131" s="4"/>
      <c r="J131" s="4"/>
      <c r="K131" s="10">
        <f t="shared" ref="K131:L131" si="7">C53+E53+G53+I53+C92+E92+G92+I92+C131+E131+G131</f>
        <v>27299846</v>
      </c>
      <c r="L131" s="10">
        <f t="shared" si="7"/>
        <v>22659218</v>
      </c>
    </row>
    <row r="132" spans="1:12" x14ac:dyDescent="0.3">
      <c r="A132" s="1" t="s">
        <v>581</v>
      </c>
      <c r="B132" s="26" t="s">
        <v>588</v>
      </c>
      <c r="C132" s="10">
        <v>7391131</v>
      </c>
      <c r="D132" s="10">
        <v>0</v>
      </c>
      <c r="E132" s="10">
        <v>6740524</v>
      </c>
      <c r="F132" s="10">
        <v>0</v>
      </c>
      <c r="G132" s="10">
        <v>2454031</v>
      </c>
      <c r="H132" s="10">
        <v>60106562</v>
      </c>
      <c r="I132" s="4"/>
      <c r="J132" s="4"/>
      <c r="K132" s="10">
        <f t="shared" ref="K132:L132" si="8">C54+E54+G54+I54+C93+E93+G93+I93+C132+E132+G132</f>
        <v>46668902</v>
      </c>
      <c r="L132" s="10">
        <f t="shared" si="8"/>
        <v>60971115</v>
      </c>
    </row>
    <row r="133" spans="1:12" x14ac:dyDescent="0.3">
      <c r="A133" s="1" t="s">
        <v>581</v>
      </c>
      <c r="B133" s="26" t="s">
        <v>589</v>
      </c>
      <c r="C133" s="10">
        <v>3176410</v>
      </c>
      <c r="D133" s="10">
        <v>18266</v>
      </c>
      <c r="E133" s="10">
        <v>0</v>
      </c>
      <c r="F133" s="10">
        <v>0</v>
      </c>
      <c r="G133" s="10">
        <v>2137950</v>
      </c>
      <c r="H133" s="10">
        <v>17011806</v>
      </c>
      <c r="I133" s="4"/>
      <c r="J133" s="4"/>
      <c r="K133" s="10">
        <f t="shared" ref="K133:L133" si="9">C55+E55+G55+I55+C94+E94+G94+I94+C133+E133+G133</f>
        <v>14138326</v>
      </c>
      <c r="L133" s="10">
        <f t="shared" si="9"/>
        <v>18042934</v>
      </c>
    </row>
    <row r="134" spans="1:12" x14ac:dyDescent="0.3">
      <c r="A134" s="1" t="s">
        <v>581</v>
      </c>
      <c r="B134" s="26" t="s">
        <v>590</v>
      </c>
      <c r="C134" s="10">
        <v>3070356.3</v>
      </c>
      <c r="D134" s="10">
        <v>407219.77</v>
      </c>
      <c r="E134" s="10">
        <v>0</v>
      </c>
      <c r="F134" s="10">
        <v>0</v>
      </c>
      <c r="G134" s="10">
        <v>652288.63</v>
      </c>
      <c r="H134" s="10">
        <v>24759152.350000001</v>
      </c>
      <c r="I134" s="4"/>
      <c r="J134" s="4"/>
      <c r="K134" s="10">
        <f t="shared" ref="K134:L134" si="10">C56+E56+G56+I56+C95+E95+G95+I95+C134+E134+G134</f>
        <v>24425170.779999997</v>
      </c>
      <c r="L134" s="10">
        <f t="shared" si="10"/>
        <v>29381810.920000002</v>
      </c>
    </row>
    <row r="135" spans="1:12" x14ac:dyDescent="0.3">
      <c r="A135" s="1" t="s">
        <v>581</v>
      </c>
      <c r="B135" s="26" t="s">
        <v>591</v>
      </c>
      <c r="C135" s="10">
        <v>1442940.89</v>
      </c>
      <c r="D135" s="10">
        <v>3041.62</v>
      </c>
      <c r="E135" s="10">
        <v>0</v>
      </c>
      <c r="F135" s="10">
        <v>0</v>
      </c>
      <c r="G135" s="10">
        <v>1264424.28</v>
      </c>
      <c r="H135" s="10">
        <v>4947072.33</v>
      </c>
      <c r="I135" s="4"/>
      <c r="J135" s="4"/>
      <c r="K135" s="10">
        <f t="shared" ref="K135:L135" si="11">C57+E57+G57+I57+C96+E96+G96+I96+C135+E135+G135</f>
        <v>8037364.6799999997</v>
      </c>
      <c r="L135" s="10">
        <f t="shared" si="11"/>
        <v>5143511.07</v>
      </c>
    </row>
    <row r="136" spans="1:12" x14ac:dyDescent="0.3">
      <c r="A136" s="1" t="s">
        <v>581</v>
      </c>
      <c r="B136" s="26" t="s">
        <v>592</v>
      </c>
      <c r="C136" s="10">
        <v>2041484.07</v>
      </c>
      <c r="D136" s="10">
        <v>8000</v>
      </c>
      <c r="E136" s="10">
        <v>2150162.2400000002</v>
      </c>
      <c r="F136" s="10">
        <v>174017.16</v>
      </c>
      <c r="G136" s="10">
        <v>2348336.42</v>
      </c>
      <c r="H136" s="10">
        <v>11043879.109999999</v>
      </c>
      <c r="I136" s="4"/>
      <c r="J136" s="4"/>
      <c r="K136" s="10">
        <f t="shared" ref="K136:L136" si="12">C58+E58+G58+I58+C97+E97+G97+I97+C136+E136+G136</f>
        <v>15953718.290000001</v>
      </c>
      <c r="L136" s="10">
        <f t="shared" si="12"/>
        <v>13273532.75</v>
      </c>
    </row>
    <row r="137" spans="1:12" x14ac:dyDescent="0.3">
      <c r="A137" s="1" t="s">
        <v>581</v>
      </c>
      <c r="B137" s="26" t="s">
        <v>593</v>
      </c>
      <c r="C137" s="10">
        <v>4354150.33</v>
      </c>
      <c r="D137" s="10">
        <v>55578.67</v>
      </c>
      <c r="E137" s="10">
        <v>1252549.6000000001</v>
      </c>
      <c r="F137" s="10">
        <v>59594.76</v>
      </c>
      <c r="G137" s="10">
        <v>9010923.1500000004</v>
      </c>
      <c r="H137" s="10">
        <v>21218890.73</v>
      </c>
      <c r="I137" s="4"/>
      <c r="J137" s="4"/>
      <c r="K137" s="10">
        <f t="shared" ref="K137:L137" si="13">C59+E59+G59+I59+C98+E98+G98+I98+C137+E137+G137</f>
        <v>28882748.510000005</v>
      </c>
      <c r="L137" s="10">
        <f t="shared" si="13"/>
        <v>21408524.300000001</v>
      </c>
    </row>
    <row r="138" spans="1:12" x14ac:dyDescent="0.3">
      <c r="A138" s="1" t="s">
        <v>581</v>
      </c>
      <c r="B138" s="26" t="s">
        <v>594</v>
      </c>
      <c r="C138" s="10">
        <v>10083095.52</v>
      </c>
      <c r="D138" s="10">
        <v>0</v>
      </c>
      <c r="E138" s="10">
        <v>1111637.4099999999</v>
      </c>
      <c r="F138" s="10">
        <v>40000</v>
      </c>
      <c r="G138" s="10">
        <v>885666.58</v>
      </c>
      <c r="H138" s="10">
        <v>9777562.7100000009</v>
      </c>
      <c r="I138" s="4"/>
      <c r="J138" s="4"/>
      <c r="K138" s="10">
        <f t="shared" ref="K138:L138" si="14">C60+E60+G60+I60+C99+E99+G99+I99+C138+E138+G138</f>
        <v>21941075.349999998</v>
      </c>
      <c r="L138" s="10">
        <f t="shared" si="14"/>
        <v>10042562.710000001</v>
      </c>
    </row>
    <row r="139" spans="1:12" x14ac:dyDescent="0.3">
      <c r="A139" s="1" t="s">
        <v>581</v>
      </c>
      <c r="B139" s="26" t="s">
        <v>595</v>
      </c>
      <c r="C139" s="10">
        <v>1630593.28</v>
      </c>
      <c r="D139" s="10">
        <v>23203.21</v>
      </c>
      <c r="E139" s="10">
        <v>889414.99</v>
      </c>
      <c r="F139" s="10">
        <v>34024.89</v>
      </c>
      <c r="G139" s="10">
        <v>765145.17</v>
      </c>
      <c r="H139" s="10">
        <v>3866486.72</v>
      </c>
      <c r="I139" s="4"/>
      <c r="J139" s="4"/>
      <c r="K139" s="10">
        <f t="shared" ref="K139:L139" si="15">C61+E61+G61+I61+C100+E100+G100+I100+C139+E139+G139</f>
        <v>6331308.5800000001</v>
      </c>
      <c r="L139" s="10">
        <f t="shared" si="15"/>
        <v>4033508.3400000003</v>
      </c>
    </row>
    <row r="140" spans="1:12" x14ac:dyDescent="0.3">
      <c r="A140" s="1" t="s">
        <v>581</v>
      </c>
      <c r="B140" s="26" t="s">
        <v>596</v>
      </c>
      <c r="C140" s="10">
        <v>1086554.53</v>
      </c>
      <c r="D140" s="10">
        <v>1355.3</v>
      </c>
      <c r="E140" s="10">
        <v>305964.25</v>
      </c>
      <c r="F140" s="10">
        <v>20150.57</v>
      </c>
      <c r="G140" s="10">
        <v>7763601.3300000001</v>
      </c>
      <c r="H140" s="10">
        <v>11309541.01</v>
      </c>
      <c r="I140" s="4"/>
      <c r="J140" s="4"/>
      <c r="K140" s="10">
        <f t="shared" ref="K140:L140" si="16">C62+E62+G62+I62+C101+E101+G101+I101+C140+E140+G140</f>
        <v>11949305.530000001</v>
      </c>
      <c r="L140" s="10">
        <f t="shared" si="16"/>
        <v>11567058.16</v>
      </c>
    </row>
    <row r="141" spans="1:12" x14ac:dyDescent="0.3">
      <c r="A141" s="1" t="s">
        <v>581</v>
      </c>
      <c r="B141" s="26" t="s">
        <v>597</v>
      </c>
      <c r="C141" s="10">
        <v>1380214.45</v>
      </c>
      <c r="D141" s="10">
        <v>3846.42</v>
      </c>
      <c r="E141" s="10">
        <v>241111.37</v>
      </c>
      <c r="F141" s="10">
        <v>15959.07</v>
      </c>
      <c r="G141" s="10">
        <v>494261.96</v>
      </c>
      <c r="H141" s="10">
        <v>3542290</v>
      </c>
      <c r="I141" s="4"/>
      <c r="J141" s="4"/>
      <c r="K141" s="10">
        <f t="shared" ref="K141:L141" si="17">C63+E63+G63+I63+C102+E102+G102+I102+C141+E141+G141</f>
        <v>3798846.21</v>
      </c>
      <c r="L141" s="10">
        <f t="shared" si="17"/>
        <v>4255070.46</v>
      </c>
    </row>
    <row r="142" spans="1:12" x14ac:dyDescent="0.3">
      <c r="A142" s="1" t="s">
        <v>581</v>
      </c>
      <c r="B142" s="26" t="s">
        <v>598</v>
      </c>
      <c r="C142" s="10">
        <v>2751266.64</v>
      </c>
      <c r="D142" s="10">
        <v>298942.8</v>
      </c>
      <c r="E142" s="10">
        <v>963445.86</v>
      </c>
      <c r="F142" s="10">
        <v>91874.47</v>
      </c>
      <c r="G142" s="10">
        <v>1258895.93</v>
      </c>
      <c r="H142" s="10">
        <v>18366945.77</v>
      </c>
      <c r="I142" s="4"/>
      <c r="J142" s="4"/>
      <c r="K142" s="10">
        <f t="shared" ref="K142:L142" si="18">C64+E64+G64+I64+C103+E103+G103+I103+C142+E142+G142</f>
        <v>16056949.65</v>
      </c>
      <c r="L142" s="10">
        <f t="shared" si="18"/>
        <v>22710652.579999998</v>
      </c>
    </row>
    <row r="143" spans="1:12" x14ac:dyDescent="0.3">
      <c r="A143" s="1" t="s">
        <v>581</v>
      </c>
      <c r="B143" s="26" t="s">
        <v>599</v>
      </c>
      <c r="C143" s="10">
        <v>1769626.1</v>
      </c>
      <c r="D143" s="10">
        <v>23175.360000000001</v>
      </c>
      <c r="E143" s="10">
        <v>432593</v>
      </c>
      <c r="F143" s="10">
        <v>12539.82</v>
      </c>
      <c r="G143" s="10">
        <v>99224.18</v>
      </c>
      <c r="H143" s="10">
        <v>6417026.7999999998</v>
      </c>
      <c r="I143" s="4"/>
      <c r="J143" s="4"/>
      <c r="K143" s="10">
        <f t="shared" ref="K143:L143" si="19">C65+E65+G65+I65+C104+E104+G104+I104+C143+E143+G143</f>
        <v>4440396.2300000004</v>
      </c>
      <c r="L143" s="10">
        <f t="shared" si="19"/>
        <v>6469628.7299999995</v>
      </c>
    </row>
    <row r="144" spans="1:12" x14ac:dyDescent="0.3">
      <c r="A144" s="1" t="s">
        <v>581</v>
      </c>
      <c r="B144" s="26" t="s">
        <v>600</v>
      </c>
      <c r="C144" s="10">
        <v>1633606</v>
      </c>
      <c r="D144" s="10">
        <v>37500</v>
      </c>
      <c r="E144" s="10">
        <v>1223859.92</v>
      </c>
      <c r="F144" s="10">
        <v>39621.379999999997</v>
      </c>
      <c r="G144" s="10">
        <v>198400.01</v>
      </c>
      <c r="H144" s="10">
        <v>9164184</v>
      </c>
      <c r="I144" s="4"/>
      <c r="J144" s="4"/>
      <c r="K144" s="10">
        <f t="shared" ref="K144:L144" si="20">C66+E66+G66+I66+C105+E105+G105+I105+C144+E144+G144</f>
        <v>8839469.6599999983</v>
      </c>
      <c r="L144" s="10">
        <f t="shared" si="20"/>
        <v>11372936.4</v>
      </c>
    </row>
    <row r="145" spans="1:12" x14ac:dyDescent="0.3">
      <c r="A145" s="1" t="s">
        <v>581</v>
      </c>
      <c r="B145" s="26" t="s">
        <v>601</v>
      </c>
      <c r="C145" s="10">
        <v>4485175</v>
      </c>
      <c r="D145" s="10">
        <v>34178</v>
      </c>
      <c r="E145" s="10">
        <v>1536774</v>
      </c>
      <c r="F145" s="10">
        <v>22205</v>
      </c>
      <c r="G145" s="10">
        <v>2635997</v>
      </c>
      <c r="H145" s="10">
        <v>13805533</v>
      </c>
      <c r="I145" s="4"/>
      <c r="J145" s="4"/>
      <c r="K145" s="10">
        <f t="shared" ref="K145:L145" si="21">C67+E67+G67+I67+C106+E106+G106+I106+C145+E145+G145</f>
        <v>18186727</v>
      </c>
      <c r="L145" s="10">
        <f t="shared" si="21"/>
        <v>14048047</v>
      </c>
    </row>
    <row r="146" spans="1:12" x14ac:dyDescent="0.3">
      <c r="A146" s="1" t="s">
        <v>581</v>
      </c>
      <c r="B146" s="26" t="s">
        <v>602</v>
      </c>
      <c r="C146" s="10">
        <v>3727477.55</v>
      </c>
      <c r="D146" s="10">
        <v>31829.85</v>
      </c>
      <c r="E146" s="10">
        <v>1945482.15</v>
      </c>
      <c r="F146" s="10">
        <v>109257.71</v>
      </c>
      <c r="G146" s="10">
        <v>971612.31</v>
      </c>
      <c r="H146" s="10">
        <v>10065669.15</v>
      </c>
      <c r="I146" s="4"/>
      <c r="J146" s="4"/>
      <c r="K146" s="10">
        <f t="shared" ref="K146:L146" si="22">C68+E68+G68+I68+C107+E107+G107+I107+C146+E146+G146</f>
        <v>16057153.760000002</v>
      </c>
      <c r="L146" s="10">
        <f t="shared" si="22"/>
        <v>10344121.370000001</v>
      </c>
    </row>
    <row r="147" spans="1:12" x14ac:dyDescent="0.3">
      <c r="A147" s="1" t="s">
        <v>581</v>
      </c>
      <c r="B147" s="26" t="s">
        <v>603</v>
      </c>
      <c r="C147" s="10">
        <v>2001795</v>
      </c>
      <c r="D147" s="10">
        <v>0</v>
      </c>
      <c r="E147" s="10">
        <v>494315</v>
      </c>
      <c r="F147" s="10">
        <v>20000</v>
      </c>
      <c r="G147" s="10">
        <v>1790471.53</v>
      </c>
      <c r="H147" s="10">
        <v>5220096.9000000004</v>
      </c>
      <c r="I147" s="4"/>
      <c r="J147" s="4"/>
      <c r="K147" s="10">
        <f t="shared" ref="K147:L147" si="23">C69+E69+G69+I69+C108+E108+G108+I108+C147+E147+G147</f>
        <v>7148881.5300000003</v>
      </c>
      <c r="L147" s="10">
        <f t="shared" si="23"/>
        <v>5519693.9000000004</v>
      </c>
    </row>
    <row r="148" spans="1:12" x14ac:dyDescent="0.3">
      <c r="A148" s="1" t="s">
        <v>581</v>
      </c>
      <c r="B148" s="26" t="s">
        <v>604</v>
      </c>
      <c r="C148" s="10">
        <v>1792672.77</v>
      </c>
      <c r="D148" s="10">
        <v>0</v>
      </c>
      <c r="E148" s="10">
        <v>1002466.01</v>
      </c>
      <c r="F148" s="10">
        <v>22651.17</v>
      </c>
      <c r="G148" s="10">
        <v>547540.4</v>
      </c>
      <c r="H148" s="10">
        <v>7627860.4900000002</v>
      </c>
      <c r="I148" s="4"/>
      <c r="J148" s="4"/>
      <c r="K148" s="10">
        <f t="shared" ref="K148:L148" si="24">C70+E70+G70+I70+C109+E109+G109+I109+C148+E148+G148</f>
        <v>8661507.9900000002</v>
      </c>
      <c r="L148" s="10">
        <f t="shared" si="24"/>
        <v>9424108.9199999999</v>
      </c>
    </row>
    <row r="149" spans="1:12" x14ac:dyDescent="0.3">
      <c r="A149" s="1" t="s">
        <v>581</v>
      </c>
      <c r="B149" s="26" t="s">
        <v>605</v>
      </c>
      <c r="C149" s="10">
        <v>1446143.9</v>
      </c>
      <c r="D149" s="10">
        <v>26464.46</v>
      </c>
      <c r="E149" s="10">
        <v>621712.09</v>
      </c>
      <c r="F149" s="10">
        <v>41375.14</v>
      </c>
      <c r="G149" s="10">
        <v>403461.01</v>
      </c>
      <c r="H149" s="10">
        <v>5273144.5199999996</v>
      </c>
      <c r="I149" s="4"/>
      <c r="J149" s="4"/>
      <c r="K149" s="10">
        <f t="shared" ref="K149:L149" si="25">C71+E71+G71+I71+C110+E110+G110+I110+C149+E149+G149</f>
        <v>5600804.8499999996</v>
      </c>
      <c r="L149" s="10">
        <f t="shared" si="25"/>
        <v>5373287.7999999998</v>
      </c>
    </row>
    <row r="150" spans="1:12" x14ac:dyDescent="0.3">
      <c r="A150" s="1" t="s">
        <v>581</v>
      </c>
      <c r="B150" s="26" t="s">
        <v>606</v>
      </c>
      <c r="C150" s="10">
        <v>1675074.92</v>
      </c>
      <c r="D150" s="10">
        <v>19536.169999999998</v>
      </c>
      <c r="E150" s="10">
        <v>670263.05000000005</v>
      </c>
      <c r="F150" s="10">
        <v>41823.08</v>
      </c>
      <c r="G150" s="10">
        <v>179976.24</v>
      </c>
      <c r="H150" s="10">
        <v>6313848.5899999999</v>
      </c>
      <c r="I150" s="4"/>
      <c r="J150" s="4"/>
      <c r="K150" s="10">
        <f t="shared" ref="K150:L150" si="26">C72+E72+G72+I72+C111+E111+G111+I111+C150+E150+G150</f>
        <v>8227420.2199999997</v>
      </c>
      <c r="L150" s="10">
        <f t="shared" si="26"/>
        <v>8485256.2899999991</v>
      </c>
    </row>
    <row r="151" spans="1:12" x14ac:dyDescent="0.3">
      <c r="A151" s="1" t="s">
        <v>581</v>
      </c>
      <c r="B151" s="26" t="s">
        <v>607</v>
      </c>
      <c r="C151" s="10">
        <v>1971300</v>
      </c>
      <c r="D151" s="10">
        <v>4900</v>
      </c>
      <c r="E151" s="10">
        <v>0</v>
      </c>
      <c r="F151" s="10">
        <v>0</v>
      </c>
      <c r="G151" s="10">
        <v>506600</v>
      </c>
      <c r="H151" s="10">
        <v>16692200</v>
      </c>
      <c r="I151" s="4"/>
      <c r="J151" s="4"/>
      <c r="K151" s="10">
        <f t="shared" ref="K151:L151" si="27">C73+E73+G73+I73+C112+E112+G112+I112+C151+E151+G151</f>
        <v>12297000</v>
      </c>
      <c r="L151" s="10">
        <f t="shared" si="27"/>
        <v>21251000</v>
      </c>
    </row>
    <row r="152" spans="1:12" x14ac:dyDescent="0.3">
      <c r="A152" s="1" t="s">
        <v>581</v>
      </c>
      <c r="B152" s="26" t="s">
        <v>608</v>
      </c>
      <c r="C152" s="10">
        <v>3996019.92</v>
      </c>
      <c r="D152" s="10">
        <v>27517.19</v>
      </c>
      <c r="E152" s="10">
        <v>1843641.16</v>
      </c>
      <c r="F152" s="10">
        <v>70441.98</v>
      </c>
      <c r="G152" s="10">
        <v>2586978.2400000002</v>
      </c>
      <c r="H152" s="10">
        <v>17284107.41</v>
      </c>
      <c r="I152" s="4"/>
      <c r="J152" s="4"/>
      <c r="K152" s="10">
        <f t="shared" ref="K152:L152" si="28">C74+E74+G74+I74+C113+E113+G113+I113+C152+E152+G152</f>
        <v>17088810.560000002</v>
      </c>
      <c r="L152" s="10">
        <f t="shared" si="28"/>
        <v>18186945.120000001</v>
      </c>
    </row>
    <row r="153" spans="1:12" x14ac:dyDescent="0.3">
      <c r="A153" s="1" t="s">
        <v>581</v>
      </c>
      <c r="B153" s="26" t="s">
        <v>609</v>
      </c>
      <c r="C153" s="10">
        <v>1741624.17</v>
      </c>
      <c r="D153" s="10">
        <v>2981.7</v>
      </c>
      <c r="E153" s="10">
        <v>913705.22</v>
      </c>
      <c r="F153" s="10">
        <v>43242.34</v>
      </c>
      <c r="G153" s="10">
        <v>514993.25</v>
      </c>
      <c r="H153" s="10">
        <v>10546050.289999999</v>
      </c>
      <c r="I153" s="4"/>
      <c r="J153" s="4"/>
      <c r="K153" s="10">
        <f t="shared" ref="K153:L153" si="29">C75+E75+G75+I75+C114+E114+G114+I114+C153+E153+G153</f>
        <v>9786133.2200000007</v>
      </c>
      <c r="L153" s="10">
        <f t="shared" si="29"/>
        <v>11137972.459999999</v>
      </c>
    </row>
    <row r="154" spans="1:12" x14ac:dyDescent="0.3">
      <c r="A154" s="1" t="s">
        <v>581</v>
      </c>
      <c r="B154" s="26" t="s">
        <v>610</v>
      </c>
      <c r="C154" s="10">
        <v>1445067.85</v>
      </c>
      <c r="D154" s="10">
        <v>3049.63</v>
      </c>
      <c r="E154" s="10">
        <v>592702.16</v>
      </c>
      <c r="F154" s="10">
        <v>13122.34</v>
      </c>
      <c r="G154" s="10">
        <v>1040360.43</v>
      </c>
      <c r="H154" s="10">
        <v>6134578.3899999997</v>
      </c>
      <c r="I154" s="4"/>
      <c r="J154" s="4"/>
      <c r="K154" s="10">
        <f t="shared" ref="K154:L154" si="30">C76+E76+G76+I76+C115+E115+G115+I115+C154+E154+G154</f>
        <v>9747071.0299999993</v>
      </c>
      <c r="L154" s="10">
        <f t="shared" si="30"/>
        <v>9101009.8699999992</v>
      </c>
    </row>
    <row r="155" spans="1:12" x14ac:dyDescent="0.3">
      <c r="A155" s="1" t="s">
        <v>581</v>
      </c>
      <c r="B155" s="26" t="s">
        <v>611</v>
      </c>
      <c r="C155" s="10">
        <v>2705032</v>
      </c>
      <c r="D155" s="10">
        <v>26103</v>
      </c>
      <c r="E155" s="10">
        <v>1135271</v>
      </c>
      <c r="F155" s="10">
        <v>33026</v>
      </c>
      <c r="G155" s="10">
        <v>1418685</v>
      </c>
      <c r="H155" s="10">
        <v>9571116</v>
      </c>
      <c r="I155" s="4"/>
      <c r="J155" s="4"/>
      <c r="K155" s="10">
        <f>C77+E77+G77+I77+C116+E116+G116+I116+C155+E155+G155</f>
        <v>13566988</v>
      </c>
      <c r="L155" s="10">
        <f>D77+F77+H77+J77+D116+F116+H116+J116+D155+F155+H155</f>
        <v>9743325</v>
      </c>
    </row>
    <row r="156" spans="1:12" x14ac:dyDescent="0.3">
      <c r="A156" s="1" t="s">
        <v>360</v>
      </c>
      <c r="B156" s="26" t="s">
        <v>612</v>
      </c>
      <c r="C156" s="10">
        <v>3812133.84</v>
      </c>
      <c r="D156" s="10">
        <v>11871.77</v>
      </c>
      <c r="E156" s="10">
        <v>587521.55000000005</v>
      </c>
      <c r="F156" s="10">
        <v>30357.81</v>
      </c>
      <c r="G156" s="10">
        <v>1079742.26</v>
      </c>
      <c r="H156" s="10">
        <v>10459193.4</v>
      </c>
      <c r="I156" s="4"/>
      <c r="J156" s="4"/>
      <c r="K156" s="10">
        <f>C78+E78+G78+I78+C117+E117+G117+I117+C156+E156+G156</f>
        <v>12118659.139999999</v>
      </c>
      <c r="L156" s="10">
        <f>D78+F78+H78+J78+D117+F117+H117+J117+D156+F156+H156</f>
        <v>13273482.949999999</v>
      </c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3">
      <c r="B158" s="26" t="s">
        <v>225</v>
      </c>
      <c r="C158" s="11">
        <f t="shared" ref="C158:H158" si="31">SUBTOTAL(9,C125:C157)</f>
        <v>87351106.450000018</v>
      </c>
      <c r="D158" s="11">
        <f t="shared" si="31"/>
        <v>1206027.72</v>
      </c>
      <c r="E158" s="11">
        <f t="shared" si="31"/>
        <v>32699063.079999998</v>
      </c>
      <c r="F158" s="11">
        <f t="shared" si="31"/>
        <v>1178261.97</v>
      </c>
      <c r="G158" s="11">
        <f t="shared" si="31"/>
        <v>75124401.610000014</v>
      </c>
      <c r="H158" s="11">
        <f t="shared" si="31"/>
        <v>426028567.45999992</v>
      </c>
      <c r="I158" s="4"/>
      <c r="J158" s="4"/>
      <c r="K158" s="11">
        <f>SUBTOTAL(9,K125:K157)</f>
        <v>480788711.42000002</v>
      </c>
      <c r="L158" s="11">
        <f>SUBTOTAL(9,L125:L157)</f>
        <v>485703185.41999996</v>
      </c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24"/>
      <c r="C160" s="224"/>
      <c r="D160" s="224"/>
      <c r="E160" s="224"/>
      <c r="F160" s="224"/>
      <c r="G160" s="224"/>
      <c r="H160" s="224"/>
      <c r="I160" s="224"/>
      <c r="J160" s="224"/>
      <c r="K160" s="225"/>
      <c r="L160" s="225"/>
    </row>
    <row r="161" spans="1:13" ht="39.75" customHeight="1" x14ac:dyDescent="0.3">
      <c r="B161" s="26"/>
      <c r="C161" s="213"/>
      <c r="D161" s="213"/>
      <c r="E161" s="213"/>
      <c r="F161" s="213"/>
      <c r="G161" s="213"/>
      <c r="H161" s="213"/>
      <c r="I161" s="213"/>
      <c r="J161" s="218"/>
      <c r="K161" s="209" t="s">
        <v>147</v>
      </c>
      <c r="L161" s="223"/>
      <c r="M161" s="6"/>
    </row>
    <row r="162" spans="1:13" x14ac:dyDescent="0.3">
      <c r="B162" s="15"/>
      <c r="C162" s="28"/>
      <c r="D162" s="28"/>
      <c r="E162" s="28"/>
      <c r="F162" s="28"/>
      <c r="G162" s="26"/>
      <c r="H162" s="28"/>
      <c r="I162" s="27"/>
      <c r="J162" s="27"/>
      <c r="K162" s="156" t="s">
        <v>251</v>
      </c>
      <c r="L162" s="148" t="s">
        <v>252</v>
      </c>
    </row>
    <row r="163" spans="1:13" x14ac:dyDescent="0.3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253</v>
      </c>
      <c r="L163" s="28" t="s">
        <v>253</v>
      </c>
    </row>
    <row r="164" spans="1:13" x14ac:dyDescent="0.3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3">
      <c r="A165" s="1" t="s">
        <v>159</v>
      </c>
      <c r="B165" s="26"/>
      <c r="C165" s="4"/>
      <c r="D165" s="4"/>
      <c r="E165" s="4"/>
      <c r="F165" s="4"/>
      <c r="G165" s="4"/>
      <c r="H165" s="222" t="s">
        <v>507</v>
      </c>
      <c r="I165" s="222"/>
      <c r="J165" s="222"/>
      <c r="K165" s="150">
        <v>9279827</v>
      </c>
      <c r="L165" s="150">
        <v>9279827</v>
      </c>
    </row>
    <row r="166" spans="1:13" x14ac:dyDescent="0.3"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490068538.42000002</v>
      </c>
      <c r="L166" s="15">
        <f>L158+L165</f>
        <v>494983012.41999996</v>
      </c>
    </row>
    <row r="167" spans="1:13" x14ac:dyDescent="0.3">
      <c r="A167" s="1" t="s">
        <v>84</v>
      </c>
      <c r="B167" s="26"/>
      <c r="C167" s="4"/>
      <c r="D167" s="4"/>
      <c r="E167" s="4"/>
      <c r="F167" s="4"/>
      <c r="G167" s="4"/>
      <c r="H167" s="216" t="s">
        <v>493</v>
      </c>
      <c r="I167" s="216"/>
      <c r="J167" s="216"/>
      <c r="K167" s="4">
        <v>19476982.550000001</v>
      </c>
      <c r="L167" s="4">
        <v>19476982.550000001</v>
      </c>
    </row>
    <row r="168" spans="1:13" ht="13.5" thickBot="1" x14ac:dyDescent="0.35">
      <c r="B168" s="10"/>
      <c r="C168" s="10"/>
      <c r="D168" s="10"/>
      <c r="E168" s="10"/>
      <c r="F168" s="10"/>
      <c r="G168" s="10"/>
      <c r="H168" s="139"/>
      <c r="I168" s="139"/>
      <c r="J168" s="139"/>
      <c r="K168" s="139"/>
      <c r="L168" s="139"/>
    </row>
    <row r="169" spans="1:13" ht="14" thickTop="1" thickBot="1" x14ac:dyDescent="0.35">
      <c r="B169" s="10"/>
      <c r="C169" s="10"/>
      <c r="D169" s="10"/>
      <c r="E169" s="10"/>
      <c r="F169" s="10"/>
      <c r="G169" s="10"/>
      <c r="H169" s="217" t="s">
        <v>160</v>
      </c>
      <c r="I169" s="217"/>
      <c r="J169" s="217"/>
      <c r="K169" s="141">
        <f>K166-K167</f>
        <v>470591555.87</v>
      </c>
      <c r="L169" s="163">
        <f>L166-L167</f>
        <v>475506029.86999995</v>
      </c>
    </row>
    <row r="170" spans="1:13" ht="13.5" thickTop="1" x14ac:dyDescent="0.3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3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3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>
      <selection activeCell="A19" sqref="A19"/>
    </sheetView>
  </sheetViews>
  <sheetFormatPr defaultRowHeight="12.5" x14ac:dyDescent="0.25"/>
  <cols>
    <col min="2" max="2" width="24.453125" customWidth="1"/>
    <col min="3" max="3" width="87.453125" customWidth="1"/>
    <col min="4" max="4" width="13.08984375" customWidth="1"/>
    <col min="5" max="5" width="16.81640625" customWidth="1"/>
    <col min="258" max="258" width="24.453125" customWidth="1"/>
    <col min="259" max="259" width="106" customWidth="1"/>
    <col min="260" max="260" width="13.08984375" customWidth="1"/>
    <col min="261" max="261" width="11.81640625" customWidth="1"/>
    <col min="514" max="514" width="24.453125" customWidth="1"/>
    <col min="515" max="515" width="106" customWidth="1"/>
    <col min="516" max="516" width="13.08984375" customWidth="1"/>
    <col min="517" max="517" width="11.81640625" customWidth="1"/>
    <col min="770" max="770" width="24.453125" customWidth="1"/>
    <col min="771" max="771" width="106" customWidth="1"/>
    <col min="772" max="772" width="13.08984375" customWidth="1"/>
    <col min="773" max="773" width="11.81640625" customWidth="1"/>
    <col min="1026" max="1026" width="24.453125" customWidth="1"/>
    <col min="1027" max="1027" width="106" customWidth="1"/>
    <col min="1028" max="1028" width="13.08984375" customWidth="1"/>
    <col min="1029" max="1029" width="11.81640625" customWidth="1"/>
    <col min="1282" max="1282" width="24.453125" customWidth="1"/>
    <col min="1283" max="1283" width="106" customWidth="1"/>
    <col min="1284" max="1284" width="13.08984375" customWidth="1"/>
    <col min="1285" max="1285" width="11.81640625" customWidth="1"/>
    <col min="1538" max="1538" width="24.453125" customWidth="1"/>
    <col min="1539" max="1539" width="106" customWidth="1"/>
    <col min="1540" max="1540" width="13.08984375" customWidth="1"/>
    <col min="1541" max="1541" width="11.81640625" customWidth="1"/>
    <col min="1794" max="1794" width="24.453125" customWidth="1"/>
    <col min="1795" max="1795" width="106" customWidth="1"/>
    <col min="1796" max="1796" width="13.08984375" customWidth="1"/>
    <col min="1797" max="1797" width="11.81640625" customWidth="1"/>
    <col min="2050" max="2050" width="24.453125" customWidth="1"/>
    <col min="2051" max="2051" width="106" customWidth="1"/>
    <col min="2052" max="2052" width="13.08984375" customWidth="1"/>
    <col min="2053" max="2053" width="11.81640625" customWidth="1"/>
    <col min="2306" max="2306" width="24.453125" customWidth="1"/>
    <col min="2307" max="2307" width="106" customWidth="1"/>
    <col min="2308" max="2308" width="13.08984375" customWidth="1"/>
    <col min="2309" max="2309" width="11.81640625" customWidth="1"/>
    <col min="2562" max="2562" width="24.453125" customWidth="1"/>
    <col min="2563" max="2563" width="106" customWidth="1"/>
    <col min="2564" max="2564" width="13.08984375" customWidth="1"/>
    <col min="2565" max="2565" width="11.81640625" customWidth="1"/>
    <col min="2818" max="2818" width="24.453125" customWidth="1"/>
    <col min="2819" max="2819" width="106" customWidth="1"/>
    <col min="2820" max="2820" width="13.08984375" customWidth="1"/>
    <col min="2821" max="2821" width="11.81640625" customWidth="1"/>
    <col min="3074" max="3074" width="24.453125" customWidth="1"/>
    <col min="3075" max="3075" width="106" customWidth="1"/>
    <col min="3076" max="3076" width="13.08984375" customWidth="1"/>
    <col min="3077" max="3077" width="11.81640625" customWidth="1"/>
    <col min="3330" max="3330" width="24.453125" customWidth="1"/>
    <col min="3331" max="3331" width="106" customWidth="1"/>
    <col min="3332" max="3332" width="13.08984375" customWidth="1"/>
    <col min="3333" max="3333" width="11.81640625" customWidth="1"/>
    <col min="3586" max="3586" width="24.453125" customWidth="1"/>
    <col min="3587" max="3587" width="106" customWidth="1"/>
    <col min="3588" max="3588" width="13.08984375" customWidth="1"/>
    <col min="3589" max="3589" width="11.81640625" customWidth="1"/>
    <col min="3842" max="3842" width="24.453125" customWidth="1"/>
    <col min="3843" max="3843" width="106" customWidth="1"/>
    <col min="3844" max="3844" width="13.08984375" customWidth="1"/>
    <col min="3845" max="3845" width="11.81640625" customWidth="1"/>
    <col min="4098" max="4098" width="24.453125" customWidth="1"/>
    <col min="4099" max="4099" width="106" customWidth="1"/>
    <col min="4100" max="4100" width="13.08984375" customWidth="1"/>
    <col min="4101" max="4101" width="11.81640625" customWidth="1"/>
    <col min="4354" max="4354" width="24.453125" customWidth="1"/>
    <col min="4355" max="4355" width="106" customWidth="1"/>
    <col min="4356" max="4356" width="13.08984375" customWidth="1"/>
    <col min="4357" max="4357" width="11.81640625" customWidth="1"/>
    <col min="4610" max="4610" width="24.453125" customWidth="1"/>
    <col min="4611" max="4611" width="106" customWidth="1"/>
    <col min="4612" max="4612" width="13.08984375" customWidth="1"/>
    <col min="4613" max="4613" width="11.81640625" customWidth="1"/>
    <col min="4866" max="4866" width="24.453125" customWidth="1"/>
    <col min="4867" max="4867" width="106" customWidth="1"/>
    <col min="4868" max="4868" width="13.08984375" customWidth="1"/>
    <col min="4869" max="4869" width="11.81640625" customWidth="1"/>
    <col min="5122" max="5122" width="24.453125" customWidth="1"/>
    <col min="5123" max="5123" width="106" customWidth="1"/>
    <col min="5124" max="5124" width="13.08984375" customWidth="1"/>
    <col min="5125" max="5125" width="11.81640625" customWidth="1"/>
    <col min="5378" max="5378" width="24.453125" customWidth="1"/>
    <col min="5379" max="5379" width="106" customWidth="1"/>
    <col min="5380" max="5380" width="13.08984375" customWidth="1"/>
    <col min="5381" max="5381" width="11.81640625" customWidth="1"/>
    <col min="5634" max="5634" width="24.453125" customWidth="1"/>
    <col min="5635" max="5635" width="106" customWidth="1"/>
    <col min="5636" max="5636" width="13.08984375" customWidth="1"/>
    <col min="5637" max="5637" width="11.81640625" customWidth="1"/>
    <col min="5890" max="5890" width="24.453125" customWidth="1"/>
    <col min="5891" max="5891" width="106" customWidth="1"/>
    <col min="5892" max="5892" width="13.08984375" customWidth="1"/>
    <col min="5893" max="5893" width="11.81640625" customWidth="1"/>
    <col min="6146" max="6146" width="24.453125" customWidth="1"/>
    <col min="6147" max="6147" width="106" customWidth="1"/>
    <col min="6148" max="6148" width="13.08984375" customWidth="1"/>
    <col min="6149" max="6149" width="11.81640625" customWidth="1"/>
    <col min="6402" max="6402" width="24.453125" customWidth="1"/>
    <col min="6403" max="6403" width="106" customWidth="1"/>
    <col min="6404" max="6404" width="13.08984375" customWidth="1"/>
    <col min="6405" max="6405" width="11.81640625" customWidth="1"/>
    <col min="6658" max="6658" width="24.453125" customWidth="1"/>
    <col min="6659" max="6659" width="106" customWidth="1"/>
    <col min="6660" max="6660" width="13.08984375" customWidth="1"/>
    <col min="6661" max="6661" width="11.81640625" customWidth="1"/>
    <col min="6914" max="6914" width="24.453125" customWidth="1"/>
    <col min="6915" max="6915" width="106" customWidth="1"/>
    <col min="6916" max="6916" width="13.08984375" customWidth="1"/>
    <col min="6917" max="6917" width="11.81640625" customWidth="1"/>
    <col min="7170" max="7170" width="24.453125" customWidth="1"/>
    <col min="7171" max="7171" width="106" customWidth="1"/>
    <col min="7172" max="7172" width="13.08984375" customWidth="1"/>
    <col min="7173" max="7173" width="11.81640625" customWidth="1"/>
    <col min="7426" max="7426" width="24.453125" customWidth="1"/>
    <col min="7427" max="7427" width="106" customWidth="1"/>
    <col min="7428" max="7428" width="13.08984375" customWidth="1"/>
    <col min="7429" max="7429" width="11.81640625" customWidth="1"/>
    <col min="7682" max="7682" width="24.453125" customWidth="1"/>
    <col min="7683" max="7683" width="106" customWidth="1"/>
    <col min="7684" max="7684" width="13.08984375" customWidth="1"/>
    <col min="7685" max="7685" width="11.81640625" customWidth="1"/>
    <col min="7938" max="7938" width="24.453125" customWidth="1"/>
    <col min="7939" max="7939" width="106" customWidth="1"/>
    <col min="7940" max="7940" width="13.08984375" customWidth="1"/>
    <col min="7941" max="7941" width="11.81640625" customWidth="1"/>
    <col min="8194" max="8194" width="24.453125" customWidth="1"/>
    <col min="8195" max="8195" width="106" customWidth="1"/>
    <col min="8196" max="8196" width="13.08984375" customWidth="1"/>
    <col min="8197" max="8197" width="11.81640625" customWidth="1"/>
    <col min="8450" max="8450" width="24.453125" customWidth="1"/>
    <col min="8451" max="8451" width="106" customWidth="1"/>
    <col min="8452" max="8452" width="13.08984375" customWidth="1"/>
    <col min="8453" max="8453" width="11.81640625" customWidth="1"/>
    <col min="8706" max="8706" width="24.453125" customWidth="1"/>
    <col min="8707" max="8707" width="106" customWidth="1"/>
    <col min="8708" max="8708" width="13.08984375" customWidth="1"/>
    <col min="8709" max="8709" width="11.81640625" customWidth="1"/>
    <col min="8962" max="8962" width="24.453125" customWidth="1"/>
    <col min="8963" max="8963" width="106" customWidth="1"/>
    <col min="8964" max="8964" width="13.08984375" customWidth="1"/>
    <col min="8965" max="8965" width="11.81640625" customWidth="1"/>
    <col min="9218" max="9218" width="24.453125" customWidth="1"/>
    <col min="9219" max="9219" width="106" customWidth="1"/>
    <col min="9220" max="9220" width="13.08984375" customWidth="1"/>
    <col min="9221" max="9221" width="11.81640625" customWidth="1"/>
    <col min="9474" max="9474" width="24.453125" customWidth="1"/>
    <col min="9475" max="9475" width="106" customWidth="1"/>
    <col min="9476" max="9476" width="13.08984375" customWidth="1"/>
    <col min="9477" max="9477" width="11.81640625" customWidth="1"/>
    <col min="9730" max="9730" width="24.453125" customWidth="1"/>
    <col min="9731" max="9731" width="106" customWidth="1"/>
    <col min="9732" max="9732" width="13.08984375" customWidth="1"/>
    <col min="9733" max="9733" width="11.81640625" customWidth="1"/>
    <col min="9986" max="9986" width="24.453125" customWidth="1"/>
    <col min="9987" max="9987" width="106" customWidth="1"/>
    <col min="9988" max="9988" width="13.08984375" customWidth="1"/>
    <col min="9989" max="9989" width="11.81640625" customWidth="1"/>
    <col min="10242" max="10242" width="24.453125" customWidth="1"/>
    <col min="10243" max="10243" width="106" customWidth="1"/>
    <col min="10244" max="10244" width="13.08984375" customWidth="1"/>
    <col min="10245" max="10245" width="11.81640625" customWidth="1"/>
    <col min="10498" max="10498" width="24.453125" customWidth="1"/>
    <col min="10499" max="10499" width="106" customWidth="1"/>
    <col min="10500" max="10500" width="13.08984375" customWidth="1"/>
    <col min="10501" max="10501" width="11.81640625" customWidth="1"/>
    <col min="10754" max="10754" width="24.453125" customWidth="1"/>
    <col min="10755" max="10755" width="106" customWidth="1"/>
    <col min="10756" max="10756" width="13.08984375" customWidth="1"/>
    <col min="10757" max="10757" width="11.81640625" customWidth="1"/>
    <col min="11010" max="11010" width="24.453125" customWidth="1"/>
    <col min="11011" max="11011" width="106" customWidth="1"/>
    <col min="11012" max="11012" width="13.08984375" customWidth="1"/>
    <col min="11013" max="11013" width="11.81640625" customWidth="1"/>
    <col min="11266" max="11266" width="24.453125" customWidth="1"/>
    <col min="11267" max="11267" width="106" customWidth="1"/>
    <col min="11268" max="11268" width="13.08984375" customWidth="1"/>
    <col min="11269" max="11269" width="11.81640625" customWidth="1"/>
    <col min="11522" max="11522" width="24.453125" customWidth="1"/>
    <col min="11523" max="11523" width="106" customWidth="1"/>
    <col min="11524" max="11524" width="13.08984375" customWidth="1"/>
    <col min="11525" max="11525" width="11.81640625" customWidth="1"/>
    <col min="11778" max="11778" width="24.453125" customWidth="1"/>
    <col min="11779" max="11779" width="106" customWidth="1"/>
    <col min="11780" max="11780" width="13.08984375" customWidth="1"/>
    <col min="11781" max="11781" width="11.81640625" customWidth="1"/>
    <col min="12034" max="12034" width="24.453125" customWidth="1"/>
    <col min="12035" max="12035" width="106" customWidth="1"/>
    <col min="12036" max="12036" width="13.08984375" customWidth="1"/>
    <col min="12037" max="12037" width="11.81640625" customWidth="1"/>
    <col min="12290" max="12290" width="24.453125" customWidth="1"/>
    <col min="12291" max="12291" width="106" customWidth="1"/>
    <col min="12292" max="12292" width="13.08984375" customWidth="1"/>
    <col min="12293" max="12293" width="11.81640625" customWidth="1"/>
    <col min="12546" max="12546" width="24.453125" customWidth="1"/>
    <col min="12547" max="12547" width="106" customWidth="1"/>
    <col min="12548" max="12548" width="13.08984375" customWidth="1"/>
    <col min="12549" max="12549" width="11.81640625" customWidth="1"/>
    <col min="12802" max="12802" width="24.453125" customWidth="1"/>
    <col min="12803" max="12803" width="106" customWidth="1"/>
    <col min="12804" max="12804" width="13.08984375" customWidth="1"/>
    <col min="12805" max="12805" width="11.81640625" customWidth="1"/>
    <col min="13058" max="13058" width="24.453125" customWidth="1"/>
    <col min="13059" max="13059" width="106" customWidth="1"/>
    <col min="13060" max="13060" width="13.08984375" customWidth="1"/>
    <col min="13061" max="13061" width="11.81640625" customWidth="1"/>
    <col min="13314" max="13314" width="24.453125" customWidth="1"/>
    <col min="13315" max="13315" width="106" customWidth="1"/>
    <col min="13316" max="13316" width="13.08984375" customWidth="1"/>
    <col min="13317" max="13317" width="11.81640625" customWidth="1"/>
    <col min="13570" max="13570" width="24.453125" customWidth="1"/>
    <col min="13571" max="13571" width="106" customWidth="1"/>
    <col min="13572" max="13572" width="13.08984375" customWidth="1"/>
    <col min="13573" max="13573" width="11.81640625" customWidth="1"/>
    <col min="13826" max="13826" width="24.453125" customWidth="1"/>
    <col min="13827" max="13827" width="106" customWidth="1"/>
    <col min="13828" max="13828" width="13.08984375" customWidth="1"/>
    <col min="13829" max="13829" width="11.81640625" customWidth="1"/>
    <col min="14082" max="14082" width="24.453125" customWidth="1"/>
    <col min="14083" max="14083" width="106" customWidth="1"/>
    <col min="14084" max="14084" width="13.08984375" customWidth="1"/>
    <col min="14085" max="14085" width="11.81640625" customWidth="1"/>
    <col min="14338" max="14338" width="24.453125" customWidth="1"/>
    <col min="14339" max="14339" width="106" customWidth="1"/>
    <col min="14340" max="14340" width="13.08984375" customWidth="1"/>
    <col min="14341" max="14341" width="11.81640625" customWidth="1"/>
    <col min="14594" max="14594" width="24.453125" customWidth="1"/>
    <col min="14595" max="14595" width="106" customWidth="1"/>
    <col min="14596" max="14596" width="13.08984375" customWidth="1"/>
    <col min="14597" max="14597" width="11.81640625" customWidth="1"/>
    <col min="14850" max="14850" width="24.453125" customWidth="1"/>
    <col min="14851" max="14851" width="106" customWidth="1"/>
    <col min="14852" max="14852" width="13.08984375" customWidth="1"/>
    <col min="14853" max="14853" width="11.81640625" customWidth="1"/>
    <col min="15106" max="15106" width="24.453125" customWidth="1"/>
    <col min="15107" max="15107" width="106" customWidth="1"/>
    <col min="15108" max="15108" width="13.08984375" customWidth="1"/>
    <col min="15109" max="15109" width="11.81640625" customWidth="1"/>
    <col min="15362" max="15362" width="24.453125" customWidth="1"/>
    <col min="15363" max="15363" width="106" customWidth="1"/>
    <col min="15364" max="15364" width="13.08984375" customWidth="1"/>
    <col min="15365" max="15365" width="11.81640625" customWidth="1"/>
    <col min="15618" max="15618" width="24.453125" customWidth="1"/>
    <col min="15619" max="15619" width="106" customWidth="1"/>
    <col min="15620" max="15620" width="13.08984375" customWidth="1"/>
    <col min="15621" max="15621" width="11.81640625" customWidth="1"/>
    <col min="15874" max="15874" width="24.453125" customWidth="1"/>
    <col min="15875" max="15875" width="106" customWidth="1"/>
    <col min="15876" max="15876" width="13.08984375" customWidth="1"/>
    <col min="15877" max="15877" width="11.81640625" customWidth="1"/>
    <col min="16130" max="16130" width="24.453125" customWidth="1"/>
    <col min="16131" max="16131" width="106" customWidth="1"/>
    <col min="16132" max="16132" width="13.08984375" customWidth="1"/>
    <col min="16133" max="16133" width="11.81640625" customWidth="1"/>
  </cols>
  <sheetData>
    <row r="1" spans="1:5" ht="13" x14ac:dyDescent="0.3">
      <c r="A1" s="114" t="s">
        <v>184</v>
      </c>
    </row>
    <row r="2" spans="1:5" ht="13" x14ac:dyDescent="0.3">
      <c r="A2" s="114" t="s">
        <v>567</v>
      </c>
      <c r="B2" s="182"/>
      <c r="C2" s="182"/>
      <c r="D2" s="183"/>
      <c r="E2" s="182"/>
    </row>
    <row r="3" spans="1:5" ht="13" x14ac:dyDescent="0.3">
      <c r="A3" s="114" t="s">
        <v>185</v>
      </c>
      <c r="B3" s="114" t="s">
        <v>186</v>
      </c>
      <c r="C3" s="114" t="s">
        <v>187</v>
      </c>
      <c r="D3" s="184" t="s">
        <v>188</v>
      </c>
      <c r="E3" s="114" t="s">
        <v>568</v>
      </c>
    </row>
    <row r="4" spans="1:5" ht="13" customHeight="1" x14ac:dyDescent="0.25">
      <c r="A4" s="185">
        <v>1</v>
      </c>
      <c r="B4" s="186" t="s">
        <v>560</v>
      </c>
      <c r="C4" s="186" t="s">
        <v>569</v>
      </c>
      <c r="D4" s="187">
        <v>44126</v>
      </c>
      <c r="E4" s="182" t="s">
        <v>570</v>
      </c>
    </row>
    <row r="5" spans="1:5" x14ac:dyDescent="0.25">
      <c r="D5" s="188"/>
    </row>
    <row r="6" spans="1:5" ht="13" x14ac:dyDescent="0.3">
      <c r="A6" s="114" t="s">
        <v>571</v>
      </c>
      <c r="B6" s="182"/>
      <c r="C6" s="182"/>
      <c r="D6" s="183"/>
      <c r="E6" s="182"/>
    </row>
    <row r="7" spans="1:5" ht="13" x14ac:dyDescent="0.3">
      <c r="A7" s="114" t="s">
        <v>185</v>
      </c>
      <c r="B7" s="114" t="s">
        <v>186</v>
      </c>
      <c r="C7" s="114" t="s">
        <v>187</v>
      </c>
      <c r="D7" s="184" t="s">
        <v>188</v>
      </c>
      <c r="E7" s="114" t="s">
        <v>568</v>
      </c>
    </row>
    <row r="8" spans="1:5" ht="13" customHeight="1" x14ac:dyDescent="0.25">
      <c r="A8" s="185">
        <v>1</v>
      </c>
      <c r="B8" s="186" t="s">
        <v>560</v>
      </c>
      <c r="C8" s="186" t="s">
        <v>572</v>
      </c>
      <c r="D8" s="187">
        <v>44441</v>
      </c>
      <c r="E8" s="182" t="s">
        <v>570</v>
      </c>
    </row>
    <row r="9" spans="1:5" x14ac:dyDescent="0.25">
      <c r="B9" s="188"/>
      <c r="C9" s="188"/>
      <c r="D9" s="188"/>
    </row>
    <row r="10" spans="1:5" ht="13" x14ac:dyDescent="0.3">
      <c r="A10" s="114" t="s">
        <v>573</v>
      </c>
      <c r="B10" s="182"/>
      <c r="C10" s="182"/>
      <c r="D10" s="183"/>
      <c r="E10" s="182"/>
    </row>
    <row r="11" spans="1:5" ht="13" x14ac:dyDescent="0.3">
      <c r="A11" s="114" t="s">
        <v>185</v>
      </c>
      <c r="B11" s="114" t="s">
        <v>186</v>
      </c>
      <c r="C11" s="114" t="s">
        <v>187</v>
      </c>
      <c r="D11" s="184" t="s">
        <v>188</v>
      </c>
      <c r="E11" s="114" t="s">
        <v>568</v>
      </c>
    </row>
    <row r="12" spans="1:5" ht="13" customHeight="1" x14ac:dyDescent="0.25">
      <c r="A12" s="185">
        <v>1</v>
      </c>
      <c r="B12" s="186" t="s">
        <v>560</v>
      </c>
      <c r="C12" s="192" t="s">
        <v>574</v>
      </c>
      <c r="D12" s="187">
        <v>44805</v>
      </c>
      <c r="E12" s="182" t="s">
        <v>570</v>
      </c>
    </row>
    <row r="13" spans="1:5" x14ac:dyDescent="0.25">
      <c r="A13" s="185">
        <v>1</v>
      </c>
      <c r="B13" s="193" t="s">
        <v>154</v>
      </c>
      <c r="C13" s="193" t="s">
        <v>577</v>
      </c>
      <c r="D13" s="187">
        <v>44805</v>
      </c>
      <c r="E13" s="182" t="s">
        <v>570</v>
      </c>
    </row>
    <row r="14" spans="1:5" x14ac:dyDescent="0.25">
      <c r="A14" s="185">
        <v>1</v>
      </c>
      <c r="B14" s="193" t="s">
        <v>155</v>
      </c>
      <c r="C14" s="193" t="s">
        <v>577</v>
      </c>
      <c r="D14" s="187">
        <v>44805</v>
      </c>
      <c r="E14" s="182" t="s">
        <v>570</v>
      </c>
    </row>
    <row r="15" spans="1:5" x14ac:dyDescent="0.25">
      <c r="A15" s="189"/>
      <c r="C15" s="188"/>
    </row>
    <row r="16" spans="1:5" ht="13" x14ac:dyDescent="0.3">
      <c r="A16" s="114" t="s">
        <v>579</v>
      </c>
      <c r="B16" s="182"/>
      <c r="C16" s="182"/>
      <c r="D16" s="183"/>
      <c r="E16" s="182"/>
    </row>
    <row r="17" spans="1:5" ht="13" x14ac:dyDescent="0.3">
      <c r="A17" s="114" t="s">
        <v>185</v>
      </c>
      <c r="B17" s="114" t="s">
        <v>186</v>
      </c>
      <c r="C17" s="114" t="s">
        <v>187</v>
      </c>
      <c r="D17" s="184" t="s">
        <v>188</v>
      </c>
      <c r="E17" s="114" t="s">
        <v>568</v>
      </c>
    </row>
    <row r="18" spans="1:5" ht="13" customHeight="1" x14ac:dyDescent="0.25">
      <c r="A18" s="185">
        <v>1</v>
      </c>
      <c r="B18" s="186" t="s">
        <v>560</v>
      </c>
      <c r="C18" s="192" t="s">
        <v>580</v>
      </c>
      <c r="D18" s="187">
        <v>45141</v>
      </c>
      <c r="E18" s="182" t="s">
        <v>570</v>
      </c>
    </row>
    <row r="19" spans="1:5" x14ac:dyDescent="0.25">
      <c r="A19" s="189"/>
    </row>
    <row r="20" spans="1:5" x14ac:dyDescent="0.25">
      <c r="A20" s="189"/>
    </row>
    <row r="21" spans="1:5" x14ac:dyDescent="0.25">
      <c r="A21" s="189"/>
    </row>
    <row r="22" spans="1:5" x14ac:dyDescent="0.25">
      <c r="A22" s="189"/>
      <c r="C22" s="188"/>
    </row>
    <row r="23" spans="1:5" x14ac:dyDescent="0.25">
      <c r="A23" s="189"/>
    </row>
    <row r="24" spans="1:5" x14ac:dyDescent="0.25">
      <c r="A24" s="189"/>
      <c r="C24" s="188"/>
    </row>
    <row r="25" spans="1:5" x14ac:dyDescent="0.25">
      <c r="A25" s="189"/>
    </row>
    <row r="26" spans="1:5" x14ac:dyDescent="0.25">
      <c r="A26" s="189"/>
      <c r="C26" s="188"/>
    </row>
    <row r="27" spans="1:5" x14ac:dyDescent="0.25">
      <c r="A27" s="189"/>
    </row>
    <row r="28" spans="1:5" x14ac:dyDescent="0.25">
      <c r="A28" s="189"/>
    </row>
    <row r="29" spans="1:5" x14ac:dyDescent="0.25">
      <c r="A29" s="189"/>
    </row>
    <row r="30" spans="1:5" x14ac:dyDescent="0.25">
      <c r="A30" s="189"/>
    </row>
    <row r="31" spans="1:5" x14ac:dyDescent="0.25">
      <c r="A31" s="189"/>
    </row>
    <row r="32" spans="1:5" x14ac:dyDescent="0.25">
      <c r="A32" s="189"/>
      <c r="C32" s="188"/>
    </row>
    <row r="33" spans="1:4" x14ac:dyDescent="0.25">
      <c r="A33" s="189"/>
      <c r="C33" s="188"/>
    </row>
    <row r="34" spans="1:4" x14ac:dyDescent="0.25">
      <c r="A34" s="189"/>
    </row>
    <row r="35" spans="1:4" x14ac:dyDescent="0.25">
      <c r="A35" s="189"/>
    </row>
    <row r="36" spans="1:4" x14ac:dyDescent="0.25">
      <c r="A36" s="189"/>
    </row>
    <row r="37" spans="1:4" x14ac:dyDescent="0.25">
      <c r="A37" s="189"/>
    </row>
    <row r="38" spans="1:4" x14ac:dyDescent="0.25">
      <c r="A38" s="189"/>
    </row>
    <row r="39" spans="1:4" x14ac:dyDescent="0.25">
      <c r="A39" s="189"/>
    </row>
    <row r="40" spans="1:4" x14ac:dyDescent="0.25">
      <c r="A40" s="189"/>
      <c r="C40" s="188"/>
    </row>
    <row r="42" spans="1:4" x14ac:dyDescent="0.25">
      <c r="A42" s="189"/>
    </row>
    <row r="45" spans="1:4" ht="13" x14ac:dyDescent="0.3">
      <c r="A45" s="114"/>
      <c r="B45" s="114"/>
      <c r="C45" s="114"/>
      <c r="D45" s="114"/>
    </row>
    <row r="46" spans="1:4" x14ac:dyDescent="0.25">
      <c r="A46" s="189"/>
      <c r="B46" s="188"/>
      <c r="C46" s="188"/>
      <c r="D46" s="188"/>
    </row>
    <row r="47" spans="1:4" x14ac:dyDescent="0.25">
      <c r="A47" s="189"/>
      <c r="B47" s="188"/>
      <c r="C47" s="190"/>
      <c r="D47" s="188"/>
    </row>
    <row r="48" spans="1:4" x14ac:dyDescent="0.25">
      <c r="A48" s="189"/>
      <c r="B48" s="146"/>
      <c r="C48" s="188"/>
      <c r="D48" s="188"/>
    </row>
    <row r="49" spans="1:4" x14ac:dyDescent="0.25">
      <c r="A49" s="189"/>
      <c r="B49" s="188"/>
      <c r="C49" s="188"/>
      <c r="D49" s="188"/>
    </row>
    <row r="50" spans="1:4" x14ac:dyDescent="0.25">
      <c r="A50" s="189"/>
      <c r="B50" s="188"/>
      <c r="C50" s="188"/>
      <c r="D50" s="188"/>
    </row>
    <row r="51" spans="1:4" x14ac:dyDescent="0.25">
      <c r="A51" s="189"/>
      <c r="B51" s="188"/>
      <c r="C51" s="188"/>
      <c r="D51" s="188"/>
    </row>
    <row r="52" spans="1:4" x14ac:dyDescent="0.25">
      <c r="A52" s="189"/>
      <c r="B52" s="188"/>
      <c r="C52" s="188"/>
      <c r="D52" s="188"/>
    </row>
    <row r="53" spans="1:4" x14ac:dyDescent="0.25">
      <c r="A53" s="189"/>
      <c r="C53" s="188"/>
      <c r="D53" s="188"/>
    </row>
    <row r="54" spans="1:4" x14ac:dyDescent="0.25">
      <c r="A54" s="189"/>
      <c r="B54" s="188"/>
      <c r="C54" s="188"/>
      <c r="D54" s="188"/>
    </row>
    <row r="55" spans="1:4" s="191" customFormat="1" x14ac:dyDescent="0.25">
      <c r="A55" s="185"/>
      <c r="C55" s="186"/>
      <c r="D55" s="146"/>
    </row>
    <row r="56" spans="1:4" x14ac:dyDescent="0.25">
      <c r="A56" s="189"/>
      <c r="B56" s="188"/>
      <c r="C56" s="188"/>
      <c r="D56" s="188"/>
    </row>
    <row r="57" spans="1:4" x14ac:dyDescent="0.25">
      <c r="A57" s="189"/>
      <c r="B57" s="188"/>
      <c r="C57" s="188"/>
      <c r="D57" s="188"/>
    </row>
    <row r="58" spans="1:4" x14ac:dyDescent="0.25">
      <c r="A58" s="185"/>
      <c r="B58" s="188"/>
      <c r="C58" s="188"/>
      <c r="D58" s="188"/>
    </row>
    <row r="59" spans="1:4" x14ac:dyDescent="0.25">
      <c r="A59" s="189"/>
      <c r="B59" s="188"/>
      <c r="C59" s="188"/>
      <c r="D59" s="188"/>
    </row>
    <row r="60" spans="1:4" x14ac:dyDescent="0.25">
      <c r="A60" s="189"/>
      <c r="C60" s="188"/>
      <c r="D60" s="188"/>
    </row>
    <row r="62" spans="1:4" ht="13" x14ac:dyDescent="0.3">
      <c r="A62" s="114"/>
      <c r="B62" s="114"/>
      <c r="C62" s="114"/>
      <c r="D62" s="114"/>
    </row>
    <row r="63" spans="1:4" x14ac:dyDescent="0.25">
      <c r="A63" s="189"/>
      <c r="B63" s="188"/>
      <c r="C63" s="188"/>
      <c r="D63" s="146"/>
    </row>
    <row r="64" spans="1:4" x14ac:dyDescent="0.25">
      <c r="A64" s="189"/>
      <c r="B64" s="188"/>
      <c r="C64" s="188"/>
      <c r="D64" s="146"/>
    </row>
    <row r="65" spans="1:13" x14ac:dyDescent="0.25">
      <c r="A65" s="185"/>
      <c r="B65" s="146"/>
      <c r="C65" s="190"/>
      <c r="D65" s="146"/>
    </row>
    <row r="66" spans="1:13" s="191" customFormat="1" x14ac:dyDescent="0.25">
      <c r="A66" s="185"/>
      <c r="B66" s="186"/>
      <c r="C66" s="186"/>
      <c r="D66" s="146"/>
      <c r="F66" s="182"/>
      <c r="G66" s="182"/>
      <c r="H66" s="182"/>
      <c r="I66" s="182"/>
      <c r="J66" s="182"/>
      <c r="K66" s="182"/>
      <c r="L66" s="182"/>
      <c r="M66" s="182"/>
    </row>
    <row r="67" spans="1:13" x14ac:dyDescent="0.25">
      <c r="A67" s="185"/>
      <c r="B67" s="146"/>
      <c r="C67" s="186"/>
      <c r="D67" s="146"/>
    </row>
    <row r="68" spans="1:13" x14ac:dyDescent="0.25">
      <c r="A68" s="185"/>
      <c r="B68" s="182"/>
      <c r="C68" s="186"/>
      <c r="D68" s="146"/>
    </row>
    <row r="69" spans="1:13" x14ac:dyDescent="0.25">
      <c r="A69" s="185"/>
      <c r="B69" s="186"/>
      <c r="C69" s="186"/>
      <c r="D69" s="146"/>
    </row>
    <row r="70" spans="1:13" x14ac:dyDescent="0.25">
      <c r="A70" s="185"/>
      <c r="B70" s="186"/>
      <c r="C70" s="186"/>
      <c r="D70" s="146"/>
    </row>
    <row r="71" spans="1:13" x14ac:dyDescent="0.25">
      <c r="A71" s="185"/>
      <c r="B71" s="186"/>
      <c r="C71" s="186"/>
      <c r="D71" s="146"/>
    </row>
    <row r="72" spans="1:13" x14ac:dyDescent="0.25">
      <c r="A72" s="185"/>
      <c r="B72" s="186"/>
      <c r="C72" s="186"/>
      <c r="D72" s="146"/>
    </row>
    <row r="73" spans="1:13" x14ac:dyDescent="0.25">
      <c r="A73" s="185"/>
      <c r="B73" s="186"/>
      <c r="C73" s="186"/>
      <c r="D73" s="146"/>
    </row>
    <row r="74" spans="1:13" x14ac:dyDescent="0.25">
      <c r="A74" s="185"/>
      <c r="B74" s="186"/>
      <c r="C74" s="186"/>
      <c r="D74" s="146"/>
    </row>
    <row r="75" spans="1:13" x14ac:dyDescent="0.25">
      <c r="A75" s="185"/>
      <c r="B75" s="186"/>
      <c r="C75" s="191"/>
      <c r="D75" s="146"/>
    </row>
    <row r="76" spans="1:13" x14ac:dyDescent="0.25">
      <c r="A76" s="185"/>
      <c r="B76" s="186"/>
      <c r="C76" s="191"/>
      <c r="D76" s="146"/>
    </row>
    <row r="77" spans="1:13" x14ac:dyDescent="0.25">
      <c r="A77" s="185"/>
      <c r="B77" s="186"/>
      <c r="C77" s="191"/>
      <c r="D77" s="146"/>
    </row>
    <row r="78" spans="1:13" x14ac:dyDescent="0.25">
      <c r="A78" s="185"/>
      <c r="B78" s="182"/>
      <c r="C78" s="186"/>
      <c r="D78" s="146"/>
    </row>
    <row r="79" spans="1:13" x14ac:dyDescent="0.25">
      <c r="A79" s="185"/>
      <c r="B79" s="186"/>
      <c r="C79" s="186"/>
      <c r="D79" s="146"/>
    </row>
    <row r="80" spans="1:13" x14ac:dyDescent="0.25">
      <c r="A80" s="185"/>
      <c r="B80" s="186"/>
      <c r="C80" s="186"/>
      <c r="D80" s="146"/>
    </row>
    <row r="82" spans="1:4" ht="13" x14ac:dyDescent="0.3">
      <c r="A82" s="114"/>
      <c r="B82" s="114"/>
      <c r="C82" s="114"/>
      <c r="D82" s="114"/>
    </row>
    <row r="83" spans="1:4" x14ac:dyDescent="0.25">
      <c r="A83" s="185"/>
      <c r="B83" s="186"/>
      <c r="C83" s="188"/>
      <c r="D83" s="146"/>
    </row>
    <row r="84" spans="1:4" x14ac:dyDescent="0.25">
      <c r="A84" s="185"/>
      <c r="B84" s="186"/>
      <c r="C84" s="188"/>
      <c r="D84" s="146"/>
    </row>
    <row r="85" spans="1:4" ht="12.75" customHeight="1" x14ac:dyDescent="0.25">
      <c r="A85" s="185"/>
      <c r="B85" s="146"/>
      <c r="C85" s="186"/>
      <c r="D85" s="186"/>
    </row>
    <row r="86" spans="1:4" x14ac:dyDescent="0.25">
      <c r="A86" s="185"/>
      <c r="B86" s="188"/>
      <c r="C86" s="188"/>
    </row>
    <row r="87" spans="1:4" x14ac:dyDescent="0.25">
      <c r="A87" s="185"/>
      <c r="B87" s="182"/>
      <c r="C87" s="186"/>
    </row>
    <row r="88" spans="1:4" x14ac:dyDescent="0.25">
      <c r="A88" s="185"/>
      <c r="B88" s="186"/>
      <c r="C88" s="186"/>
    </row>
    <row r="89" spans="1:4" x14ac:dyDescent="0.25">
      <c r="A89" s="185"/>
      <c r="B89" s="186"/>
      <c r="C89" s="188"/>
    </row>
    <row r="90" spans="1:4" x14ac:dyDescent="0.25">
      <c r="A90" s="185"/>
      <c r="B90" s="186"/>
      <c r="C90" s="186"/>
      <c r="D90" s="191"/>
    </row>
    <row r="91" spans="1:4" x14ac:dyDescent="0.25">
      <c r="A91" s="185"/>
      <c r="B91" s="146"/>
      <c r="C91" s="186"/>
      <c r="D91" s="191"/>
    </row>
    <row r="92" spans="1:4" x14ac:dyDescent="0.25">
      <c r="A92" s="185"/>
      <c r="B92" s="186"/>
      <c r="C92" s="186"/>
      <c r="D92" s="191"/>
    </row>
    <row r="93" spans="1:4" x14ac:dyDescent="0.25">
      <c r="A93" s="185"/>
      <c r="C93" s="186"/>
      <c r="D93" s="191"/>
    </row>
    <row r="94" spans="1:4" x14ac:dyDescent="0.25">
      <c r="A94" s="185"/>
      <c r="B94" s="186"/>
      <c r="C94" s="186"/>
      <c r="D94" s="191"/>
    </row>
    <row r="95" spans="1:4" x14ac:dyDescent="0.25">
      <c r="B95" s="186"/>
    </row>
    <row r="96" spans="1:4" ht="13" x14ac:dyDescent="0.3">
      <c r="A96" s="114"/>
    </row>
    <row r="97" spans="1:4" x14ac:dyDescent="0.25">
      <c r="A97" s="185"/>
      <c r="B97" s="146"/>
      <c r="C97" s="146"/>
      <c r="D97" s="191"/>
    </row>
    <row r="98" spans="1:4" x14ac:dyDescent="0.25">
      <c r="A98" s="185"/>
      <c r="B98" s="146"/>
      <c r="C98" s="146"/>
      <c r="D98" s="191"/>
    </row>
    <row r="99" spans="1:4" x14ac:dyDescent="0.25">
      <c r="A99" s="185"/>
      <c r="B99" s="146"/>
      <c r="C99" s="146"/>
      <c r="D99" s="191"/>
    </row>
    <row r="100" spans="1:4" x14ac:dyDescent="0.25">
      <c r="A100" s="185"/>
      <c r="B100" s="146"/>
      <c r="C100" s="186"/>
      <c r="D100" s="191"/>
    </row>
    <row r="101" spans="1:4" x14ac:dyDescent="0.25">
      <c r="A101" s="185"/>
      <c r="B101" s="146"/>
      <c r="C101" s="186"/>
      <c r="D101" s="191"/>
    </row>
    <row r="102" spans="1:4" x14ac:dyDescent="0.25">
      <c r="A102" s="185"/>
      <c r="B102" s="146"/>
      <c r="C102" s="146"/>
      <c r="D102" s="191"/>
    </row>
    <row r="103" spans="1:4" x14ac:dyDescent="0.25">
      <c r="A103" s="185"/>
      <c r="B103" s="146"/>
      <c r="C103" s="146"/>
      <c r="D103" s="191"/>
    </row>
    <row r="104" spans="1:4" x14ac:dyDescent="0.25">
      <c r="A104" s="185"/>
      <c r="B104" s="191"/>
      <c r="C104" s="186"/>
      <c r="D104" s="191"/>
    </row>
    <row r="105" spans="1:4" x14ac:dyDescent="0.25">
      <c r="A105" s="185"/>
      <c r="B105" s="191"/>
      <c r="C105" s="186"/>
      <c r="D105" s="191"/>
    </row>
    <row r="106" spans="1:4" x14ac:dyDescent="0.25">
      <c r="A106" s="185"/>
      <c r="B106" s="146"/>
      <c r="D106" s="191"/>
    </row>
    <row r="107" spans="1:4" x14ac:dyDescent="0.25">
      <c r="A107" s="185"/>
      <c r="B107" s="146"/>
      <c r="D107" s="191"/>
    </row>
    <row r="108" spans="1:4" x14ac:dyDescent="0.25">
      <c r="A108" s="185"/>
      <c r="B108" s="146"/>
      <c r="C108" s="188"/>
      <c r="D108" s="191"/>
    </row>
    <row r="110" spans="1:4" ht="13" x14ac:dyDescent="0.3">
      <c r="A110" s="114"/>
      <c r="B110" s="182"/>
    </row>
    <row r="111" spans="1:4" x14ac:dyDescent="0.25">
      <c r="A111" s="185"/>
      <c r="B111" s="146"/>
      <c r="C111" s="186"/>
      <c r="D111" s="191"/>
    </row>
    <row r="112" spans="1:4" x14ac:dyDescent="0.25">
      <c r="A112" s="185"/>
      <c r="B112" s="146"/>
      <c r="C112" s="186"/>
      <c r="D112" s="191"/>
    </row>
    <row r="113" spans="1:4" x14ac:dyDescent="0.25">
      <c r="A113" s="185"/>
      <c r="B113" s="146"/>
      <c r="C113" s="186"/>
      <c r="D113" s="191"/>
    </row>
    <row r="114" spans="1:4" x14ac:dyDescent="0.25">
      <c r="A114" s="185"/>
      <c r="B114" s="146"/>
      <c r="C114" s="188"/>
      <c r="D114" s="191"/>
    </row>
    <row r="115" spans="1:4" x14ac:dyDescent="0.25">
      <c r="A115" s="185"/>
      <c r="B115" s="146"/>
      <c r="C115" s="186"/>
      <c r="D115" s="191"/>
    </row>
    <row r="116" spans="1:4" x14ac:dyDescent="0.25">
      <c r="A116" s="185"/>
      <c r="B116" s="146"/>
      <c r="C116" s="186"/>
      <c r="D116" s="191"/>
    </row>
    <row r="117" spans="1:4" x14ac:dyDescent="0.25">
      <c r="A117" s="185"/>
      <c r="B117" s="146"/>
      <c r="C117" s="186"/>
      <c r="D117" s="191"/>
    </row>
    <row r="118" spans="1:4" x14ac:dyDescent="0.25">
      <c r="A118" s="185"/>
      <c r="B118" s="146"/>
      <c r="C118" s="186"/>
      <c r="D118" s="191"/>
    </row>
    <row r="119" spans="1:4" x14ac:dyDescent="0.25">
      <c r="A119" s="185"/>
      <c r="B119" s="146"/>
      <c r="C119" s="186"/>
      <c r="D119" s="191"/>
    </row>
    <row r="120" spans="1:4" x14ac:dyDescent="0.25">
      <c r="A120" s="185"/>
      <c r="B120" s="146"/>
      <c r="C120" s="186"/>
      <c r="D120" s="191"/>
    </row>
    <row r="121" spans="1:4" x14ac:dyDescent="0.25">
      <c r="A121" s="185"/>
      <c r="B121" s="146"/>
      <c r="C121" s="186"/>
      <c r="D121" s="191"/>
    </row>
    <row r="122" spans="1:4" x14ac:dyDescent="0.25">
      <c r="A122" s="185"/>
      <c r="B122" s="188"/>
      <c r="C122" s="188"/>
      <c r="D122" s="191"/>
    </row>
    <row r="123" spans="1:4" x14ac:dyDescent="0.25">
      <c r="A123" s="185"/>
      <c r="B123" s="146"/>
      <c r="C123" s="186"/>
      <c r="D123" s="191"/>
    </row>
    <row r="124" spans="1:4" x14ac:dyDescent="0.25">
      <c r="A124" s="185"/>
      <c r="B124" s="146"/>
      <c r="C124" s="186"/>
      <c r="D124" s="191"/>
    </row>
    <row r="125" spans="1:4" x14ac:dyDescent="0.25">
      <c r="A125" s="185"/>
      <c r="B125" s="188"/>
      <c r="C125" s="188"/>
      <c r="D125" s="191"/>
    </row>
    <row r="126" spans="1:4" x14ac:dyDescent="0.25">
      <c r="A126" s="185"/>
      <c r="B126" s="146"/>
      <c r="C126" s="186"/>
      <c r="D126" s="191"/>
    </row>
    <row r="127" spans="1:4" x14ac:dyDescent="0.25">
      <c r="A127" s="185"/>
      <c r="B127" s="188"/>
      <c r="C127" s="188"/>
      <c r="D127" s="191"/>
    </row>
    <row r="128" spans="1:4" x14ac:dyDescent="0.25">
      <c r="A128" s="185"/>
      <c r="B128" s="146"/>
      <c r="C128" s="186"/>
      <c r="D128" s="191"/>
    </row>
    <row r="129" spans="1:4" x14ac:dyDescent="0.25">
      <c r="A129" s="185"/>
      <c r="B129" s="146"/>
      <c r="C129" s="186"/>
      <c r="D129" s="191"/>
    </row>
    <row r="130" spans="1:4" x14ac:dyDescent="0.25">
      <c r="A130" s="185"/>
      <c r="B130" s="188"/>
      <c r="C130" s="188"/>
      <c r="D130" s="191"/>
    </row>
    <row r="131" spans="1:4" x14ac:dyDescent="0.25">
      <c r="A131" s="185"/>
      <c r="B131" s="146"/>
      <c r="C131" s="186"/>
      <c r="D131" s="191"/>
    </row>
    <row r="132" spans="1:4" x14ac:dyDescent="0.25">
      <c r="A132" s="185"/>
      <c r="B132" s="188"/>
      <c r="C132" s="188"/>
      <c r="D132" s="191"/>
    </row>
    <row r="133" spans="1:4" x14ac:dyDescent="0.25">
      <c r="A133" s="185"/>
      <c r="B133" s="191"/>
      <c r="C133" s="186"/>
      <c r="D133" s="191"/>
    </row>
    <row r="134" spans="1:4" x14ac:dyDescent="0.25">
      <c r="A134" s="185"/>
      <c r="B134" s="191"/>
      <c r="C134" s="186"/>
      <c r="D134" s="191"/>
    </row>
    <row r="135" spans="1:4" x14ac:dyDescent="0.25">
      <c r="A135" s="185"/>
      <c r="B135" s="188"/>
      <c r="C135" s="188"/>
      <c r="D135" s="191"/>
    </row>
    <row r="136" spans="1:4" x14ac:dyDescent="0.25">
      <c r="A136" s="185"/>
      <c r="B136" s="191"/>
      <c r="C136" s="186"/>
      <c r="D136" s="191"/>
    </row>
    <row r="137" spans="1:4" x14ac:dyDescent="0.25">
      <c r="A137" s="185"/>
      <c r="B137" s="188"/>
      <c r="C137" s="188"/>
      <c r="D137" s="191"/>
    </row>
    <row r="139" spans="1:4" ht="13" x14ac:dyDescent="0.3">
      <c r="A139" s="114"/>
      <c r="B139" s="182"/>
    </row>
    <row r="140" spans="1:4" x14ac:dyDescent="0.25">
      <c r="A140" s="185"/>
      <c r="B140" s="146"/>
      <c r="C140" s="186"/>
      <c r="D140" s="146"/>
    </row>
    <row r="141" spans="1:4" x14ac:dyDescent="0.25">
      <c r="A141" s="185"/>
      <c r="B141" s="146"/>
      <c r="C141" s="186"/>
      <c r="D141" s="146"/>
    </row>
    <row r="142" spans="1:4" x14ac:dyDescent="0.25">
      <c r="A142" s="185"/>
      <c r="B142" s="146"/>
      <c r="C142" s="186"/>
      <c r="D142" s="146"/>
    </row>
    <row r="143" spans="1:4" x14ac:dyDescent="0.25">
      <c r="A143" s="185"/>
      <c r="B143" s="186"/>
      <c r="C143" s="186"/>
      <c r="D143" s="146"/>
    </row>
    <row r="144" spans="1:4" x14ac:dyDescent="0.25">
      <c r="A144" s="185"/>
      <c r="B144" s="146"/>
      <c r="C144" s="186"/>
      <c r="D144" s="146"/>
    </row>
    <row r="145" spans="1:4" x14ac:dyDescent="0.25">
      <c r="A145" s="185"/>
      <c r="B145" s="146"/>
      <c r="C145" s="186"/>
      <c r="D145" s="146"/>
    </row>
    <row r="146" spans="1:4" x14ac:dyDescent="0.25">
      <c r="A146" s="185"/>
      <c r="B146" s="186"/>
      <c r="C146" s="186"/>
      <c r="D146" s="146"/>
    </row>
    <row r="147" spans="1:4" x14ac:dyDescent="0.25">
      <c r="A147" s="185"/>
      <c r="B147" s="146"/>
      <c r="C147" s="186"/>
      <c r="D147" s="146"/>
    </row>
    <row r="148" spans="1:4" x14ac:dyDescent="0.25">
      <c r="A148" s="185"/>
      <c r="B148" s="146"/>
      <c r="C148" s="186"/>
      <c r="D148" s="146"/>
    </row>
    <row r="149" spans="1:4" x14ac:dyDescent="0.25">
      <c r="A149" s="185"/>
      <c r="B149" s="182"/>
      <c r="C149" s="182"/>
      <c r="D149" s="146"/>
    </row>
    <row r="150" spans="1:4" x14ac:dyDescent="0.25">
      <c r="A150" s="185"/>
      <c r="B150" s="146"/>
      <c r="C150" s="182"/>
      <c r="D150" s="14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I19" sqref="I19"/>
    </sheetView>
  </sheetViews>
  <sheetFormatPr defaultRowHeight="12.5" x14ac:dyDescent="0.25"/>
  <sheetData>
    <row r="1" spans="1:4" x14ac:dyDescent="0.25">
      <c r="A1" t="s">
        <v>265</v>
      </c>
      <c r="B1" t="s">
        <v>266</v>
      </c>
    </row>
    <row r="4" spans="1:4" x14ac:dyDescent="0.25">
      <c r="A4" t="s">
        <v>265</v>
      </c>
      <c r="B4" t="s">
        <v>267</v>
      </c>
    </row>
    <row r="5" spans="1:4" x14ac:dyDescent="0.25">
      <c r="A5" t="s">
        <v>265</v>
      </c>
      <c r="B5" t="s">
        <v>268</v>
      </c>
      <c r="C5" t="s">
        <v>269</v>
      </c>
    </row>
    <row r="6" spans="1:4" x14ac:dyDescent="0.25">
      <c r="A6" t="s">
        <v>270</v>
      </c>
      <c r="B6" t="s">
        <v>271</v>
      </c>
      <c r="C6" t="str">
        <f>NOTES!$D$5</f>
        <v>L1</v>
      </c>
    </row>
    <row r="7" spans="1:4" x14ac:dyDescent="0.25">
      <c r="A7" t="s">
        <v>270</v>
      </c>
      <c r="B7" t="s">
        <v>350</v>
      </c>
      <c r="C7">
        <f>NOTES!$D$4</f>
        <v>2024</v>
      </c>
    </row>
    <row r="8" spans="1:4" x14ac:dyDescent="0.25">
      <c r="A8" t="s">
        <v>270</v>
      </c>
      <c r="B8" t="s">
        <v>351</v>
      </c>
      <c r="C8" t="str">
        <f>CONCATENATE("BUD",NOTES!$D$4)</f>
        <v>BUD2024</v>
      </c>
    </row>
    <row r="9" spans="1:4" x14ac:dyDescent="0.25">
      <c r="A9" t="s">
        <v>352</v>
      </c>
      <c r="B9" t="s">
        <v>272</v>
      </c>
      <c r="C9" t="str">
        <f>$C$7&amp;"00"</f>
        <v>202400</v>
      </c>
    </row>
    <row r="10" spans="1:4" x14ac:dyDescent="0.25">
      <c r="A10" t="s">
        <v>352</v>
      </c>
      <c r="B10" t="s">
        <v>273</v>
      </c>
      <c r="C10" t="str">
        <f>$C$7&amp;"13"</f>
        <v>202413</v>
      </c>
    </row>
    <row r="12" spans="1:4" x14ac:dyDescent="0.25">
      <c r="A12" t="s">
        <v>265</v>
      </c>
      <c r="B12" t="s">
        <v>274</v>
      </c>
    </row>
    <row r="13" spans="1:4" x14ac:dyDescent="0.25">
      <c r="A13" t="s">
        <v>275</v>
      </c>
      <c r="B13" t="s">
        <v>276</v>
      </c>
      <c r="C13" t="s">
        <v>277</v>
      </c>
      <c r="D13" s="20">
        <v>2006</v>
      </c>
    </row>
    <row r="14" spans="1:4" x14ac:dyDescent="0.25">
      <c r="A14" t="s">
        <v>275</v>
      </c>
      <c r="B14" t="s">
        <v>278</v>
      </c>
      <c r="C14" t="s">
        <v>279</v>
      </c>
      <c r="D14">
        <v>2005</v>
      </c>
    </row>
    <row r="17" spans="1:2" x14ac:dyDescent="0.25">
      <c r="A17" s="146" t="s">
        <v>142</v>
      </c>
      <c r="B17" s="146" t="s">
        <v>201</v>
      </c>
    </row>
    <row r="18" spans="1:2" x14ac:dyDescent="0.25">
      <c r="A18" s="146" t="s">
        <v>142</v>
      </c>
      <c r="B18" s="146" t="s">
        <v>154</v>
      </c>
    </row>
    <row r="19" spans="1:2" x14ac:dyDescent="0.25">
      <c r="A19" s="146" t="s">
        <v>142</v>
      </c>
      <c r="B19" s="146" t="s">
        <v>143</v>
      </c>
    </row>
    <row r="20" spans="1:2" x14ac:dyDescent="0.25">
      <c r="A20" s="146" t="s">
        <v>142</v>
      </c>
      <c r="B20" s="146" t="s">
        <v>202</v>
      </c>
    </row>
    <row r="21" spans="1:2" x14ac:dyDescent="0.25">
      <c r="A21" s="146" t="s">
        <v>142</v>
      </c>
      <c r="B21" t="s">
        <v>203</v>
      </c>
    </row>
    <row r="22" spans="1:2" x14ac:dyDescent="0.25">
      <c r="A22" s="146" t="s">
        <v>142</v>
      </c>
      <c r="B22" t="s">
        <v>155</v>
      </c>
    </row>
    <row r="23" spans="1:2" x14ac:dyDescent="0.25">
      <c r="A23" s="146" t="s">
        <v>142</v>
      </c>
      <c r="B23" t="s">
        <v>189</v>
      </c>
    </row>
    <row r="24" spans="1:2" x14ac:dyDescent="0.25">
      <c r="A24" s="146" t="s">
        <v>142</v>
      </c>
      <c r="B24" t="s">
        <v>190</v>
      </c>
    </row>
    <row r="25" spans="1:2" x14ac:dyDescent="0.25">
      <c r="A25" s="146" t="s">
        <v>142</v>
      </c>
      <c r="B25" t="s">
        <v>191</v>
      </c>
    </row>
    <row r="26" spans="1:2" x14ac:dyDescent="0.25">
      <c r="A26" s="146" t="s">
        <v>142</v>
      </c>
      <c r="B26" t="s">
        <v>192</v>
      </c>
    </row>
    <row r="27" spans="1:2" x14ac:dyDescent="0.25">
      <c r="A27" s="146" t="s">
        <v>142</v>
      </c>
      <c r="B27" t="s">
        <v>193</v>
      </c>
    </row>
    <row r="28" spans="1:2" x14ac:dyDescent="0.25">
      <c r="A28" s="146" t="s">
        <v>142</v>
      </c>
      <c r="B28" t="s">
        <v>194</v>
      </c>
    </row>
    <row r="29" spans="1:2" x14ac:dyDescent="0.25">
      <c r="A29" s="146" t="s">
        <v>142</v>
      </c>
      <c r="B29" t="s">
        <v>195</v>
      </c>
    </row>
    <row r="30" spans="1:2" x14ac:dyDescent="0.25">
      <c r="A30" s="146" t="s">
        <v>142</v>
      </c>
      <c r="B30" t="s">
        <v>196</v>
      </c>
    </row>
    <row r="31" spans="1:2" x14ac:dyDescent="0.25">
      <c r="A31" s="146" t="s">
        <v>142</v>
      </c>
      <c r="B31" t="s">
        <v>197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A2" sqref="A2"/>
    </sheetView>
  </sheetViews>
  <sheetFormatPr defaultRowHeight="12.5" x14ac:dyDescent="0.25"/>
  <cols>
    <col min="2" max="2" width="36.1796875" customWidth="1"/>
    <col min="3" max="4" width="16.81640625" customWidth="1"/>
    <col min="7" max="7" width="21" customWidth="1"/>
  </cols>
  <sheetData>
    <row r="5" spans="2:4" ht="13" x14ac:dyDescent="0.3">
      <c r="C5" s="114" t="s">
        <v>149</v>
      </c>
      <c r="D5" s="132" t="s">
        <v>150</v>
      </c>
    </row>
    <row r="6" spans="2:4" ht="13" x14ac:dyDescent="0.3">
      <c r="B6" s="114" t="s">
        <v>151</v>
      </c>
      <c r="C6" s="114" t="s">
        <v>152</v>
      </c>
      <c r="D6" s="132" t="s">
        <v>152</v>
      </c>
    </row>
    <row r="7" spans="2:4" x14ac:dyDescent="0.25">
      <c r="D7" s="133"/>
    </row>
    <row r="8" spans="2:4" x14ac:dyDescent="0.25">
      <c r="B8" s="134" t="s">
        <v>153</v>
      </c>
      <c r="C8" s="135">
        <f>'Exp &amp; Inc by AUTHTYPE'!F79</f>
        <v>7263747313.3300018</v>
      </c>
      <c r="D8" s="136"/>
    </row>
    <row r="9" spans="2:4" x14ac:dyDescent="0.25">
      <c r="D9" s="133"/>
    </row>
    <row r="10" spans="2:4" x14ac:dyDescent="0.25">
      <c r="B10" s="134" t="s">
        <v>154</v>
      </c>
      <c r="C10" s="135">
        <f>'Summary I&amp;E by Div'!E145</f>
        <v>7263747313.3299999</v>
      </c>
      <c r="D10" s="137">
        <f>C10-C8</f>
        <v>0</v>
      </c>
    </row>
    <row r="11" spans="2:4" x14ac:dyDescent="0.25">
      <c r="D11" s="133"/>
    </row>
    <row r="12" spans="2:4" x14ac:dyDescent="0.25">
      <c r="B12" s="134" t="s">
        <v>155</v>
      </c>
      <c r="C12" s="135">
        <f>'Exp &amp; Inc by SVCDIV G&amp;H'!I114</f>
        <v>7263747307.3400002</v>
      </c>
      <c r="D12" s="137">
        <f>C12-C8</f>
        <v>-5.9900016784667969</v>
      </c>
    </row>
    <row r="13" spans="2:4" x14ac:dyDescent="0.25">
      <c r="D13" s="133"/>
    </row>
    <row r="14" spans="2:4" x14ac:dyDescent="0.25">
      <c r="B14" s="143" t="s">
        <v>179</v>
      </c>
      <c r="C14" s="144">
        <f>'Revenue Exp &amp; Inc &amp; ARV'!C92-'Revenue Exp &amp; Inc &amp; ARV'!F92</f>
        <v>0</v>
      </c>
      <c r="D14" s="137">
        <f>C14-C8</f>
        <v>-7263747313.3300018</v>
      </c>
    </row>
    <row r="15" spans="2:4" x14ac:dyDescent="0.25">
      <c r="B15" t="s">
        <v>156</v>
      </c>
      <c r="D15" s="133"/>
    </row>
    <row r="16" spans="2:4" x14ac:dyDescent="0.25">
      <c r="B16" s="143" t="s">
        <v>497</v>
      </c>
      <c r="C16" s="13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7263747307.3400002</v>
      </c>
      <c r="D16" s="137">
        <f>C16-C8</f>
        <v>-5.9900016784667969</v>
      </c>
    </row>
    <row r="17" spans="2:4" x14ac:dyDescent="0.25">
      <c r="D17" s="133"/>
    </row>
    <row r="19" spans="2:4" ht="13" x14ac:dyDescent="0.3">
      <c r="B19" s="114" t="s">
        <v>157</v>
      </c>
      <c r="C19" s="114" t="s">
        <v>152</v>
      </c>
      <c r="D19" s="132" t="s">
        <v>152</v>
      </c>
    </row>
    <row r="20" spans="2:4" x14ac:dyDescent="0.25">
      <c r="D20" s="133"/>
    </row>
    <row r="21" spans="2:4" x14ac:dyDescent="0.25">
      <c r="B21" s="134" t="str">
        <f>B8</f>
        <v>Exp &amp; Inc by Authority Type</v>
      </c>
      <c r="C21" s="135">
        <f>'Exp &amp; Inc by AUTHTYPE'!F88</f>
        <v>7263747312.2999983</v>
      </c>
      <c r="D21" s="136"/>
    </row>
    <row r="22" spans="2:4" x14ac:dyDescent="0.25">
      <c r="D22" s="133"/>
    </row>
    <row r="23" spans="2:4" x14ac:dyDescent="0.25">
      <c r="B23" s="134" t="str">
        <f>B10</f>
        <v>Summary I&amp;E by Div</v>
      </c>
      <c r="C23" s="135">
        <f>'Summary I&amp;E by Div'!F152</f>
        <v>7263747313.329998</v>
      </c>
      <c r="D23" s="137">
        <f>C23-C21</f>
        <v>1.0299997329711914</v>
      </c>
    </row>
    <row r="24" spans="2:4" x14ac:dyDescent="0.25">
      <c r="D24" s="133"/>
    </row>
    <row r="25" spans="2:4" x14ac:dyDescent="0.25">
      <c r="B25" s="134" t="str">
        <f>B12</f>
        <v>Exp &amp; Inc by SVCDIV G&amp;H</v>
      </c>
      <c r="C25" s="135">
        <f>'Exp &amp; Inc by SVCDIV G&amp;H'!J114</f>
        <v>7263747313.2999983</v>
      </c>
      <c r="D25" s="137">
        <f>C25-C21</f>
        <v>1</v>
      </c>
    </row>
    <row r="26" spans="2:4" x14ac:dyDescent="0.25">
      <c r="D26" s="133"/>
    </row>
    <row r="27" spans="2:4" x14ac:dyDescent="0.25">
      <c r="B27" s="134" t="str">
        <f>B14</f>
        <v>Rev Inc &amp; Exp &amp; ARV</v>
      </c>
      <c r="C27" s="144">
        <f>'Revenue Exp &amp; Inc &amp; ARV'!H92+'Revenue Exp &amp; Inc &amp; ARV'!J92-'Revenue Exp &amp; Inc &amp; ARV'!I92-'Revenue Exp &amp; Inc &amp; ARV'!F92</f>
        <v>0</v>
      </c>
      <c r="D27" s="137">
        <f>C27-C21</f>
        <v>-7263747312.2999983</v>
      </c>
    </row>
    <row r="28" spans="2:4" x14ac:dyDescent="0.25">
      <c r="B28" s="21"/>
      <c r="C28" s="171"/>
      <c r="D28" s="172"/>
    </row>
    <row r="29" spans="2:4" ht="25.5" customHeight="1" x14ac:dyDescent="0.3">
      <c r="B29" s="173" t="s">
        <v>498</v>
      </c>
      <c r="D29" s="133"/>
    </row>
    <row r="30" spans="2:4" x14ac:dyDescent="0.25">
      <c r="B30" s="170" t="str">
        <f>B8</f>
        <v>Exp &amp; Inc by Authority Type</v>
      </c>
      <c r="C30" s="135">
        <f>'Exp &amp; Inc by AUTHTYPE'!F81+'Exp &amp; Inc by AUTHTYPE'!F84</f>
        <v>4882578547.8999987</v>
      </c>
      <c r="D30" s="136"/>
    </row>
    <row r="31" spans="2:4" x14ac:dyDescent="0.25">
      <c r="D31" s="133"/>
    </row>
    <row r="32" spans="2:4" x14ac:dyDescent="0.25">
      <c r="B32" s="134" t="str">
        <f>B10</f>
        <v>Summary I&amp;E by Div</v>
      </c>
      <c r="C32" s="135">
        <f>'Summary I&amp;E by Div'!F145</f>
        <v>4882578548.9299994</v>
      </c>
      <c r="D32" s="137">
        <f>C32-C30</f>
        <v>1.0300006866455078</v>
      </c>
    </row>
    <row r="33" spans="2:4" x14ac:dyDescent="0.25">
      <c r="D33" s="133"/>
    </row>
    <row r="34" spans="2:4" x14ac:dyDescent="0.25">
      <c r="B34" s="134" t="str">
        <f>B16</f>
        <v>Revenue I&amp;E SVC A-H</v>
      </c>
      <c r="C34" s="13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4882578548.8999996</v>
      </c>
      <c r="D34" s="137">
        <f>C34-C30</f>
        <v>1.0000009536743164</v>
      </c>
    </row>
    <row r="35" spans="2:4" ht="27" customHeight="1" x14ac:dyDescent="0.25"/>
    <row r="36" spans="2:4" ht="13" x14ac:dyDescent="0.3">
      <c r="B36" s="114" t="s">
        <v>495</v>
      </c>
    </row>
    <row r="37" spans="2:4" ht="13" x14ac:dyDescent="0.3">
      <c r="B37" s="114"/>
    </row>
    <row r="38" spans="2:4" x14ac:dyDescent="0.25">
      <c r="B38" s="134" t="str">
        <f>B8</f>
        <v>Exp &amp; Inc by Authority Type</v>
      </c>
      <c r="C38" s="135">
        <f>'Exp &amp; Inc by AUTHTYPE'!F64</f>
        <v>146315229.55000001</v>
      </c>
      <c r="D38" s="136"/>
    </row>
    <row r="39" spans="2:4" x14ac:dyDescent="0.25">
      <c r="D39" s="133"/>
    </row>
    <row r="40" spans="2:4" x14ac:dyDescent="0.25">
      <c r="B40" s="134" t="str">
        <f>B10</f>
        <v>Summary I&amp;E by Div</v>
      </c>
      <c r="C40" s="135">
        <f>'Summary I&amp;E by Div'!E114+'Summary I&amp;E by Div'!E116+'Summary I&amp;E by Div'!E118+'Summary I&amp;E by Div'!E120+'Summary I&amp;E by Div'!E122+'Summary I&amp;E by Div'!E124+'Summary I&amp;E by Div'!E126+'Summary I&amp;E by Div'!E128</f>
        <v>146315229.55000001</v>
      </c>
      <c r="D40" s="137">
        <f>C40-C38</f>
        <v>0</v>
      </c>
    </row>
    <row r="41" spans="2:4" x14ac:dyDescent="0.25">
      <c r="D41" s="133"/>
    </row>
    <row r="42" spans="2:4" x14ac:dyDescent="0.25">
      <c r="B42" s="143" t="s">
        <v>496</v>
      </c>
      <c r="C42" s="135">
        <f>'Exp &amp; Inc by SVCDIV A&amp;B'!D104+'Exp &amp; Inc by SVCDIV A&amp;B'!I104+'Exp &amp; Inc by SVCDIV C&amp;D'!D112+'Exp &amp; Inc by SVCDIV C&amp;D'!I112+'Exp &amp; Inc by SVCDIV E&amp;F'!D136+'Exp &amp; Inc by SVCDIV E&amp;F'!I136+'Exp &amp; Inc by SVCDIV G&amp;H'!D104+'Exp &amp; Inc by SVCDIV G&amp;H'!I104</f>
        <v>146315229.55000001</v>
      </c>
      <c r="D42" s="137">
        <f>C42-C38</f>
        <v>0</v>
      </c>
    </row>
    <row r="43" spans="2:4" x14ac:dyDescent="0.25">
      <c r="D43" s="133"/>
    </row>
    <row r="44" spans="2:4" x14ac:dyDescent="0.25">
      <c r="B44" s="134" t="str">
        <f>B14</f>
        <v>Rev Inc &amp; Exp &amp; ARV</v>
      </c>
      <c r="C44" s="144">
        <f>'Revenue Exp &amp; Inc &amp; ARV'!F92</f>
        <v>0</v>
      </c>
      <c r="D44" s="137">
        <f>C44-C38</f>
        <v>-146315229.55000001</v>
      </c>
    </row>
    <row r="45" spans="2:4" x14ac:dyDescent="0.25">
      <c r="D45" s="133"/>
    </row>
    <row r="46" spans="2:4" x14ac:dyDescent="0.25">
      <c r="B46" s="134" t="str">
        <f>B16</f>
        <v>Revenue I&amp;E SVC A-H</v>
      </c>
      <c r="C46" s="13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146315229.55000001</v>
      </c>
      <c r="D46" s="13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B15" sqref="B15:I15"/>
    </sheetView>
  </sheetViews>
  <sheetFormatPr defaultRowHeight="12.5" x14ac:dyDescent="0.25"/>
  <sheetData>
    <row r="15" spans="2:9" ht="25" x14ac:dyDescent="0.5">
      <c r="B15" s="197" t="str">
        <f>CONCATENATE(NOTES!$D$4," Budget Summary Tables/Charts")</f>
        <v>2024 Budget Summary Tables/Charts</v>
      </c>
      <c r="C15" s="197"/>
      <c r="D15" s="197"/>
      <c r="E15" s="197"/>
      <c r="F15" s="197"/>
      <c r="G15" s="197"/>
      <c r="H15" s="197"/>
      <c r="I15" s="197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topLeftCell="B75" zoomScaleNormal="100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45.1796875" customWidth="1"/>
    <col min="4" max="4" width="18.1796875" customWidth="1"/>
    <col min="5" max="5" width="12" customWidth="1"/>
    <col min="6" max="6" width="15.54296875" customWidth="1"/>
    <col min="7" max="7" width="14.453125" customWidth="1"/>
    <col min="10" max="10" width="16.81640625" customWidth="1"/>
  </cols>
  <sheetData>
    <row r="1" spans="1:8" ht="13" hidden="1" x14ac:dyDescent="0.3">
      <c r="A1" s="1" t="s">
        <v>141</v>
      </c>
    </row>
    <row r="2" spans="1:8" s="1" customFormat="1" ht="13" hidden="1" x14ac:dyDescent="0.3">
      <c r="A2" s="1" t="s">
        <v>238</v>
      </c>
    </row>
    <row r="3" spans="1:8" s="1" customFormat="1" ht="13" hidden="1" x14ac:dyDescent="0.3">
      <c r="A3" s="1" t="s">
        <v>245</v>
      </c>
      <c r="D3" s="1" t="s">
        <v>226</v>
      </c>
      <c r="E3" s="1" t="s">
        <v>226</v>
      </c>
      <c r="G3" s="1" t="s">
        <v>226</v>
      </c>
    </row>
    <row r="4" spans="1:8" s="1" customFormat="1" ht="12.75" hidden="1" customHeight="1" x14ac:dyDescent="0.35">
      <c r="A4" s="1" t="s">
        <v>443</v>
      </c>
      <c r="B4" s="22"/>
      <c r="D4" s="39" t="str">
        <f>CONCATENATE("BUD",NOTES!$D$4)</f>
        <v>BUD2024</v>
      </c>
      <c r="E4" s="39" t="str">
        <f>CONCATENATE("BUD",NOTES!$D$4)</f>
        <v>BUD2024</v>
      </c>
      <c r="G4" s="39" t="str">
        <f>CONCATENATE("BUD",NOTES!$D$4-1)</f>
        <v>BUD2023</v>
      </c>
    </row>
    <row r="5" spans="1:8" s="1" customFormat="1" ht="13" hidden="1" x14ac:dyDescent="0.3">
      <c r="A5" s="1" t="s">
        <v>227</v>
      </c>
      <c r="D5" s="1">
        <v>10</v>
      </c>
      <c r="E5" s="1">
        <v>10</v>
      </c>
      <c r="G5" s="1">
        <v>10</v>
      </c>
      <c r="H5" s="3"/>
    </row>
    <row r="6" spans="1:8" s="1" customFormat="1" ht="13" hidden="1" x14ac:dyDescent="0.3">
      <c r="A6" s="1" t="s">
        <v>416</v>
      </c>
      <c r="D6" s="1" t="s">
        <v>510</v>
      </c>
      <c r="E6" s="1" t="s">
        <v>417</v>
      </c>
      <c r="G6" s="1" t="s">
        <v>519</v>
      </c>
      <c r="H6" s="3"/>
    </row>
    <row r="7" spans="1:8" s="1" customFormat="1" ht="13" x14ac:dyDescent="0.3">
      <c r="H7" s="3"/>
    </row>
    <row r="8" spans="1:8" s="1" customFormat="1" ht="13" hidden="1" x14ac:dyDescent="0.3">
      <c r="A8" s="1" t="s">
        <v>205</v>
      </c>
      <c r="H8" s="3"/>
    </row>
    <row r="9" spans="1:8" ht="15.5" hidden="1" x14ac:dyDescent="0.35">
      <c r="A9" s="1" t="s">
        <v>233</v>
      </c>
      <c r="B9" s="22"/>
      <c r="C9" s="22"/>
      <c r="D9" s="22"/>
    </row>
    <row r="10" spans="1:8" ht="15.5" hidden="1" x14ac:dyDescent="0.35">
      <c r="A10" s="1" t="s">
        <v>246</v>
      </c>
      <c r="B10" s="22"/>
      <c r="C10" s="39"/>
      <c r="D10" s="1" t="s">
        <v>226</v>
      </c>
      <c r="E10" s="1" t="s">
        <v>226</v>
      </c>
      <c r="G10" s="1" t="s">
        <v>226</v>
      </c>
    </row>
    <row r="11" spans="1:8" s="1" customFormat="1" ht="12.75" hidden="1" customHeight="1" x14ac:dyDescent="0.35">
      <c r="A11" s="1" t="s">
        <v>212</v>
      </c>
      <c r="B11" s="22"/>
      <c r="D11" s="39" t="str">
        <f>CONCATENATE("BUD",NOTES!$D$4)</f>
        <v>BUD2024</v>
      </c>
      <c r="E11" s="39" t="str">
        <f>CONCATENATE("BUD",NOTES!$D$4)</f>
        <v>BUD2024</v>
      </c>
      <c r="G11" s="39" t="str">
        <f>CONCATENATE("BUD",NOTES!$D$4-1)</f>
        <v>BUD2023</v>
      </c>
    </row>
    <row r="12" spans="1:8" ht="15.5" hidden="1" x14ac:dyDescent="0.35">
      <c r="A12" s="1" t="s">
        <v>228</v>
      </c>
      <c r="B12" s="22"/>
      <c r="C12" s="39"/>
      <c r="D12" s="1">
        <v>10</v>
      </c>
      <c r="E12" s="1">
        <v>10</v>
      </c>
      <c r="G12" s="1">
        <v>10</v>
      </c>
    </row>
    <row r="13" spans="1:8" ht="15.5" hidden="1" x14ac:dyDescent="0.35">
      <c r="A13" s="1" t="s">
        <v>421</v>
      </c>
      <c r="B13" s="22"/>
      <c r="C13" s="1"/>
      <c r="D13" s="1" t="s">
        <v>510</v>
      </c>
      <c r="E13" s="1" t="s">
        <v>417</v>
      </c>
      <c r="G13" s="1" t="s">
        <v>519</v>
      </c>
    </row>
    <row r="14" spans="1:8" ht="15.5" hidden="1" x14ac:dyDescent="0.35">
      <c r="A14" s="1" t="s">
        <v>356</v>
      </c>
      <c r="B14" s="22"/>
      <c r="C14" s="1"/>
      <c r="D14" s="1" t="s">
        <v>355</v>
      </c>
      <c r="E14" s="1" t="s">
        <v>355</v>
      </c>
      <c r="G14" s="1" t="s">
        <v>355</v>
      </c>
    </row>
    <row r="15" spans="1:8" s="1" customFormat="1" ht="13" x14ac:dyDescent="0.3">
      <c r="H15" s="3"/>
    </row>
    <row r="16" spans="1:8" s="1" customFormat="1" ht="13" hidden="1" x14ac:dyDescent="0.3">
      <c r="A16" s="1" t="s">
        <v>565</v>
      </c>
      <c r="H16" s="3"/>
    </row>
    <row r="17" spans="1:8" ht="15.5" hidden="1" x14ac:dyDescent="0.35">
      <c r="A17" s="1" t="s">
        <v>234</v>
      </c>
      <c r="B17" s="22"/>
      <c r="C17" s="22"/>
      <c r="D17" s="22"/>
    </row>
    <row r="18" spans="1:8" ht="15.5" hidden="1" x14ac:dyDescent="0.35">
      <c r="A18" s="1" t="s">
        <v>247</v>
      </c>
      <c r="B18" s="22"/>
      <c r="C18" s="39"/>
      <c r="D18" s="1" t="s">
        <v>226</v>
      </c>
      <c r="E18" s="1" t="s">
        <v>226</v>
      </c>
      <c r="G18" s="1" t="s">
        <v>226</v>
      </c>
    </row>
    <row r="19" spans="1:8" s="1" customFormat="1" ht="12.75" hidden="1" customHeight="1" x14ac:dyDescent="0.35">
      <c r="A19" s="1" t="s">
        <v>211</v>
      </c>
      <c r="B19" s="22"/>
      <c r="D19" s="39" t="str">
        <f>CONCATENATE("BUD",NOTES!$D$4)</f>
        <v>BUD2024</v>
      </c>
      <c r="E19" s="39" t="str">
        <f>CONCATENATE("BUD",NOTES!$D$4)</f>
        <v>BUD2024</v>
      </c>
      <c r="G19" s="39" t="str">
        <f>CONCATENATE("BUD",NOTES!$D$4-1)</f>
        <v>BUD2023</v>
      </c>
    </row>
    <row r="20" spans="1:8" ht="15.5" hidden="1" x14ac:dyDescent="0.35">
      <c r="A20" s="1" t="s">
        <v>229</v>
      </c>
      <c r="B20" s="22"/>
      <c r="C20" s="39"/>
      <c r="D20" s="1">
        <v>10</v>
      </c>
      <c r="E20" s="1">
        <v>10</v>
      </c>
      <c r="G20" s="1">
        <v>10</v>
      </c>
    </row>
    <row r="21" spans="1:8" ht="15.5" hidden="1" x14ac:dyDescent="0.35">
      <c r="A21" s="1" t="s">
        <v>422</v>
      </c>
      <c r="B21" s="22"/>
      <c r="C21" s="1"/>
      <c r="D21" s="1" t="s">
        <v>510</v>
      </c>
      <c r="E21" s="1" t="s">
        <v>417</v>
      </c>
      <c r="G21" s="1" t="s">
        <v>519</v>
      </c>
    </row>
    <row r="22" spans="1:8" ht="15.5" hidden="1" x14ac:dyDescent="0.35">
      <c r="A22" s="1" t="s">
        <v>357</v>
      </c>
      <c r="B22" s="22"/>
      <c r="C22" s="1"/>
      <c r="D22" s="1" t="s">
        <v>355</v>
      </c>
      <c r="E22" s="1" t="s">
        <v>355</v>
      </c>
      <c r="G22" s="1" t="s">
        <v>355</v>
      </c>
    </row>
    <row r="23" spans="1:8" s="1" customFormat="1" ht="13" x14ac:dyDescent="0.3">
      <c r="H23" s="3"/>
    </row>
    <row r="24" spans="1:8" s="1" customFormat="1" ht="13" hidden="1" x14ac:dyDescent="0.3">
      <c r="A24" s="1" t="s">
        <v>145</v>
      </c>
      <c r="H24" s="3"/>
    </row>
    <row r="25" spans="1:8" ht="15.5" hidden="1" x14ac:dyDescent="0.35">
      <c r="A25" s="1" t="s">
        <v>235</v>
      </c>
      <c r="B25" s="22"/>
      <c r="C25" s="22"/>
      <c r="D25" s="22"/>
    </row>
    <row r="26" spans="1:8" ht="15.5" hidden="1" x14ac:dyDescent="0.35">
      <c r="A26" s="1" t="s">
        <v>248</v>
      </c>
      <c r="B26" s="22"/>
      <c r="C26" s="39"/>
      <c r="D26" s="1" t="s">
        <v>226</v>
      </c>
      <c r="E26" s="1" t="s">
        <v>226</v>
      </c>
      <c r="G26" s="1" t="s">
        <v>226</v>
      </c>
    </row>
    <row r="27" spans="1:8" s="1" customFormat="1" ht="12.75" hidden="1" customHeight="1" x14ac:dyDescent="0.35">
      <c r="A27" s="1" t="s">
        <v>210</v>
      </c>
      <c r="B27" s="22"/>
      <c r="D27" s="39" t="str">
        <f>CONCATENATE("BUD",NOTES!$D$4)</f>
        <v>BUD2024</v>
      </c>
      <c r="E27" s="39" t="str">
        <f>CONCATENATE("BUD",NOTES!$D$4)</f>
        <v>BUD2024</v>
      </c>
      <c r="G27" s="39" t="str">
        <f>CONCATENATE("BUD",NOTES!$D$4-1)</f>
        <v>BUD2023</v>
      </c>
    </row>
    <row r="28" spans="1:8" ht="15.5" hidden="1" x14ac:dyDescent="0.35">
      <c r="A28" s="1" t="s">
        <v>230</v>
      </c>
      <c r="B28" s="22"/>
      <c r="C28" s="39"/>
      <c r="D28" s="1">
        <v>20</v>
      </c>
      <c r="E28" s="1">
        <v>20</v>
      </c>
      <c r="G28" s="1">
        <v>20</v>
      </c>
    </row>
    <row r="29" spans="1:8" ht="15.5" hidden="1" x14ac:dyDescent="0.35">
      <c r="A29" s="1" t="s">
        <v>216</v>
      </c>
      <c r="B29" s="22"/>
      <c r="C29" s="1"/>
      <c r="D29" s="1" t="s">
        <v>510</v>
      </c>
      <c r="E29" s="1" t="s">
        <v>417</v>
      </c>
      <c r="G29" s="1" t="s">
        <v>519</v>
      </c>
    </row>
    <row r="30" spans="1:8" ht="15.5" hidden="1" x14ac:dyDescent="0.35">
      <c r="A30" s="1" t="s">
        <v>358</v>
      </c>
      <c r="B30" s="22"/>
      <c r="C30" s="1"/>
      <c r="D30" s="1" t="s">
        <v>355</v>
      </c>
      <c r="E30" s="1" t="s">
        <v>355</v>
      </c>
      <c r="G30" s="1" t="s">
        <v>355</v>
      </c>
    </row>
    <row r="31" spans="1:8" s="1" customFormat="1" ht="13" x14ac:dyDescent="0.3">
      <c r="H31" s="3"/>
    </row>
    <row r="32" spans="1:8" s="1" customFormat="1" ht="13" hidden="1" x14ac:dyDescent="0.3">
      <c r="A32" s="1" t="s">
        <v>504</v>
      </c>
      <c r="H32" s="3"/>
    </row>
    <row r="33" spans="1:8" ht="15.5" hidden="1" x14ac:dyDescent="0.35">
      <c r="A33" s="1" t="s">
        <v>236</v>
      </c>
      <c r="B33" s="22"/>
      <c r="C33" s="22"/>
      <c r="D33" s="22"/>
    </row>
    <row r="34" spans="1:8" ht="15.5" hidden="1" x14ac:dyDescent="0.35">
      <c r="A34" s="1" t="s">
        <v>249</v>
      </c>
      <c r="B34" s="22"/>
      <c r="C34" s="39"/>
      <c r="D34" s="1" t="s">
        <v>226</v>
      </c>
      <c r="E34" s="1" t="s">
        <v>226</v>
      </c>
      <c r="G34" s="1" t="s">
        <v>226</v>
      </c>
    </row>
    <row r="35" spans="1:8" s="1" customFormat="1" ht="12.75" hidden="1" customHeight="1" x14ac:dyDescent="0.35">
      <c r="A35" s="1" t="s">
        <v>209</v>
      </c>
      <c r="B35" s="22"/>
      <c r="D35" s="39" t="str">
        <f>CONCATENATE("BUD",NOTES!$D$4)</f>
        <v>BUD2024</v>
      </c>
      <c r="E35" s="39" t="str">
        <f>CONCATENATE("BUD",NOTES!$D$4)</f>
        <v>BUD2024</v>
      </c>
      <c r="G35" s="39" t="str">
        <f>CONCATENATE("BUD",NOTES!$D$4-1)</f>
        <v>BUD2023</v>
      </c>
    </row>
    <row r="36" spans="1:8" ht="15.5" hidden="1" x14ac:dyDescent="0.35">
      <c r="A36" s="1" t="s">
        <v>231</v>
      </c>
      <c r="B36" s="22"/>
      <c r="C36" s="39"/>
      <c r="D36" s="1">
        <v>10</v>
      </c>
      <c r="E36" s="1">
        <v>10</v>
      </c>
      <c r="G36" s="1">
        <v>10</v>
      </c>
    </row>
    <row r="37" spans="1:8" ht="15.5" hidden="1" x14ac:dyDescent="0.35">
      <c r="A37" s="1" t="s">
        <v>217</v>
      </c>
      <c r="B37" s="22"/>
      <c r="C37" s="1"/>
      <c r="D37" s="1" t="s">
        <v>510</v>
      </c>
      <c r="E37" s="1" t="s">
        <v>417</v>
      </c>
      <c r="G37" s="1" t="s">
        <v>519</v>
      </c>
    </row>
    <row r="38" spans="1:8" ht="15.5" hidden="1" x14ac:dyDescent="0.35">
      <c r="A38" s="1" t="s">
        <v>361</v>
      </c>
      <c r="B38" s="22"/>
      <c r="C38" s="1"/>
      <c r="D38" s="1" t="s">
        <v>355</v>
      </c>
      <c r="E38" s="1" t="s">
        <v>355</v>
      </c>
      <c r="G38" s="1" t="s">
        <v>355</v>
      </c>
    </row>
    <row r="39" spans="1:8" ht="15.5" x14ac:dyDescent="0.35">
      <c r="A39" s="1"/>
      <c r="B39" s="22"/>
      <c r="C39" s="1"/>
      <c r="D39" s="1"/>
    </row>
    <row r="40" spans="1:8" s="1" customFormat="1" ht="13" hidden="1" x14ac:dyDescent="0.3">
      <c r="A40" s="1" t="s">
        <v>204</v>
      </c>
      <c r="H40" s="3"/>
    </row>
    <row r="41" spans="1:8" ht="15.5" hidden="1" x14ac:dyDescent="0.35">
      <c r="A41" s="1" t="s">
        <v>237</v>
      </c>
      <c r="B41" s="22"/>
      <c r="C41" s="22"/>
      <c r="D41" s="22"/>
    </row>
    <row r="42" spans="1:8" ht="15.5" hidden="1" x14ac:dyDescent="0.35">
      <c r="A42" s="1" t="s">
        <v>250</v>
      </c>
      <c r="B42" s="22"/>
      <c r="C42" s="39"/>
      <c r="D42" s="1" t="s">
        <v>226</v>
      </c>
      <c r="E42" s="1" t="s">
        <v>226</v>
      </c>
      <c r="G42" s="1" t="s">
        <v>226</v>
      </c>
    </row>
    <row r="43" spans="1:8" s="1" customFormat="1" ht="12.75" hidden="1" customHeight="1" x14ac:dyDescent="0.35">
      <c r="A43" s="1" t="s">
        <v>208</v>
      </c>
      <c r="B43" s="22"/>
      <c r="D43" s="39" t="str">
        <f>CONCATENATE("BUD",NOTES!$D$4)</f>
        <v>BUD2024</v>
      </c>
      <c r="E43" s="39" t="str">
        <f>CONCATENATE("BUD",NOTES!$D$4)</f>
        <v>BUD2024</v>
      </c>
      <c r="G43" s="39" t="str">
        <f>CONCATENATE("BUD",NOTES!$D$4-1)</f>
        <v>BUD2023</v>
      </c>
    </row>
    <row r="44" spans="1:8" ht="15.5" hidden="1" x14ac:dyDescent="0.35">
      <c r="A44" s="1" t="s">
        <v>232</v>
      </c>
      <c r="B44" s="22"/>
      <c r="C44" s="39"/>
      <c r="D44" s="1" t="s">
        <v>423</v>
      </c>
      <c r="E44" s="1" t="s">
        <v>423</v>
      </c>
      <c r="G44" s="1" t="s">
        <v>423</v>
      </c>
    </row>
    <row r="45" spans="1:8" ht="15.5" hidden="1" x14ac:dyDescent="0.35">
      <c r="A45" s="1" t="s">
        <v>218</v>
      </c>
      <c r="B45" s="22"/>
      <c r="C45" s="1"/>
      <c r="D45" s="1" t="s">
        <v>510</v>
      </c>
      <c r="E45" s="1" t="s">
        <v>417</v>
      </c>
      <c r="G45" s="1" t="s">
        <v>519</v>
      </c>
    </row>
    <row r="46" spans="1:8" s="1" customFormat="1" ht="13" x14ac:dyDescent="0.3">
      <c r="H46" s="3"/>
    </row>
    <row r="47" spans="1:8" ht="15.5" x14ac:dyDescent="0.35">
      <c r="A47" s="1"/>
      <c r="B47" s="22"/>
      <c r="C47" s="1"/>
      <c r="D47" s="1"/>
      <c r="E47" s="1"/>
    </row>
    <row r="48" spans="1:8" s="1" customFormat="1" ht="13" hidden="1" x14ac:dyDescent="0.3">
      <c r="A48" s="1" t="s">
        <v>183</v>
      </c>
      <c r="H48" s="3"/>
    </row>
    <row r="49" spans="1:8" ht="15.5" hidden="1" x14ac:dyDescent="0.35">
      <c r="A49" s="1" t="s">
        <v>362</v>
      </c>
      <c r="B49" s="22"/>
      <c r="C49" s="22"/>
      <c r="D49" s="22"/>
    </row>
    <row r="50" spans="1:8" ht="15.5" hidden="1" x14ac:dyDescent="0.35">
      <c r="A50" s="1" t="s">
        <v>363</v>
      </c>
      <c r="B50" s="22"/>
      <c r="C50" s="39"/>
      <c r="D50" s="1" t="s">
        <v>226</v>
      </c>
      <c r="E50" s="1" t="s">
        <v>226</v>
      </c>
      <c r="G50" s="1" t="s">
        <v>226</v>
      </c>
    </row>
    <row r="51" spans="1:8" s="1" customFormat="1" ht="12.75" hidden="1" customHeight="1" x14ac:dyDescent="0.35">
      <c r="A51" s="1" t="s">
        <v>444</v>
      </c>
      <c r="B51" s="22"/>
      <c r="D51" s="39" t="str">
        <f>CONCATENATE("BUD",NOTES!$D$4)</f>
        <v>BUD2024</v>
      </c>
      <c r="E51" s="39" t="str">
        <f>CONCATENATE("BUD",NOTES!$D$4)</f>
        <v>BUD2024</v>
      </c>
      <c r="G51" s="39" t="str">
        <f>CONCATENATE("BUD",NOTES!$D$4-1)</f>
        <v>BUD2023</v>
      </c>
    </row>
    <row r="52" spans="1:8" ht="15.5" hidden="1" x14ac:dyDescent="0.35">
      <c r="A52" s="1" t="s">
        <v>364</v>
      </c>
      <c r="B52" s="22"/>
      <c r="C52" s="39"/>
      <c r="D52" s="1">
        <v>10</v>
      </c>
      <c r="E52" s="1">
        <v>10</v>
      </c>
      <c r="G52" s="1">
        <v>10</v>
      </c>
    </row>
    <row r="53" spans="1:8" ht="15.5" hidden="1" x14ac:dyDescent="0.35">
      <c r="A53" s="1" t="s">
        <v>182</v>
      </c>
      <c r="B53" s="22"/>
      <c r="C53" s="1"/>
      <c r="D53" s="1" t="s">
        <v>510</v>
      </c>
      <c r="E53" s="1" t="s">
        <v>417</v>
      </c>
      <c r="G53" s="1" t="s">
        <v>519</v>
      </c>
    </row>
    <row r="54" spans="1:8" ht="15.5" x14ac:dyDescent="0.35">
      <c r="A54" s="1"/>
      <c r="B54" s="22"/>
      <c r="C54" s="1"/>
      <c r="D54" s="1"/>
      <c r="E54" s="1"/>
    </row>
    <row r="55" spans="1:8" s="1" customFormat="1" ht="13" hidden="1" x14ac:dyDescent="0.3">
      <c r="A55" s="1" t="s">
        <v>200</v>
      </c>
      <c r="H55" s="3"/>
    </row>
    <row r="56" spans="1:8" ht="15.5" hidden="1" x14ac:dyDescent="0.35">
      <c r="A56" s="1" t="s">
        <v>371</v>
      </c>
      <c r="B56" s="22"/>
      <c r="C56" s="22"/>
      <c r="D56" s="22"/>
    </row>
    <row r="57" spans="1:8" ht="15.5" hidden="1" x14ac:dyDescent="0.35">
      <c r="A57" s="1" t="s">
        <v>372</v>
      </c>
      <c r="B57" s="22"/>
      <c r="C57" s="39"/>
      <c r="D57" s="1" t="s">
        <v>226</v>
      </c>
      <c r="E57" s="1" t="s">
        <v>226</v>
      </c>
      <c r="G57" s="1" t="s">
        <v>226</v>
      </c>
    </row>
    <row r="58" spans="1:8" s="1" customFormat="1" ht="12.75" hidden="1" customHeight="1" x14ac:dyDescent="0.35">
      <c r="A58" s="1" t="s">
        <v>445</v>
      </c>
      <c r="B58" s="22"/>
      <c r="D58" s="39" t="str">
        <f>CONCATENATE("BUD",NOTES!$D$4)</f>
        <v>BUD2024</v>
      </c>
      <c r="E58" s="39" t="str">
        <f>CONCATENATE("BUD",NOTES!$D$4)</f>
        <v>BUD2024</v>
      </c>
      <c r="G58" s="39" t="str">
        <f>CONCATENATE("BUD",NOTES!$D$4-1)</f>
        <v>BUD2023</v>
      </c>
    </row>
    <row r="59" spans="1:8" ht="15.5" hidden="1" x14ac:dyDescent="0.35">
      <c r="A59" s="1" t="s">
        <v>373</v>
      </c>
      <c r="B59" s="22"/>
      <c r="C59" s="39"/>
      <c r="D59" s="1">
        <v>20</v>
      </c>
      <c r="E59" s="1">
        <v>20</v>
      </c>
      <c r="G59" s="1">
        <v>20</v>
      </c>
    </row>
    <row r="60" spans="1:8" ht="15.5" hidden="1" x14ac:dyDescent="0.35">
      <c r="A60" s="1" t="s">
        <v>199</v>
      </c>
      <c r="B60" s="22"/>
      <c r="C60" s="1"/>
      <c r="D60" s="1" t="s">
        <v>510</v>
      </c>
      <c r="E60" s="1" t="s">
        <v>417</v>
      </c>
      <c r="G60" s="1" t="s">
        <v>519</v>
      </c>
    </row>
    <row r="61" spans="1:8" ht="15.5" hidden="1" x14ac:dyDescent="0.35">
      <c r="A61" s="1" t="s">
        <v>375</v>
      </c>
      <c r="B61" s="22"/>
      <c r="C61" s="1"/>
      <c r="D61" s="1" t="s">
        <v>355</v>
      </c>
      <c r="E61" s="1" t="s">
        <v>355</v>
      </c>
      <c r="G61" s="1" t="s">
        <v>355</v>
      </c>
    </row>
    <row r="62" spans="1:8" s="1" customFormat="1" ht="13" x14ac:dyDescent="0.3">
      <c r="G62" s="2"/>
      <c r="H62" s="3"/>
    </row>
    <row r="63" spans="1:8" ht="24" hidden="1" customHeight="1" x14ac:dyDescent="0.3">
      <c r="A63" s="40" t="s">
        <v>418</v>
      </c>
      <c r="B63" s="40"/>
      <c r="C63" s="41" t="s">
        <v>251</v>
      </c>
      <c r="D63" s="42">
        <v>7400782715.880002</v>
      </c>
      <c r="E63" s="43">
        <v>9279827</v>
      </c>
      <c r="F63" s="44">
        <f>SUM(D63:E63)</f>
        <v>7410062542.880002</v>
      </c>
      <c r="G63">
        <v>6741705266.6500044</v>
      </c>
    </row>
    <row r="64" spans="1:8" ht="24" hidden="1" customHeight="1" thickBot="1" x14ac:dyDescent="0.35">
      <c r="A64" s="40" t="s">
        <v>419</v>
      </c>
      <c r="B64" s="40"/>
      <c r="C64" s="45" t="s">
        <v>420</v>
      </c>
      <c r="D64" s="46">
        <v>140695396.55000001</v>
      </c>
      <c r="E64" s="46">
        <v>5619833</v>
      </c>
      <c r="F64" s="35">
        <f>SUM(D64:E64)</f>
        <v>146315229.55000001</v>
      </c>
      <c r="G64">
        <v>138305053.24000001</v>
      </c>
    </row>
    <row r="65" spans="1:10" s="21" customFormat="1" ht="12.75" customHeight="1" x14ac:dyDescent="0.3">
      <c r="B65" s="6"/>
      <c r="C65" s="6"/>
      <c r="D65" s="51"/>
      <c r="E65" s="51"/>
      <c r="F65" s="51"/>
    </row>
    <row r="66" spans="1:10" s="21" customFormat="1" ht="24" hidden="1" customHeight="1" thickBot="1" x14ac:dyDescent="0.35">
      <c r="A66" s="58" t="s">
        <v>458</v>
      </c>
      <c r="B66" s="58"/>
      <c r="C66" s="78" t="s">
        <v>459</v>
      </c>
      <c r="D66" s="79">
        <v>1877548262.999999</v>
      </c>
      <c r="E66" s="79">
        <v>0</v>
      </c>
      <c r="F66" s="75">
        <f>SUM(D66:E66)</f>
        <v>1877548262.999999</v>
      </c>
      <c r="G66" s="21">
        <v>1816165251.3100016</v>
      </c>
    </row>
    <row r="67" spans="1:10" s="21" customFormat="1" ht="12.75" customHeight="1" x14ac:dyDescent="0.3">
      <c r="B67" s="6"/>
      <c r="C67" s="6"/>
      <c r="D67" s="51"/>
      <c r="E67" s="51"/>
      <c r="F67" s="51"/>
    </row>
    <row r="68" spans="1:10" s="1" customFormat="1" ht="13" x14ac:dyDescent="0.3">
      <c r="G68" s="2"/>
      <c r="H68" s="3"/>
    </row>
    <row r="69" spans="1:10" s="1" customFormat="1" ht="13" x14ac:dyDescent="0.3">
      <c r="G69" s="2"/>
      <c r="H69" s="3"/>
    </row>
    <row r="70" spans="1:10" s="1" customFormat="1" ht="13" x14ac:dyDescent="0.3">
      <c r="G70" s="2"/>
      <c r="H70" s="3"/>
    </row>
    <row r="71" spans="1:10" ht="17.5" x14ac:dyDescent="0.35">
      <c r="A71" s="1"/>
      <c r="B71" s="1"/>
      <c r="C71" s="198" t="str">
        <f>"LOCAL AUTHORITY BUDGETS "&amp;NOTES!$D$4</f>
        <v>LOCAL AUTHORITY BUDGETS 2024</v>
      </c>
      <c r="D71" s="198"/>
      <c r="E71" s="198"/>
      <c r="F71" s="198"/>
      <c r="G71" s="198"/>
    </row>
    <row r="72" spans="1:10" ht="13" x14ac:dyDescent="0.3">
      <c r="A72" s="1"/>
      <c r="B72" s="1"/>
      <c r="C72" s="1"/>
      <c r="D72" s="1"/>
      <c r="E72" s="1"/>
      <c r="F72" s="1"/>
      <c r="G72" s="2"/>
    </row>
    <row r="73" spans="1:10" ht="23.25" customHeight="1" x14ac:dyDescent="0.3">
      <c r="A73" s="1"/>
      <c r="B73" s="1"/>
      <c r="C73" s="38" t="s">
        <v>407</v>
      </c>
      <c r="D73" s="31"/>
      <c r="E73" s="1"/>
      <c r="F73" s="1"/>
      <c r="G73" s="1"/>
    </row>
    <row r="74" spans="1:10" ht="19.5" customHeight="1" x14ac:dyDescent="0.3">
      <c r="A74" s="1"/>
      <c r="B74" s="1"/>
      <c r="C74" s="32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2024 is as follows with comparative budget figures shown for 2023</v>
      </c>
      <c r="D74" s="4"/>
      <c r="E74" s="1"/>
      <c r="F74" s="1"/>
      <c r="G74" s="1"/>
    </row>
    <row r="75" spans="1:10" ht="13.5" thickBot="1" x14ac:dyDescent="0.35">
      <c r="A75" s="1"/>
      <c r="B75" s="1"/>
      <c r="C75" s="1"/>
      <c r="D75" s="1"/>
      <c r="E75" s="1"/>
      <c r="F75" s="1"/>
      <c r="G75" s="1"/>
    </row>
    <row r="76" spans="1:10" ht="30" customHeight="1" thickBot="1" x14ac:dyDescent="0.35">
      <c r="A76" s="1"/>
      <c r="B76" s="1"/>
      <c r="C76" s="88"/>
      <c r="D76" s="176" t="str">
        <f>CONCATENATE(NOTES!$D$4," Budgeted Current Expenditure and Income of Local Authorities")</f>
        <v>2024 Budgeted Current Expenditure and Income of Local Authorities</v>
      </c>
      <c r="E76" s="176"/>
      <c r="F76" s="176"/>
      <c r="G76" s="177"/>
    </row>
    <row r="77" spans="1:10" ht="26.5" thickBot="1" x14ac:dyDescent="0.35">
      <c r="A77" s="1"/>
      <c r="B77" s="1"/>
      <c r="C77" s="90"/>
      <c r="D77" s="91" t="s">
        <v>506</v>
      </c>
      <c r="E77" s="91" t="s">
        <v>507</v>
      </c>
      <c r="F77" s="91" t="str">
        <f>CONCATENATE("Total ",NOTES!$D$4," Budget")</f>
        <v>Total 2024 Budget</v>
      </c>
      <c r="G77" s="91" t="str">
        <f>CONCATENATE(("Budget "),NOTES!$D$4-1," (",2,")")</f>
        <v>Budget 2023 (2)</v>
      </c>
    </row>
    <row r="78" spans="1:10" ht="13.5" thickBot="1" x14ac:dyDescent="0.35">
      <c r="A78" s="1"/>
      <c r="B78" s="1"/>
      <c r="C78" s="90"/>
      <c r="D78" s="91" t="s">
        <v>253</v>
      </c>
      <c r="E78" s="91" t="s">
        <v>253</v>
      </c>
      <c r="F78" s="91" t="s">
        <v>253</v>
      </c>
      <c r="G78" s="91" t="s">
        <v>253</v>
      </c>
    </row>
    <row r="79" spans="1:10" s="120" customFormat="1" ht="24" customHeight="1" x14ac:dyDescent="0.35">
      <c r="B79" s="22"/>
      <c r="C79" s="121" t="s">
        <v>413</v>
      </c>
      <c r="D79" s="122">
        <f>D63-D64</f>
        <v>7260087319.3300018</v>
      </c>
      <c r="E79" s="122">
        <f>E63-E64</f>
        <v>3659994</v>
      </c>
      <c r="F79" s="122">
        <f>SUM(D79:E79)</f>
        <v>7263747313.3300018</v>
      </c>
      <c r="G79" s="174">
        <f>G63-G64</f>
        <v>6603400213.4100046</v>
      </c>
      <c r="J79"/>
    </row>
    <row r="80" spans="1:10" ht="30" customHeight="1" x14ac:dyDescent="0.35">
      <c r="B80" s="1"/>
      <c r="C80" s="84" t="s">
        <v>415</v>
      </c>
      <c r="D80" s="47"/>
      <c r="E80" s="47"/>
      <c r="F80" s="47"/>
      <c r="G80" s="83"/>
    </row>
    <row r="81" spans="1:10" ht="24" customHeight="1" x14ac:dyDescent="0.3">
      <c r="A81" s="1" t="s">
        <v>408</v>
      </c>
      <c r="B81" s="1"/>
      <c r="C81" s="85" t="s">
        <v>414</v>
      </c>
      <c r="D81" s="48">
        <v>3268765311.4799991</v>
      </c>
      <c r="E81" s="50">
        <v>0</v>
      </c>
      <c r="F81" s="48">
        <f>SUM(D81:E81)</f>
        <v>3268765311.4799991</v>
      </c>
      <c r="G81" s="86">
        <v>2763743856.8800006</v>
      </c>
    </row>
    <row r="82" spans="1:10" ht="24" customHeight="1" x14ac:dyDescent="0.3">
      <c r="A82" s="1" t="s">
        <v>409</v>
      </c>
      <c r="B82" s="1"/>
      <c r="C82" s="87" t="s">
        <v>508</v>
      </c>
      <c r="D82" s="49">
        <v>503620501.39999998</v>
      </c>
      <c r="E82" s="48">
        <v>0</v>
      </c>
      <c r="F82" s="48">
        <f>SUM(D82:E82)</f>
        <v>503620501.39999998</v>
      </c>
      <c r="G82" s="83">
        <v>425672425</v>
      </c>
    </row>
    <row r="83" spans="1:10" ht="24" customHeight="1" x14ac:dyDescent="0.3">
      <c r="A83" s="1" t="s">
        <v>77</v>
      </c>
      <c r="B83" s="1"/>
      <c r="C83" s="87" t="s">
        <v>198</v>
      </c>
      <c r="D83" s="48">
        <v>0</v>
      </c>
      <c r="E83" s="47">
        <v>0</v>
      </c>
      <c r="F83" s="48">
        <f>SUM(D83:E83)</f>
        <v>0</v>
      </c>
      <c r="G83" s="83">
        <v>0</v>
      </c>
    </row>
    <row r="84" spans="1:10" ht="24" customHeight="1" x14ac:dyDescent="0.3">
      <c r="A84" s="1" t="s">
        <v>410</v>
      </c>
      <c r="B84" s="1"/>
      <c r="C84" s="82" t="s">
        <v>411</v>
      </c>
      <c r="D84" s="47">
        <v>1610153242.4199998</v>
      </c>
      <c r="E84" s="47">
        <v>3659994</v>
      </c>
      <c r="F84" s="48">
        <f>SUM(D84:E84)</f>
        <v>1613813236.4199998</v>
      </c>
      <c r="G84" s="83">
        <v>1597818582.2300003</v>
      </c>
    </row>
    <row r="85" spans="1:10" ht="24" customHeight="1" x14ac:dyDescent="0.3">
      <c r="A85" s="1"/>
      <c r="B85" s="1"/>
      <c r="C85" s="87" t="s">
        <v>412</v>
      </c>
      <c r="D85" s="48">
        <f>D66+D87</f>
        <v>1838424158.999999</v>
      </c>
      <c r="E85" s="48">
        <f>E66+E87</f>
        <v>0</v>
      </c>
      <c r="F85" s="48">
        <f>SUM(D85:E85)</f>
        <v>1838424158.999999</v>
      </c>
      <c r="G85" s="83">
        <f>G66+G87</f>
        <v>1768344373.3100016</v>
      </c>
    </row>
    <row r="86" spans="1:10" ht="24" customHeight="1" x14ac:dyDescent="0.3">
      <c r="A86" s="1"/>
      <c r="B86" s="1"/>
      <c r="C86" s="115" t="s">
        <v>71</v>
      </c>
      <c r="D86" s="116">
        <f>SUBTOTAL(9,D81:D85)</f>
        <v>7220963214.2999983</v>
      </c>
      <c r="E86" s="117">
        <f>SUBTOTAL(9,E81:E85)</f>
        <v>3659994</v>
      </c>
      <c r="F86" s="118">
        <f>SUBTOTAL(9,F81:F85)</f>
        <v>7224623208.2999983</v>
      </c>
      <c r="G86" s="119">
        <f>SUBTOTAL(9,G81:G85)</f>
        <v>6555579237.420002</v>
      </c>
    </row>
    <row r="87" spans="1:10" ht="24" customHeight="1" x14ac:dyDescent="0.3">
      <c r="A87" s="1" t="s">
        <v>76</v>
      </c>
      <c r="B87" s="1"/>
      <c r="C87" s="87" t="s">
        <v>509</v>
      </c>
      <c r="D87" s="48">
        <v>-39124104</v>
      </c>
      <c r="E87" s="48">
        <v>0</v>
      </c>
      <c r="F87" s="48">
        <f>SUM(D87:E87)</f>
        <v>-39124104</v>
      </c>
      <c r="G87" s="83">
        <v>-47820878</v>
      </c>
    </row>
    <row r="88" spans="1:10" s="127" customFormat="1" ht="24" customHeight="1" thickBot="1" x14ac:dyDescent="0.4">
      <c r="A88" s="123"/>
      <c r="B88" s="123"/>
      <c r="C88" s="124" t="s">
        <v>219</v>
      </c>
      <c r="D88" s="125">
        <f>D86-D87</f>
        <v>7260087318.2999983</v>
      </c>
      <c r="E88" s="125">
        <f>E86-E87</f>
        <v>3659994</v>
      </c>
      <c r="F88" s="125">
        <f>F86-F87</f>
        <v>7263747312.2999983</v>
      </c>
      <c r="G88" s="126">
        <f>G86-G87</f>
        <v>6603400115.420002</v>
      </c>
      <c r="J88"/>
    </row>
    <row r="89" spans="1:10" ht="13" x14ac:dyDescent="0.3">
      <c r="A89" s="1"/>
      <c r="B89" s="1"/>
      <c r="C89" s="1"/>
      <c r="D89" s="1"/>
      <c r="E89" s="1"/>
      <c r="F89" s="1"/>
      <c r="G89" s="1"/>
    </row>
    <row r="90" spans="1:10" ht="15.5" x14ac:dyDescent="0.3">
      <c r="A90" s="1"/>
      <c r="B90" s="175" t="s">
        <v>500</v>
      </c>
      <c r="C90" s="1" t="s">
        <v>520</v>
      </c>
      <c r="D90" s="1"/>
      <c r="E90" s="1"/>
      <c r="F90" s="37"/>
      <c r="G90" s="1"/>
    </row>
    <row r="91" spans="1:10" ht="15.5" x14ac:dyDescent="0.3">
      <c r="A91" s="1"/>
      <c r="B91" s="175" t="s">
        <v>501</v>
      </c>
      <c r="C91" s="1" t="str">
        <f>CONCATENATE("Adopted Budget "&amp;NOTES!$D$4-1&amp;".")</f>
        <v>Adopted Budget 2023.</v>
      </c>
      <c r="D91" s="1"/>
      <c r="E91" s="1"/>
      <c r="F91" s="37"/>
      <c r="G91" s="1"/>
    </row>
    <row r="92" spans="1:10" ht="15.5" x14ac:dyDescent="0.3">
      <c r="A92" s="1"/>
      <c r="B92" s="175" t="s">
        <v>502</v>
      </c>
      <c r="C92" s="1" t="s">
        <v>503</v>
      </c>
      <c r="D92" s="1"/>
      <c r="E92" s="1"/>
      <c r="F92" s="10" t="s">
        <v>156</v>
      </c>
      <c r="G92" s="1"/>
    </row>
    <row r="93" spans="1:10" ht="13" x14ac:dyDescent="0.3">
      <c r="F93" s="160" t="s">
        <v>156</v>
      </c>
    </row>
    <row r="94" spans="1:10" ht="13" x14ac:dyDescent="0.3">
      <c r="F94" s="160" t="s">
        <v>156</v>
      </c>
    </row>
    <row r="95" spans="1:10" ht="13" x14ac:dyDescent="0.3">
      <c r="F95" s="160" t="s">
        <v>156</v>
      </c>
    </row>
    <row r="96" spans="1:10" x14ac:dyDescent="0.25">
      <c r="F96" s="161" t="s">
        <v>156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0" style="6" hidden="1" customWidth="1"/>
    <col min="2" max="2" width="10" style="6" customWidth="1"/>
    <col min="3" max="3" width="14.81640625" style="6" customWidth="1"/>
    <col min="4" max="4" width="45" style="6" customWidth="1"/>
    <col min="5" max="5" width="17" style="6" customWidth="1"/>
    <col min="6" max="6" width="17.1796875" style="6" customWidth="1"/>
    <col min="7" max="7" width="10.81640625" style="6" bestFit="1" customWidth="1"/>
    <col min="8" max="8" width="15.1796875" style="6" customWidth="1"/>
    <col min="9" max="9" width="13.54296875" style="6" customWidth="1"/>
    <col min="10" max="10" width="14.54296875" style="6" customWidth="1"/>
    <col min="11" max="11" width="13" style="6" customWidth="1"/>
    <col min="12" max="16384" width="9.1796875" style="6"/>
  </cols>
  <sheetData>
    <row r="1" spans="1:9" s="1" customFormat="1" hidden="1" x14ac:dyDescent="0.3">
      <c r="A1" s="1" t="s">
        <v>54</v>
      </c>
    </row>
    <row r="2" spans="1:9" s="1" customFormat="1" hidden="1" x14ac:dyDescent="0.3">
      <c r="A2" s="1" t="s">
        <v>238</v>
      </c>
    </row>
    <row r="3" spans="1:9" s="1" customFormat="1" hidden="1" x14ac:dyDescent="0.3">
      <c r="A3" s="1" t="s">
        <v>245</v>
      </c>
      <c r="E3" s="1" t="s">
        <v>226</v>
      </c>
      <c r="F3" s="1" t="s">
        <v>226</v>
      </c>
    </row>
    <row r="4" spans="1:9" s="1" customFormat="1" ht="12.75" hidden="1" customHeight="1" x14ac:dyDescent="0.35">
      <c r="A4" s="1" t="s">
        <v>443</v>
      </c>
      <c r="B4" s="22"/>
      <c r="E4" s="39" t="str">
        <f>CONCATENATE("BUD",NOTES!$D$4)</f>
        <v>BUD2024</v>
      </c>
      <c r="F4" s="39" t="str">
        <f>CONCATENATE("BUD",NOTES!$D$4)</f>
        <v>BUD2024</v>
      </c>
      <c r="G4" s="39"/>
      <c r="H4" s="39"/>
      <c r="I4" s="39"/>
    </row>
    <row r="5" spans="1:9" s="1" customFormat="1" hidden="1" x14ac:dyDescent="0.3">
      <c r="A5" s="1" t="s">
        <v>227</v>
      </c>
      <c r="E5" s="7">
        <v>10</v>
      </c>
      <c r="F5" s="1">
        <v>20</v>
      </c>
    </row>
    <row r="6" spans="1:9" s="1" customFormat="1" hidden="1" x14ac:dyDescent="0.3">
      <c r="A6" s="1" t="s">
        <v>353</v>
      </c>
      <c r="E6" s="7" t="s">
        <v>354</v>
      </c>
      <c r="F6" s="1" t="s">
        <v>355</v>
      </c>
    </row>
    <row r="7" spans="1:9" s="1" customFormat="1" x14ac:dyDescent="0.3">
      <c r="E7" s="7"/>
    </row>
    <row r="8" spans="1:9" s="1" customFormat="1" hidden="1" x14ac:dyDescent="0.3">
      <c r="A8" s="1" t="s">
        <v>56</v>
      </c>
      <c r="E8" s="7"/>
    </row>
    <row r="9" spans="1:9" s="1" customFormat="1" hidden="1" x14ac:dyDescent="0.3">
      <c r="A9" s="1" t="s">
        <v>233</v>
      </c>
    </row>
    <row r="10" spans="1:9" s="1" customFormat="1" hidden="1" x14ac:dyDescent="0.3">
      <c r="A10" s="1" t="s">
        <v>246</v>
      </c>
      <c r="E10" s="1" t="s">
        <v>226</v>
      </c>
      <c r="F10" s="1" t="s">
        <v>226</v>
      </c>
    </row>
    <row r="11" spans="1:9" s="1" customFormat="1" ht="12.75" hidden="1" customHeight="1" x14ac:dyDescent="0.35">
      <c r="A11" s="1" t="s">
        <v>212</v>
      </c>
      <c r="B11" s="22"/>
      <c r="E11" s="39" t="str">
        <f>CONCATENATE("BUD",NOTES!$D$4)</f>
        <v>BUD2024</v>
      </c>
      <c r="F11" s="39" t="str">
        <f>CONCATENATE("BUD",NOTES!$D$4)</f>
        <v>BUD2024</v>
      </c>
      <c r="G11" s="39"/>
      <c r="H11" s="39"/>
      <c r="I11" s="39"/>
    </row>
    <row r="12" spans="1:9" s="1" customFormat="1" hidden="1" x14ac:dyDescent="0.3">
      <c r="A12" s="1" t="s">
        <v>228</v>
      </c>
      <c r="E12" s="1">
        <v>10</v>
      </c>
      <c r="F12" s="1">
        <v>10</v>
      </c>
    </row>
    <row r="13" spans="1:9" s="1" customFormat="1" hidden="1" x14ac:dyDescent="0.3">
      <c r="A13" s="1" t="s">
        <v>356</v>
      </c>
      <c r="E13" s="1" t="s">
        <v>355</v>
      </c>
      <c r="F13" s="1" t="s">
        <v>355</v>
      </c>
    </row>
    <row r="14" spans="1:9" s="1" customFormat="1" x14ac:dyDescent="0.3">
      <c r="E14" s="7"/>
    </row>
    <row r="15" spans="1:9" s="1" customFormat="1" hidden="1" x14ac:dyDescent="0.3">
      <c r="A15" s="1" t="s">
        <v>57</v>
      </c>
    </row>
    <row r="16" spans="1:9" s="1" customFormat="1" hidden="1" x14ac:dyDescent="0.3">
      <c r="A16" s="1" t="s">
        <v>234</v>
      </c>
    </row>
    <row r="17" spans="1:12" s="1" customFormat="1" hidden="1" x14ac:dyDescent="0.3">
      <c r="A17" s="1" t="s">
        <v>247</v>
      </c>
      <c r="E17" s="1" t="s">
        <v>226</v>
      </c>
      <c r="F17" s="1" t="s">
        <v>226</v>
      </c>
    </row>
    <row r="18" spans="1:12" s="1" customFormat="1" ht="12.75" hidden="1" customHeight="1" x14ac:dyDescent="0.35">
      <c r="A18" s="1" t="s">
        <v>211</v>
      </c>
      <c r="B18" s="22"/>
      <c r="E18" s="39" t="str">
        <f>CONCATENATE("BUD",NOTES!$D$4)</f>
        <v>BUD2024</v>
      </c>
      <c r="F18" s="39" t="str">
        <f>CONCATENATE("BUD",NOTES!$D$4)</f>
        <v>BUD2024</v>
      </c>
      <c r="G18" s="39"/>
      <c r="H18" s="39"/>
      <c r="I18" s="39"/>
    </row>
    <row r="19" spans="1:12" s="1" customFormat="1" hidden="1" x14ac:dyDescent="0.3">
      <c r="A19" s="1" t="s">
        <v>229</v>
      </c>
      <c r="E19" s="7">
        <v>10</v>
      </c>
      <c r="F19" s="1">
        <v>20</v>
      </c>
    </row>
    <row r="20" spans="1:12" s="1" customFormat="1" hidden="1" x14ac:dyDescent="0.3">
      <c r="A20" s="1" t="s">
        <v>357</v>
      </c>
      <c r="E20" s="7" t="s">
        <v>354</v>
      </c>
      <c r="F20" s="1" t="s">
        <v>355</v>
      </c>
    </row>
    <row r="21" spans="1:12" s="1" customFormat="1" x14ac:dyDescent="0.3">
      <c r="E21" s="7"/>
      <c r="F21" s="7"/>
      <c r="H21" s="2"/>
      <c r="I21" s="3"/>
      <c r="K21" s="7"/>
      <c r="L21" s="7"/>
    </row>
    <row r="22" spans="1:12" s="1" customFormat="1" hidden="1" x14ac:dyDescent="0.3">
      <c r="A22" s="1" t="s">
        <v>58</v>
      </c>
      <c r="E22" s="7"/>
    </row>
    <row r="23" spans="1:12" s="1" customFormat="1" hidden="1" x14ac:dyDescent="0.3">
      <c r="A23" s="1" t="s">
        <v>235</v>
      </c>
    </row>
    <row r="24" spans="1:12" s="1" customFormat="1" hidden="1" x14ac:dyDescent="0.3">
      <c r="A24" s="1" t="s">
        <v>248</v>
      </c>
      <c r="E24" s="1" t="s">
        <v>226</v>
      </c>
      <c r="F24" s="1" t="s">
        <v>226</v>
      </c>
    </row>
    <row r="25" spans="1:12" s="1" customFormat="1" ht="12.75" hidden="1" customHeight="1" x14ac:dyDescent="0.35">
      <c r="A25" s="1" t="s">
        <v>210</v>
      </c>
      <c r="B25" s="22"/>
      <c r="E25" s="39" t="str">
        <f>CONCATENATE("BUD",NOTES!$D$4)</f>
        <v>BUD2024</v>
      </c>
      <c r="F25" s="39" t="str">
        <f>CONCATENATE("BUD",NOTES!$D$4)</f>
        <v>BUD2024</v>
      </c>
      <c r="G25" s="39"/>
      <c r="H25" s="39"/>
      <c r="I25" s="39"/>
    </row>
    <row r="26" spans="1:12" s="1" customFormat="1" hidden="1" x14ac:dyDescent="0.3">
      <c r="A26" s="1" t="s">
        <v>230</v>
      </c>
      <c r="E26" s="1">
        <v>10</v>
      </c>
      <c r="F26" s="1">
        <v>10</v>
      </c>
    </row>
    <row r="27" spans="1:12" s="1" customFormat="1" hidden="1" x14ac:dyDescent="0.3">
      <c r="A27" s="1" t="s">
        <v>358</v>
      </c>
      <c r="E27" s="1" t="s">
        <v>355</v>
      </c>
      <c r="F27" s="1" t="s">
        <v>355</v>
      </c>
    </row>
    <row r="28" spans="1:12" s="1" customFormat="1" x14ac:dyDescent="0.3">
      <c r="E28" s="7"/>
      <c r="F28" s="7"/>
      <c r="H28" s="2"/>
      <c r="I28" s="3"/>
      <c r="K28" s="7"/>
      <c r="L28" s="7"/>
    </row>
    <row r="29" spans="1:12" s="1" customFormat="1" hidden="1" x14ac:dyDescent="0.3">
      <c r="A29" s="1" t="s">
        <v>59</v>
      </c>
    </row>
    <row r="30" spans="1:12" s="1" customFormat="1" hidden="1" x14ac:dyDescent="0.3">
      <c r="A30" s="1" t="s">
        <v>236</v>
      </c>
    </row>
    <row r="31" spans="1:12" s="1" customFormat="1" hidden="1" x14ac:dyDescent="0.3">
      <c r="A31" s="1" t="s">
        <v>249</v>
      </c>
      <c r="E31" s="1" t="s">
        <v>226</v>
      </c>
      <c r="F31" s="1" t="s">
        <v>226</v>
      </c>
    </row>
    <row r="32" spans="1:12" s="1" customFormat="1" ht="12.75" hidden="1" customHeight="1" x14ac:dyDescent="0.35">
      <c r="A32" s="1" t="s">
        <v>209</v>
      </c>
      <c r="B32" s="22"/>
      <c r="E32" s="39" t="str">
        <f>CONCATENATE("BUD",NOTES!$D$4)</f>
        <v>BUD2024</v>
      </c>
      <c r="F32" s="39" t="str">
        <f>CONCATENATE("BUD",NOTES!$D$4)</f>
        <v>BUD2024</v>
      </c>
      <c r="G32" s="39"/>
      <c r="H32" s="39"/>
      <c r="I32" s="39"/>
    </row>
    <row r="33" spans="1:10" s="1" customFormat="1" hidden="1" x14ac:dyDescent="0.3">
      <c r="A33" s="1" t="s">
        <v>231</v>
      </c>
      <c r="E33" s="7">
        <v>10</v>
      </c>
      <c r="F33" s="1">
        <v>20</v>
      </c>
    </row>
    <row r="34" spans="1:10" s="1" customFormat="1" hidden="1" x14ac:dyDescent="0.3">
      <c r="A34" s="1" t="s">
        <v>361</v>
      </c>
      <c r="E34" s="7" t="s">
        <v>354</v>
      </c>
      <c r="F34" s="1" t="s">
        <v>355</v>
      </c>
    </row>
    <row r="35" spans="1:10" s="1" customFormat="1" x14ac:dyDescent="0.3">
      <c r="E35" s="7"/>
      <c r="J35" s="56"/>
    </row>
    <row r="36" spans="1:10" s="1" customFormat="1" hidden="1" x14ac:dyDescent="0.3">
      <c r="A36" s="1" t="s">
        <v>60</v>
      </c>
      <c r="E36" s="7"/>
    </row>
    <row r="37" spans="1:10" s="1" customFormat="1" hidden="1" x14ac:dyDescent="0.3">
      <c r="A37" s="1" t="s">
        <v>237</v>
      </c>
    </row>
    <row r="38" spans="1:10" s="1" customFormat="1" hidden="1" x14ac:dyDescent="0.3">
      <c r="A38" s="1" t="s">
        <v>250</v>
      </c>
      <c r="E38" s="1" t="s">
        <v>226</v>
      </c>
      <c r="F38" s="1" t="s">
        <v>226</v>
      </c>
    </row>
    <row r="39" spans="1:10" s="1" customFormat="1" ht="12.75" hidden="1" customHeight="1" x14ac:dyDescent="0.35">
      <c r="A39" s="1" t="s">
        <v>208</v>
      </c>
      <c r="B39" s="22"/>
      <c r="E39" s="39" t="str">
        <f>CONCATENATE("BUD",NOTES!$D$4)</f>
        <v>BUD2024</v>
      </c>
      <c r="F39" s="39" t="str">
        <f>CONCATENATE("BUD",NOTES!$D$4)</f>
        <v>BUD2024</v>
      </c>
      <c r="G39" s="39"/>
      <c r="H39" s="39"/>
      <c r="I39" s="39"/>
    </row>
    <row r="40" spans="1:10" s="1" customFormat="1" hidden="1" x14ac:dyDescent="0.3">
      <c r="A40" s="1" t="s">
        <v>232</v>
      </c>
      <c r="E40" s="1">
        <v>10</v>
      </c>
      <c r="F40" s="1">
        <v>10</v>
      </c>
    </row>
    <row r="41" spans="1:10" s="1" customFormat="1" hidden="1" x14ac:dyDescent="0.3">
      <c r="A41" s="1" t="s">
        <v>368</v>
      </c>
      <c r="E41" s="1" t="s">
        <v>355</v>
      </c>
      <c r="F41" s="1" t="s">
        <v>355</v>
      </c>
    </row>
    <row r="42" spans="1:10" s="1" customFormat="1" x14ac:dyDescent="0.3">
      <c r="E42" s="7"/>
      <c r="J42" s="56"/>
    </row>
    <row r="43" spans="1:10" s="1" customFormat="1" hidden="1" x14ac:dyDescent="0.3">
      <c r="A43" s="1" t="s">
        <v>61</v>
      </c>
    </row>
    <row r="44" spans="1:10" s="1" customFormat="1" hidden="1" x14ac:dyDescent="0.3">
      <c r="A44" s="1" t="s">
        <v>239</v>
      </c>
    </row>
    <row r="45" spans="1:10" s="1" customFormat="1" hidden="1" x14ac:dyDescent="0.3">
      <c r="A45" s="1" t="s">
        <v>240</v>
      </c>
      <c r="E45" s="1" t="s">
        <v>226</v>
      </c>
      <c r="F45" s="1" t="s">
        <v>226</v>
      </c>
    </row>
    <row r="46" spans="1:10" s="1" customFormat="1" ht="12.75" hidden="1" customHeight="1" x14ac:dyDescent="0.35">
      <c r="A46" s="1" t="s">
        <v>207</v>
      </c>
      <c r="B46" s="22"/>
      <c r="E46" s="39" t="str">
        <f>CONCATENATE("BUD",NOTES!$D$4)</f>
        <v>BUD2024</v>
      </c>
      <c r="F46" s="39" t="str">
        <f>CONCATENATE("BUD",NOTES!$D$4)</f>
        <v>BUD2024</v>
      </c>
      <c r="G46" s="39"/>
      <c r="H46" s="39"/>
      <c r="I46" s="39"/>
    </row>
    <row r="47" spans="1:10" s="1" customFormat="1" hidden="1" x14ac:dyDescent="0.3">
      <c r="A47" s="1" t="s">
        <v>241</v>
      </c>
      <c r="E47" s="7">
        <v>10</v>
      </c>
      <c r="F47" s="1">
        <v>20</v>
      </c>
    </row>
    <row r="48" spans="1:10" s="1" customFormat="1" hidden="1" x14ac:dyDescent="0.3">
      <c r="A48" s="1" t="s">
        <v>369</v>
      </c>
      <c r="E48" s="7" t="s">
        <v>354</v>
      </c>
      <c r="F48" s="1" t="s">
        <v>355</v>
      </c>
    </row>
    <row r="49" spans="1:10" s="1" customFormat="1" x14ac:dyDescent="0.3">
      <c r="E49" s="7"/>
      <c r="F49" s="7"/>
      <c r="H49" s="2"/>
      <c r="I49" s="3"/>
    </row>
    <row r="50" spans="1:10" s="1" customFormat="1" hidden="1" x14ac:dyDescent="0.3">
      <c r="A50" s="1" t="s">
        <v>62</v>
      </c>
      <c r="E50" s="7"/>
    </row>
    <row r="51" spans="1:10" s="1" customFormat="1" hidden="1" x14ac:dyDescent="0.3">
      <c r="A51" s="1" t="s">
        <v>242</v>
      </c>
    </row>
    <row r="52" spans="1:10" s="1" customFormat="1" hidden="1" x14ac:dyDescent="0.3">
      <c r="A52" s="1" t="s">
        <v>243</v>
      </c>
      <c r="E52" s="1" t="s">
        <v>226</v>
      </c>
      <c r="F52" s="1" t="s">
        <v>226</v>
      </c>
    </row>
    <row r="53" spans="1:10" s="1" customFormat="1" ht="12.75" hidden="1" customHeight="1" x14ac:dyDescent="0.35">
      <c r="A53" s="1" t="s">
        <v>206</v>
      </c>
      <c r="B53" s="22"/>
      <c r="E53" s="39" t="str">
        <f>CONCATENATE("BUD",NOTES!$D$4)</f>
        <v>BUD2024</v>
      </c>
      <c r="F53" s="39" t="str">
        <f>CONCATENATE("BUD",NOTES!$D$4)</f>
        <v>BUD2024</v>
      </c>
      <c r="G53" s="39"/>
      <c r="H53" s="39"/>
      <c r="I53" s="39"/>
    </row>
    <row r="54" spans="1:10" s="1" customFormat="1" hidden="1" x14ac:dyDescent="0.3">
      <c r="A54" s="1" t="s">
        <v>244</v>
      </c>
      <c r="E54" s="1">
        <v>10</v>
      </c>
      <c r="F54" s="1">
        <v>10</v>
      </c>
    </row>
    <row r="55" spans="1:10" s="1" customFormat="1" hidden="1" x14ac:dyDescent="0.3">
      <c r="A55" s="1" t="s">
        <v>370</v>
      </c>
      <c r="E55" s="1" t="s">
        <v>355</v>
      </c>
      <c r="F55" s="1" t="s">
        <v>355</v>
      </c>
    </row>
    <row r="56" spans="1:10" s="1" customFormat="1" x14ac:dyDescent="0.3">
      <c r="E56" s="7"/>
      <c r="F56" s="7"/>
      <c r="H56" s="2"/>
      <c r="I56" s="3"/>
    </row>
    <row r="57" spans="1:10" s="1" customFormat="1" hidden="1" x14ac:dyDescent="0.3">
      <c r="A57" s="1" t="s">
        <v>63</v>
      </c>
    </row>
    <row r="58" spans="1:10" s="1" customFormat="1" hidden="1" x14ac:dyDescent="0.3">
      <c r="A58" s="1" t="s">
        <v>362</v>
      </c>
    </row>
    <row r="59" spans="1:10" s="1" customFormat="1" hidden="1" x14ac:dyDescent="0.3">
      <c r="A59" s="1" t="s">
        <v>363</v>
      </c>
      <c r="E59" s="1" t="s">
        <v>226</v>
      </c>
      <c r="F59" s="1" t="s">
        <v>226</v>
      </c>
    </row>
    <row r="60" spans="1:10" s="1" customFormat="1" ht="12.75" hidden="1" customHeight="1" x14ac:dyDescent="0.35">
      <c r="A60" s="1" t="s">
        <v>444</v>
      </c>
      <c r="B60" s="22"/>
      <c r="E60" s="39" t="str">
        <f>CONCATENATE("BUD",NOTES!$D$4)</f>
        <v>BUD2024</v>
      </c>
      <c r="F60" s="39" t="str">
        <f>CONCATENATE("BUD",NOTES!$D$4)</f>
        <v>BUD2024</v>
      </c>
      <c r="G60" s="39"/>
      <c r="H60" s="39"/>
      <c r="I60" s="39"/>
    </row>
    <row r="61" spans="1:10" s="1" customFormat="1" hidden="1" x14ac:dyDescent="0.3">
      <c r="A61" s="1" t="s">
        <v>364</v>
      </c>
      <c r="E61" s="7">
        <v>10</v>
      </c>
      <c r="F61" s="1">
        <v>20</v>
      </c>
    </row>
    <row r="62" spans="1:10" s="1" customFormat="1" hidden="1" x14ac:dyDescent="0.3">
      <c r="A62" s="1" t="s">
        <v>366</v>
      </c>
      <c r="E62" s="7" t="s">
        <v>354</v>
      </c>
      <c r="F62" s="1" t="s">
        <v>355</v>
      </c>
    </row>
    <row r="63" spans="1:10" s="1" customFormat="1" ht="12" customHeight="1" x14ac:dyDescent="0.3">
      <c r="E63" s="7"/>
      <c r="J63" s="56"/>
    </row>
    <row r="64" spans="1:10" s="1" customFormat="1" hidden="1" x14ac:dyDescent="0.3">
      <c r="A64" s="1" t="s">
        <v>64</v>
      </c>
      <c r="E64" s="7"/>
    </row>
    <row r="65" spans="1:10" s="1" customFormat="1" hidden="1" x14ac:dyDescent="0.3">
      <c r="A65" s="1" t="s">
        <v>371</v>
      </c>
    </row>
    <row r="66" spans="1:10" s="1" customFormat="1" hidden="1" x14ac:dyDescent="0.3">
      <c r="A66" s="1" t="s">
        <v>372</v>
      </c>
      <c r="E66" s="1" t="s">
        <v>226</v>
      </c>
      <c r="F66" s="1" t="s">
        <v>226</v>
      </c>
    </row>
    <row r="67" spans="1:10" s="1" customFormat="1" ht="12.75" hidden="1" customHeight="1" x14ac:dyDescent="0.35">
      <c r="A67" s="1" t="s">
        <v>445</v>
      </c>
      <c r="B67" s="22"/>
      <c r="E67" s="39" t="str">
        <f>CONCATENATE("BUD",NOTES!$D$4)</f>
        <v>BUD2024</v>
      </c>
      <c r="F67" s="39" t="str">
        <f>CONCATENATE("BUD",NOTES!$D$4)</f>
        <v>BUD2024</v>
      </c>
      <c r="G67" s="39"/>
      <c r="H67" s="39"/>
      <c r="I67" s="39"/>
    </row>
    <row r="68" spans="1:10" s="1" customFormat="1" hidden="1" x14ac:dyDescent="0.3">
      <c r="A68" s="1" t="s">
        <v>373</v>
      </c>
      <c r="E68" s="1">
        <v>10</v>
      </c>
      <c r="F68" s="1">
        <v>10</v>
      </c>
    </row>
    <row r="69" spans="1:10" s="1" customFormat="1" hidden="1" x14ac:dyDescent="0.3">
      <c r="A69" s="1" t="s">
        <v>375</v>
      </c>
      <c r="E69" s="1" t="s">
        <v>355</v>
      </c>
      <c r="F69" s="1" t="s">
        <v>355</v>
      </c>
    </row>
    <row r="70" spans="1:10" s="1" customFormat="1" ht="12" customHeight="1" x14ac:dyDescent="0.3">
      <c r="E70" s="7"/>
      <c r="J70" s="56"/>
    </row>
    <row r="71" spans="1:10" s="1" customFormat="1" hidden="1" x14ac:dyDescent="0.3">
      <c r="A71" s="1" t="s">
        <v>65</v>
      </c>
    </row>
    <row r="72" spans="1:10" s="1" customFormat="1" hidden="1" x14ac:dyDescent="0.3">
      <c r="A72" s="1" t="s">
        <v>376</v>
      </c>
    </row>
    <row r="73" spans="1:10" s="1" customFormat="1" hidden="1" x14ac:dyDescent="0.3">
      <c r="A73" s="1" t="s">
        <v>377</v>
      </c>
      <c r="E73" s="1" t="s">
        <v>226</v>
      </c>
      <c r="F73" s="1" t="s">
        <v>226</v>
      </c>
    </row>
    <row r="74" spans="1:10" s="1" customFormat="1" ht="12.75" hidden="1" customHeight="1" x14ac:dyDescent="0.35">
      <c r="A74" s="1" t="s">
        <v>446</v>
      </c>
      <c r="B74" s="22"/>
      <c r="E74" s="39" t="str">
        <f>CONCATENATE("BUD",NOTES!$D$4)</f>
        <v>BUD2024</v>
      </c>
      <c r="F74" s="39" t="str">
        <f>CONCATENATE("BUD",NOTES!$D$4)</f>
        <v>BUD2024</v>
      </c>
      <c r="G74" s="39"/>
      <c r="H74" s="39"/>
      <c r="I74" s="39"/>
    </row>
    <row r="75" spans="1:10" s="1" customFormat="1" hidden="1" x14ac:dyDescent="0.3">
      <c r="A75" s="1" t="s">
        <v>378</v>
      </c>
      <c r="E75" s="7">
        <v>10</v>
      </c>
      <c r="F75" s="1">
        <v>20</v>
      </c>
    </row>
    <row r="76" spans="1:10" s="1" customFormat="1" hidden="1" x14ac:dyDescent="0.3">
      <c r="A76" s="1" t="s">
        <v>380</v>
      </c>
      <c r="E76" s="7" t="s">
        <v>354</v>
      </c>
      <c r="F76" s="1" t="s">
        <v>355</v>
      </c>
    </row>
    <row r="77" spans="1:10" s="1" customFormat="1" x14ac:dyDescent="0.3">
      <c r="E77" s="7"/>
      <c r="H77" s="2"/>
      <c r="I77" s="3"/>
    </row>
    <row r="78" spans="1:10" s="1" customFormat="1" hidden="1" x14ac:dyDescent="0.3">
      <c r="A78" s="1" t="s">
        <v>66</v>
      </c>
      <c r="E78" s="7"/>
    </row>
    <row r="79" spans="1:10" s="1" customFormat="1" hidden="1" x14ac:dyDescent="0.3">
      <c r="A79" s="1" t="s">
        <v>381</v>
      </c>
    </row>
    <row r="80" spans="1:10" s="1" customFormat="1" hidden="1" x14ac:dyDescent="0.3">
      <c r="A80" s="1" t="s">
        <v>382</v>
      </c>
      <c r="E80" s="1" t="s">
        <v>226</v>
      </c>
      <c r="F80" s="1" t="s">
        <v>226</v>
      </c>
    </row>
    <row r="81" spans="1:10" s="1" customFormat="1" ht="12.75" hidden="1" customHeight="1" x14ac:dyDescent="0.35">
      <c r="A81" s="1" t="s">
        <v>447</v>
      </c>
      <c r="B81" s="22"/>
      <c r="E81" s="39" t="str">
        <f>CONCATENATE("BUD",NOTES!$D$4)</f>
        <v>BUD2024</v>
      </c>
      <c r="F81" s="39" t="str">
        <f>CONCATENATE("BUD",NOTES!$D$4)</f>
        <v>BUD2024</v>
      </c>
      <c r="G81" s="39"/>
      <c r="H81" s="39"/>
      <c r="I81" s="39"/>
    </row>
    <row r="82" spans="1:10" s="1" customFormat="1" hidden="1" x14ac:dyDescent="0.3">
      <c r="A82" s="1" t="s">
        <v>383</v>
      </c>
      <c r="E82" s="1">
        <v>10</v>
      </c>
      <c r="F82" s="1">
        <v>10</v>
      </c>
    </row>
    <row r="83" spans="1:10" s="1" customFormat="1" hidden="1" x14ac:dyDescent="0.3">
      <c r="A83" s="1" t="s">
        <v>385</v>
      </c>
      <c r="E83" s="1" t="s">
        <v>355</v>
      </c>
      <c r="F83" s="1" t="s">
        <v>355</v>
      </c>
    </row>
    <row r="84" spans="1:10" s="1" customFormat="1" x14ac:dyDescent="0.3">
      <c r="E84" s="7"/>
      <c r="H84" s="2"/>
      <c r="I84" s="3"/>
    </row>
    <row r="85" spans="1:10" s="1" customFormat="1" hidden="1" x14ac:dyDescent="0.3">
      <c r="A85" s="1" t="s">
        <v>67</v>
      </c>
    </row>
    <row r="86" spans="1:10" s="1" customFormat="1" hidden="1" x14ac:dyDescent="0.3">
      <c r="A86" s="1" t="s">
        <v>387</v>
      </c>
    </row>
    <row r="87" spans="1:10" s="1" customFormat="1" hidden="1" x14ac:dyDescent="0.3">
      <c r="A87" s="1" t="s">
        <v>388</v>
      </c>
      <c r="E87" s="1" t="s">
        <v>226</v>
      </c>
      <c r="F87" s="1" t="s">
        <v>226</v>
      </c>
    </row>
    <row r="88" spans="1:10" s="1" customFormat="1" ht="12.75" hidden="1" customHeight="1" x14ac:dyDescent="0.35">
      <c r="A88" s="1" t="s">
        <v>448</v>
      </c>
      <c r="B88" s="22"/>
      <c r="E88" s="39" t="str">
        <f>CONCATENATE("BUD",NOTES!$D$4)</f>
        <v>BUD2024</v>
      </c>
      <c r="F88" s="39" t="str">
        <f>CONCATENATE("BUD",NOTES!$D$4)</f>
        <v>BUD2024</v>
      </c>
      <c r="G88" s="39"/>
      <c r="H88" s="39"/>
      <c r="I88" s="39"/>
    </row>
    <row r="89" spans="1:10" s="1" customFormat="1" hidden="1" x14ac:dyDescent="0.3">
      <c r="A89" s="1" t="s">
        <v>389</v>
      </c>
      <c r="E89" s="7">
        <v>10</v>
      </c>
      <c r="F89" s="1">
        <v>20</v>
      </c>
    </row>
    <row r="90" spans="1:10" s="1" customFormat="1" hidden="1" x14ac:dyDescent="0.3">
      <c r="A90" s="1" t="s">
        <v>391</v>
      </c>
      <c r="E90" s="7" t="s">
        <v>354</v>
      </c>
      <c r="F90" s="1" t="s">
        <v>355</v>
      </c>
    </row>
    <row r="91" spans="1:10" s="1" customFormat="1" ht="12" customHeight="1" x14ac:dyDescent="0.3">
      <c r="C91"/>
      <c r="D91"/>
      <c r="J91" s="56"/>
    </row>
    <row r="92" spans="1:10" s="1" customFormat="1" hidden="1" x14ac:dyDescent="0.3">
      <c r="A92" s="1" t="s">
        <v>68</v>
      </c>
      <c r="E92" s="7"/>
    </row>
    <row r="93" spans="1:10" s="1" customFormat="1" hidden="1" x14ac:dyDescent="0.3">
      <c r="A93" s="1" t="s">
        <v>392</v>
      </c>
    </row>
    <row r="94" spans="1:10" s="1" customFormat="1" hidden="1" x14ac:dyDescent="0.3">
      <c r="A94" s="1" t="s">
        <v>393</v>
      </c>
      <c r="E94" s="1" t="s">
        <v>226</v>
      </c>
      <c r="F94" s="1" t="s">
        <v>226</v>
      </c>
    </row>
    <row r="95" spans="1:10" s="1" customFormat="1" ht="12.75" hidden="1" customHeight="1" x14ac:dyDescent="0.35">
      <c r="A95" s="1" t="s">
        <v>140</v>
      </c>
      <c r="B95" s="22"/>
      <c r="E95" s="39" t="str">
        <f>CONCATENATE("BUD",NOTES!$D$4)</f>
        <v>BUD2024</v>
      </c>
      <c r="F95" s="39" t="str">
        <f>CONCATENATE("BUD",NOTES!$D$4)</f>
        <v>BUD2024</v>
      </c>
      <c r="G95" s="39"/>
      <c r="H95" s="39"/>
      <c r="I95" s="39"/>
    </row>
    <row r="96" spans="1:10" s="1" customFormat="1" hidden="1" x14ac:dyDescent="0.3">
      <c r="A96" s="1" t="s">
        <v>394</v>
      </c>
      <c r="E96" s="1">
        <v>10</v>
      </c>
      <c r="F96" s="1">
        <v>10</v>
      </c>
    </row>
    <row r="97" spans="1:10" s="1" customFormat="1" hidden="1" x14ac:dyDescent="0.3">
      <c r="A97" s="1" t="s">
        <v>396</v>
      </c>
      <c r="E97" s="1" t="s">
        <v>355</v>
      </c>
      <c r="F97" s="1" t="s">
        <v>355</v>
      </c>
    </row>
    <row r="98" spans="1:10" s="1" customFormat="1" ht="12" customHeight="1" x14ac:dyDescent="0.3">
      <c r="C98"/>
      <c r="D98"/>
      <c r="J98" s="56"/>
    </row>
    <row r="99" spans="1:10" s="1" customFormat="1" hidden="1" x14ac:dyDescent="0.3">
      <c r="A99" s="1" t="s">
        <v>69</v>
      </c>
    </row>
    <row r="100" spans="1:10" s="1" customFormat="1" hidden="1" x14ac:dyDescent="0.3">
      <c r="A100" s="1" t="s">
        <v>397</v>
      </c>
    </row>
    <row r="101" spans="1:10" s="1" customFormat="1" hidden="1" x14ac:dyDescent="0.3">
      <c r="A101" s="1" t="s">
        <v>398</v>
      </c>
      <c r="E101" s="1" t="s">
        <v>226</v>
      </c>
      <c r="F101" s="1" t="s">
        <v>226</v>
      </c>
    </row>
    <row r="102" spans="1:10" s="1" customFormat="1" ht="12.75" hidden="1" customHeight="1" x14ac:dyDescent="0.35">
      <c r="A102" s="1" t="s">
        <v>449</v>
      </c>
      <c r="B102" s="22"/>
      <c r="E102" s="39" t="str">
        <f>CONCATENATE("BUD",NOTES!$D$4)</f>
        <v>BUD2024</v>
      </c>
      <c r="F102" s="39" t="str">
        <f>CONCATENATE("BUD",NOTES!$D$4)</f>
        <v>BUD2024</v>
      </c>
      <c r="G102" s="39"/>
      <c r="H102" s="39"/>
      <c r="I102" s="39"/>
    </row>
    <row r="103" spans="1:10" s="1" customFormat="1" hidden="1" x14ac:dyDescent="0.3">
      <c r="A103" s="1" t="s">
        <v>399</v>
      </c>
      <c r="E103" s="7">
        <v>10</v>
      </c>
      <c r="F103" s="1">
        <v>20</v>
      </c>
    </row>
    <row r="104" spans="1:10" s="1" customFormat="1" hidden="1" x14ac:dyDescent="0.3">
      <c r="A104" s="1" t="s">
        <v>401</v>
      </c>
      <c r="E104" s="7" t="s">
        <v>354</v>
      </c>
      <c r="F104" s="1" t="s">
        <v>355</v>
      </c>
    </row>
    <row r="105" spans="1:10" s="1" customFormat="1" x14ac:dyDescent="0.3"/>
    <row r="106" spans="1:10" s="1" customFormat="1" hidden="1" x14ac:dyDescent="0.3">
      <c r="A106" s="1" t="s">
        <v>70</v>
      </c>
      <c r="E106" s="7"/>
    </row>
    <row r="107" spans="1:10" s="1" customFormat="1" hidden="1" x14ac:dyDescent="0.3">
      <c r="A107" s="1" t="s">
        <v>402</v>
      </c>
    </row>
    <row r="108" spans="1:10" s="1" customFormat="1" hidden="1" x14ac:dyDescent="0.3">
      <c r="A108" s="1" t="s">
        <v>403</v>
      </c>
      <c r="E108" s="1" t="s">
        <v>226</v>
      </c>
      <c r="F108" s="1" t="s">
        <v>226</v>
      </c>
    </row>
    <row r="109" spans="1:10" s="1" customFormat="1" ht="12.75" hidden="1" customHeight="1" x14ac:dyDescent="0.35">
      <c r="A109" s="1" t="s">
        <v>450</v>
      </c>
      <c r="B109" s="22"/>
      <c r="E109" s="39" t="str">
        <f>CONCATENATE("BUD",NOTES!$D$4)</f>
        <v>BUD2024</v>
      </c>
      <c r="F109" s="39" t="str">
        <f>CONCATENATE("BUD",NOTES!$D$4)</f>
        <v>BUD2024</v>
      </c>
      <c r="G109" s="39"/>
      <c r="H109" s="39"/>
      <c r="I109" s="39"/>
    </row>
    <row r="110" spans="1:10" s="1" customFormat="1" hidden="1" x14ac:dyDescent="0.3">
      <c r="A110" s="1" t="s">
        <v>404</v>
      </c>
      <c r="E110" s="1">
        <v>10</v>
      </c>
      <c r="F110" s="1">
        <v>10</v>
      </c>
    </row>
    <row r="111" spans="1:10" s="1" customFormat="1" hidden="1" x14ac:dyDescent="0.3">
      <c r="A111" s="1" t="s">
        <v>406</v>
      </c>
      <c r="E111" s="1" t="s">
        <v>355</v>
      </c>
      <c r="F111" s="1" t="s">
        <v>355</v>
      </c>
    </row>
    <row r="112" spans="1:10" s="1" customFormat="1" x14ac:dyDescent="0.3">
      <c r="J112" s="56"/>
    </row>
    <row r="113" spans="1:6" ht="20.149999999999999" hidden="1" customHeight="1" x14ac:dyDescent="0.3">
      <c r="A113" s="58" t="s">
        <v>424</v>
      </c>
      <c r="B113" s="58"/>
      <c r="C113" s="60" t="s">
        <v>451</v>
      </c>
      <c r="D113" s="60"/>
      <c r="E113" s="59">
        <v>2760491407.4000001</v>
      </c>
      <c r="F113" s="59">
        <v>2591090578.6699996</v>
      </c>
    </row>
    <row r="114" spans="1:6" ht="20.149999999999999" hidden="1" customHeight="1" x14ac:dyDescent="0.3">
      <c r="A114" s="58" t="s">
        <v>425</v>
      </c>
      <c r="B114" s="58"/>
      <c r="C114" s="60" t="s">
        <v>426</v>
      </c>
      <c r="D114" s="60"/>
      <c r="E114" s="61">
        <v>20517490</v>
      </c>
      <c r="F114" s="62">
        <v>20517490</v>
      </c>
    </row>
    <row r="115" spans="1:6" ht="20.149999999999999" hidden="1" customHeight="1" x14ac:dyDescent="0.3">
      <c r="A115" s="58" t="s">
        <v>427</v>
      </c>
      <c r="B115" s="58"/>
      <c r="C115" s="60" t="s">
        <v>452</v>
      </c>
      <c r="D115" s="60"/>
      <c r="E115" s="61">
        <v>1353833817.8299997</v>
      </c>
      <c r="F115" s="62">
        <v>828230114.6400001</v>
      </c>
    </row>
    <row r="116" spans="1:6" ht="20.149999999999999" hidden="1" customHeight="1" x14ac:dyDescent="0.3">
      <c r="A116" s="58" t="s">
        <v>428</v>
      </c>
      <c r="B116" s="58"/>
      <c r="C116" s="60" t="s">
        <v>426</v>
      </c>
      <c r="D116" s="60"/>
      <c r="E116" s="61">
        <v>2281232</v>
      </c>
      <c r="F116" s="62">
        <v>2281232</v>
      </c>
    </row>
    <row r="117" spans="1:6" ht="20.149999999999999" hidden="1" customHeight="1" x14ac:dyDescent="0.3">
      <c r="A117" s="58" t="s">
        <v>429</v>
      </c>
      <c r="B117" s="58"/>
      <c r="C117" s="60" t="s">
        <v>453</v>
      </c>
      <c r="D117" s="60"/>
      <c r="E117" s="61">
        <v>424833694.74000001</v>
      </c>
      <c r="F117" s="62">
        <v>372015837.30999994</v>
      </c>
    </row>
    <row r="118" spans="1:6" ht="20.149999999999999" hidden="1" customHeight="1" x14ac:dyDescent="0.3">
      <c r="A118" s="58" t="s">
        <v>430</v>
      </c>
      <c r="B118" s="58"/>
      <c r="C118" s="60" t="s">
        <v>426</v>
      </c>
      <c r="D118" s="60"/>
      <c r="E118" s="61">
        <v>225000</v>
      </c>
      <c r="F118" s="62">
        <v>225000</v>
      </c>
    </row>
    <row r="119" spans="1:6" ht="20.149999999999999" hidden="1" customHeight="1" x14ac:dyDescent="0.3">
      <c r="A119" s="58" t="s">
        <v>431</v>
      </c>
      <c r="B119" s="58"/>
      <c r="C119" s="60" t="s">
        <v>454</v>
      </c>
      <c r="D119" s="60"/>
      <c r="E119" s="61">
        <v>705999936.79000008</v>
      </c>
      <c r="F119" s="62">
        <v>310994666.85000002</v>
      </c>
    </row>
    <row r="120" spans="1:6" ht="20.149999999999999" hidden="1" customHeight="1" x14ac:dyDescent="0.3">
      <c r="A120" s="58" t="s">
        <v>432</v>
      </c>
      <c r="B120" s="58"/>
      <c r="C120" s="60" t="s">
        <v>426</v>
      </c>
      <c r="D120" s="60"/>
      <c r="E120" s="61">
        <v>9852595</v>
      </c>
      <c r="F120" s="62">
        <v>9852595</v>
      </c>
    </row>
    <row r="121" spans="1:6" ht="20.149999999999999" hidden="1" customHeight="1" x14ac:dyDescent="0.3">
      <c r="A121" s="58" t="s">
        <v>433</v>
      </c>
      <c r="B121" s="58"/>
      <c r="C121" s="60" t="s">
        <v>455</v>
      </c>
      <c r="D121" s="60"/>
      <c r="E121" s="61">
        <v>980609347.65000021</v>
      </c>
      <c r="F121" s="62">
        <v>326529974.59999996</v>
      </c>
    </row>
    <row r="122" spans="1:6" ht="20.149999999999999" hidden="1" customHeight="1" x14ac:dyDescent="0.3">
      <c r="A122" s="58" t="s">
        <v>434</v>
      </c>
      <c r="B122" s="58"/>
      <c r="C122" s="60" t="s">
        <v>426</v>
      </c>
      <c r="D122" s="60"/>
      <c r="E122" s="61">
        <v>91546118</v>
      </c>
      <c r="F122" s="62">
        <v>91546118</v>
      </c>
    </row>
    <row r="123" spans="1:6" ht="20.149999999999999" hidden="1" customHeight="1" x14ac:dyDescent="0.3">
      <c r="A123" s="58" t="s">
        <v>435</v>
      </c>
      <c r="B123" s="58"/>
      <c r="C123" s="60" t="s">
        <v>456</v>
      </c>
      <c r="D123" s="60"/>
      <c r="E123" s="61">
        <v>638914170.62000012</v>
      </c>
      <c r="F123" s="62">
        <v>80252269.200000018</v>
      </c>
    </row>
    <row r="124" spans="1:6" ht="20.149999999999999" hidden="1" customHeight="1" x14ac:dyDescent="0.3">
      <c r="A124" s="58" t="s">
        <v>436</v>
      </c>
      <c r="B124" s="58"/>
      <c r="C124" s="60" t="s">
        <v>426</v>
      </c>
      <c r="D124" s="60"/>
      <c r="E124" s="61">
        <v>2415812</v>
      </c>
      <c r="F124" s="62">
        <v>2415812</v>
      </c>
    </row>
    <row r="125" spans="1:6" ht="20.149999999999999" hidden="1" customHeight="1" x14ac:dyDescent="0.3">
      <c r="A125" s="58" t="s">
        <v>437</v>
      </c>
      <c r="B125" s="58"/>
      <c r="C125" s="60" t="s">
        <v>575</v>
      </c>
      <c r="D125" s="60"/>
      <c r="E125" s="61">
        <v>55311630.430000007</v>
      </c>
      <c r="F125" s="62">
        <v>24797323.789999999</v>
      </c>
    </row>
    <row r="126" spans="1:6" ht="20.149999999999999" hidden="1" customHeight="1" x14ac:dyDescent="0.3">
      <c r="A126" s="58" t="s">
        <v>438</v>
      </c>
      <c r="B126" s="58"/>
      <c r="C126" s="60" t="s">
        <v>426</v>
      </c>
      <c r="D126" s="60"/>
      <c r="E126" s="61">
        <v>0</v>
      </c>
      <c r="F126" s="62">
        <v>0</v>
      </c>
    </row>
    <row r="127" spans="1:6" ht="20.149999999999999" hidden="1" customHeight="1" x14ac:dyDescent="0.3">
      <c r="A127" s="58" t="s">
        <v>439</v>
      </c>
      <c r="B127" s="58"/>
      <c r="C127" s="60" t="s">
        <v>457</v>
      </c>
      <c r="D127" s="60"/>
      <c r="E127" s="61">
        <v>490068537.42000014</v>
      </c>
      <c r="F127" s="62">
        <v>494983013.42000008</v>
      </c>
    </row>
    <row r="128" spans="1:6" ht="20.149999999999999" hidden="1" customHeight="1" x14ac:dyDescent="0.3">
      <c r="A128" s="58" t="s">
        <v>440</v>
      </c>
      <c r="B128" s="58"/>
      <c r="C128" s="63" t="s">
        <v>426</v>
      </c>
      <c r="D128" s="63"/>
      <c r="E128" s="64">
        <v>19476982.550000001</v>
      </c>
      <c r="F128" s="65">
        <v>19476982.550000001</v>
      </c>
    </row>
    <row r="129" spans="3:12" ht="20.149999999999999" customHeight="1" x14ac:dyDescent="0.3">
      <c r="E129" s="51"/>
      <c r="F129" s="51"/>
    </row>
    <row r="130" spans="3:12" s="1" customFormat="1" ht="25.5" customHeight="1" x14ac:dyDescent="0.3">
      <c r="C130"/>
      <c r="D130"/>
      <c r="J130" s="56"/>
    </row>
    <row r="131" spans="3:12" s="1" customFormat="1" ht="17.5" x14ac:dyDescent="0.35">
      <c r="C131" s="198" t="str">
        <f>"LOCAL AUTHORITY BUDGETS "&amp;NOTES!$D$4</f>
        <v>LOCAL AUTHORITY BUDGETS 2024</v>
      </c>
      <c r="D131" s="198"/>
      <c r="E131" s="198"/>
      <c r="F131" s="198"/>
      <c r="G131" s="74"/>
      <c r="H131"/>
      <c r="I131"/>
      <c r="J131"/>
      <c r="K131"/>
    </row>
    <row r="132" spans="3:12" s="1" customFormat="1" x14ac:dyDescent="0.3">
      <c r="C132"/>
      <c r="D132"/>
      <c r="H132"/>
      <c r="I132"/>
      <c r="J132"/>
      <c r="K132"/>
    </row>
    <row r="133" spans="3:12" s="1" customFormat="1" ht="17.5" x14ac:dyDescent="0.35">
      <c r="C133" s="199" t="str">
        <f>CONCATENATE("Summary of Current Income and Expenditure by Division ",NOTES!$D$4)</f>
        <v>Summary of Current Income and Expenditure by Division 2024</v>
      </c>
      <c r="D133" s="200"/>
      <c r="E133" s="200"/>
      <c r="F133" s="201"/>
      <c r="H133"/>
      <c r="I133"/>
      <c r="J133"/>
      <c r="K133"/>
    </row>
    <row r="134" spans="3:12" s="1" customFormat="1" x14ac:dyDescent="0.3">
      <c r="C134" s="36" t="s">
        <v>441</v>
      </c>
      <c r="D134" s="113"/>
      <c r="E134" s="66" t="s">
        <v>251</v>
      </c>
      <c r="F134" s="66" t="s">
        <v>252</v>
      </c>
      <c r="H134"/>
      <c r="I134"/>
      <c r="J134"/>
      <c r="K134"/>
    </row>
    <row r="135" spans="3:12" s="1" customFormat="1" x14ac:dyDescent="0.3">
      <c r="C135" s="131"/>
      <c r="D135" s="129"/>
      <c r="E135" s="66" t="s">
        <v>253</v>
      </c>
      <c r="F135" s="66" t="s">
        <v>253</v>
      </c>
      <c r="H135"/>
      <c r="I135"/>
      <c r="J135"/>
      <c r="K135"/>
    </row>
    <row r="136" spans="3:12" s="1" customFormat="1" x14ac:dyDescent="0.3">
      <c r="C136" s="33" t="s">
        <v>460</v>
      </c>
      <c r="D136" s="6" t="s">
        <v>468</v>
      </c>
      <c r="E136" s="49">
        <f>E113-E114</f>
        <v>2739973917.4000001</v>
      </c>
      <c r="F136" s="130">
        <f>F113-F114</f>
        <v>2570573088.6699996</v>
      </c>
      <c r="G136" s="7"/>
      <c r="H136"/>
      <c r="I136"/>
      <c r="J136"/>
      <c r="K136"/>
      <c r="L136" s="7"/>
    </row>
    <row r="137" spans="3:12" s="1" customFormat="1" x14ac:dyDescent="0.3">
      <c r="C137" s="33" t="s">
        <v>461</v>
      </c>
      <c r="D137" s="6" t="s">
        <v>469</v>
      </c>
      <c r="E137" s="49">
        <f>E115-E116</f>
        <v>1351552585.8299997</v>
      </c>
      <c r="F137" s="50">
        <f>F115-F116</f>
        <v>825948882.6400001</v>
      </c>
      <c r="G137" s="7"/>
      <c r="H137"/>
      <c r="I137"/>
      <c r="J137"/>
      <c r="K137"/>
      <c r="L137" s="7"/>
    </row>
    <row r="138" spans="3:12" s="1" customFormat="1" x14ac:dyDescent="0.3">
      <c r="C138" s="33" t="s">
        <v>462</v>
      </c>
      <c r="D138" s="6" t="s">
        <v>470</v>
      </c>
      <c r="E138" s="49">
        <f>E117-E118</f>
        <v>424608694.74000001</v>
      </c>
      <c r="F138" s="50">
        <f>F117-F118</f>
        <v>371790837.30999994</v>
      </c>
      <c r="H138"/>
      <c r="I138"/>
      <c r="J138"/>
      <c r="K138"/>
    </row>
    <row r="139" spans="3:12" s="1" customFormat="1" x14ac:dyDescent="0.3">
      <c r="C139" s="33" t="s">
        <v>463</v>
      </c>
      <c r="D139" s="6" t="s">
        <v>471</v>
      </c>
      <c r="E139" s="49">
        <f>E119-E120</f>
        <v>696147341.79000008</v>
      </c>
      <c r="F139" s="50">
        <f>F119-F120</f>
        <v>301142071.85000002</v>
      </c>
      <c r="H139"/>
      <c r="I139"/>
      <c r="J139"/>
      <c r="K139"/>
      <c r="L139" s="7"/>
    </row>
    <row r="140" spans="3:12" s="1" customFormat="1" x14ac:dyDescent="0.3">
      <c r="C140" s="33" t="s">
        <v>464</v>
      </c>
      <c r="D140" s="6" t="s">
        <v>472</v>
      </c>
      <c r="E140" s="49">
        <f>E121-E122</f>
        <v>889063229.65000021</v>
      </c>
      <c r="F140" s="50">
        <f>F121-F122</f>
        <v>234983856.59999996</v>
      </c>
      <c r="H140"/>
      <c r="I140"/>
      <c r="J140"/>
      <c r="K140"/>
      <c r="L140" s="57"/>
    </row>
    <row r="141" spans="3:12" s="1" customFormat="1" x14ac:dyDescent="0.3">
      <c r="C141" s="33" t="s">
        <v>465</v>
      </c>
      <c r="D141" s="6" t="s">
        <v>473</v>
      </c>
      <c r="E141" s="49">
        <f>E123-E124</f>
        <v>636498358.62000012</v>
      </c>
      <c r="F141" s="50">
        <f>F123-F124</f>
        <v>77836457.200000018</v>
      </c>
      <c r="H141"/>
      <c r="I141"/>
      <c r="J141"/>
      <c r="K141"/>
      <c r="L141" s="57"/>
    </row>
    <row r="142" spans="3:12" s="1" customFormat="1" x14ac:dyDescent="0.3">
      <c r="C142" s="33" t="s">
        <v>466</v>
      </c>
      <c r="D142" s="81" t="s">
        <v>576</v>
      </c>
      <c r="E142" s="49">
        <f>E125-E126</f>
        <v>55311630.430000007</v>
      </c>
      <c r="F142" s="50">
        <f>F125-F126</f>
        <v>24797323.789999999</v>
      </c>
      <c r="H142"/>
      <c r="I142"/>
      <c r="J142"/>
      <c r="K142"/>
    </row>
    <row r="143" spans="3:12" s="1" customFormat="1" x14ac:dyDescent="0.3">
      <c r="C143" s="33" t="s">
        <v>467</v>
      </c>
      <c r="D143" s="6" t="s">
        <v>474</v>
      </c>
      <c r="E143" s="49">
        <f>E127-E128</f>
        <v>470591554.87000012</v>
      </c>
      <c r="F143" s="50">
        <f>F127-F128</f>
        <v>475506030.87000006</v>
      </c>
      <c r="H143"/>
      <c r="I143"/>
      <c r="J143"/>
      <c r="K143"/>
    </row>
    <row r="144" spans="3:12" s="1" customFormat="1" x14ac:dyDescent="0.3">
      <c r="C144" s="80"/>
      <c r="D144" s="6"/>
      <c r="E144" s="49"/>
      <c r="F144" s="50"/>
      <c r="H144"/>
      <c r="I144"/>
      <c r="J144"/>
      <c r="K144"/>
    </row>
    <row r="145" spans="1:12" s="1" customFormat="1" ht="13.5" x14ac:dyDescent="0.35">
      <c r="C145" s="67" t="s">
        <v>475</v>
      </c>
      <c r="D145" s="94"/>
      <c r="E145" s="116">
        <f>SUM(E136:E144)</f>
        <v>7263747313.3299999</v>
      </c>
      <c r="F145" s="117">
        <f>SUM(F136:F144)</f>
        <v>4882578548.9299994</v>
      </c>
      <c r="H145"/>
      <c r="I145"/>
      <c r="J145"/>
      <c r="K145"/>
    </row>
    <row r="146" spans="1:12" s="1" customFormat="1" x14ac:dyDescent="0.3">
      <c r="C146" s="33"/>
      <c r="D146" s="96"/>
      <c r="E146" s="49"/>
      <c r="F146" s="50"/>
      <c r="H146"/>
      <c r="I146"/>
      <c r="J146"/>
      <c r="K146"/>
    </row>
    <row r="147" spans="1:12" s="1" customFormat="1" x14ac:dyDescent="0.3">
      <c r="C147" s="33" t="s">
        <v>412</v>
      </c>
      <c r="D147" s="81"/>
      <c r="E147" s="49"/>
      <c r="F147" s="50">
        <f>'Exp &amp; Inc by AUTHTYPE'!$F$85</f>
        <v>1838424158.999999</v>
      </c>
      <c r="H147"/>
      <c r="I147"/>
      <c r="J147"/>
      <c r="K147"/>
    </row>
    <row r="148" spans="1:12" s="1" customFormat="1" x14ac:dyDescent="0.3">
      <c r="C148" s="33" t="s">
        <v>442</v>
      </c>
      <c r="D148" s="81"/>
      <c r="E148" s="49"/>
      <c r="F148" s="50">
        <f>'Exp &amp; Inc by AUTHTYPE'!$F$82</f>
        <v>503620501.39999998</v>
      </c>
      <c r="H148"/>
      <c r="I148"/>
      <c r="J148"/>
      <c r="K148"/>
    </row>
    <row r="149" spans="1:12" s="1" customFormat="1" x14ac:dyDescent="0.3">
      <c r="C149" s="33" t="s">
        <v>0</v>
      </c>
      <c r="D149" s="81"/>
      <c r="E149" s="49"/>
      <c r="F149" s="50">
        <f>'Exp &amp; Inc by AUTHTYPE'!$F$87</f>
        <v>-39124104</v>
      </c>
      <c r="H149"/>
      <c r="I149"/>
      <c r="J149"/>
      <c r="K149"/>
    </row>
    <row r="150" spans="1:12" s="1" customFormat="1" x14ac:dyDescent="0.3">
      <c r="C150" s="33" t="s">
        <v>198</v>
      </c>
      <c r="D150" s="81"/>
      <c r="E150" s="49"/>
      <c r="F150" s="50">
        <f>'Exp &amp; Inc by AUTHTYPE'!$F$83</f>
        <v>0</v>
      </c>
      <c r="G150" s="7"/>
      <c r="H150"/>
      <c r="I150"/>
      <c r="J150"/>
      <c r="K150"/>
      <c r="L150" s="7"/>
    </row>
    <row r="151" spans="1:12" s="1" customFormat="1" x14ac:dyDescent="0.3">
      <c r="C151" s="68"/>
      <c r="D151" s="95"/>
      <c r="E151" s="89"/>
      <c r="F151" s="128"/>
      <c r="G151" s="7"/>
      <c r="H151"/>
      <c r="I151"/>
      <c r="J151"/>
      <c r="K151"/>
      <c r="L151" s="7"/>
    </row>
    <row r="152" spans="1:12" s="1" customFormat="1" ht="13.5" x14ac:dyDescent="0.35">
      <c r="C152" s="67" t="s">
        <v>225</v>
      </c>
      <c r="D152" s="94"/>
      <c r="E152" s="116">
        <f>SUM(E145:E151)</f>
        <v>7263747313.3299999</v>
      </c>
      <c r="F152" s="117">
        <f>F145+F147+F148+F150-F149</f>
        <v>7263747313.329998</v>
      </c>
      <c r="H152"/>
      <c r="I152"/>
      <c r="J152"/>
      <c r="K152"/>
    </row>
    <row r="153" spans="1:12" s="1" customFormat="1" x14ac:dyDescent="0.3">
      <c r="E153" s="7"/>
      <c r="H153" s="2"/>
      <c r="I153" s="3"/>
    </row>
    <row r="154" spans="1:12" s="1" customFormat="1" x14ac:dyDescent="0.3">
      <c r="E154" s="57"/>
      <c r="F154" s="159" t="s">
        <v>156</v>
      </c>
      <c r="G154" s="10"/>
      <c r="H154" s="2"/>
      <c r="I154" s="3"/>
    </row>
    <row r="155" spans="1:12" s="1" customFormat="1" x14ac:dyDescent="0.3">
      <c r="A155" s="6"/>
      <c r="E155" s="57"/>
      <c r="F155" s="57"/>
      <c r="H155" s="2"/>
      <c r="I155" s="3"/>
    </row>
    <row r="156" spans="1:12" s="1" customFormat="1" x14ac:dyDescent="0.3">
      <c r="C156" s="1" t="s">
        <v>1</v>
      </c>
      <c r="E156" s="7"/>
      <c r="J156" s="56"/>
    </row>
    <row r="157" spans="1:12" s="1" customFormat="1" x14ac:dyDescent="0.3">
      <c r="J157" s="56"/>
    </row>
    <row r="158" spans="1:12" s="1" customFormat="1" x14ac:dyDescent="0.3">
      <c r="C158"/>
      <c r="D158"/>
      <c r="J158" s="56"/>
    </row>
    <row r="159" spans="1:12" s="1" customFormat="1" x14ac:dyDescent="0.3">
      <c r="E159" s="7"/>
      <c r="J159" s="56"/>
    </row>
    <row r="160" spans="1:12" s="1" customFormat="1" x14ac:dyDescent="0.3">
      <c r="E160" s="7"/>
      <c r="J160" s="56"/>
    </row>
    <row r="161" spans="5:12" s="1" customFormat="1" x14ac:dyDescent="0.3">
      <c r="E161" s="7"/>
      <c r="J161" s="56"/>
    </row>
    <row r="162" spans="5:12" s="1" customFormat="1" x14ac:dyDescent="0.3">
      <c r="F162" s="7"/>
      <c r="G162" s="7"/>
      <c r="H162" s="2"/>
      <c r="I162" s="3"/>
      <c r="K162" s="7"/>
      <c r="L162" s="7"/>
    </row>
    <row r="163" spans="5:12" s="1" customFormat="1" x14ac:dyDescent="0.3">
      <c r="F163" s="7"/>
      <c r="G163" s="7"/>
      <c r="H163" s="2"/>
      <c r="I163" s="3"/>
      <c r="K163" s="7"/>
      <c r="L163" s="7"/>
    </row>
    <row r="164" spans="5:12" s="1" customFormat="1" x14ac:dyDescent="0.3">
      <c r="H164" s="2"/>
      <c r="I164" s="3"/>
    </row>
    <row r="165" spans="5:12" s="1" customFormat="1" x14ac:dyDescent="0.3">
      <c r="E165" s="7"/>
      <c r="H165" s="2"/>
      <c r="I165" s="3"/>
      <c r="K165" s="7"/>
    </row>
    <row r="166" spans="5:12" s="1" customFormat="1" x14ac:dyDescent="0.3">
      <c r="E166" s="57"/>
      <c r="F166" s="57"/>
      <c r="H166" s="2"/>
      <c r="I166" s="3"/>
      <c r="K166" s="57"/>
      <c r="L166" s="57"/>
    </row>
    <row r="167" spans="5:12" s="1" customFormat="1" x14ac:dyDescent="0.3">
      <c r="E167" s="57"/>
      <c r="F167" s="57"/>
      <c r="H167" s="2"/>
      <c r="I167" s="3"/>
      <c r="K167" s="57"/>
      <c r="L167" s="57"/>
    </row>
    <row r="168" spans="5:12" s="1" customFormat="1" x14ac:dyDescent="0.3">
      <c r="E168" s="7"/>
      <c r="J168" s="56"/>
    </row>
    <row r="169" spans="5:12" s="1" customFormat="1" x14ac:dyDescent="0.3"/>
    <row r="170" spans="5:12" s="1" customFormat="1" x14ac:dyDescent="0.3"/>
    <row r="171" spans="5:12" s="1" customFormat="1" x14ac:dyDescent="0.3"/>
    <row r="172" spans="5:12" s="1" customFormat="1" x14ac:dyDescent="0.3">
      <c r="J172" s="2"/>
      <c r="K172" s="3"/>
    </row>
    <row r="173" spans="5:12" s="1" customFormat="1" x14ac:dyDescent="0.3">
      <c r="J173" s="2"/>
      <c r="K173" s="3"/>
    </row>
    <row r="174" spans="5:12" s="1" customFormat="1" x14ac:dyDescent="0.3">
      <c r="E174" s="7"/>
      <c r="J174" s="56"/>
    </row>
    <row r="175" spans="5:12" s="1" customFormat="1" x14ac:dyDescent="0.3"/>
    <row r="176" spans="5:12" s="1" customFormat="1" x14ac:dyDescent="0.3"/>
    <row r="177" spans="10:11" s="1" customFormat="1" x14ac:dyDescent="0.3"/>
    <row r="178" spans="10:11" s="1" customFormat="1" x14ac:dyDescent="0.3">
      <c r="J178" s="2"/>
      <c r="K178" s="3"/>
    </row>
    <row r="179" spans="10:11" s="1" customFormat="1" x14ac:dyDescent="0.3">
      <c r="J179" s="2"/>
      <c r="K179" s="3"/>
    </row>
    <row r="180" spans="10:11" customFormat="1" ht="12.5" x14ac:dyDescent="0.25"/>
    <row r="181" spans="10:11" s="1" customFormat="1" x14ac:dyDescent="0.3"/>
    <row r="182" spans="10:11" s="1" customFormat="1" x14ac:dyDescent="0.3"/>
    <row r="183" spans="10:11" s="1" customFormat="1" x14ac:dyDescent="0.3"/>
    <row r="184" spans="10:11" s="1" customFormat="1" x14ac:dyDescent="0.3"/>
    <row r="185" spans="10:11" s="1" customFormat="1" x14ac:dyDescent="0.3"/>
    <row r="186" spans="10:11" s="1" customFormat="1" x14ac:dyDescent="0.3"/>
    <row r="187" spans="10:11" s="1" customFormat="1" x14ac:dyDescent="0.3"/>
    <row r="188" spans="10:11" s="1" customFormat="1" x14ac:dyDescent="0.3"/>
    <row r="189" spans="10:11" s="1" customFormat="1" x14ac:dyDescent="0.3"/>
    <row r="190" spans="10:11" s="1" customFormat="1" x14ac:dyDescent="0.3"/>
    <row r="191" spans="10:11" s="1" customFormat="1" x14ac:dyDescent="0.3"/>
    <row r="192" spans="10:11" s="1" customFormat="1" x14ac:dyDescent="0.3"/>
    <row r="193" spans="1:10" s="1" customFormat="1" ht="17.5" x14ac:dyDescent="0.35">
      <c r="A193" s="52"/>
      <c r="B193" s="52"/>
      <c r="C193" s="52"/>
      <c r="D193" s="52"/>
      <c r="E193" s="52"/>
      <c r="F193" s="52"/>
      <c r="G193" s="52"/>
      <c r="H193" s="52"/>
      <c r="I193" s="52"/>
    </row>
    <row r="194" spans="1:10" s="1" customFormat="1" x14ac:dyDescent="0.3">
      <c r="J194" s="56"/>
    </row>
    <row r="195" spans="1:10" s="1" customFormat="1" x14ac:dyDescent="0.3">
      <c r="J195" s="56"/>
    </row>
    <row r="196" spans="1:10" s="1" customFormat="1" x14ac:dyDescent="0.3">
      <c r="C196"/>
      <c r="D196"/>
      <c r="E196"/>
      <c r="J196" s="56"/>
    </row>
    <row r="197" spans="1:10" s="1" customFormat="1" x14ac:dyDescent="0.3">
      <c r="J197" s="56"/>
    </row>
    <row r="198" spans="1:10" s="1" customFormat="1" x14ac:dyDescent="0.3">
      <c r="A198"/>
      <c r="B198"/>
      <c r="F198"/>
      <c r="G198"/>
      <c r="H198"/>
      <c r="I198"/>
      <c r="J198" s="56"/>
    </row>
    <row r="199" spans="1:10" s="1" customFormat="1" x14ac:dyDescent="0.3">
      <c r="J199" s="56"/>
    </row>
    <row r="200" spans="1:10" s="1" customFormat="1" x14ac:dyDescent="0.3">
      <c r="J200" s="56"/>
    </row>
    <row r="201" spans="1:10" s="1" customFormat="1" x14ac:dyDescent="0.3">
      <c r="C201"/>
      <c r="D201"/>
      <c r="E201"/>
      <c r="J201" s="56"/>
    </row>
    <row r="202" spans="1:10" s="1" customFormat="1" x14ac:dyDescent="0.3">
      <c r="J202" s="56"/>
    </row>
    <row r="203" spans="1:10" s="1" customFormat="1" x14ac:dyDescent="0.3">
      <c r="A203"/>
      <c r="B203"/>
      <c r="F203"/>
      <c r="G203"/>
      <c r="H203"/>
      <c r="I203"/>
      <c r="J203" s="56"/>
    </row>
    <row r="204" spans="1:10" s="1" customFormat="1" x14ac:dyDescent="0.3">
      <c r="J204" s="56"/>
    </row>
    <row r="205" spans="1:10" s="1" customFormat="1" x14ac:dyDescent="0.3">
      <c r="J205" s="56"/>
    </row>
    <row r="206" spans="1:10" s="1" customFormat="1" x14ac:dyDescent="0.3">
      <c r="J206" s="56"/>
    </row>
    <row r="207" spans="1:10" s="1" customFormat="1" x14ac:dyDescent="0.3">
      <c r="J207" s="56"/>
    </row>
    <row r="208" spans="1:10" s="1" customFormat="1" x14ac:dyDescent="0.3">
      <c r="J208" s="56"/>
    </row>
    <row r="209" spans="3:10" s="1" customFormat="1" x14ac:dyDescent="0.3">
      <c r="J209" s="56"/>
    </row>
    <row r="210" spans="3:10" s="1" customFormat="1" x14ac:dyDescent="0.3">
      <c r="J210" s="56"/>
    </row>
    <row r="211" spans="3:10" s="1" customFormat="1" x14ac:dyDescent="0.3">
      <c r="C211"/>
      <c r="D211"/>
      <c r="E211"/>
      <c r="J211" s="56"/>
    </row>
    <row r="212" spans="3:10" s="1" customFormat="1" x14ac:dyDescent="0.3">
      <c r="J212" s="56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1" workbookViewId="0">
      <selection activeCell="C8" sqref="C8"/>
    </sheetView>
  </sheetViews>
  <sheetFormatPr defaultColWidth="17.1796875" defaultRowHeight="13" x14ac:dyDescent="0.3"/>
  <cols>
    <col min="1" max="1" width="17.1796875" style="1" hidden="1" customWidth="1"/>
    <col min="2" max="2" width="31.81640625" style="1" customWidth="1"/>
    <col min="3" max="3" width="15.1796875" style="1" customWidth="1"/>
    <col min="4" max="4" width="17.1796875" style="1" customWidth="1"/>
    <col min="5" max="5" width="21.54296875" style="1" customWidth="1"/>
    <col min="6" max="6" width="23" style="1" customWidth="1"/>
    <col min="7" max="16384" width="17.1796875" style="1"/>
  </cols>
  <sheetData>
    <row r="1" spans="2:7" s="53" customFormat="1" ht="28.5" customHeight="1" x14ac:dyDescent="0.35">
      <c r="B1" s="202" t="str">
        <f>CONCATENATE("TOTAL REVENUE INCOME ",NOTES!$D$4)</f>
        <v>TOTAL REVENUE INCOME 2024</v>
      </c>
      <c r="C1" s="202"/>
      <c r="D1" s="202"/>
      <c r="E1" s="202"/>
      <c r="F1" s="202"/>
      <c r="G1" s="77"/>
    </row>
    <row r="2" spans="2:7" s="53" customFormat="1" ht="28.5" customHeight="1" x14ac:dyDescent="0.35">
      <c r="B2" s="76"/>
      <c r="C2" s="76"/>
      <c r="D2" s="76"/>
      <c r="E2" s="76"/>
      <c r="F2" s="76"/>
      <c r="G2" s="77"/>
    </row>
    <row r="3" spans="2:7" s="53" customFormat="1" ht="28.5" customHeight="1" x14ac:dyDescent="0.35">
      <c r="B3" s="76"/>
      <c r="C3" s="76"/>
      <c r="D3" s="76"/>
      <c r="E3" s="76"/>
      <c r="F3" s="76"/>
      <c r="G3" s="77"/>
    </row>
    <row r="4" spans="2:7" s="53" customFormat="1" ht="28.5" customHeight="1" x14ac:dyDescent="0.35">
      <c r="B4" s="76"/>
      <c r="C4" s="76"/>
      <c r="D4" s="76"/>
      <c r="E4" s="76"/>
      <c r="F4" s="76"/>
      <c r="G4" s="77"/>
    </row>
    <row r="5" spans="2:7" s="53" customFormat="1" ht="28.5" customHeight="1" x14ac:dyDescent="0.35">
      <c r="B5" s="76"/>
      <c r="C5" s="76"/>
      <c r="D5" s="76"/>
      <c r="E5" s="76"/>
      <c r="F5" s="76"/>
      <c r="G5" s="77"/>
    </row>
    <row r="6" spans="2:7" s="53" customFormat="1" ht="28.5" customHeight="1" x14ac:dyDescent="0.35">
      <c r="B6" s="76"/>
      <c r="C6" s="76"/>
      <c r="D6" s="76"/>
      <c r="E6" s="76"/>
      <c r="F6" s="76"/>
      <c r="G6" s="77"/>
    </row>
    <row r="7" spans="2:7" s="53" customFormat="1" x14ac:dyDescent="0.3"/>
    <row r="8" spans="2:7" s="53" customFormat="1" x14ac:dyDescent="0.3"/>
    <row r="9" spans="2:7" s="53" customFormat="1" x14ac:dyDescent="0.3"/>
    <row r="10" spans="2:7" s="53" customFormat="1" x14ac:dyDescent="0.3"/>
    <row r="11" spans="2:7" s="53" customFormat="1" x14ac:dyDescent="0.3"/>
    <row r="12" spans="2:7" s="53" customFormat="1" x14ac:dyDescent="0.3"/>
    <row r="13" spans="2:7" s="53" customFormat="1" x14ac:dyDescent="0.3"/>
    <row r="14" spans="2:7" s="53" customFormat="1" x14ac:dyDescent="0.3"/>
    <row r="15" spans="2:7" s="53" customFormat="1" x14ac:dyDescent="0.3"/>
    <row r="16" spans="2:7" s="53" customFormat="1" x14ac:dyDescent="0.3"/>
    <row r="17" s="53" customFormat="1" x14ac:dyDescent="0.3"/>
    <row r="18" s="53" customFormat="1" x14ac:dyDescent="0.3"/>
    <row r="19" s="53" customFormat="1" x14ac:dyDescent="0.3"/>
    <row r="20" s="53" customFormat="1" x14ac:dyDescent="0.3"/>
    <row r="21" s="53" customFormat="1" x14ac:dyDescent="0.3"/>
    <row r="22" s="53" customFormat="1" x14ac:dyDescent="0.3"/>
    <row r="23" s="53" customFormat="1" x14ac:dyDescent="0.3"/>
    <row r="24" s="53" customFormat="1" x14ac:dyDescent="0.3"/>
    <row r="25" s="53" customFormat="1" x14ac:dyDescent="0.3"/>
    <row r="26" s="53" customFormat="1" x14ac:dyDescent="0.3"/>
    <row r="27" s="53" customFormat="1" x14ac:dyDescent="0.3"/>
    <row r="28" s="53" customFormat="1" x14ac:dyDescent="0.3"/>
    <row r="29" s="53" customFormat="1" x14ac:dyDescent="0.3"/>
    <row r="30" s="53" customFormat="1" x14ac:dyDescent="0.3"/>
    <row r="31" s="53" customFormat="1" x14ac:dyDescent="0.3"/>
    <row r="32" s="53" customFormat="1" x14ac:dyDescent="0.3"/>
    <row r="33" spans="2:6" s="53" customFormat="1" x14ac:dyDescent="0.3"/>
    <row r="34" spans="2:6" s="53" customFormat="1" x14ac:dyDescent="0.3"/>
    <row r="36" spans="2:6" s="6" customFormat="1" x14ac:dyDescent="0.3">
      <c r="C36" s="71"/>
      <c r="D36" s="70"/>
      <c r="E36" s="70"/>
      <c r="F36" s="71"/>
    </row>
    <row r="37" spans="2:6" s="6" customFormat="1" x14ac:dyDescent="0.3">
      <c r="C37" s="71"/>
      <c r="D37" s="70"/>
      <c r="E37" s="70"/>
      <c r="F37" s="71"/>
    </row>
    <row r="38" spans="2:6" s="6" customFormat="1" x14ac:dyDescent="0.3">
      <c r="C38" s="71" t="s">
        <v>213</v>
      </c>
      <c r="D38" s="70"/>
      <c r="E38" s="70"/>
      <c r="F38" s="71"/>
    </row>
    <row r="39" spans="2:6" s="6" customFormat="1" x14ac:dyDescent="0.3">
      <c r="B39" s="92"/>
      <c r="C39" s="93"/>
      <c r="D39" s="70"/>
      <c r="E39" s="70"/>
      <c r="F39" s="71"/>
    </row>
    <row r="40" spans="2:6" x14ac:dyDescent="0.3">
      <c r="B40" s="33" t="s">
        <v>214</v>
      </c>
      <c r="C40" s="54">
        <f>('Exp &amp; Inc by AUTHTYPE'!F81-'Exp &amp; Inc by AUTHTYPE'!E81)/('Exp &amp; Inc by AUTHTYPE'!F$86-'Exp &amp; Inc by AUTHTYPE'!E$86)</f>
        <v>0.4526771864737818</v>
      </c>
      <c r="D40" s="72"/>
      <c r="E40" s="72"/>
      <c r="F40" s="72"/>
    </row>
    <row r="41" spans="2:6" x14ac:dyDescent="0.3">
      <c r="B41" s="33" t="s">
        <v>411</v>
      </c>
      <c r="C41" s="54">
        <f>('Exp &amp; Inc by AUTHTYPE'!F84-'Exp &amp; Inc by AUTHTYPE'!E84)/('Exp &amp; Inc by AUTHTYPE'!F$86-'Exp &amp; Inc by AUTHTYPE'!E$86)</f>
        <v>0.22298316646058255</v>
      </c>
      <c r="D41" s="72"/>
      <c r="E41" s="72"/>
      <c r="F41" s="72"/>
    </row>
    <row r="42" spans="2:6" x14ac:dyDescent="0.3">
      <c r="B42" s="33" t="s">
        <v>412</v>
      </c>
      <c r="C42" s="54">
        <f>('Exp &amp; Inc by AUTHTYPE'!F85-'Exp &amp; Inc by AUTHTYPE'!E85)/('Exp &amp; Inc by AUTHTYPE'!F$86-'Exp &amp; Inc by AUTHTYPE'!E$86)</f>
        <v>0.25459541953617559</v>
      </c>
      <c r="D42" s="72"/>
      <c r="E42" s="72"/>
      <c r="F42" s="72"/>
    </row>
    <row r="43" spans="2:6" x14ac:dyDescent="0.3">
      <c r="B43" s="34" t="s">
        <v>511</v>
      </c>
      <c r="C43" s="54">
        <f>('Exp &amp; Inc by AUTHTYPE'!F82-'Exp &amp; Inc by AUTHTYPE'!E82)/('Exp &amp; Inc by AUTHTYPE'!F$86-'Exp &amp; Inc by AUTHTYPE'!E$86)</f>
        <v>6.9744227529460009E-2</v>
      </c>
      <c r="D43" s="72"/>
      <c r="E43" s="72"/>
      <c r="F43" s="72"/>
    </row>
    <row r="44" spans="2:6" x14ac:dyDescent="0.3">
      <c r="B44" s="55"/>
      <c r="C44" s="69">
        <f>ROUND(SUM(C40:C43),1)</f>
        <v>1</v>
      </c>
      <c r="D44" s="73"/>
      <c r="E44" s="73"/>
      <c r="F44" s="73"/>
    </row>
    <row r="46" spans="2:6" x14ac:dyDescent="0.3">
      <c r="B46" s="1" t="s">
        <v>517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15</Value>
      <Value>4</Value>
      <Value>10</Value>
      <Value>1</Value>
      <Value>21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HLGF007-001-2023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 and Estimates</TermName>
          <TermId xmlns="http://schemas.microsoft.com/office/infopath/2007/PartnerControls">a53fb35a-f69c-4e7f-8710-02cc9c98801c</TermId>
        </TermInfo>
        <TermInfo xmlns="http://schemas.microsoft.com/office/infopath/2007/PartnerControls">
          <TermName xmlns="http://schemas.microsoft.com/office/infopath/2007/PartnerControls">#Financial Reports</TermName>
          <TermId xmlns="http://schemas.microsoft.com/office/infopath/2007/PartnerControls">8e3e9767-4987-4de8-9145-33d6bbe66fad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2023</TermName>
          <TermId xmlns="http://schemas.microsoft.com/office/infopath/2007/PartnerControls">7b4c7b96-7bca-4c24-a260-53b010cf8920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A9F2F-E517-4463-8EC2-6B1A50ABDE3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9449731-3b20-4a2d-8a0a-090682c6fe5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2DFE43-DB3C-4B96-9E1B-6A19DCAB22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(Housing)</cp:lastModifiedBy>
  <cp:lastPrinted>2012-01-16T10:30:42Z</cp:lastPrinted>
  <dcterms:created xsi:type="dcterms:W3CDTF">2003-10-29T12:54:35Z</dcterms:created>
  <dcterms:modified xsi:type="dcterms:W3CDTF">2024-04-23T12:18:48Z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21;#Budget and Estimates|a53fb35a-f69c-4e7f-8710-02cc9c98801c;#15;##Financial Reports|8e3e9767-4987-4de8-9145-33d6bbe66fad</vt:lpwstr>
  </property>
  <property fmtid="{D5CDD505-2E9C-101B-9397-08002B2CF9AE}" pid="4" name="eDocs_Year">
    <vt:lpwstr>10;#2023|7b4c7b96-7bca-4c24-a260-53b010cf8920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eDocs_Series">
    <vt:lpwstr>1;#007|b347b456-9d15-4791-82db-3fd1abfc41d5</vt:lpwstr>
  </property>
  <property fmtid="{D5CDD505-2E9C-101B-9397-08002B2CF9AE}" pid="12" name="ge25f6a3ef6f42d4865685f2a74bf8c7">
    <vt:lpwstr/>
  </property>
  <property fmtid="{D5CDD505-2E9C-101B-9397-08002B2CF9AE}" pid="13" name="eDocs_RetentionPeriodTerm">
    <vt:lpwstr/>
  </property>
</Properties>
</file>