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ANC_L\COMMON\Financial Reporting\Budgets\2019\1. FINAL BUDGET 2019\"/>
    </mc:Choice>
  </mc:AlternateContent>
  <bookViews>
    <workbookView xWindow="150" yWindow="3000" windowWidth="15330" windowHeight="4575" tabRatio="887" firstSheet="1" activeTab="6"/>
  </bookViews>
  <sheets>
    <sheet name="_options" sheetId="30" state="hidden" r:id="rId1"/>
    <sheet name="NOTES" sheetId="58" r:id="rId2"/>
    <sheet name="Version" sheetId="80" r:id="rId3"/>
    <sheet name="_control" sheetId="57" r:id="rId4"/>
    <sheet name="Checks" sheetId="79" r:id="rId5"/>
    <sheet name="Title Page" sheetId="71" r:id="rId6"/>
    <sheet name="Exp &amp; Inc by AUTHTYPE" sheetId="66" r:id="rId7"/>
    <sheet name="Summary I&amp;E by Div" sheetId="69" r:id="rId8"/>
    <sheet name="Sources of Income Pie Chart" sheetId="68" r:id="rId9"/>
    <sheet name="Exp by Div Bar Chart" sheetId="70" r:id="rId10"/>
    <sheet name="Exp &amp; Inc by SVCDIV A&amp;B" sheetId="81" r:id="rId11"/>
    <sheet name="Exp &amp; Inc by SVCDIV C&amp;D" sheetId="77" r:id="rId12"/>
    <sheet name="Exp &amp; Inc by SVCDIV E&amp;F" sheetId="76" r:id="rId13"/>
    <sheet name="Exp &amp; Inc by SVCDIV G&amp;H" sheetId="78" r:id="rId14"/>
    <sheet name="Revenue Exp &amp; Inc &amp; ARV" sheetId="73" r:id="rId15"/>
    <sheet name="Revenue I&amp;E SVCDIV A" sheetId="52" r:id="rId16"/>
    <sheet name="Revenue I&amp;E SVCDIV B" sheetId="59" r:id="rId17"/>
    <sheet name="Revenue I&amp;E SVCDIV C" sheetId="60" r:id="rId18"/>
    <sheet name="Revenue I&amp;E SVCDIV D" sheetId="61" r:id="rId19"/>
    <sheet name="Revenue I&amp;E SVCDIV E" sheetId="62" r:id="rId20"/>
    <sheet name="Revenue I&amp;E SVCDIV F" sheetId="63" r:id="rId21"/>
    <sheet name="Revenue I&amp;E SVCDIV G" sheetId="64" r:id="rId22"/>
    <sheet name="Revenue I&amp;E SVCDIV H" sheetId="65" r:id="rId23"/>
  </sheets>
  <definedNames>
    <definedName name="_xlnm.Print_Area" localSheetId="6">'Exp &amp; Inc by AUTHTYPE'!$C$64:$G$84</definedName>
    <definedName name="_xlnm.Print_Area" localSheetId="10">'Exp &amp; Inc by SVCDIV A&amp;B'!$A$1:$J$106</definedName>
    <definedName name="_xlnm.Print_Area" localSheetId="11">'Exp &amp; Inc by SVCDIV C&amp;D'!$B$94:$J$114</definedName>
    <definedName name="_xlnm.Print_Area" localSheetId="12">'Exp &amp; Inc by SVCDIV E&amp;F'!$A$115:$J$137</definedName>
    <definedName name="_xlnm.Print_Area" localSheetId="13">'Exp &amp; Inc by SVCDIV G&amp;H'!$A$87:$J$114</definedName>
    <definedName name="_xlnm.Print_Area" localSheetId="9">'Exp by Div Bar Chart'!$B$2:$Q$40</definedName>
    <definedName name="_xlnm.Print_Area" localSheetId="14">'Revenue Exp &amp; Inc &amp; ARV'!$B$19:$L$59</definedName>
    <definedName name="_xlnm.Print_Area" localSheetId="15">'Revenue I&amp;E SVCDIV A'!$B$36:$L$163</definedName>
    <definedName name="_xlnm.Print_Area" localSheetId="16">'Revenue I&amp;E SVCDIV B'!$B$36:$L$165</definedName>
    <definedName name="_xlnm.Print_Area" localSheetId="17">'Revenue I&amp;E SVCDIV C'!$A$29:$L$116</definedName>
    <definedName name="_xlnm.Print_Area" localSheetId="18">'Revenue I&amp;E SVCDIV D'!$B$36:$L$162</definedName>
    <definedName name="_xlnm.Print_Area" localSheetId="19">'Revenue I&amp;E SVCDIV E'!$A$43:$L$208</definedName>
    <definedName name="_xlnm.Print_Area" localSheetId="20">'Revenue I&amp;E SVCDIV F'!$A$29:$L$116</definedName>
    <definedName name="_xlnm.Print_Area" localSheetId="21">'Revenue I&amp;E SVCDIV G'!$B$32:$L$119</definedName>
    <definedName name="_xlnm.Print_Area" localSheetId="22">'Revenue I&amp;E SVCDIV H'!$A$43:$L$169</definedName>
    <definedName name="_xlnm.Print_Area" localSheetId="8">'Sources of Income Pie Chart'!$B$1:$F$46</definedName>
    <definedName name="_xlnm.Print_Area" localSheetId="7">'Summary I&amp;E by Div'!$C$131:$F$155</definedName>
    <definedName name="_xlnm.Print_Area" localSheetId="5">'Title Page'!$A$1:$I$45</definedName>
  </definedNames>
  <calcPr calcId="162913"/>
</workbook>
</file>

<file path=xl/calcChain.xml><?xml version="1.0" encoding="utf-8"?>
<calcChain xmlns="http://schemas.openxmlformats.org/spreadsheetml/2006/main">
  <c r="K119" i="61" l="1"/>
  <c r="L119" i="61"/>
  <c r="K120" i="61"/>
  <c r="L120" i="61"/>
  <c r="K121" i="61"/>
  <c r="L121" i="61"/>
  <c r="K122" i="61"/>
  <c r="L122" i="61"/>
  <c r="K123" i="61"/>
  <c r="L123" i="61"/>
  <c r="K124" i="61"/>
  <c r="L124" i="61"/>
  <c r="L24" i="73" l="1"/>
  <c r="L25" i="73"/>
  <c r="L155" i="65" l="1"/>
  <c r="K155" i="65"/>
  <c r="L154" i="65"/>
  <c r="K154" i="65"/>
  <c r="L153" i="65"/>
  <c r="K153" i="65"/>
  <c r="L152" i="65"/>
  <c r="K152" i="65"/>
  <c r="L151" i="65"/>
  <c r="K151" i="65"/>
  <c r="L150" i="65"/>
  <c r="K150" i="65"/>
  <c r="L149" i="65"/>
  <c r="K149" i="65"/>
  <c r="L148" i="65"/>
  <c r="K148" i="65"/>
  <c r="L147" i="65"/>
  <c r="K147" i="65"/>
  <c r="L146" i="65"/>
  <c r="K146" i="65"/>
  <c r="L145" i="65"/>
  <c r="K145" i="65"/>
  <c r="L144" i="65"/>
  <c r="K144" i="65"/>
  <c r="L143" i="65"/>
  <c r="K143" i="65"/>
  <c r="L142" i="65"/>
  <c r="K142" i="65"/>
  <c r="L141" i="65"/>
  <c r="K141" i="65"/>
  <c r="L140" i="65"/>
  <c r="K140" i="65"/>
  <c r="L139" i="65"/>
  <c r="K139" i="65"/>
  <c r="L138" i="65"/>
  <c r="K138" i="65"/>
  <c r="L137" i="65"/>
  <c r="K137" i="65"/>
  <c r="L136" i="65"/>
  <c r="K136" i="65"/>
  <c r="L135" i="65"/>
  <c r="K135" i="65"/>
  <c r="L134" i="65"/>
  <c r="K134" i="65"/>
  <c r="L133" i="65"/>
  <c r="K133" i="65"/>
  <c r="L132" i="65"/>
  <c r="K132" i="65"/>
  <c r="L131" i="65"/>
  <c r="K131" i="65"/>
  <c r="L130" i="65"/>
  <c r="K130" i="65"/>
  <c r="L129" i="65"/>
  <c r="K129" i="65"/>
  <c r="L128" i="65"/>
  <c r="K128" i="65"/>
  <c r="L127" i="65"/>
  <c r="K127" i="65"/>
  <c r="L126" i="65"/>
  <c r="K126" i="65"/>
  <c r="L105" i="64"/>
  <c r="K105" i="64"/>
  <c r="L104" i="64"/>
  <c r="K104" i="64"/>
  <c r="L103" i="64"/>
  <c r="K103" i="64"/>
  <c r="L102" i="64"/>
  <c r="K102" i="64"/>
  <c r="L101" i="64"/>
  <c r="K101" i="64"/>
  <c r="L100" i="64"/>
  <c r="K100" i="64"/>
  <c r="L99" i="64"/>
  <c r="K99" i="64"/>
  <c r="L98" i="64"/>
  <c r="K98" i="64"/>
  <c r="L97" i="64"/>
  <c r="K97" i="64"/>
  <c r="L96" i="64"/>
  <c r="K96" i="64"/>
  <c r="L95" i="64"/>
  <c r="K95" i="64"/>
  <c r="L94" i="64"/>
  <c r="K94" i="64"/>
  <c r="L93" i="64"/>
  <c r="K93" i="64"/>
  <c r="L92" i="64"/>
  <c r="K92" i="64"/>
  <c r="L91" i="64"/>
  <c r="K91" i="64"/>
  <c r="L90" i="64"/>
  <c r="K90" i="64"/>
  <c r="L89" i="64"/>
  <c r="K89" i="64"/>
  <c r="L88" i="64"/>
  <c r="K88" i="64"/>
  <c r="L87" i="64"/>
  <c r="K87" i="64"/>
  <c r="L86" i="64"/>
  <c r="K86" i="64"/>
  <c r="L85" i="64"/>
  <c r="K85" i="64"/>
  <c r="L84" i="64"/>
  <c r="K84" i="64"/>
  <c r="L83" i="64"/>
  <c r="K83" i="64"/>
  <c r="L82" i="64"/>
  <c r="K82" i="64"/>
  <c r="L81" i="64"/>
  <c r="K81" i="64"/>
  <c r="L80" i="64"/>
  <c r="K80" i="64"/>
  <c r="L79" i="64"/>
  <c r="K79" i="64"/>
  <c r="L78" i="64"/>
  <c r="K78" i="64"/>
  <c r="L77" i="64"/>
  <c r="K77" i="64"/>
  <c r="L76" i="64"/>
  <c r="K76" i="64"/>
  <c r="L102" i="63"/>
  <c r="K102" i="63"/>
  <c r="L101" i="63"/>
  <c r="K101" i="63"/>
  <c r="L100" i="63"/>
  <c r="K100" i="63"/>
  <c r="L99" i="63"/>
  <c r="K99" i="63"/>
  <c r="L98" i="63"/>
  <c r="K98" i="63"/>
  <c r="L97" i="63"/>
  <c r="K97" i="63"/>
  <c r="L96" i="63"/>
  <c r="K96" i="63"/>
  <c r="L95" i="63"/>
  <c r="K95" i="63"/>
  <c r="L94" i="63"/>
  <c r="K94" i="63"/>
  <c r="L93" i="63"/>
  <c r="K93" i="63"/>
  <c r="L92" i="63"/>
  <c r="K92" i="63"/>
  <c r="L91" i="63"/>
  <c r="K91" i="63"/>
  <c r="L90" i="63"/>
  <c r="K90" i="63"/>
  <c r="L89" i="63"/>
  <c r="K89" i="63"/>
  <c r="L88" i="63"/>
  <c r="K88" i="63"/>
  <c r="L87" i="63"/>
  <c r="K87" i="63"/>
  <c r="L86" i="63"/>
  <c r="K86" i="63"/>
  <c r="L85" i="63"/>
  <c r="K85" i="63"/>
  <c r="L84" i="63"/>
  <c r="K84" i="63"/>
  <c r="L83" i="63"/>
  <c r="K83" i="63"/>
  <c r="L82" i="63"/>
  <c r="K82" i="63"/>
  <c r="L81" i="63"/>
  <c r="K81" i="63"/>
  <c r="L80" i="63"/>
  <c r="K80" i="63"/>
  <c r="L79" i="63"/>
  <c r="K79" i="63"/>
  <c r="L78" i="63"/>
  <c r="K78" i="63"/>
  <c r="L77" i="63"/>
  <c r="K77" i="63"/>
  <c r="L76" i="63"/>
  <c r="K76" i="63"/>
  <c r="L75" i="63"/>
  <c r="K75" i="63"/>
  <c r="L74" i="63"/>
  <c r="K74" i="63"/>
  <c r="L73" i="63"/>
  <c r="K73" i="63"/>
  <c r="L194" i="62"/>
  <c r="K194" i="62"/>
  <c r="L193" i="62"/>
  <c r="K193" i="62"/>
  <c r="L192" i="62"/>
  <c r="K192" i="62"/>
  <c r="L191" i="62"/>
  <c r="K191" i="62"/>
  <c r="L190" i="62"/>
  <c r="K190" i="62"/>
  <c r="L189" i="62"/>
  <c r="K189" i="62"/>
  <c r="L188" i="62"/>
  <c r="K188" i="62"/>
  <c r="L187" i="62"/>
  <c r="K187" i="62"/>
  <c r="L186" i="62"/>
  <c r="K186" i="62"/>
  <c r="L185" i="62"/>
  <c r="K185" i="62"/>
  <c r="L184" i="62"/>
  <c r="K184" i="62"/>
  <c r="L183" i="62"/>
  <c r="K183" i="62"/>
  <c r="L182" i="62"/>
  <c r="K182" i="62"/>
  <c r="L181" i="62"/>
  <c r="K181" i="62"/>
  <c r="L180" i="62"/>
  <c r="K180" i="62"/>
  <c r="L179" i="62"/>
  <c r="K179" i="62"/>
  <c r="L178" i="62"/>
  <c r="K178" i="62"/>
  <c r="L177" i="62"/>
  <c r="K177" i="62"/>
  <c r="L176" i="62"/>
  <c r="K176" i="62"/>
  <c r="L175" i="62"/>
  <c r="K175" i="62"/>
  <c r="L174" i="62"/>
  <c r="K174" i="62"/>
  <c r="L173" i="62"/>
  <c r="K173" i="62"/>
  <c r="L172" i="62"/>
  <c r="K172" i="62"/>
  <c r="L171" i="62"/>
  <c r="K171" i="62"/>
  <c r="L170" i="62"/>
  <c r="K170" i="62"/>
  <c r="L169" i="62"/>
  <c r="K169" i="62"/>
  <c r="L168" i="62"/>
  <c r="K168" i="62"/>
  <c r="L167" i="62"/>
  <c r="K167" i="62"/>
  <c r="L166" i="62"/>
  <c r="K166" i="62"/>
  <c r="L165" i="62"/>
  <c r="K165" i="62"/>
  <c r="L148" i="61"/>
  <c r="K148" i="61"/>
  <c r="L147" i="61"/>
  <c r="K147" i="61"/>
  <c r="L146" i="61"/>
  <c r="K146" i="61"/>
  <c r="L145" i="61"/>
  <c r="K145" i="61"/>
  <c r="L144" i="61"/>
  <c r="K144" i="61"/>
  <c r="L143" i="61"/>
  <c r="K143" i="61"/>
  <c r="L142" i="61"/>
  <c r="K142" i="61"/>
  <c r="L141" i="61"/>
  <c r="K141" i="61"/>
  <c r="L140" i="61"/>
  <c r="K140" i="61"/>
  <c r="L139" i="61"/>
  <c r="K139" i="61"/>
  <c r="L138" i="61"/>
  <c r="K138" i="61"/>
  <c r="L137" i="61"/>
  <c r="K137" i="61"/>
  <c r="L136" i="61"/>
  <c r="K136" i="61"/>
  <c r="L135" i="61"/>
  <c r="K135" i="61"/>
  <c r="L134" i="61"/>
  <c r="K134" i="61"/>
  <c r="L133" i="61"/>
  <c r="K133" i="61"/>
  <c r="L132" i="61"/>
  <c r="K132" i="61"/>
  <c r="L131" i="61"/>
  <c r="K131" i="61"/>
  <c r="L130" i="61"/>
  <c r="K130" i="61"/>
  <c r="L129" i="61"/>
  <c r="K129" i="61"/>
  <c r="L128" i="61"/>
  <c r="K128" i="61"/>
  <c r="L127" i="61"/>
  <c r="K127" i="61"/>
  <c r="L126" i="61"/>
  <c r="K126" i="61"/>
  <c r="L125" i="61"/>
  <c r="K125" i="61"/>
  <c r="L102" i="60"/>
  <c r="K102" i="60"/>
  <c r="L101" i="60"/>
  <c r="K101" i="60"/>
  <c r="L100" i="60"/>
  <c r="K100" i="60"/>
  <c r="L99" i="60"/>
  <c r="K99" i="60"/>
  <c r="L98" i="60"/>
  <c r="K98" i="60"/>
  <c r="L97" i="60"/>
  <c r="K97" i="60"/>
  <c r="L96" i="60"/>
  <c r="K96" i="60"/>
  <c r="L95" i="60"/>
  <c r="K95" i="60"/>
  <c r="L94" i="60"/>
  <c r="K94" i="60"/>
  <c r="L93" i="60"/>
  <c r="K93" i="60"/>
  <c r="L92" i="60"/>
  <c r="K92" i="60"/>
  <c r="L91" i="60"/>
  <c r="K91" i="60"/>
  <c r="L90" i="60"/>
  <c r="K90" i="60"/>
  <c r="L89" i="60"/>
  <c r="K89" i="60"/>
  <c r="L88" i="60"/>
  <c r="K88" i="60"/>
  <c r="L87" i="60"/>
  <c r="K87" i="60"/>
  <c r="L86" i="60"/>
  <c r="K86" i="60"/>
  <c r="L85" i="60"/>
  <c r="K85" i="60"/>
  <c r="L84" i="60"/>
  <c r="K84" i="60"/>
  <c r="L83" i="60"/>
  <c r="K83" i="60"/>
  <c r="L82" i="60"/>
  <c r="K82" i="60"/>
  <c r="L81" i="60"/>
  <c r="K81" i="60"/>
  <c r="L80" i="60"/>
  <c r="K80" i="60"/>
  <c r="L79" i="60"/>
  <c r="K79" i="60"/>
  <c r="L78" i="60"/>
  <c r="K78" i="60"/>
  <c r="L77" i="60"/>
  <c r="K77" i="60"/>
  <c r="L76" i="60"/>
  <c r="K76" i="60"/>
  <c r="L75" i="60"/>
  <c r="K75" i="60"/>
  <c r="L74" i="60"/>
  <c r="K74" i="60"/>
  <c r="L73" i="60"/>
  <c r="K73" i="60"/>
  <c r="L148" i="59"/>
  <c r="K148" i="59"/>
  <c r="L147" i="59"/>
  <c r="K147" i="59"/>
  <c r="L146" i="59"/>
  <c r="K146" i="59"/>
  <c r="L145" i="59"/>
  <c r="K145" i="59"/>
  <c r="L144" i="59"/>
  <c r="K144" i="59"/>
  <c r="L143" i="59"/>
  <c r="K143" i="59"/>
  <c r="L142" i="59"/>
  <c r="K142" i="59"/>
  <c r="L141" i="59"/>
  <c r="K141" i="59"/>
  <c r="L140" i="59"/>
  <c r="K140" i="59"/>
  <c r="L139" i="59"/>
  <c r="K139" i="59"/>
  <c r="L138" i="59"/>
  <c r="K138" i="59"/>
  <c r="L137" i="59"/>
  <c r="K137" i="59"/>
  <c r="L136" i="59"/>
  <c r="K136" i="59"/>
  <c r="L135" i="59"/>
  <c r="K135" i="59"/>
  <c r="L134" i="59"/>
  <c r="K134" i="59"/>
  <c r="L133" i="59"/>
  <c r="K133" i="59"/>
  <c r="L132" i="59"/>
  <c r="K132" i="59"/>
  <c r="L131" i="59"/>
  <c r="K131" i="59"/>
  <c r="L130" i="59"/>
  <c r="K130" i="59"/>
  <c r="L129" i="59"/>
  <c r="K129" i="59"/>
  <c r="L128" i="59"/>
  <c r="K128" i="59"/>
  <c r="L127" i="59"/>
  <c r="K127" i="59"/>
  <c r="L126" i="59"/>
  <c r="K126" i="59"/>
  <c r="L125" i="59"/>
  <c r="K125" i="59"/>
  <c r="L124" i="59"/>
  <c r="K124" i="59"/>
  <c r="L123" i="59"/>
  <c r="K123" i="59"/>
  <c r="L122" i="59"/>
  <c r="K122" i="59"/>
  <c r="L121" i="59"/>
  <c r="K121" i="59"/>
  <c r="L120" i="59"/>
  <c r="K120" i="59"/>
  <c r="L119" i="59"/>
  <c r="K119" i="59"/>
  <c r="L149" i="52"/>
  <c r="K149" i="52"/>
  <c r="L148" i="52"/>
  <c r="K148" i="52"/>
  <c r="L147" i="52"/>
  <c r="K147" i="52"/>
  <c r="L146" i="52"/>
  <c r="K146" i="52"/>
  <c r="L145" i="52"/>
  <c r="K145" i="52"/>
  <c r="L144" i="52"/>
  <c r="K144" i="52"/>
  <c r="L143" i="52"/>
  <c r="K143" i="52"/>
  <c r="L142" i="52"/>
  <c r="K142" i="52"/>
  <c r="L141" i="52"/>
  <c r="K141" i="52"/>
  <c r="L140" i="52"/>
  <c r="K140" i="52"/>
  <c r="L139" i="52"/>
  <c r="K139" i="52"/>
  <c r="L138" i="52"/>
  <c r="K138" i="52"/>
  <c r="L137" i="52"/>
  <c r="K137" i="52"/>
  <c r="L136" i="52"/>
  <c r="K136" i="52"/>
  <c r="L135" i="52"/>
  <c r="K135" i="52"/>
  <c r="L134" i="52"/>
  <c r="K134" i="52"/>
  <c r="L133" i="52"/>
  <c r="K133" i="52"/>
  <c r="L132" i="52"/>
  <c r="K132" i="52"/>
  <c r="L131" i="52"/>
  <c r="K131" i="52"/>
  <c r="L130" i="52"/>
  <c r="K130" i="52"/>
  <c r="L129" i="52"/>
  <c r="K129" i="52"/>
  <c r="L128" i="52"/>
  <c r="K128" i="52"/>
  <c r="L127" i="52"/>
  <c r="K127" i="52"/>
  <c r="L126" i="52"/>
  <c r="K126" i="52"/>
  <c r="L125" i="52"/>
  <c r="K125" i="52"/>
  <c r="L124" i="52"/>
  <c r="K124" i="52"/>
  <c r="L123" i="52"/>
  <c r="K123" i="52"/>
  <c r="L122" i="52"/>
  <c r="K122" i="52"/>
  <c r="L121" i="52"/>
  <c r="K121" i="52"/>
  <c r="L120" i="52"/>
  <c r="K120" i="52"/>
  <c r="H53" i="73"/>
  <c r="J53" i="73" s="1"/>
  <c r="L53" i="73" s="1"/>
  <c r="J52" i="73"/>
  <c r="L52" i="73" s="1"/>
  <c r="H52" i="73"/>
  <c r="H51" i="73"/>
  <c r="J51" i="73" s="1"/>
  <c r="L51" i="73" s="1"/>
  <c r="H50" i="73"/>
  <c r="J50" i="73" s="1"/>
  <c r="L50" i="73" s="1"/>
  <c r="H49" i="73"/>
  <c r="J49" i="73" s="1"/>
  <c r="L49" i="73" s="1"/>
  <c r="J48" i="73"/>
  <c r="L48" i="73" s="1"/>
  <c r="H48" i="73"/>
  <c r="H47" i="73"/>
  <c r="J47" i="73" s="1"/>
  <c r="L47" i="73" s="1"/>
  <c r="H46" i="73"/>
  <c r="J46" i="73" s="1"/>
  <c r="L46" i="73" s="1"/>
  <c r="H45" i="73"/>
  <c r="J45" i="73" s="1"/>
  <c r="L45" i="73" s="1"/>
  <c r="J44" i="73"/>
  <c r="L44" i="73" s="1"/>
  <c r="H44" i="73"/>
  <c r="H43" i="73"/>
  <c r="J43" i="73" s="1"/>
  <c r="L43" i="73" s="1"/>
  <c r="H42" i="73"/>
  <c r="J42" i="73" s="1"/>
  <c r="L42" i="73" s="1"/>
  <c r="H41" i="73"/>
  <c r="J41" i="73" s="1"/>
  <c r="L41" i="73" s="1"/>
  <c r="J40" i="73"/>
  <c r="L40" i="73" s="1"/>
  <c r="H40" i="73"/>
  <c r="H39" i="73"/>
  <c r="J39" i="73" s="1"/>
  <c r="L39" i="73" s="1"/>
  <c r="H38" i="73"/>
  <c r="J38" i="73" s="1"/>
  <c r="L38" i="73" s="1"/>
  <c r="H37" i="73"/>
  <c r="J37" i="73" s="1"/>
  <c r="L37" i="73" s="1"/>
  <c r="J36" i="73"/>
  <c r="L36" i="73" s="1"/>
  <c r="H36" i="73"/>
  <c r="H35" i="73"/>
  <c r="J35" i="73" s="1"/>
  <c r="L35" i="73" s="1"/>
  <c r="H34" i="73"/>
  <c r="J34" i="73" s="1"/>
  <c r="L34" i="73" s="1"/>
  <c r="H33" i="73"/>
  <c r="J33" i="73" s="1"/>
  <c r="L33" i="73" s="1"/>
  <c r="J32" i="73"/>
  <c r="L32" i="73" s="1"/>
  <c r="H32" i="73"/>
  <c r="H31" i="73"/>
  <c r="J31" i="73" s="1"/>
  <c r="L31" i="73" s="1"/>
  <c r="H30" i="73"/>
  <c r="J30" i="73" s="1"/>
  <c r="L30" i="73" s="1"/>
  <c r="H29" i="73"/>
  <c r="J29" i="73" s="1"/>
  <c r="L29" i="73" s="1"/>
  <c r="J28" i="73"/>
  <c r="L28" i="73" s="1"/>
  <c r="H28" i="73"/>
  <c r="H27" i="73"/>
  <c r="J27" i="73" s="1"/>
  <c r="L27" i="73" s="1"/>
  <c r="H26" i="73"/>
  <c r="J26" i="73" s="1"/>
  <c r="L26" i="73" s="1"/>
  <c r="H25" i="73"/>
  <c r="J25" i="73" s="1"/>
  <c r="J24" i="73"/>
  <c r="H24" i="73"/>
  <c r="J81" i="81" l="1"/>
  <c r="I81" i="81"/>
  <c r="E81" i="81"/>
  <c r="D81" i="81"/>
  <c r="J137" i="76" l="1"/>
  <c r="I137" i="76"/>
  <c r="E137" i="76"/>
  <c r="D137" i="76"/>
  <c r="J106" i="81" l="1"/>
  <c r="I106" i="81"/>
  <c r="E106" i="81"/>
  <c r="D106" i="81"/>
  <c r="H197" i="62" l="1"/>
  <c r="G197" i="62"/>
  <c r="L195" i="62"/>
  <c r="K195" i="62"/>
  <c r="C44" i="79" l="1"/>
  <c r="C27" i="79"/>
  <c r="C14" i="79"/>
  <c r="L103" i="60"/>
  <c r="L105" i="60" s="1"/>
  <c r="L113" i="60" s="1"/>
  <c r="L116" i="60" s="1"/>
  <c r="K103" i="60"/>
  <c r="J105" i="60"/>
  <c r="I105" i="60"/>
  <c r="L150" i="52"/>
  <c r="L152" i="52" s="1"/>
  <c r="L160" i="52" s="1"/>
  <c r="L163" i="52" s="1"/>
  <c r="K150" i="52"/>
  <c r="H152" i="52"/>
  <c r="G152" i="52"/>
  <c r="H59" i="73"/>
  <c r="J59" i="73" s="1"/>
  <c r="C83" i="66"/>
  <c r="G70" i="66"/>
  <c r="D69" i="66"/>
  <c r="G77" i="66"/>
  <c r="G78" i="66" s="1"/>
  <c r="G80" i="66" s="1"/>
  <c r="G72" i="66"/>
  <c r="B32" i="79"/>
  <c r="B30" i="79"/>
  <c r="C46" i="79"/>
  <c r="B46" i="79"/>
  <c r="B38" i="79"/>
  <c r="B21" i="79"/>
  <c r="B44" i="79"/>
  <c r="B40" i="79"/>
  <c r="C42" i="79"/>
  <c r="C40" i="79"/>
  <c r="F79" i="66"/>
  <c r="F149" i="69" s="1"/>
  <c r="F76" i="66"/>
  <c r="F75" i="66"/>
  <c r="J110" i="78" s="1"/>
  <c r="F74" i="66"/>
  <c r="F59" i="66"/>
  <c r="F57" i="66"/>
  <c r="C38" i="79" s="1"/>
  <c r="F56" i="66"/>
  <c r="L156" i="65"/>
  <c r="L158" i="65" s="1"/>
  <c r="L166" i="65" s="1"/>
  <c r="L169" i="65" s="1"/>
  <c r="K156" i="65"/>
  <c r="K158" i="65"/>
  <c r="K166" i="65" s="1"/>
  <c r="K169" i="65" s="1"/>
  <c r="K106" i="64"/>
  <c r="K108" i="64"/>
  <c r="K116" i="64" s="1"/>
  <c r="K119" i="64" s="1"/>
  <c r="L106" i="64"/>
  <c r="L108" i="64"/>
  <c r="L116" i="64" s="1"/>
  <c r="L119" i="64" s="1"/>
  <c r="K103" i="63"/>
  <c r="K105" i="63"/>
  <c r="K113" i="63" s="1"/>
  <c r="K116" i="63" s="1"/>
  <c r="L197" i="62"/>
  <c r="L205" i="62"/>
  <c r="L208" i="62" s="1"/>
  <c r="K197" i="62"/>
  <c r="K205" i="62" s="1"/>
  <c r="K208" i="62" s="1"/>
  <c r="L149" i="61"/>
  <c r="L151" i="61" s="1"/>
  <c r="L159" i="61" s="1"/>
  <c r="L162" i="61" s="1"/>
  <c r="K149" i="61"/>
  <c r="K149" i="59"/>
  <c r="K151" i="59" s="1"/>
  <c r="K159" i="59" s="1"/>
  <c r="K162" i="59" s="1"/>
  <c r="J113" i="52"/>
  <c r="I113" i="52"/>
  <c r="H113" i="52"/>
  <c r="G113" i="52"/>
  <c r="F113" i="52"/>
  <c r="E113" i="52"/>
  <c r="D113" i="52"/>
  <c r="C113" i="52"/>
  <c r="K152" i="52"/>
  <c r="K160" i="52"/>
  <c r="K163" i="52" s="1"/>
  <c r="C80" i="65"/>
  <c r="D80" i="65"/>
  <c r="E80" i="65"/>
  <c r="F80" i="65"/>
  <c r="G80" i="65"/>
  <c r="H80" i="65"/>
  <c r="I80" i="65"/>
  <c r="J80" i="65"/>
  <c r="C119" i="65"/>
  <c r="D119" i="65"/>
  <c r="E119" i="65"/>
  <c r="F119" i="65"/>
  <c r="G119" i="65"/>
  <c r="H119" i="65"/>
  <c r="I119" i="65"/>
  <c r="J119" i="65"/>
  <c r="C158" i="65"/>
  <c r="D158" i="65"/>
  <c r="E158" i="65"/>
  <c r="F158" i="65"/>
  <c r="G158" i="65"/>
  <c r="H158" i="65"/>
  <c r="C69" i="64"/>
  <c r="D69" i="64"/>
  <c r="E69" i="64"/>
  <c r="F69" i="64"/>
  <c r="G69" i="64"/>
  <c r="H69" i="64"/>
  <c r="I69" i="64"/>
  <c r="J69" i="64"/>
  <c r="C108" i="64"/>
  <c r="D108" i="64"/>
  <c r="E108" i="64"/>
  <c r="F108" i="64"/>
  <c r="C66" i="63"/>
  <c r="D66" i="63"/>
  <c r="E66" i="63"/>
  <c r="F66" i="63"/>
  <c r="G66" i="63"/>
  <c r="H66" i="63"/>
  <c r="I66" i="63"/>
  <c r="J66" i="63"/>
  <c r="L103" i="63"/>
  <c r="L105" i="63" s="1"/>
  <c r="L113" i="63" s="1"/>
  <c r="L116" i="63" s="1"/>
  <c r="C105" i="63"/>
  <c r="D105" i="63"/>
  <c r="E105" i="63"/>
  <c r="F105" i="63"/>
  <c r="C80" i="62"/>
  <c r="D80" i="62"/>
  <c r="E80" i="62"/>
  <c r="F80" i="62"/>
  <c r="G80" i="62"/>
  <c r="H80" i="62"/>
  <c r="I80" i="62"/>
  <c r="J80" i="62"/>
  <c r="C119" i="62"/>
  <c r="D119" i="62"/>
  <c r="E119" i="62"/>
  <c r="F119" i="62"/>
  <c r="G119" i="62"/>
  <c r="H119" i="62"/>
  <c r="I119" i="62"/>
  <c r="J119" i="62"/>
  <c r="C158" i="62"/>
  <c r="D158" i="62"/>
  <c r="E158" i="62"/>
  <c r="F158" i="62"/>
  <c r="G158" i="62"/>
  <c r="H158" i="62"/>
  <c r="I158" i="62"/>
  <c r="J158" i="62"/>
  <c r="C197" i="62"/>
  <c r="D197" i="62"/>
  <c r="E197" i="62"/>
  <c r="F197" i="62"/>
  <c r="C73" i="61"/>
  <c r="D73" i="61"/>
  <c r="E73" i="61"/>
  <c r="F73" i="61"/>
  <c r="G73" i="61"/>
  <c r="H73" i="61"/>
  <c r="I73" i="61"/>
  <c r="J73" i="61"/>
  <c r="C112" i="61"/>
  <c r="D112" i="61"/>
  <c r="E112" i="61"/>
  <c r="F112" i="61"/>
  <c r="G112" i="61"/>
  <c r="H112" i="61"/>
  <c r="I112" i="61"/>
  <c r="J112" i="61"/>
  <c r="C151" i="61"/>
  <c r="D151" i="61"/>
  <c r="E151" i="61"/>
  <c r="F151" i="61"/>
  <c r="G151" i="61"/>
  <c r="H151" i="61"/>
  <c r="I151" i="61"/>
  <c r="J151" i="61"/>
  <c r="K151" i="61"/>
  <c r="K159" i="61" s="1"/>
  <c r="K162" i="61" s="1"/>
  <c r="C66" i="60"/>
  <c r="D66" i="60"/>
  <c r="E66" i="60"/>
  <c r="F66" i="60"/>
  <c r="G66" i="60"/>
  <c r="H66" i="60"/>
  <c r="I66" i="60"/>
  <c r="J66" i="60"/>
  <c r="C105" i="60"/>
  <c r="D105" i="60"/>
  <c r="E105" i="60"/>
  <c r="F105" i="60"/>
  <c r="G105" i="60"/>
  <c r="H105" i="60"/>
  <c r="K105" i="60"/>
  <c r="K113" i="60"/>
  <c r="K116" i="60" s="1"/>
  <c r="C73" i="59"/>
  <c r="D73" i="59"/>
  <c r="E73" i="59"/>
  <c r="F73" i="59"/>
  <c r="G73" i="59"/>
  <c r="H73" i="59"/>
  <c r="I73" i="59"/>
  <c r="J73" i="59"/>
  <c r="C112" i="59"/>
  <c r="D112" i="59"/>
  <c r="E112" i="59"/>
  <c r="F112" i="59"/>
  <c r="G112" i="59"/>
  <c r="H112" i="59"/>
  <c r="I112" i="59"/>
  <c r="J112" i="59"/>
  <c r="L149" i="59"/>
  <c r="L151" i="59" s="1"/>
  <c r="L159" i="59" s="1"/>
  <c r="L162" i="59" s="1"/>
  <c r="C151" i="59"/>
  <c r="D151" i="59"/>
  <c r="E151" i="59"/>
  <c r="F151" i="59"/>
  <c r="G151" i="59"/>
  <c r="H151" i="59"/>
  <c r="C74" i="52"/>
  <c r="D74" i="52"/>
  <c r="E74" i="52"/>
  <c r="F74" i="52"/>
  <c r="G74" i="52"/>
  <c r="H74" i="52"/>
  <c r="I74" i="52"/>
  <c r="J74" i="52"/>
  <c r="C152" i="52"/>
  <c r="D152" i="52"/>
  <c r="E152" i="52"/>
  <c r="F152" i="52"/>
  <c r="B19" i="73"/>
  <c r="H54" i="73"/>
  <c r="H56" i="73" s="1"/>
  <c r="H62" i="73" s="1"/>
  <c r="C56" i="73"/>
  <c r="C62" i="73" s="1"/>
  <c r="D56" i="73"/>
  <c r="D62" i="73" s="1"/>
  <c r="E56" i="73"/>
  <c r="E62" i="73" s="1"/>
  <c r="F56" i="73"/>
  <c r="F62" i="73" s="1"/>
  <c r="G56" i="73"/>
  <c r="G62" i="73" s="1"/>
  <c r="I56" i="73"/>
  <c r="I62" i="73" s="1"/>
  <c r="K56" i="73"/>
  <c r="D81" i="78"/>
  <c r="E81" i="78"/>
  <c r="I81" i="78"/>
  <c r="J81" i="78"/>
  <c r="D106" i="78"/>
  <c r="E106" i="78"/>
  <c r="I106" i="78"/>
  <c r="J106" i="78"/>
  <c r="D102" i="76"/>
  <c r="E102" i="76"/>
  <c r="I102" i="76"/>
  <c r="J102" i="76"/>
  <c r="D88" i="77"/>
  <c r="E88" i="77"/>
  <c r="I88" i="77"/>
  <c r="J88" i="77"/>
  <c r="D114" i="77"/>
  <c r="E114" i="77"/>
  <c r="I114" i="77"/>
  <c r="J114" i="77"/>
  <c r="B2" i="70"/>
  <c r="B1" i="68"/>
  <c r="E4" i="69"/>
  <c r="F4" i="69"/>
  <c r="E11" i="69"/>
  <c r="F11" i="69"/>
  <c r="E18" i="69"/>
  <c r="F18" i="69"/>
  <c r="E25" i="69"/>
  <c r="F25" i="69"/>
  <c r="E32" i="69"/>
  <c r="F32" i="69"/>
  <c r="E39" i="69"/>
  <c r="F39" i="69"/>
  <c r="E46" i="69"/>
  <c r="F46" i="69"/>
  <c r="E53" i="69"/>
  <c r="F53" i="69"/>
  <c r="E60" i="69"/>
  <c r="F60" i="69"/>
  <c r="E67" i="69"/>
  <c r="F67" i="69"/>
  <c r="E74" i="69"/>
  <c r="F74" i="69"/>
  <c r="E81" i="69"/>
  <c r="F81" i="69"/>
  <c r="E88" i="69"/>
  <c r="F88" i="69"/>
  <c r="E95" i="69"/>
  <c r="F95" i="69"/>
  <c r="E102" i="69"/>
  <c r="F102" i="69"/>
  <c r="E109" i="69"/>
  <c r="F109" i="69"/>
  <c r="C131" i="69"/>
  <c r="C133" i="69"/>
  <c r="E136" i="69"/>
  <c r="F136" i="69"/>
  <c r="E137" i="69"/>
  <c r="F137" i="69"/>
  <c r="E138" i="69"/>
  <c r="F138" i="69"/>
  <c r="E139" i="69"/>
  <c r="F139" i="69"/>
  <c r="E140" i="69"/>
  <c r="F140" i="69"/>
  <c r="E141" i="69"/>
  <c r="F141" i="69"/>
  <c r="E142" i="69"/>
  <c r="F142" i="69"/>
  <c r="E143" i="69"/>
  <c r="F143" i="69"/>
  <c r="D4" i="66"/>
  <c r="E4" i="66"/>
  <c r="G4" i="66"/>
  <c r="D11" i="66"/>
  <c r="E11" i="66"/>
  <c r="G11" i="66"/>
  <c r="D19" i="66"/>
  <c r="E19" i="66"/>
  <c r="G19" i="66"/>
  <c r="D27" i="66"/>
  <c r="E27" i="66"/>
  <c r="G27" i="66"/>
  <c r="D35" i="66"/>
  <c r="E35" i="66"/>
  <c r="G35" i="66"/>
  <c r="D43" i="66"/>
  <c r="E43" i="66"/>
  <c r="G43" i="66"/>
  <c r="D51" i="66"/>
  <c r="E51" i="66"/>
  <c r="G51" i="66"/>
  <c r="C64" i="66"/>
  <c r="C67" i="66"/>
  <c r="F70" i="66"/>
  <c r="D72" i="66"/>
  <c r="E72" i="66"/>
  <c r="D77" i="66"/>
  <c r="D78" i="66" s="1"/>
  <c r="D80" i="66" s="1"/>
  <c r="E77" i="66"/>
  <c r="E78" i="66" s="1"/>
  <c r="E80" i="66" s="1"/>
  <c r="B15" i="71"/>
  <c r="B23" i="79"/>
  <c r="B25" i="79"/>
  <c r="B27" i="79"/>
  <c r="B34" i="79"/>
  <c r="C6" i="57"/>
  <c r="C7" i="57"/>
  <c r="C10" i="57" s="1"/>
  <c r="C8" i="57"/>
  <c r="C9" i="57"/>
  <c r="J112" i="78"/>
  <c r="F148" i="69"/>
  <c r="F72" i="66" l="1"/>
  <c r="C8" i="79" s="1"/>
  <c r="C11" i="57"/>
  <c r="E145" i="69"/>
  <c r="F145" i="69"/>
  <c r="C30" i="79"/>
  <c r="D42" i="79"/>
  <c r="D46" i="79"/>
  <c r="D44" i="79"/>
  <c r="J54" i="73"/>
  <c r="D14" i="79"/>
  <c r="C10" i="79"/>
  <c r="D10" i="79" s="1"/>
  <c r="E151" i="69"/>
  <c r="J107" i="78"/>
  <c r="C34" i="79"/>
  <c r="D34" i="79" s="1"/>
  <c r="D40" i="79"/>
  <c r="F77" i="66"/>
  <c r="I107" i="78"/>
  <c r="I114" i="78" s="1"/>
  <c r="C12" i="79" s="1"/>
  <c r="D12" i="79" s="1"/>
  <c r="C16" i="79"/>
  <c r="D16" i="79" s="1"/>
  <c r="J56" i="73" l="1"/>
  <c r="J62" i="73" s="1"/>
  <c r="L54" i="73"/>
  <c r="C32" i="79"/>
  <c r="D32" i="79" s="1"/>
  <c r="F147" i="69"/>
  <c r="J109" i="78"/>
  <c r="J114" i="78" s="1"/>
  <c r="C25" i="79" s="1"/>
  <c r="F78" i="66"/>
  <c r="C42" i="68" s="1"/>
  <c r="F151" i="69" l="1"/>
  <c r="C23" i="79" s="1"/>
  <c r="C43" i="68"/>
  <c r="C41" i="68"/>
  <c r="F80" i="66"/>
  <c r="C21" i="79" s="1"/>
  <c r="D27" i="79" s="1"/>
  <c r="C40" i="68"/>
  <c r="C44" i="68" s="1"/>
  <c r="D23" i="79" l="1"/>
  <c r="D25" i="79"/>
</calcChain>
</file>

<file path=xl/sharedStrings.xml><?xml version="1.0" encoding="utf-8"?>
<sst xmlns="http://schemas.openxmlformats.org/spreadsheetml/2006/main" count="4782" uniqueCount="720">
  <si>
    <t>Provision for Debit/Credit Balances (1)</t>
  </si>
  <si>
    <t>(1) Debit Balances are shown as plus values and credit balances are shown as minus values</t>
  </si>
  <si>
    <t>Gross *Expenditure</t>
  </si>
  <si>
    <t>* Before adjustment for inter-local authority contributions</t>
  </si>
  <si>
    <t>C01</t>
  </si>
  <si>
    <t>C02</t>
  </si>
  <si>
    <t>C03</t>
  </si>
  <si>
    <t>C04</t>
  </si>
  <si>
    <t>C05</t>
  </si>
  <si>
    <t>C06</t>
  </si>
  <si>
    <t>C07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</si>
  <si>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</si>
  <si>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</si>
  <si>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</si>
  <si>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</si>
  <si>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</si>
  <si>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</si>
  <si>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</si>
  <si>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</si>
  <si>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</si>
  <si>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Maintenance of Burial Grounds</t>
  </si>
  <si>
    <t>E10</t>
  </si>
  <si>
    <t>E11</t>
  </si>
  <si>
    <t>E12</t>
  </si>
  <si>
    <t>E13</t>
  </si>
  <si>
    <t>E14</t>
  </si>
  <si>
    <t>Agency &amp; Recoupable Servicess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</si>
  <si>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</si>
  <si>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</si>
  <si>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</si>
  <si>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</si>
  <si>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</si>
  <si>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</si>
  <si>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</si>
  <si>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</si>
  <si>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</si>
  <si>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</si>
  <si>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</si>
  <si>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</si>
  <si>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</si>
  <si>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</si>
  <si>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</si>
  <si>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Adminstration of Rates</t>
  </si>
  <si>
    <t>H04</t>
  </si>
  <si>
    <t>H05</t>
  </si>
  <si>
    <t>Operation of Morgue and Coroner Expenses</t>
  </si>
  <si>
    <t>H06</t>
  </si>
  <si>
    <t>H07</t>
  </si>
  <si>
    <t>Operation of Markets and Casual Trading</t>
  </si>
  <si>
    <t>H08</t>
  </si>
  <si>
    <t>H09</t>
  </si>
  <si>
    <t>H10</t>
  </si>
  <si>
    <t>Motor Taxation</t>
  </si>
  <si>
    <t>H11</t>
  </si>
  <si>
    <t xml:space="preserve">SQL,1 SELECT mbudrepdata.bud_code,mbudrepdata.col_amount,mbudrepdata.col_code FROM mbudrepdata WHERE mbudrepdata.rep_code = 'TA'  AND rep_seq_no = '10' AND mbudrepdata.client = '&lt;client&gt;' </t>
  </si>
  <si>
    <t>Net Effective Valuation</t>
  </si>
  <si>
    <t>SQL,2 SELECT mbudrepdata.bud_code,mbudrepdata.col_amount,mbudrepdata.col_code FROM mbudrepdata WHERE mbudrepdata.rep_code = 'TFDIVAIN'  AND rep_seq_no = '70' and mbudrepdata.client = '&lt;client&gt;'</t>
  </si>
  <si>
    <t>SQL,3 SELECT mbudrepdata.bud_code,mbudrepdata.col_amount,mbudrepdata.col_code FROM mbudrepdata WHERE mbudrepdata.rep_code = 'TA'  AND rep_seq_no = '20' AND mbudrepdata.client = '&lt;client&gt;'</t>
  </si>
  <si>
    <t>SQL,4 SELECT mbudrepdata.bud_code,mbudrepdata.col_amount,mbudrepdata.col_code FROM mbudrepdata WHERE mbudrepdata.rep_code = 'TFDIVBIN'  AND rep_seq_no = '90' and mbudrepdata.client = '&lt;client&gt;'</t>
  </si>
  <si>
    <t>SQL,5 SELECT mbudrepdata.bud_code,mbudrepdata.col_amount,mbudrepdata.col_code FROM mbudrepdata WHERE mbudrepdata.rep_code = 'TA'  AND rep_seq_no = '30' AND mbudrepdata.client = '&lt;client&gt;'</t>
  </si>
  <si>
    <t>SQL,6 SELECT mbudrepdata.bud_code,mbudrepdata.col_amount,mbudrepdata.col_code FROM mbudrepdata WHERE mbudrepdata.rep_code = 'TFDIVCIN'  AND rep_seq_no = '80' and mbudrepdata.client = '&lt;client&gt;'</t>
  </si>
  <si>
    <t>SQL,7 SELECT mbudrepdata.bud_code,mbudrepdata.col_amount,mbudrepdata.col_code FROM mbudrepdata WHERE mbudrepdata.rep_code = 'TA'  AND rep_seq_no = '40' AND mbudrepdata.client = '&lt;client&gt;'</t>
  </si>
  <si>
    <t>SQL,8 SELECT mbudrepdata.bud_code,mbudrepdata.col_amount,mbudrepdata.col_code FROM mbudrepdata WHERE mbudrepdata.rep_code = 'TFDIVDIN'  AND rep_seq_no = '80' and mbudrepdata.client = '&lt;client&gt;'</t>
  </si>
  <si>
    <t>SQL,9 SELECT mbudrepdata.bud_code,mbudrepdata.col_amount,mbudrepdata.col_code FROM mbudrepdata WHERE mbudrepdata.rep_code = 'TA'  AND rep_seq_no = '50' AND mbudrepdata.client = '&lt;client&gt;'</t>
  </si>
  <si>
    <t>SQL,10 SELECT mbudrepdata.bud_code,mbudrepdata.col_amount,mbudrepdata.col_code FROM mbudrepdata WHERE mbudrepdata.rep_code = 'TFDIVEIN'  AND rep_seq_no = '110' and mbudrepdata.client = '&lt;client&gt;'</t>
  </si>
  <si>
    <t>SQL,11 SELECT mbudrepdata.bud_code,mbudrepdata.col_amount,mbudrepdata.col_code FROM mbudrepdata WHERE mbudrepdata.rep_code = 'TA'  AND rep_seq_no = '60' AND mbudrepdata.client = '&lt;client&gt;'</t>
  </si>
  <si>
    <t>SQL,12 SELECT mbudrepdata.bud_code,mbudrepdata.col_amount,mbudrepdata.col_code FROM mbudrepdata WHERE mbudrepdata.rep_code = 'TFDIVFIN'  AND rep_seq_no = '120' and mbudrepdata.client = '&lt;client&gt;'</t>
  </si>
  <si>
    <t>SQL,13 SELECT mbudrepdata.bud_code,mbudrepdata.col_amount,mbudrepdata.col_code FROM mbudrepdata WHERE mbudrepdata.rep_code = 'TA'  AND rep_seq_no = '70' AND mbudrepdata.client = '&lt;client&gt;'</t>
  </si>
  <si>
    <t>SQL,14 SELECT mbudrepdata.bud_code,mbudrepdata.col_amount,mbudrepdata.col_code FROM mbudrepdata WHERE mbudrepdata.rep_code = 'TFDIVGIN'  AND rep_seq_no = '80' and mbudrepdata.client = '&lt;client&gt;'</t>
  </si>
  <si>
    <t>SQL,15 SELECT mbudrepdata.bud_code,mbudrepdata.col_amount,mbudrepdata.col_code FROM mbudrepdata WHERE mbudrepdata.rep_code = 'TA'  AND rep_seq_no = '80' AND mbudrepdata.client = '&lt;client&gt;'</t>
  </si>
  <si>
    <t>SQL,16 SELECT mbudrepdata.bud_code,mbudrepdata.col_amount,mbudrepdata.col_code FROM mbudrepdata WHERE mbudrepdata.rep_code = 'TFDIVHIN'  AND rep_seq_no = '90' and mbudrepdata.client = '&lt;client&gt;'</t>
  </si>
  <si>
    <t>Sub-total</t>
  </si>
  <si>
    <t>summary,2</t>
  </si>
  <si>
    <t>summary,6</t>
  </si>
  <si>
    <t>summary,7</t>
  </si>
  <si>
    <t>summary,8</t>
  </si>
  <si>
    <t>summary,9</t>
  </si>
  <si>
    <t>summary,10</t>
  </si>
  <si>
    <t>summary,11</t>
  </si>
  <si>
    <t xml:space="preserve">SQL,12 SELECT mbudrepdata.bud_code,mbudrepdata.col_amount,mbudrepdata.col_code,mbudrepdata.rep_seq_no,mbudrepdata.rep_code FROM mbudrepdata WHERE mbudrepdata.client = '&lt;client&gt;' </t>
  </si>
  <si>
    <t>crosstab,12 rep_code</t>
  </si>
  <si>
    <t>summary,12</t>
  </si>
  <si>
    <t>summary,13</t>
  </si>
  <si>
    <t>summary,14</t>
  </si>
  <si>
    <t>summary,15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</si>
  <si>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</si>
  <si>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</si>
  <si>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</si>
  <si>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</si>
  <si>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</si>
  <si>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</si>
  <si>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</si>
  <si>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</si>
  <si>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</si>
  <si>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</si>
  <si>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</si>
  <si>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</si>
  <si>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TFDIVCIN</t>
  </si>
  <si>
    <t>TFDIVDIN</t>
  </si>
  <si>
    <t>TFDIVEIN</t>
  </si>
  <si>
    <t>TFDIVFIN</t>
  </si>
  <si>
    <t>TFDIVGIN</t>
  </si>
  <si>
    <t>TFDIVHIN</t>
  </si>
  <si>
    <t>SQL,1 SELECT mbudrepdata.col_amount,mbudrepdata.col_code,mbudrepdata.rep_seq_no FROM mbudrepdata WHERE mbudrepdata.rep_code = 'TB'  AND mbudrepdata.client = '&lt;client&gt;' AND mbudrepdata.bud_code = '&lt;bud_code&gt;'</t>
  </si>
  <si>
    <t>SQL,2 SELECT mbudrepdata.col_amount,mbudrepdata.col_code,mbudrepdata.rep_seq_no FROM mbudrepdata WHERE mbudrepdata.rep_code = 'TB'  AND mbudrepdata.client = '&lt;client&gt;' AND mbudrepdata.bud_code = '&lt;bud_code&gt;'</t>
  </si>
  <si>
    <t>SQL,3 SELECT mbudrepdata.col_amount,mbudrepdata.col_code,mbudrepdata.rep_seq_no FROM mbudrepdata WHERE mbudrepdata.rep_code = 'TB'  AND mbudrepdata.client = '&lt;client&gt;' AND mbudrepdata.bud_code = '&lt;bud_code&gt;'</t>
  </si>
  <si>
    <t>SQL,4 SELECT mbudrepdata.col_amount,mbudrepdata.col_code,mbudrepdata.rep_seq_no FROM mbudrepdata WHERE mbudrepdata.rep_code = 'TB'  AND mbudrepdata.client = '&lt;client&gt;' AND mbudrepdata.bud_code = '&lt;bud_code&gt;'</t>
  </si>
  <si>
    <t>SQL,5 SELECT mbudrepdata.col_amount,mbudrepdata.col_code,mbudrepdata.rep_seq_no FROM mbudrepdata WHERE mbudrepdata.rep_code = 'TB'  AND mbudrepdata.client = '&lt;client&gt;' AND mbudrepdata.bud_code = '&lt;bud_code&gt;'</t>
  </si>
  <si>
    <t>QUERY,20</t>
  </si>
  <si>
    <t>columns,20</t>
  </si>
  <si>
    <t>crosstab,20 col_code</t>
  </si>
  <si>
    <t>crosstab,20 rep_seq_no</t>
  </si>
  <si>
    <t>columnsign,20</t>
  </si>
  <si>
    <t>SQL,6 SELECT mbudrepdata.col_amount,mbudrepdata.col_code,mbudrepdata.rep_seq_no FROM mbudrepdata WHERE mbudrepdata.rep_code = 'TB'  AND mbudrepdata.client = '&lt;client&gt;' AND mbudrepdata.bud_code = '&lt;bud_code&gt;'</t>
  </si>
  <si>
    <t>SQL,7 SELECT mbudrepdata.col_amount,mbudrepdata.col_code,mbudrepdata.rep_seq_no FROM mbudrepdata WHERE mbudrepdata.rep_code = 'TB'  AND mbudrepdata.client = '&lt;client&gt;' AND mbudrepdata.bud_code = '&lt;bud_code&gt;'</t>
  </si>
  <si>
    <t>SQL,8 SELECT mbudrepdata.col_amount,mbudrepdata.col_code,mbudrepdata.rep_seq_no FROM mbudrepdata WHERE mbudrepdata.rep_code = 'TB'  AND mbudrepdata.client = '&lt;client&gt;' AND mbudrepdata.bud_code = '&lt;bud_code&gt;'</t>
  </si>
  <si>
    <t>SQL,9 SELECT mbudrepdata.col_amount,mbudrepdata.col_code,mbudrepdata.rep_seq_no FROM mbudrepdata WHERE mbudrepdata.rep_code = 'TB'  AND mbudrepdata.client = '&lt;client&gt;' AND mbudrepdata.bud_code = '&lt;bud_code&gt;'</t>
  </si>
  <si>
    <t>SQL,10 SELECT mbudrepdata.col_amount,mbudrepdata.col_code,mbudrepdata.rep_seq_no FROM mbudrepdata WHERE mbudrepdata.rep_code = 'TB'  AND mbudrepdata.client = '&lt;client&gt;' AND mbudrepdata.bud_code = '&lt;bud_code&gt;'</t>
  </si>
  <si>
    <t>SQL,11 SELECT mbudrepdata.col_amount,mbudrepdata.col_code,mbudrepdata.rep_seq_no FROM mbudrepdata WHERE mbudrepdata.rep_code = 'TB'  AND mbudrepdata.client = '&lt;client&gt;' AND mbudrepdata.bud_code = '&lt;bud_code&gt;'</t>
  </si>
  <si>
    <t>SQL,13 SELECT mbudrepdata.col_amount,mbudrepdata.col_code,mbudrepdata.rep_seq_no FROM mbudrepdata WHERE mbudrepdata.rep_code = 'TB'  AND mbudrepdata.client = '&lt;client&gt;' AND mbudrepdata.bud_code = '&lt;bud_code&gt;'</t>
  </si>
  <si>
    <t>SQL,14 SELECT mbudrepdata.col_amount,mbudrepdata.col_code,mbudrepdata.rep_seq_no FROM mbudrepdata WHERE mbudrepdata.rep_code = 'TB'  AND mbudrepdata.client = '&lt;client&gt;' AND mbudrepdata.bud_code = '&lt;bud_code&gt;'</t>
  </si>
  <si>
    <t>SQL,12 SELECT mbudrepdata.col_amount,mbudrepdata.col_code,mbudrepdata.rep_seq_no FROM mbudrepdata WHERE mbudrepdata.rep_code = 'TB'  AND mbudrepdata.client = '&lt;client&gt;' AND mbudrepdata.bud_code = '&lt;bud_code&gt;'</t>
  </si>
  <si>
    <t xml:space="preserve">SQL,15 SELECT mbudrepdata.bud_code,mbudrepdata.col_amount,mbudrepdata.col_code,mbudrepdata.rep_seq_no,mbudrepdata.rep_code FROM mbudrepdata WHERE mbudrepdata.client = '&lt;client&gt;' </t>
  </si>
  <si>
    <t>crosstab,15 rep_code</t>
  </si>
  <si>
    <t xml:space="preserve">SQL,13 SELECT mbudrepdata.bud_code,mbudrepdata.col_amount,mbudrepdata.col_code,mbudrepdata.rep_seq_no,mbudrepdata.rep_code FROM mbudrepdata WHERE mbudrepdata.client = '&lt;client&gt;' </t>
  </si>
  <si>
    <t>crosstab,13 rep_code</t>
  </si>
  <si>
    <t>Sub-total All Service Divisions</t>
  </si>
  <si>
    <t>Grand Total</t>
  </si>
  <si>
    <t>Provision of Goods and Services</t>
  </si>
  <si>
    <t>Contributions by Other Authorities</t>
  </si>
  <si>
    <t>Estimated Dr/Cr Balances</t>
  </si>
  <si>
    <t>Commercial Rates to be levied</t>
  </si>
  <si>
    <t>Annual Rate on valuation</t>
  </si>
  <si>
    <t>Government Grants/
Subsidies</t>
  </si>
  <si>
    <t>10;20;30;40;50;60;70;80</t>
  </si>
  <si>
    <t>crosstab,1 rep_code</t>
  </si>
  <si>
    <t>TA</t>
  </si>
  <si>
    <t>TE</t>
  </si>
  <si>
    <t>TD</t>
  </si>
  <si>
    <t>crosstab,2 rep_code</t>
  </si>
  <si>
    <t>crosstab,14 bud_code</t>
  </si>
  <si>
    <t xml:space="preserve">SQL,1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(mbudrepdata.rep_code='TA') AND (mbudrepdata.rep_seq_no In ('10','20','30','40','50','60','70','80')) AND (mbudrepdata.client = '&lt;client&gt;') </t>
  </si>
  <si>
    <t>sheet</t>
  </si>
  <si>
    <t>Exp &amp; Inc by SVCDIV A&amp;B</t>
  </si>
  <si>
    <t>Control</t>
  </si>
  <si>
    <t>Add the name of ALL Sheets so that Excelerator can be run for All Sheets together</t>
  </si>
  <si>
    <t>Move this sheet to run after Exp &amp; Inc by AUTHTYPE</t>
  </si>
  <si>
    <t>Exp &amp; Inc by AUTHTYPE rename the word "outturn" in the heading to "budget"</t>
  </si>
  <si>
    <t xml:space="preserve">Correct the spelling in Pension Related Deductions </t>
  </si>
  <si>
    <t>Insert Marker (4) into last column heading (Budget 2009)</t>
  </si>
  <si>
    <t>Insert the formula in the Total 2010 Budget column</t>
  </si>
  <si>
    <t>Amend Print Area selection</t>
  </si>
  <si>
    <t>Centre the Print Area</t>
  </si>
  <si>
    <t>Change the Pension Related Deductions Bar Chart colour and added a border</t>
  </si>
  <si>
    <t>Change the Pension Related Deductions Pie Chart colour</t>
  </si>
  <si>
    <t>Insert the formula for Pension Related Deductions in the Total columns</t>
  </si>
  <si>
    <t>Amend City Councils so there are no Spaces</t>
  </si>
  <si>
    <t>Regional Road – Maintenance and Improvement</t>
  </si>
  <si>
    <t>Amend heading to Regional Road - Maintenance and Improvement</t>
  </si>
  <si>
    <t>Insert Dividing lines between individual Services Headings and Totals</t>
  </si>
  <si>
    <t>Amend Totals for Town Councils - Error showing in column</t>
  </si>
  <si>
    <t>SQL,4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'110') AND (mbudrepdata.client = '&lt;client&gt;')</t>
  </si>
  <si>
    <t xml:space="preserve">    Total For Service Division</t>
  </si>
  <si>
    <t xml:space="preserve">   Total For Service Division</t>
  </si>
  <si>
    <t>SQL,5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and mbudrepdata.rep_code = 'TB'</t>
  </si>
  <si>
    <t>As Per Tables</t>
  </si>
  <si>
    <t>Difference</t>
  </si>
  <si>
    <t xml:space="preserve"> EXPENDITURE</t>
  </si>
  <si>
    <t xml:space="preserve">             €</t>
  </si>
  <si>
    <t>Exp &amp; Inc by Authority Type</t>
  </si>
  <si>
    <t>Summary I&amp;E by Div</t>
  </si>
  <si>
    <t>Exp &amp; Inc by SVCDIV G&amp;H</t>
  </si>
  <si>
    <t xml:space="preserve"> </t>
  </si>
  <si>
    <t>INCOME</t>
  </si>
  <si>
    <t>10;20;30;40;50;60;100;70;80;90;110</t>
  </si>
  <si>
    <t xml:space="preserve">summary,5 </t>
  </si>
  <si>
    <t>Divisional Total</t>
  </si>
  <si>
    <t>Less Inter Local Authority Contributions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</si>
  <si>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'TFDIVAIN'</t>
  </si>
  <si>
    <t xml:space="preserve">summary,15 </t>
  </si>
  <si>
    <t>120;130;140;150;160;170;180;190;200;210;220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</si>
  <si>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'TFDIVBIN'</t>
  </si>
  <si>
    <t>230;240;250;260;270;280;290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</si>
  <si>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'TFDIVCIN'</t>
  </si>
  <si>
    <t>300;310;320;330;340;350;360;370;380;390;400;410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</si>
  <si>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'TFDIVDIN'</t>
  </si>
  <si>
    <t>420;430;440;450;460;470;480;490;500;510;520;530;540;550</t>
  </si>
  <si>
    <t>summary,20</t>
  </si>
  <si>
    <t>SQL,20 SELECT mbudrepdata.bud_code,mbudrepdata.col_amount,mbudrepdata.col_code,mbudrepdata.rep_seq_no,mbudrepdata.rep_code FROM mbudrepdata WHERE mbudrepdata.client = '&lt;client&gt;' and mbudrepdata.bud_code = '&lt;bud_code&gt;' and mbudrepdata.rep_code = 'TFDIVEIN'</t>
  </si>
  <si>
    <t>560;570;580;590;600;610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</si>
  <si>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'TFDIVFIN'</t>
  </si>
  <si>
    <t>620;630;640;650;660;670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</si>
  <si>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'TFDIVGIN'</t>
  </si>
  <si>
    <t>680;690;700;710;720;730;740;750;760;770;780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</si>
  <si>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'TFDIVHIN'</t>
  </si>
  <si>
    <t>Rev Inc &amp; Exp &amp; ARV</t>
  </si>
  <si>
    <t>ESTBAL</t>
  </si>
  <si>
    <t>RATEVAL</t>
  </si>
  <si>
    <t>crosstab,9 rel_value</t>
  </si>
  <si>
    <t xml:space="preserve">SQL,9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='ESTBAL') AND (mbudrepdata.rep_seq_no = '10') AND (mbudrepdata.client = '&lt;client&gt;') </t>
  </si>
  <si>
    <t>Version Control</t>
  </si>
  <si>
    <t>Version</t>
  </si>
  <si>
    <t>Sheet</t>
  </si>
  <si>
    <t>Report/File</t>
  </si>
  <si>
    <t>Change made</t>
  </si>
  <si>
    <t>Date</t>
  </si>
  <si>
    <t>Person</t>
  </si>
  <si>
    <t>Maureen Simpson</t>
  </si>
  <si>
    <t>Excelerator Report</t>
  </si>
  <si>
    <t>Register of changes made to Budget Publication 2010</t>
  </si>
  <si>
    <t>V1.37</t>
  </si>
  <si>
    <t>Checks Sheet</t>
  </si>
  <si>
    <t>New Checks Sheet added for Expenditure and Income reconciliation</t>
  </si>
  <si>
    <t>Exp by Div Bar Chart</t>
  </si>
  <si>
    <t>Euro sign added to Expenditure by Division Bar Chart</t>
  </si>
  <si>
    <t>Revenue Exp &amp; Inc &amp; ARV</t>
  </si>
  <si>
    <t>Insert a new Overall Total Income Formulae at end of page</t>
  </si>
  <si>
    <t>Insert new formulae for the calculation of Commercial Rates to be levied</t>
  </si>
  <si>
    <t>Revenue I&amp;E SVCDIV A</t>
  </si>
  <si>
    <t>Revenue I&amp;E SVCDIV B</t>
  </si>
  <si>
    <t>Revenue I&amp;E SVCDIV C</t>
  </si>
  <si>
    <t>Revenue I&amp;E SVCDIV D</t>
  </si>
  <si>
    <t>Revenue I&amp;E SVCDIV E</t>
  </si>
  <si>
    <t>Revenue I&amp;E SVCDIV F</t>
  </si>
  <si>
    <t>Revenue I&amp;E SVCDIV G</t>
  </si>
  <si>
    <t>Revenue I&amp;E SVCDIV H</t>
  </si>
  <si>
    <t>Change Miscellaneous Bodies to be shown as a Total figure only for Expenditure &amp; Income</t>
  </si>
  <si>
    <t>Summarise Miscellaneous Bodies into one line</t>
  </si>
  <si>
    <t>Debit/Credit Balances are now extracted from Agresso</t>
  </si>
  <si>
    <t>Net Effective Valuations are now extracted from Agresso</t>
  </si>
  <si>
    <t>Exp &amp; Inc By AUTHTYPE</t>
  </si>
  <si>
    <t>Amend the formulae on the Annual Rate on Valuation column re the DIV/0 being shown - should be 0</t>
  </si>
  <si>
    <t>Manual Entries</t>
  </si>
  <si>
    <t>Manual Entries Sheet deleted.  Provision for Dr/Cr Balances and Net Effective Valuation now extracted from Agresso</t>
  </si>
  <si>
    <t>Provision for Debit/Credit Balances are now extracted from Agresso.  Insert new sequel 9</t>
  </si>
  <si>
    <t>Pension Related Deductions</t>
  </si>
  <si>
    <t>Pension Related Deductions added.  Insert new sequel 10</t>
  </si>
  <si>
    <t>Sources of Income Bar Chart</t>
  </si>
  <si>
    <t>Amend Chart Legend to include Pension Related Deductions</t>
  </si>
  <si>
    <t>Sources of Income Pie Chart</t>
  </si>
  <si>
    <t>Pension Related Deductions added</t>
  </si>
  <si>
    <t>Pension Related Deductions Column added</t>
  </si>
  <si>
    <t>Register of changes made to Budget Publication 2009</t>
  </si>
  <si>
    <t>V1.36</t>
  </si>
  <si>
    <t>Exp &amp; Inc by AUTHTYPE</t>
  </si>
  <si>
    <t>Amend the last Column heading.  Change descriptin from "Outturn" to "Budget"</t>
  </si>
  <si>
    <t>Amend Note 3.  This reads "See Appendix 2 Paragraph 10".  This should refer to Paragraph 11</t>
  </si>
  <si>
    <t>Exp &amp; Inc by SVCDIV C&amp;D</t>
  </si>
  <si>
    <t>Format Cells D105 and E105 to No Decimal Places</t>
  </si>
  <si>
    <t>Exp &amp; Inc by SVCDIV E&amp;F</t>
  </si>
  <si>
    <t>Format Cells D119 - D127 and E119 - E127 to No Decimal Places</t>
  </si>
  <si>
    <t>Format Column B Width to 21.00</t>
  </si>
  <si>
    <t>Revenue I&amp;E SVCDIV A - H</t>
  </si>
  <si>
    <t>All sheets A - H Increase Column width to 12.29</t>
  </si>
  <si>
    <t>Change the formula in each row from SUM 85:88 to be the SubTotal in Row 89 which is the SUM of 85 to 88 anyway</t>
  </si>
  <si>
    <t>Change the formula in the TOTAL Column to use Exp &amp; Inc by AUTHTYPE SubTotal Row 89 instead of using the Total Income in Row 92 i.e excluding the Dr/Cr Balances and the County Demand.</t>
  </si>
  <si>
    <t>Change the formula in the % Column to use Exp &amp; Inc by AUTHTYPE SubTotal Row 89 instead of using the Total Income in Row 92 i.e excluding the Dr/Cr Balances and the County Demand.</t>
  </si>
  <si>
    <t>Include a Note stating that "Calculation is based on total income excluding County Demand and Debit/Credit Balances"</t>
  </si>
  <si>
    <t>V1.38</t>
  </si>
  <si>
    <t>SQL,6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In ('10','20','30','40','50','60','70','80','90','100','110','120')) AND (mbudrepdata.client = '&lt;client&gt;')</t>
  </si>
  <si>
    <t>V1.39</t>
  </si>
  <si>
    <t>Amended Total Income formula to be Sub-Total minus Provision for Dr/Cr Balances plus County Demand</t>
  </si>
  <si>
    <t>Added Pension Related Deductions into Commercial Rates figure rep seq no 120</t>
  </si>
  <si>
    <t>Added NPPR into Goods &amp; Services figure rep seq no 190</t>
  </si>
  <si>
    <t>Added NPPR into Goods &amp; Services figure SQL 1,2,3,4,5 rep seq no 190</t>
  </si>
  <si>
    <t>Amended Commercial Rates to be levied formula.  (CO C-I-J+K+L; CI C-I+J; TC/BC/NR C-I+J+K+L)</t>
  </si>
  <si>
    <t>Added Pension Related Deductions into Bottom of sheet</t>
  </si>
  <si>
    <t>SQL,2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= '160') AND (mbudrepdata.client = '&lt;client&gt;')</t>
  </si>
  <si>
    <t>crosstab,8 bud_code</t>
  </si>
  <si>
    <t>crosstab,7 bud_code</t>
  </si>
  <si>
    <t>crosstab,6 bud_code</t>
  </si>
  <si>
    <t>crosstab,5 bud_code</t>
  </si>
  <si>
    <t>crosstab,4 bud_code</t>
  </si>
  <si>
    <t>crosstab,3 bud_code</t>
  </si>
  <si>
    <t>crosstab,2 bud_code</t>
  </si>
  <si>
    <t>%</t>
  </si>
  <si>
    <t>Government Grants/Subsidies</t>
  </si>
  <si>
    <t>TOTAL</t>
  </si>
  <si>
    <t>crosstab,4 rel_value</t>
  </si>
  <si>
    <t>crosstab,5 rel_value</t>
  </si>
  <si>
    <t>crosstab,6 rel_value</t>
  </si>
  <si>
    <t>Total Income</t>
  </si>
  <si>
    <t>Provision for Debit/Credit Balances</t>
  </si>
  <si>
    <t>crosstab,5 rep_seq_no</t>
  </si>
  <si>
    <t>crosstab,6 rep_seq_no</t>
  </si>
  <si>
    <t>crosstab,7 rep_seq_no</t>
  </si>
  <si>
    <t>crosstab,8 rep_seq_no</t>
  </si>
  <si>
    <t>Total</t>
  </si>
  <si>
    <t>col_amount</t>
  </si>
  <si>
    <t>crosstab,1 col_code</t>
  </si>
  <si>
    <t>crosstab,2 col_code</t>
  </si>
  <si>
    <t>crosstab,3 col_code</t>
  </si>
  <si>
    <t>crosstab,4 col_code</t>
  </si>
  <si>
    <t>crosstab,5 col_code</t>
  </si>
  <si>
    <t>crosstab,6 col_code</t>
  </si>
  <si>
    <t>QUERY,2</t>
  </si>
  <si>
    <t>QUERY,3</t>
  </si>
  <si>
    <t>QUERY,4</t>
  </si>
  <si>
    <t>QUERY,5</t>
  </si>
  <si>
    <t>QUERY,6</t>
  </si>
  <si>
    <t>QUERY,1</t>
  </si>
  <si>
    <t>QUERY,7</t>
  </si>
  <si>
    <t>columns,7</t>
  </si>
  <si>
    <t>crosstab,7 col_code</t>
  </si>
  <si>
    <t>QUERY,8</t>
  </si>
  <si>
    <t>columns,8</t>
  </si>
  <si>
    <t>crosstab,8 col_code</t>
  </si>
  <si>
    <t>columns,1</t>
  </si>
  <si>
    <t>columns,2</t>
  </si>
  <si>
    <t>columns,3</t>
  </si>
  <si>
    <t>columns,4</t>
  </si>
  <si>
    <t>columns,5</t>
  </si>
  <si>
    <t>columns,6</t>
  </si>
  <si>
    <t>Expenditure</t>
  </si>
  <si>
    <t>Income</t>
  </si>
  <si>
    <t>€</t>
  </si>
  <si>
    <t>crosstab,1 rep_seq_no</t>
  </si>
  <si>
    <t>crosstab,2 rep_seq_no</t>
  </si>
  <si>
    <t>crosstab,3 rep_seq_no</t>
  </si>
  <si>
    <t>crosstab,4 rep_seq_no</t>
  </si>
  <si>
    <t>REVENUE EXPENDITURE AND INCOME</t>
  </si>
  <si>
    <t>* This sheet is manipulated by the 'Options...' dialog and should not be changed by hand</t>
  </si>
  <si>
    <t>description</t>
  </si>
  <si>
    <t>group,1 description</t>
  </si>
  <si>
    <t>Client</t>
  </si>
  <si>
    <t>Datasource</t>
  </si>
  <si>
    <t>Budget Publication</t>
  </si>
  <si>
    <t>Budget 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</si>
  <si>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</si>
  <si>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</si>
  <si>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</si>
  <si>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</si>
  <si>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</si>
  <si>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set</t>
  </si>
  <si>
    <t>client</t>
  </si>
  <si>
    <t>datasource</t>
  </si>
  <si>
    <t>period00</t>
  </si>
  <si>
    <t>period13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</si>
  <si>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</si>
  <si>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</si>
  <si>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</si>
  <si>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</si>
  <si>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</si>
  <si>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</si>
  <si>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Maintenance/Improvement of LA Housing Units</t>
  </si>
  <si>
    <t>Housing Assessment, Allocation and Transfer</t>
  </si>
  <si>
    <t>Housing Rent and Tenant Purchase Administration</t>
  </si>
  <si>
    <t>Housing Community Development Support</t>
  </si>
  <si>
    <t>Administration of Homeless Service</t>
  </si>
  <si>
    <t>Support to Housing Capital Prog.</t>
  </si>
  <si>
    <t>RAS Programme</t>
  </si>
  <si>
    <t xml:space="preserve">Housing Loans </t>
  </si>
  <si>
    <t>Housing Grants</t>
  </si>
  <si>
    <t>Agency &amp; Recoupable Services</t>
  </si>
  <si>
    <t>Total For Service Division</t>
  </si>
  <si>
    <t>National Primary Road – Maintenance and Improvement</t>
  </si>
  <si>
    <t>National Secondary Road – Maintenance and Improvement</t>
  </si>
  <si>
    <t>Local Road - Maintenance and Improvement</t>
  </si>
  <si>
    <t>Public Lighting</t>
  </si>
  <si>
    <t>Traffic Management Improvement</t>
  </si>
  <si>
    <t>Road Safety Engineering Improvements</t>
  </si>
  <si>
    <t>Road Safety Promotion/Education</t>
  </si>
  <si>
    <t>Car Parking</t>
  </si>
  <si>
    <t>Support to Roads Capital Programme</t>
  </si>
  <si>
    <t>Water Supply</t>
  </si>
  <si>
    <t>Waste Water Treatment</t>
  </si>
  <si>
    <t>Collection of Water and Waste Water Charges</t>
  </si>
  <si>
    <t>Public Conveniences</t>
  </si>
  <si>
    <t>Admin of Group and Private Installations</t>
  </si>
  <si>
    <t>Support to Water Capital Programme</t>
  </si>
  <si>
    <t>Forward Planning</t>
  </si>
  <si>
    <t>Development Management</t>
  </si>
  <si>
    <t>Enforcement</t>
  </si>
  <si>
    <t>Industrial and Commercial Facilities</t>
  </si>
  <si>
    <t>Tourism Development and Promotion</t>
  </si>
  <si>
    <t>Community and Enterprise Function</t>
  </si>
  <si>
    <t>Unfinished Housing Estates</t>
  </si>
  <si>
    <t>Building Control</t>
  </si>
  <si>
    <t>Economic Development and Promotion</t>
  </si>
  <si>
    <t>Property Management</t>
  </si>
  <si>
    <t>Heritage and Conservation Services</t>
  </si>
  <si>
    <t>Landfill Operation and Aftercare</t>
  </si>
  <si>
    <t>Recovery &amp; Recycling Facilities Operations</t>
  </si>
  <si>
    <t>Waste to Energy Facilities Operations</t>
  </si>
  <si>
    <t>Provision of Waste to Collection Services</t>
  </si>
  <si>
    <t>Litter Management</t>
  </si>
  <si>
    <t>Street Cleaning</t>
  </si>
  <si>
    <t>Waste Regulations, Monitoring and Enforcement</t>
  </si>
  <si>
    <t>Waste Management Planning</t>
  </si>
  <si>
    <t>Maintenance and Upkeep of Burial Grounds</t>
  </si>
  <si>
    <t>Safety of Structures and Places</t>
  </si>
  <si>
    <t>Operation of Fire Service</t>
  </si>
  <si>
    <t>Fire Prevention</t>
  </si>
  <si>
    <t>Water Quality, Air and Noise Pollution</t>
  </si>
  <si>
    <t>Leisure Facilities Operations</t>
  </si>
  <si>
    <t>Operation of Library and Archival Service</t>
  </si>
  <si>
    <t>Outdoor Leisure Areas Operations</t>
  </si>
  <si>
    <t>Community Sport and Recreational Development</t>
  </si>
  <si>
    <t>Operation of Arts Programme</t>
  </si>
  <si>
    <t>Land Drainage Costs</t>
  </si>
  <si>
    <t>Operation and Maintenance of Piers and Harbours</t>
  </si>
  <si>
    <t>Coastal Protection</t>
  </si>
  <si>
    <t>Veterinary Service</t>
  </si>
  <si>
    <t>Educational Support Services</t>
  </si>
  <si>
    <t>Profit/Loss Machinery Account</t>
  </si>
  <si>
    <t>Profit/Loss Stores Account</t>
  </si>
  <si>
    <t>Administration of Rates</t>
  </si>
  <si>
    <t>Franchise Costs</t>
  </si>
  <si>
    <t>Operation and Morgue and Coroner Expenses</t>
  </si>
  <si>
    <t>Weighbridges</t>
  </si>
  <si>
    <t>Operation of  Markets and Casual Trading</t>
  </si>
  <si>
    <t>Malicious Damage</t>
  </si>
  <si>
    <t>Local Representation/Civic Leadership</t>
  </si>
  <si>
    <t>Motor  Taxation</t>
  </si>
  <si>
    <t>budyear</t>
  </si>
  <si>
    <t>bud_code</t>
  </si>
  <si>
    <t>*set</t>
  </si>
  <si>
    <t>columnsign,1</t>
  </si>
  <si>
    <t>n</t>
  </si>
  <si>
    <t>y</t>
  </si>
  <si>
    <t>columnsign,2</t>
  </si>
  <si>
    <t>columnsign,3</t>
  </si>
  <si>
    <t>columnsign,4</t>
  </si>
  <si>
    <t>group,6 description</t>
  </si>
  <si>
    <t>group,11 description</t>
  </si>
  <si>
    <t>columnsign,5</t>
  </si>
  <si>
    <t>QUERY,9</t>
  </si>
  <si>
    <t>columns,9</t>
  </si>
  <si>
    <t>crosstab,9 col_code</t>
  </si>
  <si>
    <t>crosstab,9 rep_seq_no</t>
  </si>
  <si>
    <t>columnsign,9</t>
  </si>
  <si>
    <t>60;100</t>
  </si>
  <si>
    <t>columnsign,6</t>
  </si>
  <si>
    <t>columnsign,7</t>
  </si>
  <si>
    <t>columnsign,8</t>
  </si>
  <si>
    <t>QUERY,10</t>
  </si>
  <si>
    <t>columns,10</t>
  </si>
  <si>
    <t>crosstab,10 col_code</t>
  </si>
  <si>
    <t>crosstab,10 rep_seq_no</t>
  </si>
  <si>
    <t>columnsign,10</t>
  </si>
  <si>
    <t>QUERY,11</t>
  </si>
  <si>
    <t>columns,11</t>
  </si>
  <si>
    <t>crosstab,11 col_code</t>
  </si>
  <si>
    <t>crosstab,11 rep_seq_no</t>
  </si>
  <si>
    <t>columnsign,11</t>
  </si>
  <si>
    <t>QUERY,12</t>
  </si>
  <si>
    <t>columns,12</t>
  </si>
  <si>
    <t>crosstab,12 col_code</t>
  </si>
  <si>
    <t>crosstab,12 rep_seq_no</t>
  </si>
  <si>
    <t>columnsign,12</t>
  </si>
  <si>
    <t>group,16 description</t>
  </si>
  <si>
    <t>QUERY,13</t>
  </si>
  <si>
    <t>columns,13</t>
  </si>
  <si>
    <t>crosstab,13 col_code</t>
  </si>
  <si>
    <t>crosstab,13 rep_seq_no</t>
  </si>
  <si>
    <t>columnsign,13</t>
  </si>
  <si>
    <t>QUERY,14</t>
  </si>
  <si>
    <t>columns,14</t>
  </si>
  <si>
    <t>crosstab,14 col_code</t>
  </si>
  <si>
    <t>crosstab,14 rep_seq_no</t>
  </si>
  <si>
    <t>columnsign,14</t>
  </si>
  <si>
    <t>QUERY,15</t>
  </si>
  <si>
    <t>columns,15</t>
  </si>
  <si>
    <t>crosstab,15 col_code</t>
  </si>
  <si>
    <t>crosstab,15 rep_seq_no</t>
  </si>
  <si>
    <t>columnsign,15</t>
  </si>
  <si>
    <t>QUERY,16</t>
  </si>
  <si>
    <t>columns,16</t>
  </si>
  <si>
    <t>crosstab,16 col_code</t>
  </si>
  <si>
    <t>crosstab,16 rep_seq_no</t>
  </si>
  <si>
    <t>columnsign,16</t>
  </si>
  <si>
    <t>Expenditure and Income</t>
  </si>
  <si>
    <t>summary,3</t>
  </si>
  <si>
    <t>summary,4</t>
  </si>
  <si>
    <t>summary,5</t>
  </si>
  <si>
    <t>Goods/Services</t>
  </si>
  <si>
    <t>Commercial Rates</t>
  </si>
  <si>
    <t>Total Expenditure</t>
  </si>
  <si>
    <t xml:space="preserve"> Government Grants/Subsidies</t>
  </si>
  <si>
    <t>Expenditure Financed by</t>
  </si>
  <si>
    <t>crosstab,1 rel_value</t>
  </si>
  <si>
    <t>NR</t>
  </si>
  <si>
    <t>summary,1, hidden</t>
  </si>
  <si>
    <t>summary,2, hidden</t>
  </si>
  <si>
    <t>Less: Contributions from Other Local Authorities</t>
  </si>
  <si>
    <t>crosstab,2 rel_value</t>
  </si>
  <si>
    <t>crosstab,3 rel_value</t>
  </si>
  <si>
    <t>10;20</t>
  </si>
  <si>
    <t>summary,1,hidden</t>
  </si>
  <si>
    <t>summary,2,hidden</t>
  </si>
  <si>
    <t>Less:  Contributions from Other Local Authorities</t>
  </si>
  <si>
    <t>summary,3,hidden</t>
  </si>
  <si>
    <t>summary,4,hidden</t>
  </si>
  <si>
    <t>summary,5,hidden</t>
  </si>
  <si>
    <t>summary,6,hidden</t>
  </si>
  <si>
    <t>summary,7,hidden</t>
  </si>
  <si>
    <t>summary,8,hidden</t>
  </si>
  <si>
    <t>summary,9,hidden</t>
  </si>
  <si>
    <t>summary,10,hidden</t>
  </si>
  <si>
    <t>summary,11,hidden</t>
  </si>
  <si>
    <t>summary,12,hidden</t>
  </si>
  <si>
    <t>summary,13,hidden</t>
  </si>
  <si>
    <t>summary,14,hidden</t>
  </si>
  <si>
    <t>summary,15,hidden</t>
  </si>
  <si>
    <t>summary,16,hidden</t>
  </si>
  <si>
    <t>Division</t>
  </si>
  <si>
    <t>General Purpose Grants</t>
  </si>
  <si>
    <t>crosstab,1 bud_code</t>
  </si>
  <si>
    <t>crosstab,9 bud_code</t>
  </si>
  <si>
    <t>crosstab,10 bud_code</t>
  </si>
  <si>
    <t>crosstab,11 bud_code</t>
  </si>
  <si>
    <t>crosstab,12 bud_code</t>
  </si>
  <si>
    <t>crosstab,13 bud_code</t>
  </si>
  <si>
    <t>crosstab,15 bud_code</t>
  </si>
  <si>
    <t>crosstab,16 bud_code</t>
  </si>
  <si>
    <t xml:space="preserve">Division A - Housing and Building </t>
  </si>
  <si>
    <t xml:space="preserve">Division B - Road Transportation &amp; Safety </t>
  </si>
  <si>
    <t>Division C - Water Services</t>
  </si>
  <si>
    <t>Division D - Development Management</t>
  </si>
  <si>
    <t>Division E - Environmental Services</t>
  </si>
  <si>
    <t>Division F - Recreation and Amenity</t>
  </si>
  <si>
    <t>Division G - Agriculture, Education, Health &amp; Welfare</t>
  </si>
  <si>
    <t>Division H - Miscellaneous Services</t>
  </si>
  <si>
    <t>summary,6, hidden</t>
  </si>
  <si>
    <t>Rates</t>
  </si>
  <si>
    <t>Service Division A</t>
  </si>
  <si>
    <t>Service Division B</t>
  </si>
  <si>
    <t>Service Division C</t>
  </si>
  <si>
    <t>Service Division D</t>
  </si>
  <si>
    <t>Service Division E</t>
  </si>
  <si>
    <t>Service Division F</t>
  </si>
  <si>
    <t>Service Division G</t>
  </si>
  <si>
    <t>Service Division H</t>
  </si>
  <si>
    <t xml:space="preserve"> - Housing and Building </t>
  </si>
  <si>
    <t xml:space="preserve"> - Road Transportation &amp; Safety </t>
  </si>
  <si>
    <t xml:space="preserve"> - Water Services</t>
  </si>
  <si>
    <t xml:space="preserve"> - Development Management</t>
  </si>
  <si>
    <t xml:space="preserve"> - Environmental Services</t>
  </si>
  <si>
    <t xml:space="preserve"> - Recreation and Amenity</t>
  </si>
  <si>
    <t xml:space="preserve"> - Agriculture, Education, Health &amp; Welfare</t>
  </si>
  <si>
    <t xml:space="preserve"> - Miscellaneous Services</t>
  </si>
  <si>
    <t>Sub-Total</t>
  </si>
  <si>
    <t>summary,1</t>
  </si>
  <si>
    <t>Less:</t>
  </si>
  <si>
    <t>Inter-Authority Contributions</t>
  </si>
  <si>
    <t>RECREATION AND AMENITY</t>
  </si>
  <si>
    <t>MISCELLANEOUS SERVICES</t>
  </si>
  <si>
    <t>ALL AUTHORITIES INCOME AND EXPENDITURE CLASSIFIED BY SERVICE DIVISION</t>
  </si>
  <si>
    <t>Service Division and Services</t>
  </si>
  <si>
    <t>WATER SERVICES</t>
  </si>
  <si>
    <t>DEVELOPMENT MANAGEMENT</t>
  </si>
  <si>
    <t>ENVIRONMENTAL SERVICES</t>
  </si>
  <si>
    <t>AGRICULTURE, EDUCATION, HEALTH &amp; WELFARE</t>
  </si>
  <si>
    <t>C</t>
  </si>
  <si>
    <t>D</t>
  </si>
  <si>
    <t>F</t>
  </si>
  <si>
    <t>E</t>
  </si>
  <si>
    <t>G</t>
  </si>
  <si>
    <t>H</t>
  </si>
  <si>
    <t>L1</t>
  </si>
  <si>
    <t>Less: Inter Local Authority Contributions</t>
  </si>
  <si>
    <t>Overall Total</t>
  </si>
  <si>
    <t>LA Contributions</t>
  </si>
  <si>
    <t>Exp &amp; Inc by SVCDIV A&amp;B - G&amp;H</t>
  </si>
  <si>
    <t>Revenue I&amp;E SVC A-H</t>
  </si>
  <si>
    <t>v2.2</t>
  </si>
  <si>
    <t>Amended the sub-totals in "Revenue I &amp; E SCVDIV A" to "Revenue I &amp; E SCVDIV H".</t>
  </si>
  <si>
    <t>v2.4</t>
  </si>
  <si>
    <t>Checks</t>
  </si>
  <si>
    <t>Added Check re. LA Contributions</t>
  </si>
  <si>
    <t>v2.3</t>
  </si>
  <si>
    <t>Amended formulae in Checks tab</t>
  </si>
  <si>
    <t>v2.5</t>
  </si>
  <si>
    <t>S. Fitzgerald</t>
  </si>
  <si>
    <t>INCOME
- Goods &amp; Svcs + Grants &amp; Subs ONLY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</si>
  <si>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'TC')) AND mbudrepdata.client = '&lt;client&gt;' and mbudrepdata.bud_code = '&lt;bud_code&gt;' and mbudrepdata.rep_code = 'TB' AND mbudrepdata.authority in ('71','72','73','74','75','76','77','78','79','80','81','82','83','84','85','86','87','88') ORDER BY description</t>
  </si>
  <si>
    <t>v2.6</t>
  </si>
  <si>
    <t>Revenue I&amp;E SVCDIV B-H</t>
  </si>
  <si>
    <t>Correction of duplication of first Town council in listing using ORDER BY description</t>
  </si>
  <si>
    <t>v1.1</t>
  </si>
  <si>
    <t>v1.2</t>
  </si>
  <si>
    <t>Correction in cell J73</t>
  </si>
  <si>
    <t>Correction in cell J44, J51, J97, J103, J106, J107</t>
  </si>
  <si>
    <t>(1)</t>
  </si>
  <si>
    <t>(2)</t>
  </si>
  <si>
    <t>(3)</t>
  </si>
  <si>
    <t>Debit Balances are shown as plus values and credit balances are shown as minus values</t>
  </si>
  <si>
    <t>Correction of year in cell C112</t>
  </si>
  <si>
    <t>SQL,5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In ('10','20','30','40','50','60','70','80','90','100','110','120','130','140','150','170','180','190','200')) AND (mbudrepdata.client = '&lt;client&gt;')</t>
  </si>
  <si>
    <t>10;20;30;40;50;60;70;80;90;100;110;120;130;140;150;160;170;180;190;200;210;220</t>
  </si>
  <si>
    <t>10;20;30;40;50;60;70;80;90;100;110;120;130;140;150;170;180;190;200</t>
  </si>
  <si>
    <t>Update to SQL, 3 and SQL,5 for new rows added to TD and TE</t>
  </si>
  <si>
    <t>Update to columns D&amp;E for new rows added to TE and TE</t>
  </si>
  <si>
    <t>v1.0</t>
  </si>
  <si>
    <t>City &amp; County Councils</t>
  </si>
  <si>
    <t>Regional Assemblies</t>
  </si>
  <si>
    <r>
      <t>General Purpose Grant/Local Property Tax Allocations</t>
    </r>
    <r>
      <rPr>
        <vertAlign val="superscript"/>
        <sz val="10"/>
        <rFont val="Times New Roman"/>
        <family val="1"/>
      </rPr>
      <t>(1)</t>
    </r>
  </si>
  <si>
    <r>
      <t xml:space="preserve">Provision for Debit/ Credit Balances </t>
    </r>
    <r>
      <rPr>
        <vertAlign val="superscript"/>
        <sz val="10"/>
        <rFont val="Times New Roman"/>
        <family val="1"/>
      </rPr>
      <t>(3)</t>
    </r>
  </si>
  <si>
    <t>CO;CI</t>
  </si>
  <si>
    <t>Local Property Tax</t>
  </si>
  <si>
    <t>HAP Programme</t>
  </si>
  <si>
    <t>C08</t>
  </si>
  <si>
    <t>Local Authority Water &amp; Sanitary Services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</si>
  <si>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ORDER BY agldimvalue.description</t>
  </si>
  <si>
    <t>SQL,2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ORDER BY agldimvalue.description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</si>
  <si>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</t>
  </si>
  <si>
    <t>SQL,6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</t>
  </si>
  <si>
    <t>SQL,11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</t>
  </si>
  <si>
    <t>Merged City &amp; County Councils and deleted columns for City, Town &amp; Borough Councils</t>
  </si>
  <si>
    <t>Add SVC A12 HAP Programme</t>
  </si>
  <si>
    <t>Add SVC C08 Local Authority Water &amp; Sanitary Services</t>
  </si>
  <si>
    <t>Remove "Net amounts chargeable to Borough/Town Councils" column</t>
  </si>
  <si>
    <t>Remove "Net amounts chargeable as separate charges" column</t>
  </si>
  <si>
    <t>Merged City &amp; County Councils and deleted rows for City, Town &amp; Borough Councils</t>
  </si>
  <si>
    <t>Add SVC HAP Programme</t>
  </si>
  <si>
    <t>Add SVC Local Authority Water &amp; Sanitary Services</t>
  </si>
  <si>
    <t>Revenue I&amp;E SVCDIV B,D,E,F,G,H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</si>
  <si>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</t>
  </si>
  <si>
    <t>Calculation is based on total income excluding Debit/Credit Balances</t>
  </si>
  <si>
    <t>Miscellaneous Bodies</t>
  </si>
  <si>
    <t>v0.1</t>
  </si>
  <si>
    <t>CO;CI;NR</t>
  </si>
  <si>
    <t>Amend prior year comparative columns to remove BC and TC authority types</t>
  </si>
  <si>
    <t>Delete rows relating to County Demand</t>
  </si>
  <si>
    <t>Correct AUTHTYPE values in cell G52</t>
  </si>
  <si>
    <t>Correct formulae in cells K53 &amp; L53</t>
  </si>
  <si>
    <t>Remove incorrect line of SQL in row 23</t>
  </si>
  <si>
    <t>Added columnsign values in cells I20 &amp; J20</t>
  </si>
  <si>
    <t>Remove this tab completely</t>
  </si>
  <si>
    <t>Replace ‘General Purpose’ text in cell B43 to ‘Local Property Tax’</t>
  </si>
  <si>
    <t>Delete ‘County Demand’ text in cell B47</t>
  </si>
  <si>
    <t>Amend  formula used to calculate the ARV to include BYA</t>
  </si>
  <si>
    <t>Insert column for BYA</t>
  </si>
  <si>
    <t>Corrected formula for Goods &amp; Services in cell C41</t>
  </si>
  <si>
    <t>Amend SQL to include LPT Funding in Government Grants/Subsidies</t>
  </si>
  <si>
    <t>Amend SQL to remove 'BC';'TC'</t>
  </si>
  <si>
    <t>agresso</t>
  </si>
  <si>
    <t>See Introduction for detailed explanation</t>
  </si>
  <si>
    <t>Remove Pension Related Deductions from Pie chart &amp; legend</t>
  </si>
  <si>
    <t>See Introduction for detailed explanation - amended text from 'Appendix' to 'Introduction'</t>
  </si>
  <si>
    <t>Climate Change and Flooding</t>
  </si>
  <si>
    <t>E15</t>
  </si>
  <si>
    <t>summary,16</t>
  </si>
  <si>
    <t>SQL,16 SELECT mbudrepdata.col_amount,mbudrepdata.col_code,mbudrepdata.rep_seq_no FROM mbudrepdata WHERE mbudrepdata.rep_code = 'TB'  AND mbudrepdata.client = '&lt;client&gt;' AND mbudrepdata.bud_code = '&lt;bud_code&gt;'</t>
  </si>
  <si>
    <t>Add SVC E15 Climate Change and Flooding</t>
  </si>
  <si>
    <t>TFDIVAIN</t>
  </si>
  <si>
    <t>TFDIVBIN</t>
  </si>
  <si>
    <t>A</t>
  </si>
  <si>
    <t>HOUSING AND BUILDING</t>
  </si>
  <si>
    <t>B</t>
  </si>
  <si>
    <t>ROAD TRANSPORTATION &amp; SAFETY</t>
  </si>
  <si>
    <t>A01</t>
  </si>
  <si>
    <t>B01</t>
  </si>
  <si>
    <t>NP Road - Maintenance and Improvement</t>
  </si>
  <si>
    <t>A02</t>
  </si>
  <si>
    <t>B02</t>
  </si>
  <si>
    <t>NS Road - Maintenance and Improvement</t>
  </si>
  <si>
    <t>A03</t>
  </si>
  <si>
    <t>B03</t>
  </si>
  <si>
    <t>Regional Road - Maintenance and Improvement</t>
  </si>
  <si>
    <t>A04</t>
  </si>
  <si>
    <t>B04</t>
  </si>
  <si>
    <t>A05</t>
  </si>
  <si>
    <t>B05</t>
  </si>
  <si>
    <t xml:space="preserve">Public Lighting </t>
  </si>
  <si>
    <t>A06</t>
  </si>
  <si>
    <t>B06</t>
  </si>
  <si>
    <t>A07</t>
  </si>
  <si>
    <t>B07</t>
  </si>
  <si>
    <t>Road Safety Engineering Improvement</t>
  </si>
  <si>
    <t>A08</t>
  </si>
  <si>
    <t>Housing Loans</t>
  </si>
  <si>
    <t>B08</t>
  </si>
  <si>
    <t>A09</t>
  </si>
  <si>
    <t>B09</t>
  </si>
  <si>
    <t>A11</t>
  </si>
  <si>
    <t>B10</t>
  </si>
  <si>
    <t>Support to Roads Capital Prog.</t>
  </si>
  <si>
    <t>A12</t>
  </si>
  <si>
    <t>B11</t>
  </si>
  <si>
    <t>v1.3</t>
  </si>
  <si>
    <t>Corrected 'Sub-total All Service Divisions' row 107 (caused by deleting and re-instating Exp &amp; Inc by SVCDIV A&amp;B)</t>
  </si>
  <si>
    <t>Deleted and re-instated 'Exp &amp; Inc by SVCDIV A&amp;B' as it was causing an error loading the data via Excelerator</t>
  </si>
  <si>
    <t>v1.4</t>
  </si>
  <si>
    <t>Corrected TOTAL after the addition of row for 'Climate Change and Flooding'</t>
  </si>
  <si>
    <t>Update SQL for SQL,3</t>
  </si>
  <si>
    <t xml:space="preserve">Remove Pension Related Deductions </t>
  </si>
  <si>
    <t>SQL,3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='TE') AND (mbudrepdata.rep_seq_no In ('10','20','30','40','50','60','70','80','90','100','110','120','130','140','150','160','170','180','190','200','210','220','230','240','250')) AND (mbudrepdata.client = '&lt;client&gt;')</t>
  </si>
  <si>
    <t>INSERTED GROUP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</si>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</sst>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_);_(* \(#,##0\);_(* &quot;-&quot;_);_(@_)"/>
    <numFmt numFmtId="165" formatCode="0.0%"/>
    <numFmt numFmtId="166" formatCode="0.0"/>
    <numFmt numFmtId="167" formatCode="_-* #,##0_-;\-* #,##0_-;_-* &quot;-&quot;??_-;_-@_-"/>
    <numFmt numFmtId="168" formatCode="&quot;€&quot;#,##0"/>
    <numFmt numFmtId="169" formatCode="#,##0_ ;\-#,##0\ "/>
  </numFmts>
  <fonts count="1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u/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 vertical="top"/>
    </xf>
    <xf numFmtId="3" fontId="2" fillId="0" borderId="0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/>
    <xf numFmtId="0" fontId="2" fillId="0" borderId="0" xfId="0" applyFont="1" applyFill="1"/>
    <xf numFmtId="0" fontId="2" fillId="0" borderId="0" xfId="0" quotePrefix="1" applyFont="1" applyFill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0" fillId="0" borderId="0" xfId="0" applyFill="1"/>
    <xf numFmtId="4" fontId="2" fillId="0" borderId="5" xfId="0" applyNumberFormat="1" applyFont="1" applyBorder="1"/>
    <xf numFmtId="4" fontId="2" fillId="0" borderId="0" xfId="0" applyNumberFormat="1" applyFont="1"/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quotePrefix="1" applyFont="1" applyFill="1" applyAlignment="1">
      <alignment horizontal="right" vertical="top"/>
    </xf>
    <xf numFmtId="0" fontId="2" fillId="4" borderId="0" xfId="0" applyFont="1" applyFill="1"/>
    <xf numFmtId="0" fontId="2" fillId="4" borderId="7" xfId="0" applyFont="1" applyFill="1" applyBorder="1"/>
    <xf numFmtId="4" fontId="2" fillId="4" borderId="8" xfId="0" applyNumberFormat="1" applyFont="1" applyFill="1" applyBorder="1"/>
    <xf numFmtId="4" fontId="2" fillId="4" borderId="9" xfId="0" applyNumberFormat="1" applyFont="1" applyFill="1" applyBorder="1"/>
    <xf numFmtId="4" fontId="2" fillId="0" borderId="10" xfId="0" applyNumberFormat="1" applyFont="1" applyBorder="1"/>
    <xf numFmtId="0" fontId="2" fillId="4" borderId="11" xfId="0" applyFont="1" applyFill="1" applyBorder="1"/>
    <xf numFmtId="4" fontId="2" fillId="4" borderId="12" xfId="0" applyNumberFormat="1" applyFont="1" applyFill="1" applyBorder="1"/>
    <xf numFmtId="3" fontId="2" fillId="0" borderId="6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0" fillId="0" borderId="0" xfId="0" applyFill="1" applyBorder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2" fillId="5" borderId="0" xfId="0" applyFont="1" applyFill="1"/>
    <xf numFmtId="165" fontId="2" fillId="0" borderId="4" xfId="0" applyNumberFormat="1" applyFont="1" applyBorder="1" applyAlignment="1">
      <alignment horizontal="right"/>
    </xf>
    <xf numFmtId="0" fontId="2" fillId="0" borderId="13" xfId="0" applyFont="1" applyBorder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4" borderId="0" xfId="0" applyFont="1" applyFill="1" applyBorder="1"/>
    <xf numFmtId="165" fontId="4" fillId="0" borderId="13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 applyFill="1" applyAlignment="1"/>
    <xf numFmtId="4" fontId="2" fillId="0" borderId="1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/>
    <xf numFmtId="0" fontId="2" fillId="4" borderId="17" xfId="0" applyFont="1" applyFill="1" applyBorder="1"/>
    <xf numFmtId="4" fontId="2" fillId="4" borderId="18" xfId="0" applyNumberFormat="1" applyFont="1" applyFill="1" applyBorder="1"/>
    <xf numFmtId="0" fontId="2" fillId="0" borderId="19" xfId="0" applyFont="1" applyBorder="1"/>
    <xf numFmtId="0" fontId="2" fillId="0" borderId="20" xfId="0" applyFont="1" applyBorder="1"/>
    <xf numFmtId="3" fontId="2" fillId="0" borderId="21" xfId="0" applyNumberFormat="1" applyFont="1" applyBorder="1"/>
    <xf numFmtId="0" fontId="8" fillId="0" borderId="20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2" fillId="0" borderId="24" xfId="0" applyFont="1" applyBorder="1"/>
    <xf numFmtId="0" fontId="2" fillId="0" borderId="17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wrapText="1"/>
    </xf>
    <xf numFmtId="0" fontId="7" fillId="0" borderId="1" xfId="0" applyFont="1" applyBorder="1"/>
    <xf numFmtId="168" fontId="2" fillId="0" borderId="0" xfId="0" applyNumberFormat="1" applyFont="1" applyBorder="1"/>
    <xf numFmtId="0" fontId="0" fillId="0" borderId="28" xfId="0" applyBorder="1"/>
    <xf numFmtId="3" fontId="4" fillId="0" borderId="29" xfId="0" applyNumberFormat="1" applyFont="1" applyBorder="1" applyAlignment="1">
      <alignment vertical="top"/>
    </xf>
    <xf numFmtId="3" fontId="4" fillId="0" borderId="29" xfId="0" applyNumberFormat="1" applyFont="1" applyBorder="1" applyAlignment="1">
      <alignment horizontal="center" wrapText="1"/>
    </xf>
    <xf numFmtId="3" fontId="4" fillId="0" borderId="30" xfId="0" applyNumberFormat="1" applyFont="1" applyBorder="1" applyAlignment="1">
      <alignment horizontal="center" wrapText="1"/>
    </xf>
    <xf numFmtId="0" fontId="0" fillId="0" borderId="31" xfId="0" applyBorder="1"/>
    <xf numFmtId="3" fontId="2" fillId="0" borderId="32" xfId="0" applyNumberFormat="1" applyFont="1" applyBorder="1"/>
    <xf numFmtId="3" fontId="2" fillId="0" borderId="31" xfId="0" applyNumberFormat="1" applyFont="1" applyBorder="1"/>
    <xf numFmtId="0" fontId="12" fillId="0" borderId="0" xfId="0" applyFont="1"/>
    <xf numFmtId="0" fontId="4" fillId="0" borderId="24" xfId="0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21" xfId="0" applyNumberFormat="1" applyFont="1" applyBorder="1"/>
    <xf numFmtId="0" fontId="13" fillId="0" borderId="0" xfId="0" applyFont="1" applyFill="1"/>
    <xf numFmtId="0" fontId="6" fillId="0" borderId="0" xfId="0" applyFont="1" applyFill="1"/>
    <xf numFmtId="0" fontId="7" fillId="0" borderId="33" xfId="0" applyFont="1" applyBorder="1"/>
    <xf numFmtId="3" fontId="7" fillId="0" borderId="15" xfId="0" applyNumberFormat="1" applyFont="1" applyBorder="1"/>
    <xf numFmtId="0" fontId="13" fillId="0" borderId="0" xfId="0" applyFont="1"/>
    <xf numFmtId="0" fontId="7" fillId="0" borderId="0" xfId="0" applyFont="1"/>
    <xf numFmtId="0" fontId="7" fillId="0" borderId="34" xfId="0" applyFont="1" applyBorder="1"/>
    <xf numFmtId="3" fontId="7" fillId="0" borderId="12" xfId="0" applyNumberFormat="1" applyFont="1" applyBorder="1"/>
    <xf numFmtId="3" fontId="7" fillId="0" borderId="35" xfId="0" applyNumberFormat="1" applyFont="1" applyBorder="1"/>
    <xf numFmtId="0" fontId="14" fillId="0" borderId="0" xfId="0" applyFont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2" fillId="0" borderId="19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0" fontId="11" fillId="0" borderId="5" xfId="0" applyFont="1" applyBorder="1"/>
    <xf numFmtId="3" fontId="0" fillId="0" borderId="5" xfId="1" applyNumberFormat="1" applyFont="1" applyBorder="1"/>
    <xf numFmtId="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vertical="center"/>
    </xf>
    <xf numFmtId="2" fontId="2" fillId="0" borderId="0" xfId="0" applyNumberFormat="1" applyFont="1"/>
    <xf numFmtId="14" fontId="2" fillId="0" borderId="0" xfId="0" applyNumberFormat="1" applyFont="1"/>
    <xf numFmtId="0" fontId="11" fillId="0" borderId="0" xfId="0" applyFont="1" applyAlignment="1">
      <alignment vertical="top"/>
    </xf>
    <xf numFmtId="3" fontId="2" fillId="0" borderId="10" xfId="0" applyNumberFormat="1" applyFont="1" applyBorder="1"/>
    <xf numFmtId="3" fontId="4" fillId="0" borderId="19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center"/>
    </xf>
    <xf numFmtId="169" fontId="2" fillId="0" borderId="38" xfId="1" applyNumberFormat="1" applyFont="1" applyFill="1" applyBorder="1"/>
    <xf numFmtId="169" fontId="2" fillId="0" borderId="27" xfId="1" applyNumberFormat="1" applyFont="1" applyFill="1" applyBorder="1"/>
    <xf numFmtId="169" fontId="2" fillId="0" borderId="0" xfId="1" applyNumberFormat="1" applyFont="1" applyFill="1" applyBorder="1"/>
    <xf numFmtId="169" fontId="2" fillId="0" borderId="19" xfId="1" applyNumberFormat="1" applyFont="1" applyFill="1" applyBorder="1"/>
    <xf numFmtId="0" fontId="4" fillId="0" borderId="6" xfId="0" applyFont="1" applyBorder="1" applyAlignment="1">
      <alignment vertical="center"/>
    </xf>
    <xf numFmtId="0" fontId="2" fillId="0" borderId="10" xfId="0" applyFont="1" applyBorder="1"/>
    <xf numFmtId="3" fontId="4" fillId="0" borderId="38" xfId="0" applyNumberFormat="1" applyFont="1" applyBorder="1" applyAlignment="1">
      <alignment horizontal="center"/>
    </xf>
    <xf numFmtId="3" fontId="0" fillId="0" borderId="25" xfId="0" applyNumberFormat="1" applyBorder="1"/>
    <xf numFmtId="3" fontId="4" fillId="0" borderId="3" xfId="0" applyNumberFormat="1" applyFont="1" applyBorder="1" applyAlignment="1">
      <alignment vertic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left"/>
    </xf>
    <xf numFmtId="166" fontId="2" fillId="0" borderId="0" xfId="0" applyNumberFormat="1" applyFont="1" applyBorder="1"/>
    <xf numFmtId="166" fontId="0" fillId="0" borderId="0" xfId="0" applyNumberFormat="1" applyBorder="1"/>
    <xf numFmtId="167" fontId="4" fillId="0" borderId="0" xfId="1" applyNumberFormat="1" applyFont="1"/>
    <xf numFmtId="3" fontId="4" fillId="0" borderId="39" xfId="0" applyNumberFormat="1" applyFont="1" applyBorder="1" applyAlignment="1"/>
    <xf numFmtId="0" fontId="2" fillId="0" borderId="39" xfId="0" applyFont="1" applyBorder="1"/>
    <xf numFmtId="0" fontId="0" fillId="0" borderId="38" xfId="0" applyBorder="1"/>
    <xf numFmtId="167" fontId="6" fillId="0" borderId="0" xfId="1" applyNumberFormat="1" applyFont="1"/>
    <xf numFmtId="0" fontId="0" fillId="0" borderId="0" xfId="0" applyAlignment="1"/>
    <xf numFmtId="0" fontId="2" fillId="0" borderId="0" xfId="0" applyFont="1" applyBorder="1" applyAlignment="1"/>
    <xf numFmtId="3" fontId="4" fillId="0" borderId="0" xfId="0" applyNumberFormat="1" applyFont="1" applyBorder="1" applyAlignment="1">
      <alignment horizontal="center" vertical="center" wrapText="1"/>
    </xf>
    <xf numFmtId="3" fontId="4" fillId="0" borderId="39" xfId="0" applyNumberFormat="1" applyFont="1" applyBorder="1"/>
    <xf numFmtId="3" fontId="4" fillId="0" borderId="40" xfId="0" applyNumberFormat="1" applyFont="1" applyBorder="1" applyAlignment="1">
      <alignment vertical="center"/>
    </xf>
    <xf numFmtId="3" fontId="2" fillId="0" borderId="41" xfId="0" applyNumberFormat="1" applyFont="1" applyBorder="1"/>
    <xf numFmtId="0" fontId="11" fillId="0" borderId="5" xfId="0" applyFont="1" applyBorder="1" applyAlignment="1">
      <alignment wrapText="1"/>
    </xf>
    <xf numFmtId="0" fontId="18" fillId="0" borderId="0" xfId="0" applyFont="1"/>
    <xf numFmtId="3" fontId="0" fillId="0" borderId="0" xfId="1" applyNumberFormat="1" applyFont="1" applyBorder="1"/>
    <xf numFmtId="3" fontId="0" fillId="0" borderId="0" xfId="0" applyNumberFormat="1" applyBorder="1" applyAlignment="1">
      <alignment horizontal="center"/>
    </xf>
    <xf numFmtId="0" fontId="12" fillId="0" borderId="0" xfId="0" applyFont="1" applyAlignment="1">
      <alignment wrapText="1"/>
    </xf>
    <xf numFmtId="0" fontId="16" fillId="0" borderId="0" xfId="0" applyFont="1"/>
    <xf numFmtId="3" fontId="7" fillId="0" borderId="9" xfId="0" applyNumberFormat="1" applyFont="1" applyBorder="1"/>
    <xf numFmtId="49" fontId="9" fillId="0" borderId="0" xfId="0" quotePrefix="1" applyNumberFormat="1" applyFont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Fill="1" applyBorder="1" applyAlignment="1"/>
    <xf numFmtId="3" fontId="4" fillId="0" borderId="32" xfId="0" applyNumberFormat="1" applyFont="1" applyBorder="1"/>
    <xf numFmtId="3" fontId="4" fillId="0" borderId="0" xfId="0" applyNumberFormat="1" applyFont="1" applyFill="1"/>
    <xf numFmtId="167" fontId="15" fillId="0" borderId="1" xfId="2" applyNumberFormat="1" applyFont="1" applyBorder="1"/>
    <xf numFmtId="169" fontId="15" fillId="0" borderId="1" xfId="2" applyNumberFormat="1" applyFont="1" applyBorder="1"/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top"/>
    </xf>
    <xf numFmtId="164" fontId="2" fillId="0" borderId="0" xfId="0" applyNumberFormat="1" applyFont="1" applyFill="1" applyAlignment="1">
      <alignment horizontal="centerContinuous"/>
    </xf>
    <xf numFmtId="0" fontId="2" fillId="0" borderId="3" xfId="0" applyFont="1" applyFill="1" applyBorder="1"/>
    <xf numFmtId="4" fontId="2" fillId="0" borderId="14" xfId="0" applyNumberFormat="1" applyFont="1" applyFill="1" applyBorder="1"/>
    <xf numFmtId="4" fontId="2" fillId="0" borderId="3" xfId="0" applyNumberFormat="1" applyFont="1" applyFill="1" applyBorder="1"/>
    <xf numFmtId="4" fontId="2" fillId="0" borderId="4" xfId="0" applyNumberFormat="1" applyFont="1" applyFill="1" applyBorder="1"/>
    <xf numFmtId="0" fontId="2" fillId="0" borderId="15" xfId="0" applyFont="1" applyFill="1" applyBorder="1"/>
    <xf numFmtId="4" fontId="2" fillId="0" borderId="15" xfId="0" applyNumberFormat="1" applyFont="1" applyFill="1" applyBorder="1"/>
    <xf numFmtId="4" fontId="2" fillId="0" borderId="13" xfId="0" applyNumberFormat="1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4" fillId="0" borderId="5" xfId="0" applyFont="1" applyFill="1" applyBorder="1" applyAlignment="1">
      <alignment horizontal="center" wrapText="1"/>
    </xf>
    <xf numFmtId="0" fontId="4" fillId="0" borderId="3" xfId="0" applyFont="1" applyFill="1" applyBorder="1"/>
    <xf numFmtId="0" fontId="4" fillId="0" borderId="0" xfId="0" applyFont="1" applyFill="1" applyBorder="1"/>
    <xf numFmtId="3" fontId="2" fillId="0" borderId="3" xfId="0" applyNumberFormat="1" applyFont="1" applyFill="1" applyBorder="1"/>
    <xf numFmtId="3" fontId="2" fillId="0" borderId="14" xfId="0" applyNumberFormat="1" applyFont="1" applyFill="1" applyBorder="1"/>
    <xf numFmtId="3" fontId="2" fillId="0" borderId="4" xfId="0" applyNumberFormat="1" applyFont="1" applyFill="1" applyBorder="1"/>
    <xf numFmtId="0" fontId="2" fillId="0" borderId="19" xfId="0" applyFont="1" applyFill="1" applyBorder="1"/>
    <xf numFmtId="0" fontId="8" fillId="0" borderId="6" xfId="0" applyFont="1" applyFill="1" applyBorder="1"/>
    <xf numFmtId="0" fontId="8" fillId="0" borderId="10" xfId="0" applyFont="1" applyFill="1" applyBorder="1"/>
    <xf numFmtId="3" fontId="4" fillId="0" borderId="6" xfId="0" applyNumberFormat="1" applyFont="1" applyFill="1" applyBorder="1"/>
    <xf numFmtId="3" fontId="4" fillId="0" borderId="5" xfId="0" applyNumberFormat="1" applyFont="1" applyFill="1" applyBorder="1"/>
    <xf numFmtId="0" fontId="2" fillId="0" borderId="27" xfId="0" applyFont="1" applyFill="1" applyBorder="1"/>
    <xf numFmtId="0" fontId="0" fillId="0" borderId="15" xfId="0" applyFill="1" applyBorder="1"/>
    <xf numFmtId="0" fontId="0" fillId="0" borderId="26" xfId="0" applyFill="1" applyBorder="1"/>
    <xf numFmtId="3" fontId="2" fillId="0" borderId="15" xfId="0" applyNumberFormat="1" applyFont="1" applyFill="1" applyBorder="1"/>
    <xf numFmtId="3" fontId="2" fillId="0" borderId="13" xfId="0" applyNumberFormat="1" applyFont="1" applyFill="1" applyBorder="1"/>
    <xf numFmtId="0" fontId="5" fillId="6" borderId="1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3" fontId="4" fillId="0" borderId="36" xfId="0" applyNumberFormat="1" applyFont="1" applyBorder="1" applyAlignment="1"/>
    <xf numFmtId="0" fontId="2" fillId="0" borderId="0" xfId="0" applyFont="1" applyFill="1" applyBorder="1" applyAlignment="1"/>
    <xf numFmtId="3" fontId="4" fillId="0" borderId="19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38" xfId="0" applyFont="1" applyFill="1" applyBorder="1" applyAlignment="1"/>
    <xf numFmtId="0" fontId="0" fillId="0" borderId="10" xfId="0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33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32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447991761071062E-2"/>
          <c:y val="3.3707902154913712E-2"/>
          <c:w val="0.81153450051493292"/>
          <c:h val="0.93483248642960681"/>
        </c:manualLayout>
      </c:layout>
      <c:barChart>
        <c:barDir val="col"/>
        <c:grouping val="percentStacked"/>
        <c:varyColors val="0"/>
        <c:ser>
          <c:idx val="0"/>
          <c:order val="0"/>
          <c:tx>
            <c:v>Grants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37E-4BEC-8F16-2A032D056D52}"/>
            </c:ext>
          </c:extLst>
        </c:ser>
        <c:ser>
          <c:idx val="1"/>
          <c:order val="1"/>
          <c:tx>
            <c:v>General Fund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37E-4BEC-8F16-2A032D056D52}"/>
            </c:ext>
          </c:extLst>
        </c:ser>
        <c:ser>
          <c:idx val="2"/>
          <c:order val="2"/>
          <c:tx>
            <c:v>Goods/Services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37E-4BEC-8F16-2A032D056D52}"/>
            </c:ext>
          </c:extLst>
        </c:ser>
        <c:ser>
          <c:idx val="3"/>
          <c:order val="3"/>
          <c:tx>
            <c:v>Rates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37E-4BEC-8F16-2A032D05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225024"/>
        <c:axId val="84235008"/>
      </c:barChart>
      <c:catAx>
        <c:axId val="8422502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84235008"/>
        <c:crosses val="autoZero"/>
        <c:auto val="1"/>
        <c:lblAlgn val="ctr"/>
        <c:lblOffset val="100"/>
        <c:noMultiLvlLbl val="0"/>
      </c:catAx>
      <c:valAx>
        <c:axId val="8423500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one"/>
        <c:crossAx val="84225024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744348011083481"/>
          <c:y val="0.17959795314457774"/>
          <c:w val="0.54614261221058624"/>
          <c:h val="0.51867888868154066"/>
        </c:manualLayout>
      </c:layout>
      <c:pieChart>
        <c:varyColors val="1"/>
        <c:ser>
          <c:idx val="0"/>
          <c:order val="0"/>
          <c:tx>
            <c:strRef>
              <c:f>'Sources of Income Pie Chart'!$C$36:$C$36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50-4CB3-97C4-72ACB116B6C6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50-4CB3-97C4-72ACB116B6C6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50-4CB3-97C4-72ACB116B6C6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50-4CB3-97C4-72ACB116B6C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'Sources of Income Pie Chart'!$B$40:$B$43</c:f>
              <c:strCache>
                <c:ptCount val="4"/>
                <c:pt idx="0">
                  <c:v>Government Grants/Subsidies</c:v>
                </c:pt>
                <c:pt idx="1">
                  <c:v>Goods/Services</c:v>
                </c:pt>
                <c:pt idx="2">
                  <c:v>Commercial Rates</c:v>
                </c:pt>
                <c:pt idx="3">
                  <c:v>Local Property Tax</c:v>
                </c:pt>
              </c:strCache>
            </c:strRef>
          </c:cat>
          <c:val>
            <c:numRef>
              <c:f>'Sources of Income Pie Chart'!$C$40:$C$43</c:f>
              <c:numCache>
                <c:formatCode>0.0%</c:formatCode>
                <c:ptCount val="4"/>
                <c:pt idx="0">
                  <c:v>0.33954090611166254</c:v>
                </c:pt>
                <c:pt idx="1">
                  <c:v>0.2746569699355742</c:v>
                </c:pt>
                <c:pt idx="2">
                  <c:v>0.3075520483127831</c:v>
                </c:pt>
                <c:pt idx="3">
                  <c:v>7.825007563998021E-2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50-4CB3-97C4-72ACB116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877474279406449"/>
          <c:y val="0.91954158747397963"/>
          <c:w val="0.65658141446388829"/>
          <c:h val="7.04024496937882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06384767935391E-2"/>
          <c:y val="3.4768240027615402E-2"/>
          <c:w val="0.92956439263663404"/>
          <c:h val="0.83609339114027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'Summary I&amp;E by Div'!$E$134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I&amp;E by Div'!$C$136:$C$143</c:f>
              <c:strCache>
                <c:ptCount val="8"/>
                <c:pt idx="0">
                  <c:v>Service Division A</c:v>
                </c:pt>
                <c:pt idx="1">
                  <c:v>Service Division B</c:v>
                </c:pt>
                <c:pt idx="2">
                  <c:v>Service Division C</c:v>
                </c:pt>
                <c:pt idx="3">
                  <c:v>Service Division D</c:v>
                </c:pt>
                <c:pt idx="4">
                  <c:v>Service Division E</c:v>
                </c:pt>
                <c:pt idx="5">
                  <c:v>Service Division F</c:v>
                </c:pt>
                <c:pt idx="6">
                  <c:v>Service Division G</c:v>
                </c:pt>
                <c:pt idx="7">
                  <c:v>Service Division H</c:v>
                </c:pt>
              </c:strCache>
            </c:strRef>
          </c:cat>
          <c:val>
            <c:numRef>
              <c:f>'Summary I&amp;E by Div'!$E$136:$E$143</c:f>
              <c:numCache>
                <c:formatCode>#,##0</c:formatCode>
                <c:ptCount val="8"/>
                <c:pt idx="0">
                  <c:v>1661456655.0199997</c:v>
                </c:pt>
                <c:pt idx="1">
                  <c:v>989220811.61000013</c:v>
                </c:pt>
                <c:pt idx="2">
                  <c:v>382308391.25000006</c:v>
                </c:pt>
                <c:pt idx="3">
                  <c:v>439324792.70000005</c:v>
                </c:pt>
                <c:pt idx="4">
                  <c:v>649167670.80999994</c:v>
                </c:pt>
                <c:pt idx="5">
                  <c:v>481579348.29000002</c:v>
                </c:pt>
                <c:pt idx="6">
                  <c:v>44912212.890000001</c:v>
                </c:pt>
                <c:pt idx="7">
                  <c:v>410096925.7299999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B-411B-98E4-9E1BCDE3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84474496"/>
        <c:axId val="84676992"/>
      </c:barChart>
      <c:catAx>
        <c:axId val="8447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6769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4676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€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4744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7</xdr:col>
      <xdr:colOff>981075</xdr:colOff>
      <xdr:row>32</xdr:row>
      <xdr:rowOff>28575</xdr:rowOff>
    </xdr:to>
    <xdr:graphicFrame macro="">
      <xdr:nvGraphicFramePr>
        <xdr:cNvPr id="39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342900</xdr:rowOff>
    </xdr:from>
    <xdr:to>
      <xdr:col>5</xdr:col>
      <xdr:colOff>571500</xdr:colOff>
      <xdr:row>35</xdr:row>
      <xdr:rowOff>104775</xdr:rowOff>
    </xdr:to>
    <xdr:graphicFrame macro="">
      <xdr:nvGraphicFramePr>
        <xdr:cNvPr id="391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457200</xdr:colOff>
      <xdr:row>38</xdr:row>
      <xdr:rowOff>85725</xdr:rowOff>
    </xdr:to>
    <xdr:graphicFrame macro="">
      <xdr:nvGraphicFramePr>
        <xdr:cNvPr id="55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 x14ac:dyDescent="0.2"/>
  <sheetData>
    <row r="1" spans="1:1" x14ac:dyDescent="0.2">
      <c r="A1" t="s">
        <v>321</v>
      </c>
    </row>
    <row r="2" spans="1:1" x14ac:dyDescent="0.2">
      <c r="A2" t="b">
        <v>0</v>
      </c>
    </row>
    <row r="3" spans="1:1" x14ac:dyDescent="0.2">
      <c r="A3" t="b">
        <v>0</v>
      </c>
    </row>
    <row r="5" spans="1:1" x14ac:dyDescent="0.2">
      <c r="A5" t="b">
        <v>0</v>
      </c>
    </row>
    <row r="6" spans="1:1" x14ac:dyDescent="0.2">
      <c r="A6">
        <v>500000</v>
      </c>
    </row>
    <row r="7" spans="1:1" x14ac:dyDescent="0.2">
      <c r="A7">
        <v>60</v>
      </c>
    </row>
    <row r="9" spans="1:1" x14ac:dyDescent="0.2">
      <c r="A9" t="b">
        <v>0</v>
      </c>
    </row>
    <row r="10" spans="1:1" x14ac:dyDescent="0.2">
      <c r="A10">
        <v>1000000</v>
      </c>
    </row>
    <row r="11" spans="1:1" x14ac:dyDescent="0.2">
      <c r="A11" t="b">
        <v>0</v>
      </c>
    </row>
    <row r="12" spans="1:1" x14ac:dyDescent="0.2">
      <c r="A12" t="b">
        <v>0</v>
      </c>
    </row>
    <row r="13" spans="1:1" x14ac:dyDescent="0.2">
      <c r="A13" t="b">
        <v>0</v>
      </c>
    </row>
    <row r="15" spans="1:1" x14ac:dyDescent="0.2">
      <c r="A15" t="b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"/>
  <sheetViews>
    <sheetView topLeftCell="B1" workbookViewId="0">
      <selection activeCell="B2" sqref="B2:Q2"/>
    </sheetView>
  </sheetViews>
  <sheetFormatPr defaultRowHeight="12.75" x14ac:dyDescent="0.2"/>
  <cols>
    <col min="1" max="1" width="0" hidden="1" customWidth="1"/>
  </cols>
  <sheetData>
    <row r="2" spans="2:17" ht="18.75" x14ac:dyDescent="0.3">
      <c r="B2" s="224" t="str">
        <f>CONCATENATE("Expenditure by Division ",NOTES!$D$4)</f>
        <v>Expenditure by Division 2019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</row>
  </sheetData>
  <mergeCells count="1">
    <mergeCell ref="B2:Q2"/>
  </mergeCells>
  <phoneticPr fontId="0" type="noConversion"/>
  <pageMargins left="0.75" right="0.75" top="1" bottom="1" header="0.5" footer="0.5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view="pageBreakPreview" topLeftCell="B70" zoomScale="98" zoomScaleNormal="100" zoomScaleSheetLayoutView="98" workbookViewId="0">
      <selection activeCell="H95" sqref="H95"/>
    </sheetView>
  </sheetViews>
  <sheetFormatPr defaultRowHeight="12.75" x14ac:dyDescent="0.2"/>
  <cols>
    <col min="1" max="1" width="0" hidden="1" customWidth="1"/>
    <col min="3" max="3" width="39.42578125" customWidth="1"/>
    <col min="4" max="4" width="12.5703125" bestFit="1" customWidth="1"/>
    <col min="5" max="5" width="12.85546875" customWidth="1"/>
    <col min="8" max="8" width="39.42578125" customWidth="1"/>
    <col min="9" max="9" width="14.28515625" customWidth="1"/>
    <col min="10" max="10" width="12.7109375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300</v>
      </c>
    </row>
    <row r="3" spans="1:10" s="1" customFormat="1" hidden="1" x14ac:dyDescent="0.2">
      <c r="A3" s="1" t="s">
        <v>307</v>
      </c>
      <c r="D3" s="1" t="s">
        <v>288</v>
      </c>
      <c r="E3" s="1" t="s">
        <v>288</v>
      </c>
      <c r="I3" s="1" t="s">
        <v>288</v>
      </c>
      <c r="J3" s="1" t="s">
        <v>288</v>
      </c>
    </row>
    <row r="4" spans="1:10" s="1" customFormat="1" hidden="1" x14ac:dyDescent="0.2">
      <c r="A4" s="1" t="s">
        <v>289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316</v>
      </c>
      <c r="D5" s="7">
        <v>10</v>
      </c>
      <c r="E5" s="1">
        <v>10</v>
      </c>
      <c r="I5" s="7">
        <v>120</v>
      </c>
      <c r="J5" s="7">
        <v>120</v>
      </c>
    </row>
    <row r="6" spans="1:10" s="1" customFormat="1" hidden="1" x14ac:dyDescent="0.2">
      <c r="A6" s="1" t="s">
        <v>417</v>
      </c>
      <c r="D6" s="7" t="s">
        <v>418</v>
      </c>
      <c r="E6" s="1" t="s">
        <v>419</v>
      </c>
      <c r="I6" s="7" t="s">
        <v>418</v>
      </c>
      <c r="J6" s="1" t="s">
        <v>419</v>
      </c>
    </row>
    <row r="8" spans="1:10" hidden="1" x14ac:dyDescent="0.2">
      <c r="A8" s="1" t="s">
        <v>104</v>
      </c>
    </row>
    <row r="9" spans="1:10" s="1" customFormat="1" hidden="1" x14ac:dyDescent="0.2">
      <c r="A9" s="1" t="s">
        <v>295</v>
      </c>
    </row>
    <row r="10" spans="1:10" s="1" customFormat="1" hidden="1" x14ac:dyDescent="0.2">
      <c r="A10" s="1" t="s">
        <v>308</v>
      </c>
      <c r="D10" s="1" t="s">
        <v>288</v>
      </c>
      <c r="E10" s="1" t="s">
        <v>288</v>
      </c>
      <c r="I10" s="1" t="s">
        <v>288</v>
      </c>
      <c r="J10" s="1" t="s">
        <v>288</v>
      </c>
    </row>
    <row r="11" spans="1:10" s="1" customFormat="1" hidden="1" x14ac:dyDescent="0.2">
      <c r="A11" s="1" t="s">
        <v>290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317</v>
      </c>
      <c r="D12" s="7">
        <v>20</v>
      </c>
      <c r="E12" s="7">
        <v>20</v>
      </c>
      <c r="I12" s="7">
        <v>130</v>
      </c>
      <c r="J12" s="7">
        <v>130</v>
      </c>
    </row>
    <row r="13" spans="1:10" s="1" customFormat="1" hidden="1" x14ac:dyDescent="0.2">
      <c r="A13" s="1" t="s">
        <v>420</v>
      </c>
      <c r="D13" s="7" t="s">
        <v>418</v>
      </c>
      <c r="E13" s="1" t="s">
        <v>419</v>
      </c>
      <c r="I13" s="7" t="s">
        <v>418</v>
      </c>
      <c r="J13" s="1" t="s">
        <v>419</v>
      </c>
    </row>
    <row r="15" spans="1:10" hidden="1" x14ac:dyDescent="0.2">
      <c r="A15" s="1" t="s">
        <v>105</v>
      </c>
    </row>
    <row r="16" spans="1:10" s="1" customFormat="1" hidden="1" x14ac:dyDescent="0.2">
      <c r="A16" s="1" t="s">
        <v>296</v>
      </c>
    </row>
    <row r="17" spans="1:10" s="1" customFormat="1" hidden="1" x14ac:dyDescent="0.2">
      <c r="A17" s="1" t="s">
        <v>309</v>
      </c>
      <c r="D17" s="1" t="s">
        <v>288</v>
      </c>
      <c r="E17" s="1" t="s">
        <v>288</v>
      </c>
      <c r="I17" s="1" t="s">
        <v>288</v>
      </c>
      <c r="J17" s="1" t="s">
        <v>288</v>
      </c>
    </row>
    <row r="18" spans="1:10" s="1" customFormat="1" hidden="1" x14ac:dyDescent="0.2">
      <c r="A18" s="1" t="s">
        <v>291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318</v>
      </c>
      <c r="D19" s="7">
        <v>30</v>
      </c>
      <c r="E19" s="1">
        <v>30</v>
      </c>
      <c r="I19" s="7">
        <v>140</v>
      </c>
      <c r="J19" s="7">
        <v>140</v>
      </c>
    </row>
    <row r="20" spans="1:10" s="1" customFormat="1" hidden="1" x14ac:dyDescent="0.2">
      <c r="A20" s="1" t="s">
        <v>421</v>
      </c>
      <c r="D20" s="7" t="s">
        <v>418</v>
      </c>
      <c r="E20" s="1" t="s">
        <v>419</v>
      </c>
      <c r="I20" s="7" t="s">
        <v>418</v>
      </c>
      <c r="J20" s="1" t="s">
        <v>419</v>
      </c>
    </row>
    <row r="22" spans="1:10" hidden="1" x14ac:dyDescent="0.2">
      <c r="A22" s="1" t="s">
        <v>106</v>
      </c>
    </row>
    <row r="23" spans="1:10" s="1" customFormat="1" hidden="1" x14ac:dyDescent="0.2">
      <c r="A23" s="1" t="s">
        <v>297</v>
      </c>
    </row>
    <row r="24" spans="1:10" s="1" customFormat="1" hidden="1" x14ac:dyDescent="0.2">
      <c r="A24" s="1" t="s">
        <v>310</v>
      </c>
      <c r="D24" s="1" t="s">
        <v>288</v>
      </c>
      <c r="E24" s="1" t="s">
        <v>288</v>
      </c>
      <c r="I24" s="1" t="s">
        <v>288</v>
      </c>
      <c r="J24" s="1" t="s">
        <v>288</v>
      </c>
    </row>
    <row r="25" spans="1:10" s="1" customFormat="1" hidden="1" x14ac:dyDescent="0.2">
      <c r="A25" s="1" t="s">
        <v>292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319</v>
      </c>
      <c r="D26" s="7">
        <v>40</v>
      </c>
      <c r="E26" s="1">
        <v>40</v>
      </c>
      <c r="I26" s="7">
        <v>150</v>
      </c>
      <c r="J26" s="7">
        <v>150</v>
      </c>
    </row>
    <row r="27" spans="1:10" s="1" customFormat="1" hidden="1" x14ac:dyDescent="0.2">
      <c r="A27" s="1" t="s">
        <v>422</v>
      </c>
      <c r="D27" s="7" t="s">
        <v>418</v>
      </c>
      <c r="E27" s="1" t="s">
        <v>419</v>
      </c>
      <c r="I27" s="7" t="s">
        <v>418</v>
      </c>
      <c r="J27" s="1" t="s">
        <v>419</v>
      </c>
    </row>
    <row r="29" spans="1:10" hidden="1" x14ac:dyDescent="0.2">
      <c r="A29" s="1" t="s">
        <v>107</v>
      </c>
    </row>
    <row r="30" spans="1:10" s="1" customFormat="1" hidden="1" x14ac:dyDescent="0.2">
      <c r="A30" s="1" t="s">
        <v>298</v>
      </c>
    </row>
    <row r="31" spans="1:10" s="1" customFormat="1" hidden="1" x14ac:dyDescent="0.2">
      <c r="A31" s="1" t="s">
        <v>311</v>
      </c>
      <c r="D31" s="1" t="s">
        <v>288</v>
      </c>
      <c r="E31" s="1" t="s">
        <v>288</v>
      </c>
      <c r="I31" s="1" t="s">
        <v>288</v>
      </c>
      <c r="J31" s="1" t="s">
        <v>288</v>
      </c>
    </row>
    <row r="32" spans="1:10" s="1" customFormat="1" hidden="1" x14ac:dyDescent="0.2">
      <c r="A32" s="1" t="s">
        <v>293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283</v>
      </c>
      <c r="D33" s="7">
        <v>50</v>
      </c>
      <c r="E33" s="1">
        <v>50</v>
      </c>
      <c r="I33" s="7">
        <v>160</v>
      </c>
      <c r="J33" s="7">
        <v>160</v>
      </c>
    </row>
    <row r="34" spans="1:10" s="1" customFormat="1" hidden="1" x14ac:dyDescent="0.2">
      <c r="A34" s="1" t="s">
        <v>425</v>
      </c>
      <c r="D34" s="7" t="s">
        <v>418</v>
      </c>
      <c r="E34" s="1" t="s">
        <v>419</v>
      </c>
      <c r="I34" s="7" t="s">
        <v>418</v>
      </c>
      <c r="J34" s="1" t="s">
        <v>419</v>
      </c>
    </row>
    <row r="36" spans="1:10" hidden="1" x14ac:dyDescent="0.2">
      <c r="A36" s="1" t="s">
        <v>113</v>
      </c>
    </row>
    <row r="37" spans="1:10" s="1" customFormat="1" hidden="1" x14ac:dyDescent="0.2">
      <c r="A37" s="1" t="s">
        <v>299</v>
      </c>
    </row>
    <row r="38" spans="1:10" s="1" customFormat="1" hidden="1" x14ac:dyDescent="0.2">
      <c r="A38" s="1" t="s">
        <v>312</v>
      </c>
      <c r="D38" s="1" t="s">
        <v>288</v>
      </c>
      <c r="E38" s="1" t="s">
        <v>288</v>
      </c>
      <c r="I38" s="1" t="s">
        <v>288</v>
      </c>
      <c r="J38" s="1" t="s">
        <v>288</v>
      </c>
    </row>
    <row r="39" spans="1:10" s="1" customFormat="1" hidden="1" x14ac:dyDescent="0.2">
      <c r="A39" s="1" t="s">
        <v>294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284</v>
      </c>
      <c r="D40" s="7">
        <v>60</v>
      </c>
      <c r="E40" s="1">
        <v>60</v>
      </c>
      <c r="I40" s="7">
        <v>170</v>
      </c>
      <c r="J40" s="7">
        <v>170</v>
      </c>
    </row>
    <row r="41" spans="1:10" s="1" customFormat="1" hidden="1" x14ac:dyDescent="0.2">
      <c r="A41" s="1" t="s">
        <v>432</v>
      </c>
      <c r="D41" s="7" t="s">
        <v>418</v>
      </c>
      <c r="E41" s="1" t="s">
        <v>419</v>
      </c>
      <c r="I41" s="7" t="s">
        <v>418</v>
      </c>
      <c r="J41" s="1" t="s">
        <v>419</v>
      </c>
    </row>
    <row r="43" spans="1:10" hidden="1" x14ac:dyDescent="0.2">
      <c r="A43" s="1" t="s">
        <v>114</v>
      </c>
    </row>
    <row r="44" spans="1:10" s="1" customFormat="1" hidden="1" x14ac:dyDescent="0.2">
      <c r="A44" s="1" t="s">
        <v>301</v>
      </c>
    </row>
    <row r="45" spans="1:10" s="1" customFormat="1" hidden="1" x14ac:dyDescent="0.2">
      <c r="A45" s="1" t="s">
        <v>302</v>
      </c>
      <c r="D45" s="1" t="s">
        <v>288</v>
      </c>
      <c r="E45" s="1" t="s">
        <v>288</v>
      </c>
      <c r="I45" s="1" t="s">
        <v>288</v>
      </c>
      <c r="J45" s="1" t="s">
        <v>288</v>
      </c>
    </row>
    <row r="46" spans="1:10" s="1" customFormat="1" hidden="1" x14ac:dyDescent="0.2">
      <c r="A46" s="1" t="s">
        <v>303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idden="1" x14ac:dyDescent="0.2">
      <c r="A47" s="1" t="s">
        <v>285</v>
      </c>
      <c r="D47" s="7">
        <v>70</v>
      </c>
      <c r="E47" s="1">
        <v>70</v>
      </c>
      <c r="I47" s="7">
        <v>180</v>
      </c>
      <c r="J47" s="7">
        <v>180</v>
      </c>
    </row>
    <row r="48" spans="1:10" s="1" customFormat="1" hidden="1" x14ac:dyDescent="0.2">
      <c r="A48" s="1" t="s">
        <v>433</v>
      </c>
      <c r="D48" s="7" t="s">
        <v>418</v>
      </c>
      <c r="E48" s="1" t="s">
        <v>419</v>
      </c>
      <c r="I48" s="7" t="s">
        <v>418</v>
      </c>
      <c r="J48" s="1" t="s">
        <v>419</v>
      </c>
    </row>
    <row r="50" spans="1:10" hidden="1" x14ac:dyDescent="0.2">
      <c r="A50" s="1" t="s">
        <v>115</v>
      </c>
    </row>
    <row r="51" spans="1:10" s="1" customFormat="1" hidden="1" x14ac:dyDescent="0.2">
      <c r="A51" s="1" t="s">
        <v>304</v>
      </c>
    </row>
    <row r="52" spans="1:10" s="1" customFormat="1" hidden="1" x14ac:dyDescent="0.2">
      <c r="A52" s="1" t="s">
        <v>305</v>
      </c>
      <c r="D52" s="1" t="s">
        <v>288</v>
      </c>
      <c r="E52" s="1" t="s">
        <v>288</v>
      </c>
      <c r="I52" s="1" t="s">
        <v>288</v>
      </c>
      <c r="J52" s="1" t="s">
        <v>288</v>
      </c>
    </row>
    <row r="53" spans="1:10" s="1" customFormat="1" hidden="1" x14ac:dyDescent="0.2">
      <c r="A53" s="1" t="s">
        <v>306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idden="1" x14ac:dyDescent="0.2">
      <c r="A54" s="1" t="s">
        <v>286</v>
      </c>
      <c r="D54" s="7">
        <v>80</v>
      </c>
      <c r="E54" s="1">
        <v>80</v>
      </c>
      <c r="I54" s="7">
        <v>190</v>
      </c>
      <c r="J54" s="7">
        <v>190</v>
      </c>
    </row>
    <row r="55" spans="1:10" s="1" customFormat="1" hidden="1" x14ac:dyDescent="0.2">
      <c r="A55" s="1" t="s">
        <v>434</v>
      </c>
      <c r="D55" s="7" t="s">
        <v>418</v>
      </c>
      <c r="E55" s="1" t="s">
        <v>419</v>
      </c>
      <c r="I55" s="7" t="s">
        <v>418</v>
      </c>
      <c r="J55" s="1" t="s">
        <v>419</v>
      </c>
    </row>
    <row r="57" spans="1:10" hidden="1" x14ac:dyDescent="0.2">
      <c r="A57" s="1" t="s">
        <v>116</v>
      </c>
    </row>
    <row r="58" spans="1:10" s="1" customFormat="1" hidden="1" x14ac:dyDescent="0.2">
      <c r="A58" s="1" t="s">
        <v>426</v>
      </c>
    </row>
    <row r="59" spans="1:10" s="1" customFormat="1" hidden="1" x14ac:dyDescent="0.2">
      <c r="A59" s="1" t="s">
        <v>427</v>
      </c>
      <c r="D59" s="1" t="s">
        <v>288</v>
      </c>
      <c r="E59" s="1" t="s">
        <v>288</v>
      </c>
      <c r="I59" s="1" t="s">
        <v>288</v>
      </c>
      <c r="J59" s="1" t="s">
        <v>288</v>
      </c>
    </row>
    <row r="60" spans="1:10" s="1" customFormat="1" hidden="1" x14ac:dyDescent="0.2">
      <c r="A60" s="1" t="s">
        <v>428</v>
      </c>
      <c r="D60" s="7">
        <v>10</v>
      </c>
      <c r="E60" s="1">
        <v>30</v>
      </c>
      <c r="I60" s="7">
        <v>10</v>
      </c>
      <c r="J60" s="1">
        <v>30</v>
      </c>
    </row>
    <row r="61" spans="1:10" s="1" customFormat="1" hidden="1" x14ac:dyDescent="0.2">
      <c r="A61" s="1" t="s">
        <v>429</v>
      </c>
      <c r="D61" s="7">
        <v>90</v>
      </c>
      <c r="E61" s="1">
        <v>90</v>
      </c>
      <c r="I61" s="7">
        <v>200</v>
      </c>
      <c r="J61" s="7">
        <v>200</v>
      </c>
    </row>
    <row r="62" spans="1:10" s="1" customFormat="1" hidden="1" x14ac:dyDescent="0.2">
      <c r="A62" s="1" t="s">
        <v>430</v>
      </c>
      <c r="D62" s="7" t="s">
        <v>418</v>
      </c>
      <c r="E62" s="1" t="s">
        <v>419</v>
      </c>
      <c r="I62" s="7" t="s">
        <v>418</v>
      </c>
      <c r="J62" s="1" t="s">
        <v>419</v>
      </c>
    </row>
    <row r="64" spans="1:10" hidden="1" x14ac:dyDescent="0.2">
      <c r="A64" s="1" t="s">
        <v>117</v>
      </c>
    </row>
    <row r="65" spans="1:10" s="1" customFormat="1" hidden="1" x14ac:dyDescent="0.2">
      <c r="A65" s="1" t="s">
        <v>435</v>
      </c>
    </row>
    <row r="66" spans="1:10" s="1" customFormat="1" hidden="1" x14ac:dyDescent="0.2">
      <c r="A66" s="1" t="s">
        <v>436</v>
      </c>
      <c r="D66" s="1" t="s">
        <v>288</v>
      </c>
      <c r="E66" s="1" t="s">
        <v>288</v>
      </c>
      <c r="I66" s="1" t="s">
        <v>288</v>
      </c>
      <c r="J66" s="1" t="s">
        <v>288</v>
      </c>
    </row>
    <row r="67" spans="1:10" s="1" customFormat="1" hidden="1" x14ac:dyDescent="0.2">
      <c r="A67" s="1" t="s">
        <v>437</v>
      </c>
      <c r="D67" s="7">
        <v>10</v>
      </c>
      <c r="E67" s="1">
        <v>30</v>
      </c>
      <c r="I67" s="7">
        <v>10</v>
      </c>
      <c r="J67" s="1">
        <v>30</v>
      </c>
    </row>
    <row r="68" spans="1:10" s="1" customFormat="1" hidden="1" x14ac:dyDescent="0.2">
      <c r="A68" s="1" t="s">
        <v>438</v>
      </c>
      <c r="D68" s="7">
        <v>110</v>
      </c>
      <c r="E68" s="1">
        <v>110</v>
      </c>
      <c r="I68" s="7">
        <v>210</v>
      </c>
      <c r="J68" s="7">
        <v>210</v>
      </c>
    </row>
    <row r="69" spans="1:10" s="1" customFormat="1" hidden="1" x14ac:dyDescent="0.2">
      <c r="A69" s="1" t="s">
        <v>439</v>
      </c>
      <c r="D69" s="7" t="s">
        <v>418</v>
      </c>
      <c r="E69" s="1" t="s">
        <v>419</v>
      </c>
      <c r="I69" s="7" t="s">
        <v>418</v>
      </c>
      <c r="J69" s="1" t="s">
        <v>419</v>
      </c>
    </row>
    <row r="71" spans="1:10" hidden="1" x14ac:dyDescent="0.2">
      <c r="A71" s="1" t="s">
        <v>118</v>
      </c>
    </row>
    <row r="72" spans="1:10" s="1" customFormat="1" hidden="1" x14ac:dyDescent="0.2">
      <c r="A72" s="1" t="s">
        <v>440</v>
      </c>
    </row>
    <row r="73" spans="1:10" s="1" customFormat="1" hidden="1" x14ac:dyDescent="0.2">
      <c r="A73" s="1" t="s">
        <v>441</v>
      </c>
      <c r="D73" s="1" t="s">
        <v>288</v>
      </c>
      <c r="E73" s="1" t="s">
        <v>288</v>
      </c>
      <c r="I73" s="1" t="s">
        <v>288</v>
      </c>
      <c r="J73" s="1" t="s">
        <v>288</v>
      </c>
    </row>
    <row r="74" spans="1:10" s="1" customFormat="1" hidden="1" x14ac:dyDescent="0.2">
      <c r="A74" s="1" t="s">
        <v>442</v>
      </c>
      <c r="D74" s="7">
        <v>10</v>
      </c>
      <c r="E74" s="1">
        <v>30</v>
      </c>
      <c r="I74" s="7">
        <v>10</v>
      </c>
      <c r="J74" s="1">
        <v>30</v>
      </c>
    </row>
    <row r="75" spans="1:10" s="1" customFormat="1" hidden="1" x14ac:dyDescent="0.2">
      <c r="A75" s="1" t="s">
        <v>443</v>
      </c>
      <c r="D75" s="7">
        <v>790</v>
      </c>
      <c r="E75" s="1">
        <v>790</v>
      </c>
      <c r="I75" s="7">
        <v>220</v>
      </c>
      <c r="J75" s="7">
        <v>220</v>
      </c>
    </row>
    <row r="76" spans="1:10" s="1" customFormat="1" hidden="1" x14ac:dyDescent="0.2">
      <c r="A76" s="1" t="s">
        <v>444</v>
      </c>
      <c r="D76" s="7" t="s">
        <v>418</v>
      </c>
      <c r="E76" s="1" t="s">
        <v>419</v>
      </c>
      <c r="I76" s="7" t="s">
        <v>418</v>
      </c>
      <c r="J76" s="1" t="s">
        <v>419</v>
      </c>
    </row>
    <row r="78" spans="1:10" hidden="1" x14ac:dyDescent="0.2">
      <c r="A78" s="1" t="s">
        <v>79</v>
      </c>
    </row>
    <row r="79" spans="1:10" hidden="1" x14ac:dyDescent="0.2">
      <c r="A79" s="1" t="s">
        <v>445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idden="1" x14ac:dyDescent="0.2">
      <c r="A80" s="1" t="s">
        <v>446</v>
      </c>
      <c r="B80" s="1"/>
      <c r="C80" s="1"/>
      <c r="D80" s="1" t="s">
        <v>288</v>
      </c>
      <c r="E80" s="1" t="s">
        <v>288</v>
      </c>
      <c r="F80" s="1"/>
      <c r="G80" s="1"/>
      <c r="H80" s="1"/>
      <c r="I80" s="1" t="s">
        <v>288</v>
      </c>
      <c r="J80" s="1" t="s">
        <v>288</v>
      </c>
    </row>
    <row r="81" spans="1:10" hidden="1" x14ac:dyDescent="0.2">
      <c r="A81" s="1" t="s">
        <v>511</v>
      </c>
      <c r="B81" s="1"/>
      <c r="C81" s="1"/>
      <c r="D81" s="41" t="str">
        <f>CONCATENATE("BUD",NOTES!$D$4)</f>
        <v>BUD2019</v>
      </c>
      <c r="E81" s="41" t="str">
        <f>CONCATENATE("BUD",NOTES!$D$4)</f>
        <v>BUD2019</v>
      </c>
      <c r="F81" s="41"/>
      <c r="G81" s="41"/>
      <c r="H81" s="41"/>
      <c r="I81" s="41" t="str">
        <f>CONCATENATE("BUD",NOTES!$D$4)</f>
        <v>BUD2019</v>
      </c>
      <c r="J81" s="41" t="str">
        <f>CONCATENATE("BUD",NOTES!$D$4)</f>
        <v>BUD2019</v>
      </c>
    </row>
    <row r="82" spans="1:10" hidden="1" x14ac:dyDescent="0.2">
      <c r="A82" s="1" t="s">
        <v>447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idden="1" x14ac:dyDescent="0.2">
      <c r="A83" s="1" t="s">
        <v>448</v>
      </c>
      <c r="B83" s="1"/>
      <c r="C83" s="1"/>
      <c r="D83" s="7">
        <v>70</v>
      </c>
      <c r="E83" s="1">
        <v>70</v>
      </c>
      <c r="F83" s="1"/>
      <c r="G83" s="1"/>
      <c r="H83" s="1"/>
      <c r="I83" s="7">
        <v>90</v>
      </c>
      <c r="J83" s="7">
        <v>90</v>
      </c>
    </row>
    <row r="84" spans="1:10" hidden="1" x14ac:dyDescent="0.2">
      <c r="A84" s="1" t="s">
        <v>80</v>
      </c>
      <c r="B84" s="1"/>
      <c r="C84" s="1"/>
      <c r="D84" s="7" t="s">
        <v>645</v>
      </c>
      <c r="E84" s="7" t="s">
        <v>645</v>
      </c>
      <c r="F84" s="1"/>
      <c r="G84" s="1"/>
      <c r="H84" s="1"/>
      <c r="I84" s="7" t="s">
        <v>646</v>
      </c>
      <c r="J84" s="7" t="s">
        <v>646</v>
      </c>
    </row>
    <row r="85" spans="1:10" hidden="1" x14ac:dyDescent="0.2">
      <c r="A85" s="1" t="s">
        <v>449</v>
      </c>
      <c r="B85" s="1"/>
      <c r="C85" s="1"/>
      <c r="D85" s="7" t="s">
        <v>419</v>
      </c>
      <c r="E85" s="1" t="s">
        <v>419</v>
      </c>
      <c r="F85" s="1"/>
      <c r="G85" s="1"/>
      <c r="H85" s="1"/>
      <c r="I85" s="7" t="s">
        <v>419</v>
      </c>
      <c r="J85" s="1" t="s">
        <v>419</v>
      </c>
    </row>
    <row r="87" spans="1:10" s="1" customFormat="1" ht="18.75" x14ac:dyDescent="0.3">
      <c r="A87" s="186"/>
      <c r="B87" s="224" t="s">
        <v>547</v>
      </c>
      <c r="C87" s="224"/>
      <c r="D87" s="224"/>
      <c r="E87" s="224"/>
      <c r="F87" s="224"/>
      <c r="G87" s="224"/>
      <c r="H87" s="224"/>
      <c r="I87" s="224"/>
      <c r="J87" s="224"/>
    </row>
    <row r="89" spans="1:10" ht="21.75" customHeight="1" x14ac:dyDescent="0.2">
      <c r="B89" s="87" t="s">
        <v>548</v>
      </c>
      <c r="C89" s="5"/>
      <c r="D89" s="88" t="s">
        <v>313</v>
      </c>
      <c r="E89" s="88" t="s">
        <v>314</v>
      </c>
      <c r="F89" s="5"/>
      <c r="G89" s="87" t="s">
        <v>548</v>
      </c>
      <c r="H89" s="5"/>
      <c r="I89" s="88" t="s">
        <v>313</v>
      </c>
      <c r="J89" s="88" t="s">
        <v>314</v>
      </c>
    </row>
    <row r="90" spans="1:10" x14ac:dyDescent="0.2"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">
      <c r="B91" s="89" t="s">
        <v>647</v>
      </c>
      <c r="C91" s="8" t="s">
        <v>648</v>
      </c>
      <c r="D91" s="9" t="s">
        <v>315</v>
      </c>
      <c r="E91" s="9" t="s">
        <v>315</v>
      </c>
      <c r="F91" s="1"/>
      <c r="G91" s="89" t="s">
        <v>649</v>
      </c>
      <c r="H91" s="8" t="s">
        <v>650</v>
      </c>
      <c r="I91" s="9" t="s">
        <v>315</v>
      </c>
      <c r="J91" s="9" t="s">
        <v>315</v>
      </c>
    </row>
    <row r="93" spans="1:10" ht="24" customHeight="1" x14ac:dyDescent="0.2">
      <c r="A93" s="1" t="s">
        <v>542</v>
      </c>
      <c r="B93" s="90" t="s">
        <v>651</v>
      </c>
      <c r="C93" s="91" t="s">
        <v>344</v>
      </c>
      <c r="D93" s="10">
        <v>257427656.19</v>
      </c>
      <c r="E93" s="10">
        <v>257168764.08999997</v>
      </c>
      <c r="F93" s="1"/>
      <c r="G93" s="55" t="s">
        <v>652</v>
      </c>
      <c r="H93" s="55" t="s">
        <v>653</v>
      </c>
      <c r="I93" s="10">
        <v>27594272.150000002</v>
      </c>
      <c r="J93" s="10">
        <v>19554265.800000001</v>
      </c>
    </row>
    <row r="94" spans="1:10" ht="24" customHeight="1" x14ac:dyDescent="0.2">
      <c r="A94" s="1" t="s">
        <v>72</v>
      </c>
      <c r="B94" s="55" t="s">
        <v>654</v>
      </c>
      <c r="C94" s="55" t="s">
        <v>345</v>
      </c>
      <c r="D94" s="10">
        <v>30590797.930000003</v>
      </c>
      <c r="E94" s="10">
        <v>2087500.8699999999</v>
      </c>
      <c r="F94" s="1"/>
      <c r="G94" s="55" t="s">
        <v>655</v>
      </c>
      <c r="H94" s="55" t="s">
        <v>656</v>
      </c>
      <c r="I94" s="10">
        <v>29739032.129999999</v>
      </c>
      <c r="J94" s="10">
        <v>21385990.799999997</v>
      </c>
    </row>
    <row r="95" spans="1:10" ht="24" customHeight="1" x14ac:dyDescent="0.2">
      <c r="A95" s="1" t="s">
        <v>472</v>
      </c>
      <c r="B95" s="55" t="s">
        <v>657</v>
      </c>
      <c r="C95" s="55" t="s">
        <v>346</v>
      </c>
      <c r="D95" s="10">
        <v>36142264.709999993</v>
      </c>
      <c r="E95" s="10">
        <v>143956416.88</v>
      </c>
      <c r="F95" s="1"/>
      <c r="G95" s="55" t="s">
        <v>658</v>
      </c>
      <c r="H95" s="55" t="s">
        <v>659</v>
      </c>
      <c r="I95" s="10">
        <v>194211591.55000001</v>
      </c>
      <c r="J95" s="10">
        <v>116196886.56</v>
      </c>
    </row>
    <row r="96" spans="1:10" ht="24" customHeight="1" x14ac:dyDescent="0.2">
      <c r="A96" s="1" t="s">
        <v>473</v>
      </c>
      <c r="B96" s="55" t="s">
        <v>660</v>
      </c>
      <c r="C96" s="55" t="s">
        <v>347</v>
      </c>
      <c r="D96" s="10">
        <v>49824416.170000002</v>
      </c>
      <c r="E96" s="10">
        <v>1384499.76</v>
      </c>
      <c r="F96" s="1"/>
      <c r="G96" s="55" t="s">
        <v>661</v>
      </c>
      <c r="H96" s="55" t="s">
        <v>357</v>
      </c>
      <c r="I96" s="10">
        <v>465614557.92000008</v>
      </c>
      <c r="J96" s="10">
        <v>271856883.60000002</v>
      </c>
    </row>
    <row r="97" spans="1:10" ht="24" customHeight="1" x14ac:dyDescent="0.2">
      <c r="A97" s="1" t="s">
        <v>474</v>
      </c>
      <c r="B97" s="55" t="s">
        <v>662</v>
      </c>
      <c r="C97" s="55" t="s">
        <v>348</v>
      </c>
      <c r="D97" s="10">
        <v>216190236.41000003</v>
      </c>
      <c r="E97" s="10">
        <v>181102269.88</v>
      </c>
      <c r="F97" s="1"/>
      <c r="G97" s="55" t="s">
        <v>663</v>
      </c>
      <c r="H97" s="55" t="s">
        <v>664</v>
      </c>
      <c r="I97" s="10">
        <v>71500830.420000017</v>
      </c>
      <c r="J97" s="10">
        <v>4863923.0300000012</v>
      </c>
    </row>
    <row r="98" spans="1:10" ht="24" customHeight="1" x14ac:dyDescent="0.2">
      <c r="A98" s="1" t="s">
        <v>73</v>
      </c>
      <c r="B98" s="55" t="s">
        <v>665</v>
      </c>
      <c r="C98" s="6" t="s">
        <v>349</v>
      </c>
      <c r="D98" s="10">
        <v>109716146.32000001</v>
      </c>
      <c r="E98" s="10">
        <v>54781398.799999997</v>
      </c>
      <c r="F98" s="1"/>
      <c r="G98" s="55" t="s">
        <v>666</v>
      </c>
      <c r="H98" s="55" t="s">
        <v>359</v>
      </c>
      <c r="I98" s="10">
        <v>57453984.390000001</v>
      </c>
      <c r="J98" s="10">
        <v>13629517.59</v>
      </c>
    </row>
    <row r="99" spans="1:10" ht="24" customHeight="1" x14ac:dyDescent="0.2">
      <c r="A99" s="1" t="s">
        <v>74</v>
      </c>
      <c r="B99" s="55" t="s">
        <v>667</v>
      </c>
      <c r="C99" s="55" t="s">
        <v>350</v>
      </c>
      <c r="D99" s="10">
        <v>301579474.14000005</v>
      </c>
      <c r="E99" s="10">
        <v>300817498.16999996</v>
      </c>
      <c r="F99" s="1"/>
      <c r="G99" s="55" t="s">
        <v>668</v>
      </c>
      <c r="H99" s="55" t="s">
        <v>669</v>
      </c>
      <c r="I99" s="10">
        <v>14461448.84</v>
      </c>
      <c r="J99" s="10">
        <v>8892511.1999999993</v>
      </c>
    </row>
    <row r="100" spans="1:10" ht="24" customHeight="1" x14ac:dyDescent="0.2">
      <c r="A100" s="1" t="s">
        <v>75</v>
      </c>
      <c r="B100" s="55" t="s">
        <v>670</v>
      </c>
      <c r="C100" s="55" t="s">
        <v>671</v>
      </c>
      <c r="D100" s="10">
        <v>53683577.209999993</v>
      </c>
      <c r="E100" s="10">
        <v>35047196.449999988</v>
      </c>
      <c r="F100" s="1"/>
      <c r="G100" s="55" t="s">
        <v>672</v>
      </c>
      <c r="H100" s="55" t="s">
        <v>361</v>
      </c>
      <c r="I100" s="10">
        <v>16139800</v>
      </c>
      <c r="J100" s="10">
        <v>697897.2200000002</v>
      </c>
    </row>
    <row r="101" spans="1:10" ht="24" customHeight="1" x14ac:dyDescent="0.2">
      <c r="A101" s="1" t="s">
        <v>76</v>
      </c>
      <c r="B101" s="55" t="s">
        <v>673</v>
      </c>
      <c r="C101" s="55" t="s">
        <v>352</v>
      </c>
      <c r="D101" s="10">
        <v>68281169.479999989</v>
      </c>
      <c r="E101" s="10">
        <v>43892450.030000001</v>
      </c>
      <c r="F101" s="1"/>
      <c r="G101" s="55" t="s">
        <v>674</v>
      </c>
      <c r="H101" s="55" t="s">
        <v>362</v>
      </c>
      <c r="I101" s="10">
        <v>52690096.700000003</v>
      </c>
      <c r="J101" s="10">
        <v>98409563.849999994</v>
      </c>
    </row>
    <row r="102" spans="1:10" ht="24" customHeight="1" x14ac:dyDescent="0.2">
      <c r="A102" s="1" t="s">
        <v>77</v>
      </c>
      <c r="B102" s="55" t="s">
        <v>675</v>
      </c>
      <c r="C102" s="55" t="s">
        <v>353</v>
      </c>
      <c r="D102" s="10">
        <v>4250136.59</v>
      </c>
      <c r="E102" s="10">
        <v>4367612.66</v>
      </c>
      <c r="F102" s="1"/>
      <c r="G102" s="55" t="s">
        <v>676</v>
      </c>
      <c r="H102" s="55" t="s">
        <v>677</v>
      </c>
      <c r="I102" s="10">
        <v>36685907.209999993</v>
      </c>
      <c r="J102" s="10">
        <v>3773003.64</v>
      </c>
    </row>
    <row r="103" spans="1:10" ht="24" customHeight="1" x14ac:dyDescent="0.2">
      <c r="A103" s="1" t="s">
        <v>78</v>
      </c>
      <c r="B103" s="90" t="s">
        <v>678</v>
      </c>
      <c r="C103" s="91" t="s">
        <v>600</v>
      </c>
      <c r="D103" s="10">
        <v>544757524.67000008</v>
      </c>
      <c r="E103" s="10">
        <v>538121737.19999993</v>
      </c>
      <c r="F103" s="1"/>
      <c r="G103" s="55" t="s">
        <v>679</v>
      </c>
      <c r="H103" s="55" t="s">
        <v>353</v>
      </c>
      <c r="I103" s="10">
        <v>26295753.860000003</v>
      </c>
      <c r="J103" s="10">
        <v>20935976.68</v>
      </c>
    </row>
    <row r="104" spans="1:10" ht="24" customHeight="1" x14ac:dyDescent="0.2">
      <c r="A104" s="1" t="s">
        <v>81</v>
      </c>
      <c r="B104" s="1" t="s">
        <v>543</v>
      </c>
      <c r="C104" s="1" t="s">
        <v>544</v>
      </c>
      <c r="D104" s="10">
        <v>10986743.800000001</v>
      </c>
      <c r="E104" s="10">
        <v>10986743.800000001</v>
      </c>
      <c r="F104" s="1"/>
      <c r="G104" s="1" t="s">
        <v>543</v>
      </c>
      <c r="H104" s="1" t="s">
        <v>544</v>
      </c>
      <c r="I104" s="10">
        <v>3166463.56</v>
      </c>
      <c r="J104" s="10">
        <v>3166463.56</v>
      </c>
    </row>
    <row r="105" spans="1:10" ht="24" customHeight="1" x14ac:dyDescent="0.2">
      <c r="A105" s="1"/>
      <c r="B105" s="1"/>
      <c r="C105" s="1"/>
      <c r="D105" s="10"/>
      <c r="E105" s="10"/>
      <c r="F105" s="1"/>
      <c r="G105" s="1"/>
      <c r="H105" s="1"/>
      <c r="I105" s="10"/>
      <c r="J105" s="10"/>
    </row>
    <row r="106" spans="1:10" ht="24" customHeight="1" x14ac:dyDescent="0.2">
      <c r="A106" s="1"/>
      <c r="B106" s="87" t="s">
        <v>277</v>
      </c>
      <c r="C106" s="5"/>
      <c r="D106" s="92">
        <f>SUM(D93:D103)-D104</f>
        <v>1661456656.0200002</v>
      </c>
      <c r="E106" s="92">
        <f>SUM(E93:E103)-E104</f>
        <v>1551740600.9899998</v>
      </c>
      <c r="F106" s="5"/>
      <c r="G106" s="87" t="s">
        <v>277</v>
      </c>
      <c r="H106" s="5"/>
      <c r="I106" s="92">
        <f>SUM(I93:I103)-I104</f>
        <v>989220811.61000025</v>
      </c>
      <c r="J106" s="92">
        <f>SUM(J93:J103)-J104</f>
        <v>577029956.40999997</v>
      </c>
    </row>
  </sheetData>
  <mergeCells count="1">
    <mergeCell ref="B87:J87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56" workbookViewId="0">
      <selection activeCell="C107" sqref="C107"/>
    </sheetView>
  </sheetViews>
  <sheetFormatPr defaultRowHeight="12.75" x14ac:dyDescent="0.2"/>
  <cols>
    <col min="1" max="1" width="9.140625" hidden="1" customWidth="1"/>
    <col min="3" max="3" width="37.28515625" bestFit="1" customWidth="1"/>
    <col min="4" max="4" width="10.85546875" bestFit="1" customWidth="1"/>
    <col min="5" max="5" width="13.140625" customWidth="1"/>
    <col min="6" max="6" width="7" customWidth="1"/>
    <col min="8" max="8" width="31.28515625" bestFit="1" customWidth="1"/>
    <col min="9" max="9" width="12.28515625" customWidth="1"/>
    <col min="10" max="10" width="10.85546875" bestFit="1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300</v>
      </c>
    </row>
    <row r="3" spans="1:10" s="1" customFormat="1" hidden="1" x14ac:dyDescent="0.2">
      <c r="A3" s="1" t="s">
        <v>307</v>
      </c>
      <c r="D3" s="1" t="s">
        <v>288</v>
      </c>
      <c r="E3" s="1" t="s">
        <v>288</v>
      </c>
      <c r="I3" s="1" t="s">
        <v>288</v>
      </c>
      <c r="J3" s="1" t="s">
        <v>288</v>
      </c>
    </row>
    <row r="4" spans="1:10" s="1" customFormat="1" hidden="1" x14ac:dyDescent="0.2">
      <c r="A4" s="1" t="s">
        <v>289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316</v>
      </c>
      <c r="D5" s="7">
        <v>230</v>
      </c>
      <c r="E5" s="1">
        <v>230</v>
      </c>
      <c r="I5" s="7">
        <v>300</v>
      </c>
      <c r="J5" s="7">
        <v>300</v>
      </c>
    </row>
    <row r="6" spans="1:10" s="1" customFormat="1" hidden="1" x14ac:dyDescent="0.2">
      <c r="A6" s="1" t="s">
        <v>417</v>
      </c>
      <c r="D6" s="7" t="s">
        <v>418</v>
      </c>
      <c r="E6" s="1" t="s">
        <v>419</v>
      </c>
      <c r="I6" s="7" t="s">
        <v>418</v>
      </c>
      <c r="J6" s="1" t="s">
        <v>419</v>
      </c>
    </row>
    <row r="8" spans="1:10" hidden="1" x14ac:dyDescent="0.2">
      <c r="A8" s="1" t="s">
        <v>104</v>
      </c>
    </row>
    <row r="9" spans="1:10" s="1" customFormat="1" hidden="1" x14ac:dyDescent="0.2">
      <c r="A9" s="1" t="s">
        <v>295</v>
      </c>
    </row>
    <row r="10" spans="1:10" s="1" customFormat="1" hidden="1" x14ac:dyDescent="0.2">
      <c r="A10" s="1" t="s">
        <v>308</v>
      </c>
      <c r="D10" s="1" t="s">
        <v>288</v>
      </c>
      <c r="E10" s="1" t="s">
        <v>288</v>
      </c>
      <c r="I10" s="1" t="s">
        <v>288</v>
      </c>
      <c r="J10" s="1" t="s">
        <v>288</v>
      </c>
    </row>
    <row r="11" spans="1:10" s="1" customFormat="1" hidden="1" x14ac:dyDescent="0.2">
      <c r="A11" s="1" t="s">
        <v>290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317</v>
      </c>
      <c r="D12" s="7">
        <v>240</v>
      </c>
      <c r="E12" s="7">
        <v>240</v>
      </c>
      <c r="I12" s="7">
        <v>310</v>
      </c>
      <c r="J12" s="7">
        <v>310</v>
      </c>
    </row>
    <row r="13" spans="1:10" s="1" customFormat="1" hidden="1" x14ac:dyDescent="0.2">
      <c r="A13" s="1" t="s">
        <v>420</v>
      </c>
      <c r="D13" s="7" t="s">
        <v>418</v>
      </c>
      <c r="E13" s="1" t="s">
        <v>419</v>
      </c>
      <c r="I13" s="7" t="s">
        <v>418</v>
      </c>
      <c r="J13" s="1" t="s">
        <v>419</v>
      </c>
    </row>
    <row r="15" spans="1:10" hidden="1" x14ac:dyDescent="0.2">
      <c r="A15" s="1" t="s">
        <v>105</v>
      </c>
    </row>
    <row r="16" spans="1:10" s="1" customFormat="1" hidden="1" x14ac:dyDescent="0.2">
      <c r="A16" s="1" t="s">
        <v>296</v>
      </c>
    </row>
    <row r="17" spans="1:10" s="1" customFormat="1" hidden="1" x14ac:dyDescent="0.2">
      <c r="A17" s="1" t="s">
        <v>309</v>
      </c>
      <c r="D17" s="1" t="s">
        <v>288</v>
      </c>
      <c r="E17" s="1" t="s">
        <v>288</v>
      </c>
      <c r="I17" s="1" t="s">
        <v>288</v>
      </c>
      <c r="J17" s="1" t="s">
        <v>288</v>
      </c>
    </row>
    <row r="18" spans="1:10" s="1" customFormat="1" hidden="1" x14ac:dyDescent="0.2">
      <c r="A18" s="1" t="s">
        <v>291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318</v>
      </c>
      <c r="D19" s="7">
        <v>250</v>
      </c>
      <c r="E19" s="1">
        <v>250</v>
      </c>
      <c r="I19" s="7">
        <v>320</v>
      </c>
      <c r="J19" s="7">
        <v>320</v>
      </c>
    </row>
    <row r="20" spans="1:10" s="1" customFormat="1" hidden="1" x14ac:dyDescent="0.2">
      <c r="A20" s="1" t="s">
        <v>421</v>
      </c>
      <c r="D20" s="7" t="s">
        <v>418</v>
      </c>
      <c r="E20" s="1" t="s">
        <v>419</v>
      </c>
      <c r="I20" s="7" t="s">
        <v>418</v>
      </c>
      <c r="J20" s="1" t="s">
        <v>419</v>
      </c>
    </row>
    <row r="22" spans="1:10" hidden="1" x14ac:dyDescent="0.2">
      <c r="A22" s="1" t="s">
        <v>106</v>
      </c>
    </row>
    <row r="23" spans="1:10" s="1" customFormat="1" hidden="1" x14ac:dyDescent="0.2">
      <c r="A23" s="1" t="s">
        <v>297</v>
      </c>
    </row>
    <row r="24" spans="1:10" s="1" customFormat="1" hidden="1" x14ac:dyDescent="0.2">
      <c r="A24" s="1" t="s">
        <v>310</v>
      </c>
      <c r="D24" s="1" t="s">
        <v>288</v>
      </c>
      <c r="E24" s="1" t="s">
        <v>288</v>
      </c>
      <c r="I24" s="1" t="s">
        <v>288</v>
      </c>
      <c r="J24" s="1" t="s">
        <v>288</v>
      </c>
    </row>
    <row r="25" spans="1:10" s="1" customFormat="1" hidden="1" x14ac:dyDescent="0.2">
      <c r="A25" s="1" t="s">
        <v>292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319</v>
      </c>
      <c r="D26" s="7">
        <v>260</v>
      </c>
      <c r="E26" s="7">
        <v>260</v>
      </c>
      <c r="I26" s="7">
        <v>330</v>
      </c>
      <c r="J26" s="7">
        <v>330</v>
      </c>
    </row>
    <row r="27" spans="1:10" s="1" customFormat="1" hidden="1" x14ac:dyDescent="0.2">
      <c r="A27" s="1" t="s">
        <v>422</v>
      </c>
      <c r="D27" s="7" t="s">
        <v>418</v>
      </c>
      <c r="E27" s="1" t="s">
        <v>419</v>
      </c>
      <c r="I27" s="7" t="s">
        <v>418</v>
      </c>
      <c r="J27" s="1" t="s">
        <v>419</v>
      </c>
    </row>
    <row r="29" spans="1:10" hidden="1" x14ac:dyDescent="0.2">
      <c r="A29" s="1" t="s">
        <v>107</v>
      </c>
    </row>
    <row r="30" spans="1:10" s="1" customFormat="1" hidden="1" x14ac:dyDescent="0.2">
      <c r="A30" s="1" t="s">
        <v>298</v>
      </c>
    </row>
    <row r="31" spans="1:10" s="1" customFormat="1" hidden="1" x14ac:dyDescent="0.2">
      <c r="A31" s="1" t="s">
        <v>311</v>
      </c>
      <c r="D31" s="1" t="s">
        <v>288</v>
      </c>
      <c r="E31" s="1" t="s">
        <v>288</v>
      </c>
      <c r="I31" s="1" t="s">
        <v>288</v>
      </c>
      <c r="J31" s="1" t="s">
        <v>288</v>
      </c>
    </row>
    <row r="32" spans="1:10" s="1" customFormat="1" hidden="1" x14ac:dyDescent="0.2">
      <c r="A32" s="1" t="s">
        <v>293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283</v>
      </c>
      <c r="D33" s="7">
        <v>270</v>
      </c>
      <c r="E33" s="1">
        <v>270</v>
      </c>
      <c r="I33" s="7">
        <v>340</v>
      </c>
      <c r="J33" s="7">
        <v>340</v>
      </c>
    </row>
    <row r="34" spans="1:10" s="1" customFormat="1" hidden="1" x14ac:dyDescent="0.2">
      <c r="A34" s="1" t="s">
        <v>425</v>
      </c>
      <c r="D34" s="7" t="s">
        <v>418</v>
      </c>
      <c r="E34" s="1" t="s">
        <v>419</v>
      </c>
      <c r="I34" s="7" t="s">
        <v>418</v>
      </c>
      <c r="J34" s="1" t="s">
        <v>419</v>
      </c>
    </row>
    <row r="36" spans="1:10" hidden="1" x14ac:dyDescent="0.2">
      <c r="A36" s="1" t="s">
        <v>113</v>
      </c>
    </row>
    <row r="37" spans="1:10" s="1" customFormat="1" hidden="1" x14ac:dyDescent="0.2">
      <c r="A37" s="1" t="s">
        <v>299</v>
      </c>
    </row>
    <row r="38" spans="1:10" s="1" customFormat="1" hidden="1" x14ac:dyDescent="0.2">
      <c r="A38" s="1" t="s">
        <v>312</v>
      </c>
      <c r="D38" s="1" t="s">
        <v>288</v>
      </c>
      <c r="E38" s="1" t="s">
        <v>288</v>
      </c>
      <c r="I38" s="1" t="s">
        <v>288</v>
      </c>
      <c r="J38" s="1" t="s">
        <v>288</v>
      </c>
    </row>
    <row r="39" spans="1:10" s="1" customFormat="1" hidden="1" x14ac:dyDescent="0.2">
      <c r="A39" s="1" t="s">
        <v>294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284</v>
      </c>
      <c r="D40" s="7">
        <v>280</v>
      </c>
      <c r="E40" s="1">
        <v>280</v>
      </c>
      <c r="I40" s="7">
        <v>350</v>
      </c>
      <c r="J40" s="7">
        <v>350</v>
      </c>
    </row>
    <row r="41" spans="1:10" s="1" customFormat="1" hidden="1" x14ac:dyDescent="0.2">
      <c r="A41" s="1" t="s">
        <v>432</v>
      </c>
      <c r="D41" s="7" t="s">
        <v>418</v>
      </c>
      <c r="E41" s="1" t="s">
        <v>419</v>
      </c>
      <c r="I41" s="7" t="s">
        <v>418</v>
      </c>
      <c r="J41" s="1" t="s">
        <v>419</v>
      </c>
    </row>
    <row r="43" spans="1:10" hidden="1" x14ac:dyDescent="0.2">
      <c r="A43" s="1" t="s">
        <v>114</v>
      </c>
    </row>
    <row r="44" spans="1:10" s="1" customFormat="1" hidden="1" x14ac:dyDescent="0.2">
      <c r="A44" s="1" t="s">
        <v>301</v>
      </c>
    </row>
    <row r="45" spans="1:10" s="1" customFormat="1" hidden="1" x14ac:dyDescent="0.2">
      <c r="A45" s="1" t="s">
        <v>302</v>
      </c>
      <c r="D45" s="1" t="s">
        <v>288</v>
      </c>
      <c r="E45" s="1" t="s">
        <v>288</v>
      </c>
      <c r="I45" s="1" t="s">
        <v>288</v>
      </c>
      <c r="J45" s="1" t="s">
        <v>288</v>
      </c>
    </row>
    <row r="46" spans="1:10" s="1" customFormat="1" hidden="1" x14ac:dyDescent="0.2">
      <c r="A46" s="1" t="s">
        <v>303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idden="1" x14ac:dyDescent="0.2">
      <c r="A47" s="1" t="s">
        <v>285</v>
      </c>
      <c r="D47" s="7">
        <v>290</v>
      </c>
      <c r="E47" s="1">
        <v>290</v>
      </c>
      <c r="I47" s="7">
        <v>360</v>
      </c>
      <c r="J47" s="7">
        <v>360</v>
      </c>
    </row>
    <row r="48" spans="1:10" s="1" customFormat="1" hidden="1" x14ac:dyDescent="0.2">
      <c r="A48" s="1" t="s">
        <v>433</v>
      </c>
      <c r="D48" s="7" t="s">
        <v>418</v>
      </c>
      <c r="E48" s="1" t="s">
        <v>419</v>
      </c>
      <c r="I48" s="7" t="s">
        <v>418</v>
      </c>
      <c r="J48" s="1" t="s">
        <v>419</v>
      </c>
    </row>
    <row r="50" spans="1:10" hidden="1" x14ac:dyDescent="0.2">
      <c r="A50" s="1" t="s">
        <v>115</v>
      </c>
    </row>
    <row r="51" spans="1:10" s="1" customFormat="1" hidden="1" x14ac:dyDescent="0.2">
      <c r="A51" s="1" t="s">
        <v>304</v>
      </c>
    </row>
    <row r="52" spans="1:10" s="1" customFormat="1" hidden="1" x14ac:dyDescent="0.2">
      <c r="A52" s="1" t="s">
        <v>305</v>
      </c>
      <c r="D52" s="1" t="s">
        <v>288</v>
      </c>
      <c r="E52" s="1" t="s">
        <v>288</v>
      </c>
      <c r="I52" s="1" t="s">
        <v>288</v>
      </c>
      <c r="J52" s="1" t="s">
        <v>288</v>
      </c>
    </row>
    <row r="53" spans="1:10" s="1" customFormat="1" hidden="1" x14ac:dyDescent="0.2">
      <c r="A53" s="1" t="s">
        <v>306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idden="1" x14ac:dyDescent="0.2">
      <c r="A54" s="1" t="s">
        <v>286</v>
      </c>
      <c r="D54" s="7">
        <v>800</v>
      </c>
      <c r="E54" s="1">
        <v>800</v>
      </c>
      <c r="I54" s="7">
        <v>370</v>
      </c>
      <c r="J54" s="7">
        <v>370</v>
      </c>
    </row>
    <row r="55" spans="1:10" s="1" customFormat="1" hidden="1" x14ac:dyDescent="0.2">
      <c r="A55" s="1" t="s">
        <v>434</v>
      </c>
      <c r="D55" s="7" t="s">
        <v>418</v>
      </c>
      <c r="E55" s="1" t="s">
        <v>419</v>
      </c>
      <c r="I55" s="7" t="s">
        <v>418</v>
      </c>
      <c r="J55" s="1" t="s">
        <v>419</v>
      </c>
    </row>
    <row r="57" spans="1:10" hidden="1" x14ac:dyDescent="0.2">
      <c r="A57" s="1" t="s">
        <v>116</v>
      </c>
    </row>
    <row r="58" spans="1:10" s="1" customFormat="1" hidden="1" x14ac:dyDescent="0.2">
      <c r="A58" s="1" t="s">
        <v>426</v>
      </c>
    </row>
    <row r="59" spans="1:10" s="1" customFormat="1" hidden="1" x14ac:dyDescent="0.2">
      <c r="A59" s="1" t="s">
        <v>427</v>
      </c>
      <c r="I59" s="1" t="s">
        <v>288</v>
      </c>
      <c r="J59" s="1" t="s">
        <v>288</v>
      </c>
    </row>
    <row r="60" spans="1:10" s="1" customFormat="1" hidden="1" x14ac:dyDescent="0.2">
      <c r="A60" s="1" t="s">
        <v>428</v>
      </c>
      <c r="D60" s="7"/>
      <c r="I60" s="7">
        <v>10</v>
      </c>
      <c r="J60" s="1">
        <v>30</v>
      </c>
    </row>
    <row r="61" spans="1:10" s="1" customFormat="1" hidden="1" x14ac:dyDescent="0.2">
      <c r="A61" s="1" t="s">
        <v>429</v>
      </c>
      <c r="D61" s="7"/>
      <c r="I61" s="7">
        <v>380</v>
      </c>
      <c r="J61" s="7">
        <v>380</v>
      </c>
    </row>
    <row r="62" spans="1:10" s="1" customFormat="1" hidden="1" x14ac:dyDescent="0.2">
      <c r="A62" s="1" t="s">
        <v>430</v>
      </c>
      <c r="D62" s="7"/>
      <c r="I62" s="7" t="s">
        <v>418</v>
      </c>
      <c r="J62" s="1" t="s">
        <v>419</v>
      </c>
    </row>
    <row r="64" spans="1:10" hidden="1" x14ac:dyDescent="0.2">
      <c r="A64" s="1" t="s">
        <v>117</v>
      </c>
    </row>
    <row r="65" spans="1:10" s="1" customFormat="1" hidden="1" x14ac:dyDescent="0.2">
      <c r="A65" s="1" t="s">
        <v>435</v>
      </c>
    </row>
    <row r="66" spans="1:10" s="1" customFormat="1" hidden="1" x14ac:dyDescent="0.2">
      <c r="A66" s="1" t="s">
        <v>436</v>
      </c>
      <c r="I66" s="1" t="s">
        <v>288</v>
      </c>
      <c r="J66" s="1" t="s">
        <v>288</v>
      </c>
    </row>
    <row r="67" spans="1:10" s="1" customFormat="1" hidden="1" x14ac:dyDescent="0.2">
      <c r="A67" s="1" t="s">
        <v>437</v>
      </c>
      <c r="D67" s="7"/>
      <c r="I67" s="7">
        <v>10</v>
      </c>
      <c r="J67" s="1">
        <v>30</v>
      </c>
    </row>
    <row r="68" spans="1:10" s="1" customFormat="1" hidden="1" x14ac:dyDescent="0.2">
      <c r="A68" s="1" t="s">
        <v>438</v>
      </c>
      <c r="D68" s="7"/>
      <c r="I68" s="7">
        <v>390</v>
      </c>
      <c r="J68" s="7">
        <v>390</v>
      </c>
    </row>
    <row r="69" spans="1:10" s="1" customFormat="1" hidden="1" x14ac:dyDescent="0.2">
      <c r="A69" s="1" t="s">
        <v>439</v>
      </c>
      <c r="D69" s="7"/>
      <c r="I69" s="7" t="s">
        <v>418</v>
      </c>
      <c r="J69" s="1" t="s">
        <v>419</v>
      </c>
    </row>
    <row r="71" spans="1:10" hidden="1" x14ac:dyDescent="0.2">
      <c r="A71" s="1" t="s">
        <v>118</v>
      </c>
    </row>
    <row r="72" spans="1:10" s="1" customFormat="1" hidden="1" x14ac:dyDescent="0.2">
      <c r="A72" s="1" t="s">
        <v>440</v>
      </c>
    </row>
    <row r="73" spans="1:10" s="1" customFormat="1" hidden="1" x14ac:dyDescent="0.2">
      <c r="A73" s="1" t="s">
        <v>441</v>
      </c>
      <c r="I73" s="1" t="s">
        <v>288</v>
      </c>
      <c r="J73" s="1" t="s">
        <v>288</v>
      </c>
    </row>
    <row r="74" spans="1:10" s="1" customFormat="1" hidden="1" x14ac:dyDescent="0.2">
      <c r="A74" s="1" t="s">
        <v>442</v>
      </c>
      <c r="D74" s="7"/>
      <c r="I74" s="7">
        <v>10</v>
      </c>
      <c r="J74" s="1">
        <v>30</v>
      </c>
    </row>
    <row r="75" spans="1:10" s="1" customFormat="1" hidden="1" x14ac:dyDescent="0.2">
      <c r="A75" s="1" t="s">
        <v>443</v>
      </c>
      <c r="D75" s="7"/>
      <c r="I75" s="7">
        <v>400</v>
      </c>
      <c r="J75" s="7">
        <v>400</v>
      </c>
    </row>
    <row r="76" spans="1:10" s="1" customFormat="1" hidden="1" x14ac:dyDescent="0.2">
      <c r="A76" s="1" t="s">
        <v>444</v>
      </c>
      <c r="D76" s="7"/>
      <c r="I76" s="7" t="s">
        <v>418</v>
      </c>
      <c r="J76" s="1" t="s">
        <v>419</v>
      </c>
    </row>
    <row r="78" spans="1:10" hidden="1" x14ac:dyDescent="0.2">
      <c r="A78" s="1" t="s">
        <v>121</v>
      </c>
    </row>
    <row r="79" spans="1:10" s="1" customFormat="1" hidden="1" x14ac:dyDescent="0.2">
      <c r="A79" s="1" t="s">
        <v>445</v>
      </c>
    </row>
    <row r="80" spans="1:10" s="1" customFormat="1" hidden="1" x14ac:dyDescent="0.2">
      <c r="A80" s="1" t="s">
        <v>446</v>
      </c>
      <c r="I80" s="1" t="s">
        <v>288</v>
      </c>
      <c r="J80" s="1" t="s">
        <v>288</v>
      </c>
    </row>
    <row r="81" spans="1:10" s="1" customFormat="1" hidden="1" x14ac:dyDescent="0.2">
      <c r="A81" s="1" t="s">
        <v>447</v>
      </c>
      <c r="D81" s="7"/>
      <c r="I81" s="7">
        <v>10</v>
      </c>
      <c r="J81" s="1">
        <v>30</v>
      </c>
    </row>
    <row r="82" spans="1:10" s="1" customFormat="1" hidden="1" x14ac:dyDescent="0.2">
      <c r="A82" s="1" t="s">
        <v>448</v>
      </c>
      <c r="D82" s="7"/>
      <c r="I82" s="7">
        <v>410</v>
      </c>
      <c r="J82" s="7">
        <v>410</v>
      </c>
    </row>
    <row r="83" spans="1:10" s="1" customFormat="1" hidden="1" x14ac:dyDescent="0.2">
      <c r="A83" s="1" t="s">
        <v>449</v>
      </c>
      <c r="D83" s="7"/>
      <c r="I83" s="7" t="s">
        <v>418</v>
      </c>
      <c r="J83" s="1" t="s">
        <v>419</v>
      </c>
    </row>
    <row r="85" spans="1:10" hidden="1" x14ac:dyDescent="0.2">
      <c r="A85" s="1" t="s">
        <v>124</v>
      </c>
    </row>
    <row r="86" spans="1:10" hidden="1" x14ac:dyDescent="0.2">
      <c r="A86" s="1" t="s">
        <v>451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idden="1" x14ac:dyDescent="0.2">
      <c r="A87" s="1" t="s">
        <v>452</v>
      </c>
      <c r="B87" s="1"/>
      <c r="C87" s="1"/>
      <c r="D87" s="1" t="s">
        <v>288</v>
      </c>
      <c r="E87" s="1" t="s">
        <v>288</v>
      </c>
      <c r="F87" s="1"/>
      <c r="G87" s="1"/>
      <c r="H87" s="1"/>
      <c r="I87" s="1" t="s">
        <v>288</v>
      </c>
      <c r="J87" s="1" t="s">
        <v>288</v>
      </c>
    </row>
    <row r="88" spans="1:10" hidden="1" x14ac:dyDescent="0.2">
      <c r="A88" s="1" t="s">
        <v>512</v>
      </c>
      <c r="B88" s="1"/>
      <c r="C88" s="1"/>
      <c r="D88" s="41" t="str">
        <f>CONCATENATE("BUD",NOTES!$D$4)</f>
        <v>BUD2019</v>
      </c>
      <c r="E88" s="41" t="str">
        <f>CONCATENATE("BUD",NOTES!$D$4)</f>
        <v>BUD2019</v>
      </c>
      <c r="F88" s="41"/>
      <c r="G88" s="41"/>
      <c r="H88" s="41"/>
      <c r="I88" s="41" t="str">
        <f>CONCATENATE("BUD",NOTES!$D$4)</f>
        <v>BUD2019</v>
      </c>
      <c r="J88" s="41" t="str">
        <f>CONCATENATE("BUD",NOTES!$D$4)</f>
        <v>BUD2019</v>
      </c>
    </row>
    <row r="89" spans="1:10" hidden="1" x14ac:dyDescent="0.2">
      <c r="A89" s="1" t="s">
        <v>453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idden="1" x14ac:dyDescent="0.2">
      <c r="A90" s="1" t="s">
        <v>454</v>
      </c>
      <c r="B90" s="1"/>
      <c r="C90" s="1"/>
      <c r="D90" s="7">
        <v>80</v>
      </c>
      <c r="E90" s="1">
        <v>80</v>
      </c>
      <c r="F90" s="1"/>
      <c r="G90" s="1"/>
      <c r="H90" s="1"/>
      <c r="I90" s="7">
        <v>80</v>
      </c>
      <c r="J90" s="1">
        <v>80</v>
      </c>
    </row>
    <row r="91" spans="1:10" hidden="1" x14ac:dyDescent="0.2">
      <c r="A91" s="1" t="s">
        <v>125</v>
      </c>
      <c r="B91" s="1"/>
      <c r="C91" s="1"/>
      <c r="D91" s="7" t="s">
        <v>97</v>
      </c>
      <c r="E91" s="7" t="s">
        <v>97</v>
      </c>
      <c r="F91" s="1"/>
      <c r="G91" s="1"/>
      <c r="H91" s="1"/>
      <c r="I91" s="7" t="s">
        <v>98</v>
      </c>
      <c r="J91" s="7" t="s">
        <v>98</v>
      </c>
    </row>
    <row r="92" spans="1:10" hidden="1" x14ac:dyDescent="0.2">
      <c r="A92" s="1" t="s">
        <v>455</v>
      </c>
      <c r="B92" s="1"/>
      <c r="C92" s="1"/>
      <c r="D92" s="7" t="s">
        <v>419</v>
      </c>
      <c r="E92" s="1" t="s">
        <v>419</v>
      </c>
      <c r="F92" s="1"/>
      <c r="G92" s="1"/>
      <c r="H92" s="1"/>
      <c r="I92" s="7" t="s">
        <v>419</v>
      </c>
      <c r="J92" s="1" t="s">
        <v>419</v>
      </c>
    </row>
    <row r="94" spans="1:10" s="1" customFormat="1" ht="18.75" x14ac:dyDescent="0.3">
      <c r="B94" s="224" t="s">
        <v>547</v>
      </c>
      <c r="C94" s="224"/>
      <c r="D94" s="224"/>
      <c r="E94" s="224"/>
      <c r="F94" s="224"/>
      <c r="G94" s="224"/>
      <c r="H94" s="224"/>
      <c r="I94" s="224"/>
      <c r="J94" s="224"/>
    </row>
    <row r="95" spans="1:10" s="1" customFormat="1" x14ac:dyDescent="0.2"/>
    <row r="96" spans="1:10" s="1" customFormat="1" ht="21.75" customHeight="1" x14ac:dyDescent="0.2">
      <c r="B96" s="87" t="s">
        <v>548</v>
      </c>
      <c r="C96" s="5"/>
      <c r="D96" s="88" t="s">
        <v>313</v>
      </c>
      <c r="E96" s="88" t="s">
        <v>314</v>
      </c>
      <c r="F96" s="5"/>
      <c r="G96" s="87" t="s">
        <v>548</v>
      </c>
      <c r="H96" s="5"/>
      <c r="I96" s="88" t="s">
        <v>313</v>
      </c>
      <c r="J96" s="88" t="s">
        <v>314</v>
      </c>
    </row>
    <row r="97" spans="1:10" s="1" customFormat="1" x14ac:dyDescent="0.2"/>
    <row r="98" spans="1:10" s="1" customFormat="1" x14ac:dyDescent="0.2">
      <c r="B98" s="89" t="s">
        <v>553</v>
      </c>
      <c r="C98" s="8" t="s">
        <v>549</v>
      </c>
      <c r="D98" s="9" t="s">
        <v>315</v>
      </c>
      <c r="E98" s="9" t="s">
        <v>315</v>
      </c>
      <c r="G98" s="89" t="s">
        <v>554</v>
      </c>
      <c r="H98" s="8" t="s">
        <v>550</v>
      </c>
      <c r="I98" s="9" t="s">
        <v>315</v>
      </c>
      <c r="J98" s="9" t="s">
        <v>315</v>
      </c>
    </row>
    <row r="99" spans="1:10" s="1" customFormat="1" x14ac:dyDescent="0.2"/>
    <row r="100" spans="1:10" s="1" customFormat="1" ht="18" customHeight="1" x14ac:dyDescent="0.2">
      <c r="A100" s="1" t="s">
        <v>542</v>
      </c>
      <c r="B100" s="55" t="s">
        <v>4</v>
      </c>
      <c r="C100" s="55" t="s">
        <v>364</v>
      </c>
      <c r="D100" s="10">
        <v>193828109.44</v>
      </c>
      <c r="E100" s="10">
        <v>157665540.98000002</v>
      </c>
      <c r="G100" s="55" t="s">
        <v>85</v>
      </c>
      <c r="H100" s="55" t="s">
        <v>370</v>
      </c>
      <c r="I100" s="10">
        <v>40113015.260000005</v>
      </c>
      <c r="J100" s="10">
        <v>1723673.15</v>
      </c>
    </row>
    <row r="101" spans="1:10" s="1" customFormat="1" ht="18" customHeight="1" x14ac:dyDescent="0.2">
      <c r="A101" s="1" t="s">
        <v>72</v>
      </c>
      <c r="B101" s="55" t="s">
        <v>5</v>
      </c>
      <c r="C101" s="55" t="s">
        <v>365</v>
      </c>
      <c r="D101" s="10">
        <v>91299413.520000011</v>
      </c>
      <c r="E101" s="10">
        <v>66668719.729999997</v>
      </c>
      <c r="G101" s="55" t="s">
        <v>86</v>
      </c>
      <c r="H101" s="55" t="s">
        <v>371</v>
      </c>
      <c r="I101" s="10">
        <v>86644044.679999992</v>
      </c>
      <c r="J101" s="10">
        <v>23045377.059999999</v>
      </c>
    </row>
    <row r="102" spans="1:10" s="1" customFormat="1" ht="18" customHeight="1" x14ac:dyDescent="0.2">
      <c r="A102" s="1" t="s">
        <v>472</v>
      </c>
      <c r="B102" s="55" t="s">
        <v>6</v>
      </c>
      <c r="C102" s="55" t="s">
        <v>366</v>
      </c>
      <c r="D102" s="10">
        <v>3913559.74</v>
      </c>
      <c r="E102" s="10">
        <v>2162842.4799999995</v>
      </c>
      <c r="G102" s="55" t="s">
        <v>87</v>
      </c>
      <c r="H102" s="55" t="s">
        <v>372</v>
      </c>
      <c r="I102" s="10">
        <v>22272848.93</v>
      </c>
      <c r="J102" s="10">
        <v>1229198.6399999999</v>
      </c>
    </row>
    <row r="103" spans="1:10" s="1" customFormat="1" ht="18" customHeight="1" x14ac:dyDescent="0.2">
      <c r="A103" s="1" t="s">
        <v>473</v>
      </c>
      <c r="B103" s="55" t="s">
        <v>7</v>
      </c>
      <c r="C103" s="55" t="s">
        <v>367</v>
      </c>
      <c r="D103" s="10">
        <v>7135666.9900000002</v>
      </c>
      <c r="E103" s="10">
        <v>275457.40000000002</v>
      </c>
      <c r="G103" s="55" t="s">
        <v>88</v>
      </c>
      <c r="H103" s="6" t="s">
        <v>373</v>
      </c>
      <c r="I103" s="10">
        <v>16886114.079999998</v>
      </c>
      <c r="J103" s="10">
        <v>6965389.4500000002</v>
      </c>
    </row>
    <row r="104" spans="1:10" s="1" customFormat="1" ht="18" customHeight="1" x14ac:dyDescent="0.2">
      <c r="A104" s="1" t="s">
        <v>474</v>
      </c>
      <c r="B104" s="55" t="s">
        <v>8</v>
      </c>
      <c r="C104" s="55" t="s">
        <v>368</v>
      </c>
      <c r="D104" s="10">
        <v>28006853.590000007</v>
      </c>
      <c r="E104" s="10">
        <v>25411080.069999997</v>
      </c>
      <c r="G104" s="55" t="s">
        <v>89</v>
      </c>
      <c r="H104" s="55" t="s">
        <v>374</v>
      </c>
      <c r="I104" s="10">
        <v>27495258.930000003</v>
      </c>
      <c r="J104" s="10">
        <v>8664142.4299999997</v>
      </c>
    </row>
    <row r="105" spans="1:10" s="1" customFormat="1" ht="18" customHeight="1" x14ac:dyDescent="0.2">
      <c r="A105" s="1" t="s">
        <v>73</v>
      </c>
      <c r="B105" s="55" t="s">
        <v>9</v>
      </c>
      <c r="C105" s="55" t="s">
        <v>369</v>
      </c>
      <c r="D105" s="10">
        <v>22444392.580000002</v>
      </c>
      <c r="E105" s="10">
        <v>14637736.390000001</v>
      </c>
      <c r="G105" s="55" t="s">
        <v>90</v>
      </c>
      <c r="H105" s="55" t="s">
        <v>375</v>
      </c>
      <c r="I105" s="10">
        <v>91824873.769999981</v>
      </c>
      <c r="J105" s="10">
        <v>54144240.439999998</v>
      </c>
    </row>
    <row r="106" spans="1:10" s="1" customFormat="1" ht="18" customHeight="1" x14ac:dyDescent="0.2">
      <c r="A106" s="1" t="s">
        <v>74</v>
      </c>
      <c r="B106" s="55" t="s">
        <v>10</v>
      </c>
      <c r="C106" s="55" t="s">
        <v>353</v>
      </c>
      <c r="D106" s="10">
        <v>7755217.6299999999</v>
      </c>
      <c r="E106" s="10">
        <v>57603256.859999999</v>
      </c>
      <c r="G106" s="55" t="s">
        <v>91</v>
      </c>
      <c r="H106" s="55" t="s">
        <v>376</v>
      </c>
      <c r="I106" s="10">
        <v>6164769.5600000005</v>
      </c>
      <c r="J106" s="10">
        <v>678982.71</v>
      </c>
    </row>
    <row r="107" spans="1:10" s="1" customFormat="1" ht="18" customHeight="1" x14ac:dyDescent="0.2">
      <c r="A107" s="1" t="s">
        <v>75</v>
      </c>
      <c r="B107" s="55" t="s">
        <v>601</v>
      </c>
      <c r="C107" s="55" t="s">
        <v>602</v>
      </c>
      <c r="D107" s="10">
        <v>28125176.759999998</v>
      </c>
      <c r="E107" s="10">
        <v>19786524.410000004</v>
      </c>
      <c r="G107" s="55" t="s">
        <v>92</v>
      </c>
      <c r="H107" s="55" t="s">
        <v>377</v>
      </c>
      <c r="I107" s="10">
        <v>14998276.09</v>
      </c>
      <c r="J107" s="10">
        <v>4738615.84</v>
      </c>
    </row>
    <row r="108" spans="1:10" s="1" customFormat="1" ht="18" customHeight="1" x14ac:dyDescent="0.2">
      <c r="A108" s="1" t="s">
        <v>76</v>
      </c>
      <c r="B108" s="55"/>
      <c r="C108" s="55"/>
      <c r="D108" s="10"/>
      <c r="E108" s="10"/>
      <c r="G108" s="55" t="s">
        <v>93</v>
      </c>
      <c r="H108" s="55" t="s">
        <v>378</v>
      </c>
      <c r="I108" s="10">
        <v>104782576.89999999</v>
      </c>
      <c r="J108" s="10">
        <v>52593949.479999997</v>
      </c>
    </row>
    <row r="109" spans="1:10" s="1" customFormat="1" ht="18" customHeight="1" x14ac:dyDescent="0.2">
      <c r="A109" s="1" t="s">
        <v>77</v>
      </c>
      <c r="B109" s="55"/>
      <c r="C109" s="55"/>
      <c r="D109" s="10"/>
      <c r="E109" s="10"/>
      <c r="G109" s="55" t="s">
        <v>94</v>
      </c>
      <c r="H109" s="55" t="s">
        <v>379</v>
      </c>
      <c r="I109" s="10">
        <v>10932767.799999997</v>
      </c>
      <c r="J109" s="10">
        <v>5930439.3399999989</v>
      </c>
    </row>
    <row r="110" spans="1:10" s="1" customFormat="1" ht="18" customHeight="1" x14ac:dyDescent="0.2">
      <c r="A110" s="1" t="s">
        <v>78</v>
      </c>
      <c r="B110" s="55"/>
      <c r="C110" s="55"/>
      <c r="D110" s="10"/>
      <c r="E110" s="10"/>
      <c r="G110" s="55" t="s">
        <v>95</v>
      </c>
      <c r="H110" s="55" t="s">
        <v>380</v>
      </c>
      <c r="I110" s="10">
        <v>13839466.459999999</v>
      </c>
      <c r="J110" s="10">
        <v>3560750.8900000006</v>
      </c>
    </row>
    <row r="111" spans="1:10" s="1" customFormat="1" ht="18" customHeight="1" x14ac:dyDescent="0.2">
      <c r="A111" s="1" t="s">
        <v>81</v>
      </c>
      <c r="B111" s="55"/>
      <c r="C111" s="55"/>
      <c r="D111" s="10"/>
      <c r="E111" s="10"/>
      <c r="G111" s="55" t="s">
        <v>96</v>
      </c>
      <c r="H111" s="55" t="s">
        <v>353</v>
      </c>
      <c r="I111" s="10">
        <v>6816071.2400000002</v>
      </c>
      <c r="J111" s="10">
        <v>5863387.5200000005</v>
      </c>
    </row>
    <row r="112" spans="1:10" s="1" customFormat="1" ht="18" customHeight="1" x14ac:dyDescent="0.2">
      <c r="A112" s="1" t="s">
        <v>82</v>
      </c>
      <c r="B112" s="1" t="s">
        <v>543</v>
      </c>
      <c r="C112" s="1" t="s">
        <v>544</v>
      </c>
      <c r="D112" s="10">
        <v>200000</v>
      </c>
      <c r="E112" s="10">
        <v>200000</v>
      </c>
      <c r="G112" s="1" t="s">
        <v>543</v>
      </c>
      <c r="H112" s="1" t="s">
        <v>544</v>
      </c>
      <c r="I112" s="10">
        <v>3445292</v>
      </c>
      <c r="J112" s="10">
        <v>3445292</v>
      </c>
    </row>
    <row r="113" spans="2:10" s="1" customFormat="1" x14ac:dyDescent="0.2">
      <c r="D113" s="10"/>
      <c r="E113" s="10"/>
      <c r="I113" s="10"/>
      <c r="J113" s="10"/>
    </row>
    <row r="114" spans="2:10" s="1" customFormat="1" ht="20.25" customHeight="1" x14ac:dyDescent="0.2">
      <c r="B114" s="87" t="s">
        <v>277</v>
      </c>
      <c r="C114" s="5"/>
      <c r="D114" s="92">
        <f>SUM(D100:D111)-D112</f>
        <v>382308390.25000006</v>
      </c>
      <c r="E114" s="92">
        <f>SUM(E100:E111)-E112</f>
        <v>344011158.32000005</v>
      </c>
      <c r="F114" s="5"/>
      <c r="G114" s="87" t="s">
        <v>277</v>
      </c>
      <c r="H114" s="5"/>
      <c r="I114" s="92">
        <f>SUM(I100:I111)-I112</f>
        <v>439324791.69999993</v>
      </c>
      <c r="J114" s="92">
        <f>SUM(J100:J111)-J112</f>
        <v>165692854.95000002</v>
      </c>
    </row>
  </sheetData>
  <mergeCells count="1">
    <mergeCell ref="B94:J94"/>
  </mergeCells>
  <phoneticPr fontId="0" type="noConversion"/>
  <pageMargins left="0.75" right="0.75" top="1" bottom="1" header="0.5" footer="0.5"/>
  <pageSetup paperSize="9" scale="9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opLeftCell="B91" workbookViewId="0">
      <selection activeCell="F137" sqref="F137"/>
    </sheetView>
  </sheetViews>
  <sheetFormatPr defaultRowHeight="12.75" x14ac:dyDescent="0.2"/>
  <cols>
    <col min="1" max="1" width="9.140625" hidden="1" customWidth="1"/>
    <col min="3" max="3" width="37.28515625" bestFit="1" customWidth="1"/>
    <col min="4" max="5" width="10.85546875" bestFit="1" customWidth="1"/>
    <col min="6" max="6" width="6.85546875" customWidth="1"/>
    <col min="8" max="8" width="41.85546875" customWidth="1"/>
    <col min="9" max="9" width="10.85546875" bestFit="1" customWidth="1"/>
    <col min="10" max="10" width="10" bestFit="1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300</v>
      </c>
    </row>
    <row r="3" spans="1:10" s="1" customFormat="1" hidden="1" x14ac:dyDescent="0.2">
      <c r="A3" s="1" t="s">
        <v>307</v>
      </c>
      <c r="D3" s="1" t="s">
        <v>288</v>
      </c>
      <c r="E3" s="1" t="s">
        <v>288</v>
      </c>
      <c r="I3" s="1" t="s">
        <v>288</v>
      </c>
      <c r="J3" s="1" t="s">
        <v>288</v>
      </c>
    </row>
    <row r="4" spans="1:10" s="1" customFormat="1" hidden="1" x14ac:dyDescent="0.2">
      <c r="A4" s="1" t="s">
        <v>289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316</v>
      </c>
      <c r="D5" s="7">
        <v>420</v>
      </c>
      <c r="E5" s="7">
        <v>420</v>
      </c>
      <c r="I5" s="7">
        <v>560</v>
      </c>
      <c r="J5" s="7">
        <v>560</v>
      </c>
    </row>
    <row r="6" spans="1:10" s="1" customFormat="1" hidden="1" x14ac:dyDescent="0.2">
      <c r="A6" s="1" t="s">
        <v>417</v>
      </c>
      <c r="D6" s="7" t="s">
        <v>418</v>
      </c>
      <c r="E6" s="1" t="s">
        <v>419</v>
      </c>
      <c r="I6" s="7" t="s">
        <v>418</v>
      </c>
      <c r="J6" s="1" t="s">
        <v>419</v>
      </c>
    </row>
    <row r="7" spans="1:10" x14ac:dyDescent="0.2">
      <c r="A7" s="1"/>
      <c r="B7" s="1"/>
      <c r="C7" s="1"/>
      <c r="D7" s="7"/>
      <c r="E7" s="1"/>
      <c r="F7" s="1"/>
      <c r="G7" s="1"/>
      <c r="H7" s="1"/>
      <c r="I7" s="7"/>
      <c r="J7" s="1"/>
    </row>
    <row r="8" spans="1:10" hidden="1" x14ac:dyDescent="0.2">
      <c r="A8" s="1" t="s">
        <v>104</v>
      </c>
    </row>
    <row r="9" spans="1:10" s="1" customFormat="1" hidden="1" x14ac:dyDescent="0.2">
      <c r="A9" s="1" t="s">
        <v>295</v>
      </c>
    </row>
    <row r="10" spans="1:10" s="1" customFormat="1" hidden="1" x14ac:dyDescent="0.2">
      <c r="A10" s="1" t="s">
        <v>308</v>
      </c>
      <c r="D10" s="1" t="s">
        <v>288</v>
      </c>
      <c r="E10" s="1" t="s">
        <v>288</v>
      </c>
      <c r="I10" s="1" t="s">
        <v>288</v>
      </c>
      <c r="J10" s="1" t="s">
        <v>288</v>
      </c>
    </row>
    <row r="11" spans="1:10" s="1" customFormat="1" hidden="1" x14ac:dyDescent="0.2">
      <c r="A11" s="1" t="s">
        <v>290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317</v>
      </c>
      <c r="D12" s="7">
        <v>430</v>
      </c>
      <c r="E12" s="1">
        <v>430</v>
      </c>
      <c r="I12" s="7">
        <v>570</v>
      </c>
      <c r="J12" s="7">
        <v>570</v>
      </c>
    </row>
    <row r="13" spans="1:10" s="1" customFormat="1" hidden="1" x14ac:dyDescent="0.2">
      <c r="A13" s="1" t="s">
        <v>420</v>
      </c>
      <c r="D13" s="7" t="s">
        <v>418</v>
      </c>
      <c r="E13" s="1" t="s">
        <v>419</v>
      </c>
      <c r="I13" s="7" t="s">
        <v>418</v>
      </c>
      <c r="J13" s="1" t="s">
        <v>419</v>
      </c>
    </row>
    <row r="14" spans="1:10" x14ac:dyDescent="0.2">
      <c r="A14" s="1"/>
      <c r="B14" s="1"/>
      <c r="C14" s="1"/>
      <c r="D14" s="7"/>
      <c r="E14" s="1"/>
      <c r="F14" s="1"/>
      <c r="G14" s="1"/>
      <c r="H14" s="1"/>
      <c r="I14" s="7"/>
      <c r="J14" s="1"/>
    </row>
    <row r="15" spans="1:10" hidden="1" x14ac:dyDescent="0.2">
      <c r="A15" s="1" t="s">
        <v>105</v>
      </c>
    </row>
    <row r="16" spans="1:10" s="1" customFormat="1" hidden="1" x14ac:dyDescent="0.2">
      <c r="A16" s="1" t="s">
        <v>296</v>
      </c>
    </row>
    <row r="17" spans="1:10" s="1" customFormat="1" hidden="1" x14ac:dyDescent="0.2">
      <c r="A17" s="1" t="s">
        <v>309</v>
      </c>
      <c r="D17" s="1" t="s">
        <v>288</v>
      </c>
      <c r="E17" s="1" t="s">
        <v>288</v>
      </c>
      <c r="I17" s="1" t="s">
        <v>288</v>
      </c>
      <c r="J17" s="1" t="s">
        <v>288</v>
      </c>
    </row>
    <row r="18" spans="1:10" s="1" customFormat="1" hidden="1" x14ac:dyDescent="0.2">
      <c r="A18" s="1" t="s">
        <v>291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318</v>
      </c>
      <c r="D19" s="7">
        <v>440</v>
      </c>
      <c r="E19" s="1">
        <v>440</v>
      </c>
      <c r="I19" s="7">
        <v>580</v>
      </c>
      <c r="J19" s="7">
        <v>580</v>
      </c>
    </row>
    <row r="20" spans="1:10" s="1" customFormat="1" hidden="1" x14ac:dyDescent="0.2">
      <c r="A20" s="1" t="s">
        <v>421</v>
      </c>
      <c r="D20" s="7" t="s">
        <v>418</v>
      </c>
      <c r="E20" s="1" t="s">
        <v>419</v>
      </c>
      <c r="I20" s="7" t="s">
        <v>418</v>
      </c>
      <c r="J20" s="1" t="s">
        <v>419</v>
      </c>
    </row>
    <row r="21" spans="1:10" x14ac:dyDescent="0.2">
      <c r="A21" s="1"/>
      <c r="B21" s="1"/>
      <c r="C21" s="1"/>
      <c r="D21" s="7"/>
      <c r="E21" s="1"/>
      <c r="F21" s="1"/>
      <c r="G21" s="1"/>
      <c r="H21" s="1"/>
      <c r="I21" s="7"/>
      <c r="J21" s="1"/>
    </row>
    <row r="22" spans="1:10" hidden="1" x14ac:dyDescent="0.2">
      <c r="A22" s="1" t="s">
        <v>106</v>
      </c>
    </row>
    <row r="23" spans="1:10" s="1" customFormat="1" hidden="1" x14ac:dyDescent="0.2">
      <c r="A23" s="1" t="s">
        <v>297</v>
      </c>
    </row>
    <row r="24" spans="1:10" s="1" customFormat="1" hidden="1" x14ac:dyDescent="0.2">
      <c r="A24" s="1" t="s">
        <v>310</v>
      </c>
      <c r="D24" s="1" t="s">
        <v>288</v>
      </c>
      <c r="E24" s="1" t="s">
        <v>288</v>
      </c>
      <c r="I24" s="1" t="s">
        <v>288</v>
      </c>
      <c r="J24" s="1" t="s">
        <v>288</v>
      </c>
    </row>
    <row r="25" spans="1:10" s="1" customFormat="1" hidden="1" x14ac:dyDescent="0.2">
      <c r="A25" s="1" t="s">
        <v>292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319</v>
      </c>
      <c r="D26" s="7">
        <v>450</v>
      </c>
      <c r="E26" s="1">
        <v>450</v>
      </c>
      <c r="I26" s="7">
        <v>590</v>
      </c>
      <c r="J26" s="7">
        <v>590</v>
      </c>
    </row>
    <row r="27" spans="1:10" s="1" customFormat="1" hidden="1" x14ac:dyDescent="0.2">
      <c r="A27" s="1" t="s">
        <v>422</v>
      </c>
      <c r="D27" s="7" t="s">
        <v>418</v>
      </c>
      <c r="E27" s="1" t="s">
        <v>419</v>
      </c>
      <c r="I27" s="7" t="s">
        <v>418</v>
      </c>
      <c r="J27" s="1" t="s">
        <v>419</v>
      </c>
    </row>
    <row r="28" spans="1:10" x14ac:dyDescent="0.2">
      <c r="A28" s="1"/>
      <c r="B28" s="1"/>
      <c r="C28" s="1"/>
      <c r="D28" s="7"/>
      <c r="E28" s="1"/>
      <c r="F28" s="1"/>
      <c r="G28" s="1"/>
      <c r="H28" s="1"/>
      <c r="I28" s="7"/>
      <c r="J28" s="1"/>
    </row>
    <row r="29" spans="1:10" hidden="1" x14ac:dyDescent="0.2">
      <c r="A29" s="1" t="s">
        <v>107</v>
      </c>
    </row>
    <row r="30" spans="1:10" s="1" customFormat="1" hidden="1" x14ac:dyDescent="0.2">
      <c r="A30" s="1" t="s">
        <v>298</v>
      </c>
    </row>
    <row r="31" spans="1:10" s="1" customFormat="1" hidden="1" x14ac:dyDescent="0.2">
      <c r="A31" s="1" t="s">
        <v>311</v>
      </c>
      <c r="D31" s="1" t="s">
        <v>288</v>
      </c>
      <c r="E31" s="1" t="s">
        <v>288</v>
      </c>
      <c r="I31" s="1" t="s">
        <v>288</v>
      </c>
      <c r="J31" s="1" t="s">
        <v>288</v>
      </c>
    </row>
    <row r="32" spans="1:10" s="1" customFormat="1" hidden="1" x14ac:dyDescent="0.2">
      <c r="A32" s="1" t="s">
        <v>293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283</v>
      </c>
      <c r="D33" s="7">
        <v>460</v>
      </c>
      <c r="E33" s="1">
        <v>460</v>
      </c>
      <c r="I33" s="7">
        <v>600</v>
      </c>
      <c r="J33" s="7">
        <v>600</v>
      </c>
    </row>
    <row r="34" spans="1:10" s="1" customFormat="1" hidden="1" x14ac:dyDescent="0.2">
      <c r="A34" s="1" t="s">
        <v>425</v>
      </c>
      <c r="D34" s="7" t="s">
        <v>418</v>
      </c>
      <c r="E34" s="1" t="s">
        <v>419</v>
      </c>
      <c r="I34" s="7" t="s">
        <v>418</v>
      </c>
      <c r="J34" s="1" t="s">
        <v>419</v>
      </c>
    </row>
    <row r="35" spans="1:10" x14ac:dyDescent="0.2">
      <c r="A35" s="1"/>
      <c r="B35" s="1"/>
      <c r="C35" s="1"/>
      <c r="D35" s="7"/>
      <c r="E35" s="1"/>
      <c r="F35" s="1"/>
      <c r="G35" s="1"/>
      <c r="H35" s="1"/>
      <c r="I35" s="7"/>
      <c r="J35" s="1"/>
    </row>
    <row r="36" spans="1:10" hidden="1" x14ac:dyDescent="0.2">
      <c r="A36" s="1" t="s">
        <v>113</v>
      </c>
    </row>
    <row r="37" spans="1:10" s="1" customFormat="1" hidden="1" x14ac:dyDescent="0.2">
      <c r="A37" s="1" t="s">
        <v>299</v>
      </c>
    </row>
    <row r="38" spans="1:10" s="1" customFormat="1" hidden="1" x14ac:dyDescent="0.2">
      <c r="A38" s="1" t="s">
        <v>312</v>
      </c>
      <c r="D38" s="1" t="s">
        <v>288</v>
      </c>
      <c r="E38" s="1" t="s">
        <v>288</v>
      </c>
      <c r="I38" s="1" t="s">
        <v>288</v>
      </c>
      <c r="J38" s="1" t="s">
        <v>288</v>
      </c>
    </row>
    <row r="39" spans="1:10" s="1" customFormat="1" hidden="1" x14ac:dyDescent="0.2">
      <c r="A39" s="1" t="s">
        <v>294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284</v>
      </c>
      <c r="D40" s="7">
        <v>470</v>
      </c>
      <c r="E40" s="1">
        <v>470</v>
      </c>
      <c r="I40" s="7">
        <v>610</v>
      </c>
      <c r="J40" s="7">
        <v>610</v>
      </c>
    </row>
    <row r="41" spans="1:10" s="1" customFormat="1" hidden="1" x14ac:dyDescent="0.2">
      <c r="A41" s="1" t="s">
        <v>432</v>
      </c>
      <c r="D41" s="7" t="s">
        <v>418</v>
      </c>
      <c r="E41" s="1" t="s">
        <v>419</v>
      </c>
      <c r="I41" s="7" t="s">
        <v>418</v>
      </c>
      <c r="J41" s="1" t="s">
        <v>419</v>
      </c>
    </row>
    <row r="42" spans="1:10" x14ac:dyDescent="0.2">
      <c r="A42" s="1"/>
      <c r="B42" s="1"/>
      <c r="C42" s="1"/>
      <c r="D42" s="7"/>
      <c r="E42" s="1"/>
      <c r="F42" s="1"/>
      <c r="G42" s="1"/>
      <c r="H42" s="1"/>
      <c r="I42" s="7"/>
      <c r="J42" s="1"/>
    </row>
    <row r="43" spans="1:10" hidden="1" x14ac:dyDescent="0.2">
      <c r="A43" s="1" t="s">
        <v>114</v>
      </c>
    </row>
    <row r="44" spans="1:10" s="1" customFormat="1" hidden="1" x14ac:dyDescent="0.2">
      <c r="A44" s="1" t="s">
        <v>301</v>
      </c>
    </row>
    <row r="45" spans="1:10" s="1" customFormat="1" hidden="1" x14ac:dyDescent="0.2">
      <c r="A45" s="1" t="s">
        <v>302</v>
      </c>
      <c r="D45" s="1" t="s">
        <v>288</v>
      </c>
      <c r="E45" s="1" t="s">
        <v>288</v>
      </c>
    </row>
    <row r="46" spans="1:10" s="1" customFormat="1" hidden="1" x14ac:dyDescent="0.2">
      <c r="A46" s="1" t="s">
        <v>303</v>
      </c>
      <c r="D46" s="7">
        <v>10</v>
      </c>
      <c r="E46" s="1">
        <v>30</v>
      </c>
      <c r="I46" s="7"/>
    </row>
    <row r="47" spans="1:10" s="1" customFormat="1" hidden="1" x14ac:dyDescent="0.2">
      <c r="A47" s="1" t="s">
        <v>285</v>
      </c>
      <c r="D47" s="7">
        <v>480</v>
      </c>
      <c r="E47" s="1">
        <v>480</v>
      </c>
      <c r="I47" s="7"/>
      <c r="J47" s="7"/>
    </row>
    <row r="48" spans="1:10" s="1" customFormat="1" hidden="1" x14ac:dyDescent="0.2">
      <c r="A48" s="1" t="s">
        <v>433</v>
      </c>
      <c r="D48" s="7" t="s">
        <v>418</v>
      </c>
      <c r="E48" s="1" t="s">
        <v>419</v>
      </c>
      <c r="I48" s="7"/>
    </row>
    <row r="49" spans="1:10" x14ac:dyDescent="0.2">
      <c r="A49" s="1"/>
      <c r="B49" s="1"/>
      <c r="C49" s="1"/>
      <c r="D49" s="7"/>
      <c r="E49" s="1"/>
      <c r="F49" s="1"/>
      <c r="G49" s="1"/>
      <c r="H49" s="1"/>
      <c r="I49" s="7"/>
      <c r="J49" s="1"/>
    </row>
    <row r="50" spans="1:10" hidden="1" x14ac:dyDescent="0.2">
      <c r="A50" s="1" t="s">
        <v>115</v>
      </c>
    </row>
    <row r="51" spans="1:10" s="1" customFormat="1" hidden="1" x14ac:dyDescent="0.2">
      <c r="A51" s="1" t="s">
        <v>304</v>
      </c>
    </row>
    <row r="52" spans="1:10" s="1" customFormat="1" hidden="1" x14ac:dyDescent="0.2">
      <c r="A52" s="1" t="s">
        <v>305</v>
      </c>
      <c r="D52" s="1" t="s">
        <v>288</v>
      </c>
      <c r="E52" s="1" t="s">
        <v>288</v>
      </c>
    </row>
    <row r="53" spans="1:10" s="1" customFormat="1" hidden="1" x14ac:dyDescent="0.2">
      <c r="A53" s="1" t="s">
        <v>306</v>
      </c>
      <c r="D53" s="7">
        <v>10</v>
      </c>
      <c r="E53" s="1">
        <v>30</v>
      </c>
      <c r="I53" s="7"/>
    </row>
    <row r="54" spans="1:10" s="1" customFormat="1" hidden="1" x14ac:dyDescent="0.2">
      <c r="A54" s="1" t="s">
        <v>286</v>
      </c>
      <c r="D54" s="7">
        <v>490</v>
      </c>
      <c r="E54" s="1">
        <v>490</v>
      </c>
      <c r="I54" s="7"/>
      <c r="J54" s="7"/>
    </row>
    <row r="55" spans="1:10" s="1" customFormat="1" hidden="1" x14ac:dyDescent="0.2">
      <c r="A55" s="1" t="s">
        <v>434</v>
      </c>
      <c r="D55" s="7" t="s">
        <v>418</v>
      </c>
      <c r="E55" s="1" t="s">
        <v>419</v>
      </c>
      <c r="I55" s="7"/>
    </row>
    <row r="56" spans="1:10" x14ac:dyDescent="0.2">
      <c r="A56" s="1"/>
      <c r="B56" s="1"/>
      <c r="C56" s="1"/>
      <c r="D56" s="7"/>
      <c r="E56" s="1"/>
      <c r="F56" s="1"/>
      <c r="G56" s="1"/>
      <c r="H56" s="1"/>
      <c r="I56" s="7"/>
      <c r="J56" s="1"/>
    </row>
    <row r="57" spans="1:10" hidden="1" x14ac:dyDescent="0.2">
      <c r="A57" s="1" t="s">
        <v>116</v>
      </c>
    </row>
    <row r="58" spans="1:10" s="1" customFormat="1" hidden="1" x14ac:dyDescent="0.2">
      <c r="A58" s="1" t="s">
        <v>426</v>
      </c>
    </row>
    <row r="59" spans="1:10" s="1" customFormat="1" hidden="1" x14ac:dyDescent="0.2">
      <c r="A59" s="1" t="s">
        <v>427</v>
      </c>
      <c r="D59" s="1" t="s">
        <v>288</v>
      </c>
      <c r="E59" s="1" t="s">
        <v>288</v>
      </c>
    </row>
    <row r="60" spans="1:10" s="1" customFormat="1" hidden="1" x14ac:dyDescent="0.2">
      <c r="A60" s="1" t="s">
        <v>428</v>
      </c>
      <c r="D60" s="7">
        <v>10</v>
      </c>
      <c r="E60" s="1">
        <v>30</v>
      </c>
      <c r="I60" s="7"/>
    </row>
    <row r="61" spans="1:10" s="1" customFormat="1" hidden="1" x14ac:dyDescent="0.2">
      <c r="A61" s="1" t="s">
        <v>429</v>
      </c>
      <c r="D61" s="7">
        <v>500</v>
      </c>
      <c r="E61" s="1">
        <v>500</v>
      </c>
      <c r="I61" s="7"/>
      <c r="J61" s="7"/>
    </row>
    <row r="62" spans="1:10" s="1" customFormat="1" hidden="1" x14ac:dyDescent="0.2">
      <c r="A62" s="1" t="s">
        <v>430</v>
      </c>
      <c r="D62" s="7" t="s">
        <v>418</v>
      </c>
      <c r="E62" s="1" t="s">
        <v>419</v>
      </c>
      <c r="I62" s="7"/>
    </row>
    <row r="63" spans="1:10" x14ac:dyDescent="0.2">
      <c r="A63" s="1"/>
      <c r="B63" s="1"/>
      <c r="C63" s="1"/>
      <c r="D63" s="7"/>
      <c r="E63" s="1"/>
      <c r="F63" s="1"/>
      <c r="G63" s="1"/>
      <c r="H63" s="1"/>
      <c r="I63" s="7"/>
      <c r="J63" s="1"/>
    </row>
    <row r="64" spans="1:10" hidden="1" x14ac:dyDescent="0.2">
      <c r="A64" s="1" t="s">
        <v>117</v>
      </c>
    </row>
    <row r="65" spans="1:10" s="1" customFormat="1" hidden="1" x14ac:dyDescent="0.2">
      <c r="A65" s="1" t="s">
        <v>435</v>
      </c>
    </row>
    <row r="66" spans="1:10" s="1" customFormat="1" hidden="1" x14ac:dyDescent="0.2">
      <c r="A66" s="1" t="s">
        <v>436</v>
      </c>
      <c r="D66" s="1" t="s">
        <v>288</v>
      </c>
      <c r="E66" s="1" t="s">
        <v>288</v>
      </c>
    </row>
    <row r="67" spans="1:10" s="1" customFormat="1" hidden="1" x14ac:dyDescent="0.2">
      <c r="A67" s="1" t="s">
        <v>437</v>
      </c>
      <c r="D67" s="7">
        <v>10</v>
      </c>
      <c r="E67" s="1">
        <v>30</v>
      </c>
      <c r="I67" s="7"/>
    </row>
    <row r="68" spans="1:10" s="1" customFormat="1" hidden="1" x14ac:dyDescent="0.2">
      <c r="A68" s="1" t="s">
        <v>438</v>
      </c>
      <c r="D68" s="7">
        <v>510</v>
      </c>
      <c r="E68" s="1">
        <v>510</v>
      </c>
      <c r="I68" s="7"/>
      <c r="J68" s="7"/>
    </row>
    <row r="69" spans="1:10" s="1" customFormat="1" hidden="1" x14ac:dyDescent="0.2">
      <c r="A69" s="1" t="s">
        <v>439</v>
      </c>
      <c r="D69" s="7" t="s">
        <v>418</v>
      </c>
      <c r="E69" s="1" t="s">
        <v>419</v>
      </c>
      <c r="I69" s="7"/>
    </row>
    <row r="70" spans="1:10" x14ac:dyDescent="0.2">
      <c r="A70" s="1"/>
      <c r="B70" s="1"/>
      <c r="C70" s="1"/>
      <c r="D70" s="7"/>
      <c r="E70" s="1"/>
      <c r="F70" s="1"/>
      <c r="G70" s="1"/>
      <c r="H70" s="1"/>
      <c r="I70" s="7"/>
      <c r="J70" s="1"/>
    </row>
    <row r="71" spans="1:10" hidden="1" x14ac:dyDescent="0.2">
      <c r="A71" s="1" t="s">
        <v>118</v>
      </c>
    </row>
    <row r="72" spans="1:10" s="1" customFormat="1" hidden="1" x14ac:dyDescent="0.2">
      <c r="A72" s="1" t="s">
        <v>440</v>
      </c>
    </row>
    <row r="73" spans="1:10" s="1" customFormat="1" hidden="1" x14ac:dyDescent="0.2">
      <c r="A73" s="1" t="s">
        <v>441</v>
      </c>
      <c r="D73" s="1" t="s">
        <v>288</v>
      </c>
      <c r="E73" s="1" t="s">
        <v>288</v>
      </c>
    </row>
    <row r="74" spans="1:10" s="1" customFormat="1" hidden="1" x14ac:dyDescent="0.2">
      <c r="A74" s="1" t="s">
        <v>442</v>
      </c>
      <c r="D74" s="7">
        <v>10</v>
      </c>
      <c r="E74" s="1">
        <v>30</v>
      </c>
      <c r="I74" s="7"/>
    </row>
    <row r="75" spans="1:10" s="1" customFormat="1" hidden="1" x14ac:dyDescent="0.2">
      <c r="A75" s="1" t="s">
        <v>443</v>
      </c>
      <c r="D75" s="7">
        <v>520</v>
      </c>
      <c r="E75" s="1">
        <v>520</v>
      </c>
      <c r="I75" s="7"/>
      <c r="J75" s="7"/>
    </row>
    <row r="76" spans="1:10" s="1" customFormat="1" hidden="1" x14ac:dyDescent="0.2">
      <c r="A76" s="1" t="s">
        <v>444</v>
      </c>
      <c r="D76" s="7" t="s">
        <v>418</v>
      </c>
      <c r="E76" s="1" t="s">
        <v>419</v>
      </c>
      <c r="I76" s="7"/>
    </row>
    <row r="77" spans="1:10" x14ac:dyDescent="0.2">
      <c r="A77" s="1"/>
      <c r="B77" s="1"/>
      <c r="C77" s="1"/>
      <c r="D77" s="7"/>
      <c r="E77" s="1"/>
      <c r="F77" s="1"/>
      <c r="G77" s="1"/>
      <c r="H77" s="1"/>
      <c r="I77" s="7"/>
      <c r="J77" s="1"/>
    </row>
    <row r="78" spans="1:10" hidden="1" x14ac:dyDescent="0.2">
      <c r="A78" s="1" t="s">
        <v>121</v>
      </c>
    </row>
    <row r="79" spans="1:10" s="1" customFormat="1" hidden="1" x14ac:dyDescent="0.2">
      <c r="A79" s="1" t="s">
        <v>445</v>
      </c>
    </row>
    <row r="80" spans="1:10" s="1" customFormat="1" hidden="1" x14ac:dyDescent="0.2">
      <c r="A80" s="1" t="s">
        <v>446</v>
      </c>
      <c r="D80" s="1" t="s">
        <v>288</v>
      </c>
      <c r="E80" s="1" t="s">
        <v>288</v>
      </c>
    </row>
    <row r="81" spans="1:10" s="1" customFormat="1" hidden="1" x14ac:dyDescent="0.2">
      <c r="A81" s="1" t="s">
        <v>447</v>
      </c>
      <c r="D81" s="7">
        <v>10</v>
      </c>
      <c r="E81" s="1">
        <v>30</v>
      </c>
      <c r="I81" s="7"/>
    </row>
    <row r="82" spans="1:10" s="1" customFormat="1" hidden="1" x14ac:dyDescent="0.2">
      <c r="A82" s="1" t="s">
        <v>448</v>
      </c>
      <c r="D82" s="7">
        <v>530</v>
      </c>
      <c r="E82" s="1">
        <v>530</v>
      </c>
      <c r="I82" s="7"/>
      <c r="J82" s="7"/>
    </row>
    <row r="83" spans="1:10" s="1" customFormat="1" hidden="1" x14ac:dyDescent="0.2">
      <c r="A83" s="1" t="s">
        <v>449</v>
      </c>
      <c r="D83" s="7" t="s">
        <v>418</v>
      </c>
      <c r="E83" s="1" t="s">
        <v>419</v>
      </c>
      <c r="I83" s="7"/>
    </row>
    <row r="84" spans="1:10" s="1" customFormat="1" x14ac:dyDescent="0.2">
      <c r="D84" s="7"/>
      <c r="I84" s="7"/>
    </row>
    <row r="85" spans="1:10" hidden="1" x14ac:dyDescent="0.2">
      <c r="A85" s="1" t="s">
        <v>119</v>
      </c>
    </row>
    <row r="86" spans="1:10" s="1" customFormat="1" hidden="1" x14ac:dyDescent="0.2">
      <c r="A86" s="1" t="s">
        <v>451</v>
      </c>
    </row>
    <row r="87" spans="1:10" s="1" customFormat="1" hidden="1" x14ac:dyDescent="0.2">
      <c r="A87" s="1" t="s">
        <v>452</v>
      </c>
      <c r="D87" s="1" t="s">
        <v>288</v>
      </c>
      <c r="E87" s="1" t="s">
        <v>288</v>
      </c>
    </row>
    <row r="88" spans="1:10" s="1" customFormat="1" hidden="1" x14ac:dyDescent="0.2">
      <c r="A88" s="1" t="s">
        <v>453</v>
      </c>
      <c r="D88" s="7">
        <v>10</v>
      </c>
      <c r="E88" s="1">
        <v>30</v>
      </c>
      <c r="I88" s="7"/>
    </row>
    <row r="89" spans="1:10" s="1" customFormat="1" hidden="1" x14ac:dyDescent="0.2">
      <c r="A89" s="1" t="s">
        <v>454</v>
      </c>
      <c r="D89" s="7">
        <v>540</v>
      </c>
      <c r="E89" s="1">
        <v>540</v>
      </c>
      <c r="I89" s="7"/>
      <c r="J89" s="7"/>
    </row>
    <row r="90" spans="1:10" s="1" customFormat="1" hidden="1" x14ac:dyDescent="0.2">
      <c r="A90" s="1" t="s">
        <v>455</v>
      </c>
      <c r="D90" s="7" t="s">
        <v>418</v>
      </c>
      <c r="E90" s="1" t="s">
        <v>419</v>
      </c>
      <c r="I90" s="7"/>
    </row>
    <row r="91" spans="1:10" s="1" customFormat="1" x14ac:dyDescent="0.2">
      <c r="D91" s="7"/>
      <c r="I91" s="7"/>
    </row>
    <row r="92" spans="1:10" hidden="1" x14ac:dyDescent="0.2">
      <c r="A92" s="1" t="s">
        <v>120</v>
      </c>
    </row>
    <row r="93" spans="1:10" s="1" customFormat="1" hidden="1" x14ac:dyDescent="0.2">
      <c r="A93" s="1" t="s">
        <v>456</v>
      </c>
    </row>
    <row r="94" spans="1:10" s="1" customFormat="1" hidden="1" x14ac:dyDescent="0.2">
      <c r="A94" s="1" t="s">
        <v>457</v>
      </c>
      <c r="D94" s="1" t="s">
        <v>288</v>
      </c>
      <c r="E94" s="1" t="s">
        <v>288</v>
      </c>
    </row>
    <row r="95" spans="1:10" s="1" customFormat="1" hidden="1" x14ac:dyDescent="0.2">
      <c r="A95" s="1" t="s">
        <v>458</v>
      </c>
      <c r="D95" s="7">
        <v>10</v>
      </c>
      <c r="E95" s="1">
        <v>30</v>
      </c>
      <c r="I95" s="7"/>
    </row>
    <row r="96" spans="1:10" s="1" customFormat="1" hidden="1" x14ac:dyDescent="0.2">
      <c r="A96" s="1" t="s">
        <v>459</v>
      </c>
      <c r="D96" s="7">
        <v>550</v>
      </c>
      <c r="E96" s="1">
        <v>550</v>
      </c>
      <c r="I96" s="7"/>
      <c r="J96" s="7"/>
    </row>
    <row r="97" spans="1:10" s="1" customFormat="1" hidden="1" x14ac:dyDescent="0.2">
      <c r="A97" s="1" t="s">
        <v>460</v>
      </c>
      <c r="D97" s="7" t="s">
        <v>418</v>
      </c>
      <c r="E97" s="1" t="s">
        <v>419</v>
      </c>
      <c r="I97" s="7"/>
    </row>
    <row r="98" spans="1:10" s="1" customFormat="1" x14ac:dyDescent="0.2">
      <c r="D98" s="7"/>
      <c r="I98" s="7"/>
    </row>
    <row r="99" spans="1:10" hidden="1" x14ac:dyDescent="0.2">
      <c r="A99" s="1" t="s">
        <v>122</v>
      </c>
    </row>
    <row r="100" spans="1:10" hidden="1" x14ac:dyDescent="0.2">
      <c r="A100" s="1" t="s">
        <v>461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hidden="1" x14ac:dyDescent="0.2">
      <c r="A101" s="1" t="s">
        <v>462</v>
      </c>
      <c r="B101" s="1"/>
      <c r="C101" s="1"/>
      <c r="D101" s="1" t="s">
        <v>288</v>
      </c>
      <c r="E101" s="1" t="s">
        <v>288</v>
      </c>
      <c r="F101" s="1"/>
      <c r="G101" s="1"/>
      <c r="H101" s="1"/>
      <c r="I101" s="1" t="s">
        <v>288</v>
      </c>
      <c r="J101" s="1" t="s">
        <v>288</v>
      </c>
    </row>
    <row r="102" spans="1:10" hidden="1" x14ac:dyDescent="0.2">
      <c r="A102" s="1" t="s">
        <v>513</v>
      </c>
      <c r="B102" s="1"/>
      <c r="C102" s="1"/>
      <c r="D102" s="41" t="str">
        <f>CONCATENATE("BUD",NOTES!$D$4)</f>
        <v>BUD2019</v>
      </c>
      <c r="E102" s="41" t="str">
        <f>CONCATENATE("BUD",NOTES!$D$4)</f>
        <v>BUD2019</v>
      </c>
      <c r="F102" s="41"/>
      <c r="G102" s="41"/>
      <c r="H102" s="41"/>
      <c r="I102" s="41" t="str">
        <f>CONCATENATE("BUD",NOTES!$D$4)</f>
        <v>BUD2019</v>
      </c>
      <c r="J102" s="41" t="str">
        <f>CONCATENATE("BUD",NOTES!$D$4)</f>
        <v>BUD2019</v>
      </c>
    </row>
    <row r="103" spans="1:10" hidden="1" x14ac:dyDescent="0.2">
      <c r="A103" s="1" t="s">
        <v>463</v>
      </c>
      <c r="B103" s="1"/>
      <c r="C103" s="1"/>
      <c r="D103" s="7">
        <v>10</v>
      </c>
      <c r="E103" s="1">
        <v>10</v>
      </c>
      <c r="F103" s="1"/>
      <c r="G103" s="1"/>
      <c r="H103" s="1"/>
      <c r="I103" s="7">
        <v>10</v>
      </c>
      <c r="J103" s="1">
        <v>10</v>
      </c>
    </row>
    <row r="104" spans="1:10" hidden="1" x14ac:dyDescent="0.2">
      <c r="A104" s="1" t="s">
        <v>464</v>
      </c>
      <c r="B104" s="1"/>
      <c r="C104" s="1"/>
      <c r="D104" s="7">
        <v>110</v>
      </c>
      <c r="E104" s="1">
        <v>110</v>
      </c>
      <c r="F104" s="1"/>
      <c r="G104" s="1"/>
      <c r="H104" s="1"/>
      <c r="I104" s="7">
        <v>120</v>
      </c>
      <c r="J104" s="1">
        <v>120</v>
      </c>
    </row>
    <row r="105" spans="1:10" hidden="1" x14ac:dyDescent="0.2">
      <c r="A105" s="1" t="s">
        <v>123</v>
      </c>
      <c r="B105" s="1"/>
      <c r="C105" s="1"/>
      <c r="D105" s="7" t="s">
        <v>99</v>
      </c>
      <c r="E105" s="7" t="s">
        <v>99</v>
      </c>
      <c r="F105" s="1"/>
      <c r="G105" s="1"/>
      <c r="H105" s="1"/>
      <c r="I105" s="7" t="s">
        <v>100</v>
      </c>
      <c r="J105" s="7" t="s">
        <v>100</v>
      </c>
    </row>
    <row r="106" spans="1:10" hidden="1" x14ac:dyDescent="0.2">
      <c r="A106" s="1" t="s">
        <v>465</v>
      </c>
      <c r="B106" s="1"/>
      <c r="C106" s="1"/>
      <c r="D106" s="7" t="s">
        <v>419</v>
      </c>
      <c r="E106" s="1" t="s">
        <v>419</v>
      </c>
      <c r="F106" s="1"/>
      <c r="G106" s="1"/>
      <c r="H106" s="1"/>
      <c r="I106" s="7" t="s">
        <v>419</v>
      </c>
      <c r="J106" s="1" t="s">
        <v>419</v>
      </c>
    </row>
    <row r="108" spans="1:10" hidden="1" x14ac:dyDescent="0.2">
      <c r="A108" s="1" t="s">
        <v>643</v>
      </c>
    </row>
    <row r="109" spans="1:10" s="1" customFormat="1" hidden="1" x14ac:dyDescent="0.2">
      <c r="A109" s="1" t="s">
        <v>466</v>
      </c>
    </row>
    <row r="110" spans="1:10" s="1" customFormat="1" hidden="1" x14ac:dyDescent="0.2">
      <c r="A110" s="1" t="s">
        <v>467</v>
      </c>
      <c r="D110" s="1" t="s">
        <v>288</v>
      </c>
      <c r="E110" s="1" t="s">
        <v>288</v>
      </c>
    </row>
    <row r="111" spans="1:10" s="1" customFormat="1" hidden="1" x14ac:dyDescent="0.2">
      <c r="A111" s="1" t="s">
        <v>468</v>
      </c>
      <c r="D111" s="7">
        <v>10</v>
      </c>
      <c r="E111" s="1">
        <v>30</v>
      </c>
      <c r="I111" s="7"/>
    </row>
    <row r="112" spans="1:10" s="1" customFormat="1" hidden="1" x14ac:dyDescent="0.2">
      <c r="A112" s="1" t="s">
        <v>469</v>
      </c>
      <c r="D112" s="7">
        <v>810</v>
      </c>
      <c r="E112" s="1">
        <v>810</v>
      </c>
      <c r="I112" s="7"/>
      <c r="J112" s="7"/>
    </row>
    <row r="113" spans="1:10" s="1" customFormat="1" hidden="1" x14ac:dyDescent="0.2">
      <c r="A113" s="1" t="s">
        <v>470</v>
      </c>
      <c r="D113" s="7" t="s">
        <v>418</v>
      </c>
      <c r="E113" s="1" t="s">
        <v>419</v>
      </c>
      <c r="I113" s="7"/>
    </row>
    <row r="115" spans="1:10" s="1" customFormat="1" ht="18.75" x14ac:dyDescent="0.3">
      <c r="B115" s="224" t="s">
        <v>547</v>
      </c>
      <c r="C115" s="224"/>
      <c r="D115" s="224"/>
      <c r="E115" s="224"/>
      <c r="F115" s="224"/>
      <c r="G115" s="224"/>
      <c r="H115" s="224"/>
      <c r="I115" s="224"/>
      <c r="J115" s="224"/>
    </row>
    <row r="116" spans="1:10" s="1" customFormat="1" x14ac:dyDescent="0.2"/>
    <row r="117" spans="1:10" s="1" customFormat="1" ht="21.75" customHeight="1" x14ac:dyDescent="0.2">
      <c r="B117" s="87" t="s">
        <v>548</v>
      </c>
      <c r="C117" s="5"/>
      <c r="D117" s="88" t="s">
        <v>313</v>
      </c>
      <c r="E117" s="88" t="s">
        <v>314</v>
      </c>
      <c r="F117" s="5"/>
      <c r="G117" s="87" t="s">
        <v>548</v>
      </c>
      <c r="H117" s="5"/>
      <c r="I117" s="88" t="s">
        <v>313</v>
      </c>
      <c r="J117" s="88" t="s">
        <v>314</v>
      </c>
    </row>
    <row r="118" spans="1:10" s="1" customFormat="1" x14ac:dyDescent="0.2"/>
    <row r="119" spans="1:10" s="1" customFormat="1" x14ac:dyDescent="0.2">
      <c r="B119" s="89" t="s">
        <v>556</v>
      </c>
      <c r="C119" s="8" t="s">
        <v>551</v>
      </c>
      <c r="D119" s="9" t="s">
        <v>315</v>
      </c>
      <c r="E119" s="9" t="s">
        <v>315</v>
      </c>
      <c r="G119" s="89" t="s">
        <v>555</v>
      </c>
      <c r="H119" s="8" t="s">
        <v>545</v>
      </c>
      <c r="I119" s="9" t="s">
        <v>315</v>
      </c>
      <c r="J119" s="9" t="s">
        <v>315</v>
      </c>
    </row>
    <row r="120" spans="1:10" s="1" customFormat="1" x14ac:dyDescent="0.2"/>
    <row r="121" spans="1:10" s="1" customFormat="1" ht="18" customHeight="1" x14ac:dyDescent="0.2">
      <c r="A121" s="1" t="s">
        <v>542</v>
      </c>
      <c r="B121" s="55" t="s">
        <v>11</v>
      </c>
      <c r="C121" s="6" t="s">
        <v>381</v>
      </c>
      <c r="D121" s="10">
        <v>41255307.910000004</v>
      </c>
      <c r="E121" s="10">
        <v>10118881.230000002</v>
      </c>
      <c r="G121" s="55" t="s">
        <v>27</v>
      </c>
      <c r="H121" s="6" t="s">
        <v>394</v>
      </c>
      <c r="I121" s="10">
        <v>37375099.670000002</v>
      </c>
      <c r="J121" s="10">
        <v>12694383.370000001</v>
      </c>
    </row>
    <row r="122" spans="1:10" s="1" customFormat="1" ht="18" customHeight="1" x14ac:dyDescent="0.2">
      <c r="A122" s="1" t="s">
        <v>72</v>
      </c>
      <c r="B122" s="55" t="s">
        <v>12</v>
      </c>
      <c r="C122" s="6" t="s">
        <v>382</v>
      </c>
      <c r="D122" s="10">
        <v>34743554.029999994</v>
      </c>
      <c r="E122" s="10">
        <v>12053459.51</v>
      </c>
      <c r="G122" s="55" t="s">
        <v>28</v>
      </c>
      <c r="H122" s="55" t="s">
        <v>395</v>
      </c>
      <c r="I122" s="10">
        <v>168626707.59</v>
      </c>
      <c r="J122" s="10">
        <v>8636718.9700000007</v>
      </c>
    </row>
    <row r="123" spans="1:10" s="1" customFormat="1" ht="18" customHeight="1" x14ac:dyDescent="0.2">
      <c r="A123" s="1" t="s">
        <v>472</v>
      </c>
      <c r="B123" s="55" t="s">
        <v>13</v>
      </c>
      <c r="C123" s="6" t="s">
        <v>383</v>
      </c>
      <c r="D123" s="10">
        <v>3555200.66</v>
      </c>
      <c r="E123" s="10">
        <v>3404357.2</v>
      </c>
      <c r="G123" s="55" t="s">
        <v>29</v>
      </c>
      <c r="H123" s="6" t="s">
        <v>396</v>
      </c>
      <c r="I123" s="10">
        <v>134369420.38000003</v>
      </c>
      <c r="J123" s="10">
        <v>5299776.3</v>
      </c>
    </row>
    <row r="124" spans="1:10" s="1" customFormat="1" ht="18" customHeight="1" x14ac:dyDescent="0.2">
      <c r="A124" s="1" t="s">
        <v>473</v>
      </c>
      <c r="B124" s="55" t="s">
        <v>14</v>
      </c>
      <c r="C124" s="55" t="s">
        <v>384</v>
      </c>
      <c r="D124" s="10">
        <v>5433390.1400000006</v>
      </c>
      <c r="E124" s="10">
        <v>2812697.8299999996</v>
      </c>
      <c r="G124" s="55" t="s">
        <v>30</v>
      </c>
      <c r="H124" s="55" t="s">
        <v>397</v>
      </c>
      <c r="I124" s="10">
        <v>63921501.769999996</v>
      </c>
      <c r="J124" s="10">
        <v>16905900.779999997</v>
      </c>
    </row>
    <row r="125" spans="1:10" s="1" customFormat="1" ht="18" customHeight="1" x14ac:dyDescent="0.2">
      <c r="A125" s="1" t="s">
        <v>474</v>
      </c>
      <c r="B125" s="55" t="s">
        <v>15</v>
      </c>
      <c r="C125" s="55" t="s">
        <v>385</v>
      </c>
      <c r="D125" s="10">
        <v>29705581.609999996</v>
      </c>
      <c r="E125" s="10">
        <v>3193234.98</v>
      </c>
      <c r="G125" s="55" t="s">
        <v>31</v>
      </c>
      <c r="H125" s="55" t="s">
        <v>398</v>
      </c>
      <c r="I125" s="10">
        <v>72911797.310000002</v>
      </c>
      <c r="J125" s="10">
        <v>12942026.060000002</v>
      </c>
    </row>
    <row r="126" spans="1:10" s="1" customFormat="1" ht="18" customHeight="1" x14ac:dyDescent="0.2">
      <c r="A126" s="1" t="s">
        <v>73</v>
      </c>
      <c r="B126" s="55" t="s">
        <v>16</v>
      </c>
      <c r="C126" s="55" t="s">
        <v>386</v>
      </c>
      <c r="D126" s="10">
        <v>112909831.49999999</v>
      </c>
      <c r="E126" s="10">
        <v>2202535.5900000003</v>
      </c>
      <c r="G126" s="55" t="s">
        <v>32</v>
      </c>
      <c r="H126" s="55" t="s">
        <v>353</v>
      </c>
      <c r="I126" s="10">
        <v>6840351.8899999997</v>
      </c>
      <c r="J126" s="10">
        <v>7538755.2600000007</v>
      </c>
    </row>
    <row r="127" spans="1:10" s="1" customFormat="1" ht="18" customHeight="1" x14ac:dyDescent="0.2">
      <c r="A127" s="1" t="s">
        <v>74</v>
      </c>
      <c r="B127" s="55" t="s">
        <v>17</v>
      </c>
      <c r="C127" s="55" t="s">
        <v>387</v>
      </c>
      <c r="D127" s="10">
        <v>35611866.939999998</v>
      </c>
      <c r="E127" s="10">
        <v>21898752.309999999</v>
      </c>
      <c r="G127" s="90"/>
      <c r="H127" s="91"/>
      <c r="I127" s="10"/>
      <c r="J127" s="10"/>
    </row>
    <row r="128" spans="1:10" s="1" customFormat="1" ht="18" customHeight="1" x14ac:dyDescent="0.2">
      <c r="A128" s="1" t="s">
        <v>75</v>
      </c>
      <c r="B128" s="55" t="s">
        <v>18</v>
      </c>
      <c r="C128" s="55" t="s">
        <v>388</v>
      </c>
      <c r="D128" s="10">
        <v>5831441.2799999993</v>
      </c>
      <c r="E128" s="10">
        <v>1936689.51</v>
      </c>
      <c r="G128" s="90"/>
      <c r="H128" s="91"/>
      <c r="I128" s="10"/>
      <c r="J128" s="10"/>
    </row>
    <row r="129" spans="1:10" s="1" customFormat="1" ht="18" customHeight="1" x14ac:dyDescent="0.2">
      <c r="A129" s="1" t="s">
        <v>76</v>
      </c>
      <c r="B129" s="55" t="s">
        <v>19</v>
      </c>
      <c r="C129" s="55" t="s">
        <v>20</v>
      </c>
      <c r="D129" s="10">
        <v>23222943.050000001</v>
      </c>
      <c r="E129" s="10">
        <v>9401371.2300000004</v>
      </c>
      <c r="G129" s="90"/>
      <c r="H129" s="91"/>
      <c r="I129" s="10"/>
      <c r="J129" s="10"/>
    </row>
    <row r="130" spans="1:10" s="1" customFormat="1" ht="18" customHeight="1" x14ac:dyDescent="0.2">
      <c r="A130" s="1" t="s">
        <v>77</v>
      </c>
      <c r="B130" s="55" t="s">
        <v>21</v>
      </c>
      <c r="C130" s="55" t="s">
        <v>390</v>
      </c>
      <c r="D130" s="10">
        <v>23362077.449999999</v>
      </c>
      <c r="E130" s="10">
        <v>6888906.209999999</v>
      </c>
      <c r="G130" s="90"/>
      <c r="H130" s="91"/>
      <c r="I130" s="10"/>
      <c r="J130" s="10"/>
    </row>
    <row r="131" spans="1:10" s="1" customFormat="1" ht="18" customHeight="1" x14ac:dyDescent="0.2">
      <c r="A131" s="1" t="s">
        <v>78</v>
      </c>
      <c r="B131" s="55" t="s">
        <v>22</v>
      </c>
      <c r="C131" s="55" t="s">
        <v>391</v>
      </c>
      <c r="D131" s="10">
        <v>348661685.99000001</v>
      </c>
      <c r="E131" s="10">
        <v>99498783.390000001</v>
      </c>
      <c r="G131" s="90"/>
      <c r="H131" s="91"/>
      <c r="I131" s="10"/>
      <c r="J131" s="10"/>
    </row>
    <row r="132" spans="1:10" s="1" customFormat="1" ht="18" customHeight="1" x14ac:dyDescent="0.2">
      <c r="A132" s="1" t="s">
        <v>81</v>
      </c>
      <c r="B132" s="55" t="s">
        <v>23</v>
      </c>
      <c r="C132" s="55" t="s">
        <v>392</v>
      </c>
      <c r="D132" s="10">
        <v>15532431.710000003</v>
      </c>
      <c r="E132" s="10">
        <v>6957046.1100000003</v>
      </c>
      <c r="G132" s="90"/>
      <c r="H132" s="91"/>
      <c r="I132" s="10"/>
      <c r="J132" s="10"/>
    </row>
    <row r="133" spans="1:10" s="1" customFormat="1" ht="18" customHeight="1" x14ac:dyDescent="0.2">
      <c r="A133" s="1" t="s">
        <v>82</v>
      </c>
      <c r="B133" s="55" t="s">
        <v>24</v>
      </c>
      <c r="C133" s="55" t="s">
        <v>393</v>
      </c>
      <c r="D133" s="10">
        <v>20424486.530000001</v>
      </c>
      <c r="E133" s="10">
        <v>2715020.2399999998</v>
      </c>
      <c r="G133" s="90"/>
      <c r="H133" s="91"/>
      <c r="I133" s="10"/>
      <c r="J133" s="10"/>
    </row>
    <row r="134" spans="1:10" s="1" customFormat="1" ht="18" customHeight="1" x14ac:dyDescent="0.2">
      <c r="A134" s="1" t="s">
        <v>83</v>
      </c>
      <c r="B134" s="55" t="s">
        <v>25</v>
      </c>
      <c r="C134" s="55" t="s">
        <v>26</v>
      </c>
      <c r="D134" s="10">
        <v>17344834.640000001</v>
      </c>
      <c r="E134" s="10">
        <v>15105764.5</v>
      </c>
      <c r="G134" s="90"/>
      <c r="H134" s="91"/>
      <c r="I134" s="10"/>
      <c r="J134" s="10"/>
    </row>
    <row r="135" spans="1:10" s="1" customFormat="1" ht="18" customHeight="1" x14ac:dyDescent="0.2">
      <c r="A135" s="1" t="s">
        <v>642</v>
      </c>
      <c r="B135" s="55" t="s">
        <v>641</v>
      </c>
      <c r="C135" s="55" t="s">
        <v>640</v>
      </c>
      <c r="D135" s="10">
        <v>4127075.41</v>
      </c>
      <c r="E135" s="10">
        <v>1822325.6800000002</v>
      </c>
      <c r="G135" s="90"/>
      <c r="H135" s="91"/>
      <c r="I135" s="10"/>
      <c r="J135" s="10"/>
    </row>
    <row r="136" spans="1:10" s="1" customFormat="1" ht="19.5" customHeight="1" x14ac:dyDescent="0.2">
      <c r="A136" s="1" t="s">
        <v>84</v>
      </c>
      <c r="B136" s="1" t="s">
        <v>543</v>
      </c>
      <c r="C136" s="1" t="s">
        <v>544</v>
      </c>
      <c r="D136" s="10">
        <v>72554038.039999992</v>
      </c>
      <c r="E136" s="10">
        <v>72554038.039999992</v>
      </c>
      <c r="G136" s="1" t="s">
        <v>543</v>
      </c>
      <c r="H136" s="1" t="s">
        <v>544</v>
      </c>
      <c r="I136" s="10">
        <v>2465530.3199999998</v>
      </c>
      <c r="J136" s="10">
        <v>2465530.3199999998</v>
      </c>
    </row>
    <row r="137" spans="1:10" s="1" customFormat="1" ht="20.25" customHeight="1" x14ac:dyDescent="0.2">
      <c r="B137" s="87" t="s">
        <v>277</v>
      </c>
      <c r="C137" s="5"/>
      <c r="D137" s="92">
        <f>SUM(D121:D135)-D136</f>
        <v>649167670.80999994</v>
      </c>
      <c r="E137" s="92">
        <f>SUM(E121:E135)-E136</f>
        <v>127455787.48000005</v>
      </c>
      <c r="F137" s="5"/>
      <c r="G137" s="87" t="s">
        <v>277</v>
      </c>
      <c r="H137" s="5"/>
      <c r="I137" s="92">
        <f>SUM(I121:I135)-I136</f>
        <v>481579348.28999996</v>
      </c>
      <c r="J137" s="92">
        <f>SUM(J121:J135)-J136</f>
        <v>61552030.420000002</v>
      </c>
    </row>
  </sheetData>
  <mergeCells count="1">
    <mergeCell ref="B115:J115"/>
  </mergeCells>
  <phoneticPr fontId="0" type="noConversion"/>
  <pageMargins left="0.75" right="0.75" top="1" bottom="1" header="0.5" footer="0.5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87" workbookViewId="0">
      <selection activeCell="M111" sqref="M111"/>
    </sheetView>
  </sheetViews>
  <sheetFormatPr defaultRowHeight="12.75" x14ac:dyDescent="0.2"/>
  <cols>
    <col min="1" max="1" width="9.140625" hidden="1" customWidth="1"/>
    <col min="3" max="3" width="40.28515625" bestFit="1" customWidth="1"/>
    <col min="4" max="5" width="10.85546875" bestFit="1" customWidth="1"/>
    <col min="6" max="6" width="6.85546875" customWidth="1"/>
    <col min="8" max="8" width="35.42578125" bestFit="1" customWidth="1"/>
    <col min="9" max="9" width="12.28515625" bestFit="1" customWidth="1"/>
    <col min="10" max="10" width="13.28515625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300</v>
      </c>
    </row>
    <row r="3" spans="1:10" s="1" customFormat="1" hidden="1" x14ac:dyDescent="0.2">
      <c r="A3" s="1" t="s">
        <v>307</v>
      </c>
      <c r="D3" s="1" t="s">
        <v>288</v>
      </c>
      <c r="E3" s="1" t="s">
        <v>288</v>
      </c>
      <c r="I3" s="1" t="s">
        <v>288</v>
      </c>
      <c r="J3" s="1" t="s">
        <v>288</v>
      </c>
    </row>
    <row r="4" spans="1:10" s="1" customFormat="1" hidden="1" x14ac:dyDescent="0.2">
      <c r="A4" s="1" t="s">
        <v>289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316</v>
      </c>
      <c r="D5" s="7">
        <v>620</v>
      </c>
      <c r="E5" s="1">
        <v>620</v>
      </c>
      <c r="I5" s="7">
        <v>680</v>
      </c>
      <c r="J5" s="7">
        <v>680</v>
      </c>
    </row>
    <row r="6" spans="1:10" s="1" customFormat="1" hidden="1" x14ac:dyDescent="0.2">
      <c r="A6" s="1" t="s">
        <v>417</v>
      </c>
      <c r="D6" s="7" t="s">
        <v>418</v>
      </c>
      <c r="E6" s="1" t="s">
        <v>419</v>
      </c>
      <c r="I6" s="7" t="s">
        <v>418</v>
      </c>
      <c r="J6" s="1" t="s">
        <v>419</v>
      </c>
    </row>
    <row r="7" spans="1:10" s="1" customFormat="1" hidden="1" x14ac:dyDescent="0.2">
      <c r="D7" s="7"/>
      <c r="I7" s="7"/>
    </row>
    <row r="8" spans="1:10" hidden="1" x14ac:dyDescent="0.2">
      <c r="A8" s="1" t="s">
        <v>104</v>
      </c>
    </row>
    <row r="9" spans="1:10" s="1" customFormat="1" hidden="1" x14ac:dyDescent="0.2">
      <c r="A9" s="1" t="s">
        <v>295</v>
      </c>
    </row>
    <row r="10" spans="1:10" s="1" customFormat="1" hidden="1" x14ac:dyDescent="0.2">
      <c r="A10" s="1" t="s">
        <v>308</v>
      </c>
      <c r="D10" s="1" t="s">
        <v>288</v>
      </c>
      <c r="E10" s="1" t="s">
        <v>288</v>
      </c>
      <c r="I10" s="1" t="s">
        <v>288</v>
      </c>
      <c r="J10" s="1" t="s">
        <v>288</v>
      </c>
    </row>
    <row r="11" spans="1:10" s="1" customFormat="1" hidden="1" x14ac:dyDescent="0.2">
      <c r="A11" s="1" t="s">
        <v>290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317</v>
      </c>
      <c r="D12" s="7">
        <v>630</v>
      </c>
      <c r="E12" s="1">
        <v>630</v>
      </c>
      <c r="I12" s="7">
        <v>690</v>
      </c>
      <c r="J12" s="7">
        <v>690</v>
      </c>
    </row>
    <row r="13" spans="1:10" s="1" customFormat="1" hidden="1" x14ac:dyDescent="0.2">
      <c r="A13" s="1" t="s">
        <v>420</v>
      </c>
      <c r="D13" s="7" t="s">
        <v>418</v>
      </c>
      <c r="E13" s="1" t="s">
        <v>419</v>
      </c>
      <c r="I13" s="7" t="s">
        <v>418</v>
      </c>
      <c r="J13" s="1" t="s">
        <v>419</v>
      </c>
    </row>
    <row r="14" spans="1:10" s="1" customFormat="1" hidden="1" x14ac:dyDescent="0.2">
      <c r="D14" s="7"/>
      <c r="I14" s="7"/>
    </row>
    <row r="15" spans="1:10" hidden="1" x14ac:dyDescent="0.2">
      <c r="A15" s="1" t="s">
        <v>105</v>
      </c>
    </row>
    <row r="16" spans="1:10" s="1" customFormat="1" hidden="1" x14ac:dyDescent="0.2">
      <c r="A16" s="1" t="s">
        <v>296</v>
      </c>
    </row>
    <row r="17" spans="1:10" s="1" customFormat="1" hidden="1" x14ac:dyDescent="0.2">
      <c r="A17" s="1" t="s">
        <v>309</v>
      </c>
      <c r="D17" s="1" t="s">
        <v>288</v>
      </c>
      <c r="E17" s="1" t="s">
        <v>288</v>
      </c>
      <c r="I17" s="1" t="s">
        <v>288</v>
      </c>
      <c r="J17" s="1" t="s">
        <v>288</v>
      </c>
    </row>
    <row r="18" spans="1:10" s="1" customFormat="1" hidden="1" x14ac:dyDescent="0.2">
      <c r="A18" s="1" t="s">
        <v>291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318</v>
      </c>
      <c r="D19" s="7">
        <v>640</v>
      </c>
      <c r="E19" s="1">
        <v>640</v>
      </c>
      <c r="I19" s="7">
        <v>700</v>
      </c>
      <c r="J19" s="7">
        <v>700</v>
      </c>
    </row>
    <row r="20" spans="1:10" s="1" customFormat="1" hidden="1" x14ac:dyDescent="0.2">
      <c r="A20" s="1" t="s">
        <v>421</v>
      </c>
      <c r="D20" s="7" t="s">
        <v>418</v>
      </c>
      <c r="E20" s="1" t="s">
        <v>419</v>
      </c>
      <c r="I20" s="7" t="s">
        <v>418</v>
      </c>
      <c r="J20" s="1" t="s">
        <v>419</v>
      </c>
    </row>
    <row r="21" spans="1:10" s="1" customFormat="1" hidden="1" x14ac:dyDescent="0.2">
      <c r="D21" s="7"/>
      <c r="I21" s="7"/>
    </row>
    <row r="22" spans="1:10" hidden="1" x14ac:dyDescent="0.2">
      <c r="A22" s="1" t="s">
        <v>106</v>
      </c>
    </row>
    <row r="23" spans="1:10" s="1" customFormat="1" hidden="1" x14ac:dyDescent="0.2">
      <c r="A23" s="1" t="s">
        <v>297</v>
      </c>
    </row>
    <row r="24" spans="1:10" s="1" customFormat="1" hidden="1" x14ac:dyDescent="0.2">
      <c r="A24" s="1" t="s">
        <v>310</v>
      </c>
      <c r="D24" s="1" t="s">
        <v>288</v>
      </c>
      <c r="E24" s="1" t="s">
        <v>288</v>
      </c>
      <c r="I24" s="1" t="s">
        <v>288</v>
      </c>
      <c r="J24" s="1" t="s">
        <v>288</v>
      </c>
    </row>
    <row r="25" spans="1:10" s="1" customFormat="1" hidden="1" x14ac:dyDescent="0.2">
      <c r="A25" s="1" t="s">
        <v>292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319</v>
      </c>
      <c r="D26" s="7">
        <v>650</v>
      </c>
      <c r="E26" s="1">
        <v>650</v>
      </c>
      <c r="I26" s="7">
        <v>710</v>
      </c>
      <c r="J26" s="7">
        <v>710</v>
      </c>
    </row>
    <row r="27" spans="1:10" s="1" customFormat="1" hidden="1" x14ac:dyDescent="0.2">
      <c r="A27" s="1" t="s">
        <v>422</v>
      </c>
      <c r="D27" s="7" t="s">
        <v>418</v>
      </c>
      <c r="E27" s="1" t="s">
        <v>419</v>
      </c>
      <c r="I27" s="7" t="s">
        <v>418</v>
      </c>
      <c r="J27" s="1" t="s">
        <v>419</v>
      </c>
    </row>
    <row r="28" spans="1:10" s="1" customFormat="1" hidden="1" x14ac:dyDescent="0.2">
      <c r="D28" s="7"/>
      <c r="I28" s="7"/>
    </row>
    <row r="29" spans="1:10" hidden="1" x14ac:dyDescent="0.2">
      <c r="A29" s="1" t="s">
        <v>107</v>
      </c>
    </row>
    <row r="30" spans="1:10" s="1" customFormat="1" hidden="1" x14ac:dyDescent="0.2">
      <c r="A30" s="1" t="s">
        <v>298</v>
      </c>
    </row>
    <row r="31" spans="1:10" s="1" customFormat="1" hidden="1" x14ac:dyDescent="0.2">
      <c r="A31" s="1" t="s">
        <v>311</v>
      </c>
      <c r="D31" s="1" t="s">
        <v>288</v>
      </c>
      <c r="E31" s="1" t="s">
        <v>288</v>
      </c>
      <c r="I31" s="1" t="s">
        <v>288</v>
      </c>
      <c r="J31" s="1" t="s">
        <v>288</v>
      </c>
    </row>
    <row r="32" spans="1:10" s="1" customFormat="1" hidden="1" x14ac:dyDescent="0.2">
      <c r="A32" s="1" t="s">
        <v>293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283</v>
      </c>
      <c r="D33" s="7">
        <v>660</v>
      </c>
      <c r="E33" s="1">
        <v>660</v>
      </c>
      <c r="I33" s="7">
        <v>720</v>
      </c>
      <c r="J33" s="7">
        <v>720</v>
      </c>
    </row>
    <row r="34" spans="1:10" s="1" customFormat="1" hidden="1" x14ac:dyDescent="0.2">
      <c r="A34" s="1" t="s">
        <v>425</v>
      </c>
      <c r="D34" s="7" t="s">
        <v>418</v>
      </c>
      <c r="E34" s="1" t="s">
        <v>419</v>
      </c>
      <c r="I34" s="7" t="s">
        <v>418</v>
      </c>
      <c r="J34" s="1" t="s">
        <v>419</v>
      </c>
    </row>
    <row r="35" spans="1:10" s="1" customFormat="1" hidden="1" x14ac:dyDescent="0.2">
      <c r="D35" s="7"/>
      <c r="I35" s="7"/>
    </row>
    <row r="36" spans="1:10" hidden="1" x14ac:dyDescent="0.2">
      <c r="A36" s="1" t="s">
        <v>113</v>
      </c>
    </row>
    <row r="37" spans="1:10" s="1" customFormat="1" hidden="1" x14ac:dyDescent="0.2">
      <c r="A37" s="1" t="s">
        <v>299</v>
      </c>
    </row>
    <row r="38" spans="1:10" s="1" customFormat="1" hidden="1" x14ac:dyDescent="0.2">
      <c r="A38" s="1" t="s">
        <v>312</v>
      </c>
      <c r="D38" s="1" t="s">
        <v>288</v>
      </c>
      <c r="E38" s="1" t="s">
        <v>288</v>
      </c>
      <c r="I38" s="1" t="s">
        <v>288</v>
      </c>
      <c r="J38" s="1" t="s">
        <v>288</v>
      </c>
    </row>
    <row r="39" spans="1:10" s="1" customFormat="1" hidden="1" x14ac:dyDescent="0.2">
      <c r="A39" s="1" t="s">
        <v>294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284</v>
      </c>
      <c r="D40" s="7">
        <v>670</v>
      </c>
      <c r="E40" s="1">
        <v>670</v>
      </c>
      <c r="I40" s="7">
        <v>730</v>
      </c>
      <c r="J40" s="7">
        <v>730</v>
      </c>
    </row>
    <row r="41" spans="1:10" s="1" customFormat="1" hidden="1" x14ac:dyDescent="0.2">
      <c r="A41" s="1" t="s">
        <v>432</v>
      </c>
      <c r="D41" s="7" t="s">
        <v>418</v>
      </c>
      <c r="E41" s="1" t="s">
        <v>419</v>
      </c>
      <c r="I41" s="7" t="s">
        <v>418</v>
      </c>
      <c r="J41" s="1" t="s">
        <v>419</v>
      </c>
    </row>
    <row r="42" spans="1:10" s="1" customFormat="1" hidden="1" x14ac:dyDescent="0.2">
      <c r="D42" s="7"/>
      <c r="I42" s="7"/>
    </row>
    <row r="43" spans="1:10" hidden="1" x14ac:dyDescent="0.2">
      <c r="A43" s="1" t="s">
        <v>114</v>
      </c>
    </row>
    <row r="44" spans="1:10" s="1" customFormat="1" hidden="1" x14ac:dyDescent="0.2">
      <c r="A44" s="1" t="s">
        <v>301</v>
      </c>
    </row>
    <row r="45" spans="1:10" s="1" customFormat="1" hidden="1" x14ac:dyDescent="0.2">
      <c r="A45" s="1" t="s">
        <v>302</v>
      </c>
      <c r="I45" s="1" t="s">
        <v>288</v>
      </c>
      <c r="J45" s="1" t="s">
        <v>288</v>
      </c>
    </row>
    <row r="46" spans="1:10" s="1" customFormat="1" hidden="1" x14ac:dyDescent="0.2">
      <c r="A46" s="1" t="s">
        <v>303</v>
      </c>
      <c r="D46" s="7"/>
      <c r="I46" s="7">
        <v>10</v>
      </c>
      <c r="J46" s="1">
        <v>30</v>
      </c>
    </row>
    <row r="47" spans="1:10" s="1" customFormat="1" hidden="1" x14ac:dyDescent="0.2">
      <c r="A47" s="1" t="s">
        <v>285</v>
      </c>
      <c r="D47" s="7"/>
      <c r="I47" s="7">
        <v>740</v>
      </c>
      <c r="J47" s="7">
        <v>740</v>
      </c>
    </row>
    <row r="48" spans="1:10" s="1" customFormat="1" hidden="1" x14ac:dyDescent="0.2">
      <c r="A48" s="1" t="s">
        <v>433</v>
      </c>
      <c r="D48" s="7"/>
      <c r="I48" s="7" t="s">
        <v>418</v>
      </c>
      <c r="J48" s="1" t="s">
        <v>419</v>
      </c>
    </row>
    <row r="49" spans="1:10" s="1" customFormat="1" hidden="1" x14ac:dyDescent="0.2">
      <c r="D49" s="7"/>
      <c r="I49" s="7"/>
    </row>
    <row r="50" spans="1:10" hidden="1" x14ac:dyDescent="0.2">
      <c r="A50" s="1" t="s">
        <v>115</v>
      </c>
    </row>
    <row r="51" spans="1:10" s="1" customFormat="1" hidden="1" x14ac:dyDescent="0.2">
      <c r="A51" s="1" t="s">
        <v>304</v>
      </c>
    </row>
    <row r="52" spans="1:10" s="1" customFormat="1" hidden="1" x14ac:dyDescent="0.2">
      <c r="A52" s="1" t="s">
        <v>305</v>
      </c>
      <c r="I52" s="1" t="s">
        <v>288</v>
      </c>
      <c r="J52" s="1" t="s">
        <v>288</v>
      </c>
    </row>
    <row r="53" spans="1:10" s="1" customFormat="1" hidden="1" x14ac:dyDescent="0.2">
      <c r="A53" s="1" t="s">
        <v>306</v>
      </c>
      <c r="D53" s="7"/>
      <c r="I53" s="7">
        <v>10</v>
      </c>
      <c r="J53" s="1">
        <v>30</v>
      </c>
    </row>
    <row r="54" spans="1:10" s="1" customFormat="1" hidden="1" x14ac:dyDescent="0.2">
      <c r="A54" s="1" t="s">
        <v>286</v>
      </c>
      <c r="D54" s="7"/>
      <c r="I54" s="7">
        <v>750</v>
      </c>
      <c r="J54" s="7">
        <v>750</v>
      </c>
    </row>
    <row r="55" spans="1:10" s="1" customFormat="1" hidden="1" x14ac:dyDescent="0.2">
      <c r="A55" s="1" t="s">
        <v>434</v>
      </c>
      <c r="D55" s="7"/>
      <c r="I55" s="7" t="s">
        <v>418</v>
      </c>
      <c r="J55" s="1" t="s">
        <v>419</v>
      </c>
    </row>
    <row r="56" spans="1:10" s="1" customFormat="1" hidden="1" x14ac:dyDescent="0.2">
      <c r="D56" s="7"/>
      <c r="I56" s="7"/>
    </row>
    <row r="57" spans="1:10" hidden="1" x14ac:dyDescent="0.2">
      <c r="A57" s="1" t="s">
        <v>116</v>
      </c>
    </row>
    <row r="58" spans="1:10" s="1" customFormat="1" hidden="1" x14ac:dyDescent="0.2">
      <c r="A58" s="1" t="s">
        <v>426</v>
      </c>
    </row>
    <row r="59" spans="1:10" s="1" customFormat="1" hidden="1" x14ac:dyDescent="0.2">
      <c r="A59" s="1" t="s">
        <v>427</v>
      </c>
      <c r="I59" s="1" t="s">
        <v>288</v>
      </c>
      <c r="J59" s="1" t="s">
        <v>288</v>
      </c>
    </row>
    <row r="60" spans="1:10" s="1" customFormat="1" hidden="1" x14ac:dyDescent="0.2">
      <c r="A60" s="1" t="s">
        <v>428</v>
      </c>
      <c r="D60" s="7"/>
      <c r="I60" s="7">
        <v>10</v>
      </c>
      <c r="J60" s="1">
        <v>30</v>
      </c>
    </row>
    <row r="61" spans="1:10" s="1" customFormat="1" hidden="1" x14ac:dyDescent="0.2">
      <c r="A61" s="1" t="s">
        <v>429</v>
      </c>
      <c r="D61" s="7"/>
      <c r="I61" s="7">
        <v>760</v>
      </c>
      <c r="J61" s="7">
        <v>760</v>
      </c>
    </row>
    <row r="62" spans="1:10" s="1" customFormat="1" hidden="1" x14ac:dyDescent="0.2">
      <c r="A62" s="1" t="s">
        <v>430</v>
      </c>
      <c r="D62" s="7"/>
      <c r="I62" s="7" t="s">
        <v>418</v>
      </c>
      <c r="J62" s="1" t="s">
        <v>419</v>
      </c>
    </row>
    <row r="63" spans="1:10" s="1" customFormat="1" hidden="1" x14ac:dyDescent="0.2">
      <c r="D63" s="7"/>
      <c r="I63" s="7"/>
    </row>
    <row r="64" spans="1:10" hidden="1" x14ac:dyDescent="0.2">
      <c r="A64" s="1" t="s">
        <v>117</v>
      </c>
    </row>
    <row r="65" spans="1:10" s="1" customFormat="1" hidden="1" x14ac:dyDescent="0.2">
      <c r="A65" s="1" t="s">
        <v>435</v>
      </c>
    </row>
    <row r="66" spans="1:10" s="1" customFormat="1" hidden="1" x14ac:dyDescent="0.2">
      <c r="A66" s="1" t="s">
        <v>436</v>
      </c>
      <c r="I66" s="1" t="s">
        <v>288</v>
      </c>
      <c r="J66" s="1" t="s">
        <v>288</v>
      </c>
    </row>
    <row r="67" spans="1:10" s="1" customFormat="1" hidden="1" x14ac:dyDescent="0.2">
      <c r="A67" s="1" t="s">
        <v>437</v>
      </c>
      <c r="D67" s="7"/>
      <c r="I67" s="7">
        <v>10</v>
      </c>
      <c r="J67" s="1">
        <v>30</v>
      </c>
    </row>
    <row r="68" spans="1:10" s="1" customFormat="1" hidden="1" x14ac:dyDescent="0.2">
      <c r="A68" s="1" t="s">
        <v>438</v>
      </c>
      <c r="D68" s="7"/>
      <c r="I68" s="7">
        <v>770</v>
      </c>
      <c r="J68" s="7">
        <v>770</v>
      </c>
    </row>
    <row r="69" spans="1:10" s="1" customFormat="1" hidden="1" x14ac:dyDescent="0.2">
      <c r="A69" s="1" t="s">
        <v>439</v>
      </c>
      <c r="D69" s="7"/>
      <c r="I69" s="7" t="s">
        <v>418</v>
      </c>
      <c r="J69" s="1" t="s">
        <v>419</v>
      </c>
    </row>
    <row r="70" spans="1:10" s="1" customFormat="1" hidden="1" x14ac:dyDescent="0.2">
      <c r="D70" s="7"/>
      <c r="I70" s="7"/>
    </row>
    <row r="71" spans="1:10" hidden="1" x14ac:dyDescent="0.2">
      <c r="A71" s="1" t="s">
        <v>118</v>
      </c>
    </row>
    <row r="72" spans="1:10" s="1" customFormat="1" hidden="1" x14ac:dyDescent="0.2">
      <c r="A72" s="1" t="s">
        <v>440</v>
      </c>
    </row>
    <row r="73" spans="1:10" s="1" customFormat="1" hidden="1" x14ac:dyDescent="0.2">
      <c r="A73" s="1" t="s">
        <v>441</v>
      </c>
      <c r="I73" s="1" t="s">
        <v>288</v>
      </c>
      <c r="J73" s="1" t="s">
        <v>288</v>
      </c>
    </row>
    <row r="74" spans="1:10" s="1" customFormat="1" hidden="1" x14ac:dyDescent="0.2">
      <c r="A74" s="1" t="s">
        <v>442</v>
      </c>
      <c r="D74" s="7"/>
      <c r="I74" s="7">
        <v>10</v>
      </c>
      <c r="J74" s="1">
        <v>30</v>
      </c>
    </row>
    <row r="75" spans="1:10" s="1" customFormat="1" hidden="1" x14ac:dyDescent="0.2">
      <c r="A75" s="1" t="s">
        <v>443</v>
      </c>
      <c r="D75" s="7"/>
      <c r="I75" s="7">
        <v>780</v>
      </c>
      <c r="J75" s="7">
        <v>780</v>
      </c>
    </row>
    <row r="76" spans="1:10" s="1" customFormat="1" hidden="1" x14ac:dyDescent="0.2">
      <c r="A76" s="1" t="s">
        <v>444</v>
      </c>
      <c r="D76" s="7"/>
      <c r="I76" s="7" t="s">
        <v>418</v>
      </c>
      <c r="J76" s="1" t="s">
        <v>419</v>
      </c>
    </row>
    <row r="77" spans="1:10" s="1" customFormat="1" hidden="1" x14ac:dyDescent="0.2">
      <c r="D77" s="7"/>
      <c r="I77" s="7"/>
    </row>
    <row r="78" spans="1:10" hidden="1" x14ac:dyDescent="0.2">
      <c r="A78" s="1" t="s">
        <v>79</v>
      </c>
    </row>
    <row r="79" spans="1:10" hidden="1" x14ac:dyDescent="0.2">
      <c r="A79" s="1" t="s">
        <v>445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idden="1" x14ac:dyDescent="0.2">
      <c r="A80" s="1" t="s">
        <v>446</v>
      </c>
      <c r="B80" s="1"/>
      <c r="C80" s="1"/>
      <c r="D80" s="1" t="s">
        <v>288</v>
      </c>
      <c r="E80" s="1" t="s">
        <v>288</v>
      </c>
      <c r="F80" s="1"/>
      <c r="G80" s="1"/>
      <c r="H80" s="1"/>
      <c r="I80" s="1" t="s">
        <v>288</v>
      </c>
      <c r="J80" s="1" t="s">
        <v>288</v>
      </c>
    </row>
    <row r="81" spans="1:10" hidden="1" x14ac:dyDescent="0.2">
      <c r="A81" s="1" t="s">
        <v>511</v>
      </c>
      <c r="B81" s="1"/>
      <c r="C81" s="1"/>
      <c r="D81" s="41" t="str">
        <f>CONCATENATE("BUD",NOTES!$D$4)</f>
        <v>BUD2019</v>
      </c>
      <c r="E81" s="41" t="str">
        <f>CONCATENATE("BUD",NOTES!$D$4)</f>
        <v>BUD2019</v>
      </c>
      <c r="F81" s="41"/>
      <c r="G81" s="41"/>
      <c r="H81" s="41"/>
      <c r="I81" s="41" t="str">
        <f>CONCATENATE("BUD",NOTES!$D$4)</f>
        <v>BUD2019</v>
      </c>
      <c r="J81" s="41" t="str">
        <f>CONCATENATE("BUD",NOTES!$D$4)</f>
        <v>BUD2019</v>
      </c>
    </row>
    <row r="82" spans="1:10" hidden="1" x14ac:dyDescent="0.2">
      <c r="A82" s="1" t="s">
        <v>447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idden="1" x14ac:dyDescent="0.2">
      <c r="A83" s="1" t="s">
        <v>448</v>
      </c>
      <c r="B83" s="1"/>
      <c r="C83" s="1"/>
      <c r="D83" s="7">
        <v>80</v>
      </c>
      <c r="E83" s="7">
        <v>80</v>
      </c>
      <c r="F83" s="1"/>
      <c r="G83" s="1"/>
      <c r="H83" s="1"/>
      <c r="I83" s="7">
        <v>90</v>
      </c>
      <c r="J83" s="1">
        <v>90</v>
      </c>
    </row>
    <row r="84" spans="1:10" hidden="1" x14ac:dyDescent="0.2">
      <c r="A84" s="1" t="s">
        <v>80</v>
      </c>
      <c r="B84" s="1"/>
      <c r="C84" s="1"/>
      <c r="D84" s="7" t="s">
        <v>101</v>
      </c>
      <c r="E84" s="7" t="s">
        <v>101</v>
      </c>
      <c r="F84" s="1"/>
      <c r="G84" s="1"/>
      <c r="H84" s="1"/>
      <c r="I84" s="7" t="s">
        <v>102</v>
      </c>
      <c r="J84" s="7" t="s">
        <v>102</v>
      </c>
    </row>
    <row r="85" spans="1:10" hidden="1" x14ac:dyDescent="0.2">
      <c r="A85" s="1" t="s">
        <v>449</v>
      </c>
      <c r="B85" s="1"/>
      <c r="C85" s="1"/>
      <c r="D85" s="7" t="s">
        <v>419</v>
      </c>
      <c r="E85" s="1" t="s">
        <v>419</v>
      </c>
      <c r="F85" s="1"/>
      <c r="G85" s="1"/>
      <c r="H85" s="1"/>
      <c r="I85" s="7" t="s">
        <v>419</v>
      </c>
      <c r="J85" s="1" t="s">
        <v>419</v>
      </c>
    </row>
    <row r="86" spans="1:10" hidden="1" x14ac:dyDescent="0.2">
      <c r="A86" s="1"/>
      <c r="B86" s="1"/>
      <c r="C86" s="1"/>
      <c r="D86" s="7"/>
      <c r="E86" s="1"/>
      <c r="F86" s="1"/>
      <c r="G86" s="1"/>
      <c r="H86" s="1"/>
      <c r="I86" s="7"/>
      <c r="J86" s="1"/>
    </row>
    <row r="87" spans="1:10" s="1" customFormat="1" ht="18.75" x14ac:dyDescent="0.3">
      <c r="B87" s="224" t="s">
        <v>547</v>
      </c>
      <c r="C87" s="224"/>
      <c r="D87" s="224"/>
      <c r="E87" s="224"/>
      <c r="F87" s="224"/>
      <c r="G87" s="224"/>
      <c r="H87" s="224"/>
      <c r="I87" s="224"/>
      <c r="J87" s="224"/>
    </row>
    <row r="88" spans="1:10" s="1" customFormat="1" x14ac:dyDescent="0.2"/>
    <row r="89" spans="1:10" s="1" customFormat="1" ht="21.75" customHeight="1" x14ac:dyDescent="0.2">
      <c r="B89" s="87" t="s">
        <v>548</v>
      </c>
      <c r="C89" s="5"/>
      <c r="D89" s="88" t="s">
        <v>313</v>
      </c>
      <c r="E89" s="88" t="s">
        <v>314</v>
      </c>
      <c r="F89" s="5"/>
      <c r="G89" s="87" t="s">
        <v>548</v>
      </c>
      <c r="H89" s="5"/>
      <c r="I89" s="88" t="s">
        <v>313</v>
      </c>
      <c r="J89" s="88" t="s">
        <v>314</v>
      </c>
    </row>
    <row r="90" spans="1:10" s="1" customFormat="1" x14ac:dyDescent="0.2"/>
    <row r="91" spans="1:10" s="1" customFormat="1" ht="25.5" x14ac:dyDescent="0.2">
      <c r="B91" s="89" t="s">
        <v>557</v>
      </c>
      <c r="C91" s="93" t="s">
        <v>552</v>
      </c>
      <c r="D91" s="9" t="s">
        <v>315</v>
      </c>
      <c r="E91" s="9" t="s">
        <v>315</v>
      </c>
      <c r="G91" s="89" t="s">
        <v>558</v>
      </c>
      <c r="H91" s="8" t="s">
        <v>546</v>
      </c>
      <c r="I91" s="9" t="s">
        <v>315</v>
      </c>
      <c r="J91" s="9" t="s">
        <v>315</v>
      </c>
    </row>
    <row r="92" spans="1:10" s="1" customFormat="1" x14ac:dyDescent="0.2"/>
    <row r="93" spans="1:10" s="1" customFormat="1" ht="18" customHeight="1" x14ac:dyDescent="0.2">
      <c r="A93" s="1" t="s">
        <v>542</v>
      </c>
      <c r="B93" s="55" t="s">
        <v>33</v>
      </c>
      <c r="C93" s="55" t="s">
        <v>399</v>
      </c>
      <c r="D93" s="10">
        <v>3254595.5300000003</v>
      </c>
      <c r="E93" s="10">
        <v>544862.22</v>
      </c>
      <c r="G93" s="55" t="s">
        <v>39</v>
      </c>
      <c r="H93" s="55" t="s">
        <v>404</v>
      </c>
      <c r="I93" s="10">
        <v>40988655.090000004</v>
      </c>
      <c r="J93" s="10">
        <v>36112361.850000001</v>
      </c>
    </row>
    <row r="94" spans="1:10" s="1" customFormat="1" ht="18" customHeight="1" x14ac:dyDescent="0.2">
      <c r="A94" s="1" t="s">
        <v>72</v>
      </c>
      <c r="B94" s="55" t="s">
        <v>34</v>
      </c>
      <c r="C94" s="55" t="s">
        <v>400</v>
      </c>
      <c r="D94" s="10">
        <v>14027215.860000001</v>
      </c>
      <c r="E94" s="10">
        <v>7113045.5899999999</v>
      </c>
      <c r="G94" s="55" t="s">
        <v>40</v>
      </c>
      <c r="H94" s="55" t="s">
        <v>405</v>
      </c>
      <c r="I94" s="10">
        <v>2464209.0099999998</v>
      </c>
      <c r="J94" s="10">
        <v>1073129.3900000001</v>
      </c>
    </row>
    <row r="95" spans="1:10" s="1" customFormat="1" ht="18" customHeight="1" x14ac:dyDescent="0.2">
      <c r="A95" s="1" t="s">
        <v>472</v>
      </c>
      <c r="B95" s="55" t="s">
        <v>35</v>
      </c>
      <c r="C95" s="55" t="s">
        <v>401</v>
      </c>
      <c r="D95" s="10">
        <v>1597890.6</v>
      </c>
      <c r="E95" s="10">
        <v>184012.99000000002</v>
      </c>
      <c r="G95" s="55" t="s">
        <v>41</v>
      </c>
      <c r="H95" s="55" t="s">
        <v>42</v>
      </c>
      <c r="I95" s="10">
        <v>203348751.92000002</v>
      </c>
      <c r="J95" s="10">
        <v>55797368.829999998</v>
      </c>
    </row>
    <row r="96" spans="1:10" s="1" customFormat="1" ht="18" customHeight="1" x14ac:dyDescent="0.2">
      <c r="A96" s="1" t="s">
        <v>473</v>
      </c>
      <c r="B96" s="55" t="s">
        <v>36</v>
      </c>
      <c r="C96" s="55" t="s">
        <v>402</v>
      </c>
      <c r="D96" s="10">
        <v>21823570.650000002</v>
      </c>
      <c r="E96" s="10">
        <v>12441618.799999999</v>
      </c>
      <c r="G96" s="55" t="s">
        <v>43</v>
      </c>
      <c r="H96" s="55" t="s">
        <v>407</v>
      </c>
      <c r="I96" s="10">
        <v>9253609.5500000007</v>
      </c>
      <c r="J96" s="10">
        <v>174103.77999999994</v>
      </c>
    </row>
    <row r="97" spans="1:10" s="1" customFormat="1" ht="18" customHeight="1" x14ac:dyDescent="0.2">
      <c r="A97" s="1" t="s">
        <v>474</v>
      </c>
      <c r="B97" s="55" t="s">
        <v>37</v>
      </c>
      <c r="C97" s="55" t="s">
        <v>403</v>
      </c>
      <c r="D97" s="10">
        <v>3669279.49</v>
      </c>
      <c r="E97" s="10">
        <v>1170091.4400000002</v>
      </c>
      <c r="G97" s="55" t="s">
        <v>44</v>
      </c>
      <c r="H97" s="55" t="s">
        <v>45</v>
      </c>
      <c r="I97" s="10">
        <v>7142075.1399999987</v>
      </c>
      <c r="J97" s="10">
        <v>212735.84000000003</v>
      </c>
    </row>
    <row r="98" spans="1:10" s="1" customFormat="1" ht="18" customHeight="1" x14ac:dyDescent="0.2">
      <c r="A98" s="1" t="s">
        <v>73</v>
      </c>
      <c r="B98" s="55" t="s">
        <v>38</v>
      </c>
      <c r="C98" s="55" t="s">
        <v>353</v>
      </c>
      <c r="D98" s="10">
        <v>539660.76</v>
      </c>
      <c r="E98" s="10">
        <v>283376.40000000002</v>
      </c>
      <c r="G98" s="55" t="s">
        <v>46</v>
      </c>
      <c r="H98" s="55" t="s">
        <v>409</v>
      </c>
      <c r="I98" s="10">
        <v>248704.86</v>
      </c>
      <c r="J98" s="10">
        <v>70562.37</v>
      </c>
    </row>
    <row r="99" spans="1:10" s="1" customFormat="1" ht="18" customHeight="1" x14ac:dyDescent="0.2">
      <c r="A99" s="1" t="s">
        <v>74</v>
      </c>
      <c r="G99" s="55" t="s">
        <v>47</v>
      </c>
      <c r="H99" s="55" t="s">
        <v>48</v>
      </c>
      <c r="I99" s="10">
        <v>2846821.17</v>
      </c>
      <c r="J99" s="10">
        <v>1968544.2900000003</v>
      </c>
    </row>
    <row r="100" spans="1:10" s="1" customFormat="1" ht="18" customHeight="1" x14ac:dyDescent="0.2">
      <c r="A100" s="1" t="s">
        <v>75</v>
      </c>
      <c r="D100" s="10"/>
      <c r="E100" s="10"/>
      <c r="G100" s="55" t="s">
        <v>49</v>
      </c>
      <c r="H100" s="55" t="s">
        <v>411</v>
      </c>
      <c r="I100" s="10">
        <v>336785.38</v>
      </c>
      <c r="J100" s="10">
        <v>231487</v>
      </c>
    </row>
    <row r="101" spans="1:10" s="1" customFormat="1" ht="18" customHeight="1" x14ac:dyDescent="0.2">
      <c r="A101" s="1" t="s">
        <v>76</v>
      </c>
      <c r="G101" s="55" t="s">
        <v>50</v>
      </c>
      <c r="H101" s="55" t="s">
        <v>412</v>
      </c>
      <c r="I101" s="10">
        <v>62390096.130000003</v>
      </c>
      <c r="J101" s="10">
        <v>329719.2</v>
      </c>
    </row>
    <row r="102" spans="1:10" s="1" customFormat="1" ht="18" customHeight="1" x14ac:dyDescent="0.2">
      <c r="A102" s="1" t="s">
        <v>77</v>
      </c>
      <c r="B102" s="90"/>
      <c r="C102" s="91"/>
      <c r="D102" s="10"/>
      <c r="E102" s="10"/>
      <c r="G102" s="55" t="s">
        <v>51</v>
      </c>
      <c r="H102" s="55" t="s">
        <v>52</v>
      </c>
      <c r="I102" s="10">
        <v>31139915.890000008</v>
      </c>
      <c r="J102" s="10">
        <v>1317688.4500000002</v>
      </c>
    </row>
    <row r="103" spans="1:10" s="1" customFormat="1" ht="18" customHeight="1" x14ac:dyDescent="0.2">
      <c r="A103" s="1" t="s">
        <v>78</v>
      </c>
      <c r="B103" s="90"/>
      <c r="C103" s="91"/>
      <c r="G103" s="55" t="s">
        <v>53</v>
      </c>
      <c r="H103" s="55" t="s">
        <v>353</v>
      </c>
      <c r="I103" s="10">
        <v>63740368.93</v>
      </c>
      <c r="J103" s="10">
        <v>159413161.78</v>
      </c>
    </row>
    <row r="104" spans="1:10" s="1" customFormat="1" ht="19.5" customHeight="1" x14ac:dyDescent="0.2">
      <c r="A104" s="1" t="s">
        <v>81</v>
      </c>
      <c r="B104" s="1" t="s">
        <v>543</v>
      </c>
      <c r="C104" s="1" t="s">
        <v>544</v>
      </c>
      <c r="D104" s="10">
        <v>0</v>
      </c>
      <c r="E104" s="10">
        <v>0</v>
      </c>
      <c r="G104" s="1" t="s">
        <v>543</v>
      </c>
      <c r="H104" s="1" t="s">
        <v>544</v>
      </c>
      <c r="I104" s="10">
        <v>13803067.34</v>
      </c>
      <c r="J104" s="10">
        <v>13803067.34</v>
      </c>
    </row>
    <row r="105" spans="1:10" s="1" customFormat="1" x14ac:dyDescent="0.2">
      <c r="D105" s="10"/>
      <c r="E105" s="10"/>
      <c r="I105" s="10"/>
      <c r="J105" s="10"/>
    </row>
    <row r="106" spans="1:10" s="1" customFormat="1" ht="20.25" customHeight="1" x14ac:dyDescent="0.2">
      <c r="B106" s="87" t="s">
        <v>277</v>
      </c>
      <c r="C106" s="5"/>
      <c r="D106" s="92">
        <f>SUM(D93:D103)-D104</f>
        <v>44912212.890000001</v>
      </c>
      <c r="E106" s="92">
        <f>SUM(E93:E103)-E104</f>
        <v>21737007.439999998</v>
      </c>
      <c r="F106" s="5"/>
      <c r="G106" s="87" t="s">
        <v>277</v>
      </c>
      <c r="H106" s="5"/>
      <c r="I106" s="92">
        <f>SUM(I93:I103)-I104</f>
        <v>410096925.73000002</v>
      </c>
      <c r="J106" s="92">
        <f>SUM(J93:J103)-J104</f>
        <v>242897795.44000003</v>
      </c>
    </row>
    <row r="107" spans="1:10" s="1" customFormat="1" ht="15.75" x14ac:dyDescent="0.25">
      <c r="B107" s="94"/>
      <c r="C107" s="94"/>
      <c r="D107" s="5"/>
      <c r="E107" s="5"/>
      <c r="F107" s="5"/>
      <c r="G107" s="87" t="s">
        <v>126</v>
      </c>
      <c r="H107" s="5"/>
      <c r="I107" s="92">
        <f>'Exp &amp; Inc by SVCDIV A&amp;B'!D106+'Exp &amp; Inc by SVCDIV A&amp;B'!I106+'Exp &amp; Inc by SVCDIV C&amp;D'!D114+'Exp &amp; Inc by SVCDIV C&amp;D'!I114+'Exp &amp; Inc by SVCDIV E&amp;F'!D137+'Exp &amp; Inc by SVCDIV E&amp;F'!I137+'Exp &amp; Inc by SVCDIV G&amp;H'!D106+'Exp &amp; Inc by SVCDIV G&amp;H'!I106</f>
        <v>5058066807.3000011</v>
      </c>
      <c r="J107" s="92">
        <f>'Exp &amp; Inc by SVCDIV A&amp;B'!E106+'Exp &amp; Inc by SVCDIV A&amp;B'!J106+'Exp &amp; Inc by SVCDIV C&amp;D'!E114+'Exp &amp; Inc by SVCDIV C&amp;D'!J114+'Exp &amp; Inc by SVCDIV E&amp;F'!E137+'Exp &amp; Inc by SVCDIV E&amp;F'!J137+'Exp &amp; Inc by SVCDIV G&amp;H'!E106+'Exp &amp; Inc by SVCDIV G&amp;H'!J106</f>
        <v>3092117191.4499998</v>
      </c>
    </row>
    <row r="108" spans="1:10" s="1" customFormat="1" x14ac:dyDescent="0.2"/>
    <row r="109" spans="1:10" s="1" customFormat="1" x14ac:dyDescent="0.2">
      <c r="F109" s="6"/>
      <c r="G109" s="6" t="s">
        <v>476</v>
      </c>
      <c r="H109" s="6"/>
      <c r="I109" s="95"/>
      <c r="J109" s="95">
        <f>'Exp &amp; Inc by AUTHTYPE'!$F$77</f>
        <v>1547581910.8600011</v>
      </c>
    </row>
    <row r="110" spans="1:10" s="1" customFormat="1" x14ac:dyDescent="0.2">
      <c r="F110" s="6"/>
      <c r="G110" s="6" t="s">
        <v>506</v>
      </c>
      <c r="H110" s="6"/>
      <c r="I110" s="95"/>
      <c r="J110" s="95">
        <f>'Exp &amp; Inc by AUTHTYPE'!$F$75</f>
        <v>393749293</v>
      </c>
    </row>
    <row r="111" spans="1:10" s="1" customFormat="1" x14ac:dyDescent="0.2">
      <c r="F111" s="6"/>
      <c r="G111" s="55" t="s">
        <v>235</v>
      </c>
      <c r="H111" s="6"/>
      <c r="I111" s="95"/>
      <c r="J111" s="95">
        <v>0</v>
      </c>
    </row>
    <row r="112" spans="1:10" s="1" customFormat="1" x14ac:dyDescent="0.2">
      <c r="F112" s="6"/>
      <c r="G112" s="6" t="s">
        <v>282</v>
      </c>
      <c r="H112" s="6"/>
      <c r="I112" s="95"/>
      <c r="J112" s="95">
        <f>'Exp &amp; Inc by AUTHTYPE'!$F$79</f>
        <v>-24618405.989999998</v>
      </c>
    </row>
    <row r="113" spans="6:10" s="1" customFormat="1" x14ac:dyDescent="0.2">
      <c r="F113" s="6"/>
      <c r="G113" s="6"/>
      <c r="I113" s="4"/>
      <c r="J113" s="6"/>
    </row>
    <row r="114" spans="6:10" s="1" customFormat="1" x14ac:dyDescent="0.2">
      <c r="F114" s="6"/>
      <c r="G114" s="87" t="s">
        <v>127</v>
      </c>
      <c r="H114" s="5"/>
      <c r="I114" s="92">
        <f>SUM(I107:I113)</f>
        <v>5058066807.3000011</v>
      </c>
      <c r="J114" s="92">
        <f>J107+J109+J111-J112+J110</f>
        <v>5058066801.3000011</v>
      </c>
    </row>
  </sheetData>
  <mergeCells count="1">
    <mergeCell ref="B87:J87"/>
  </mergeCells>
  <phoneticPr fontId="0" type="noConversion"/>
  <pageMargins left="0.75" right="0.75" top="1" bottom="1" header="0.5" footer="0.5"/>
  <pageSetup paperSize="9" scale="8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topLeftCell="B10" zoomScaleNormal="100" workbookViewId="0">
      <selection activeCell="L24" sqref="L24"/>
    </sheetView>
  </sheetViews>
  <sheetFormatPr defaultRowHeight="12.75" x14ac:dyDescent="0.2"/>
  <cols>
    <col min="1" max="1" width="11.85546875" hidden="1" customWidth="1"/>
    <col min="2" max="2" width="21.7109375" customWidth="1"/>
    <col min="3" max="3" width="12.85546875" customWidth="1"/>
    <col min="4" max="4" width="11.7109375" customWidth="1"/>
    <col min="5" max="6" width="12.42578125" customWidth="1"/>
    <col min="7" max="7" width="11.140625" customWidth="1"/>
    <col min="8" max="8" width="14.7109375" customWidth="1"/>
    <col min="9" max="9" width="13.28515625" customWidth="1"/>
    <col min="10" max="10" width="13.5703125" customWidth="1"/>
    <col min="11" max="11" width="12.140625" customWidth="1"/>
    <col min="12" max="12" width="11.85546875" customWidth="1"/>
    <col min="14" max="14" width="15.85546875" customWidth="1"/>
    <col min="15" max="15" width="16" customWidth="1"/>
    <col min="16" max="16" width="13.7109375" customWidth="1"/>
    <col min="17" max="17" width="12.28515625" customWidth="1"/>
    <col min="18" max="18" width="15.5703125" customWidth="1"/>
    <col min="19" max="19" width="12" bestFit="1" customWidth="1"/>
  </cols>
  <sheetData>
    <row r="1" spans="1:23" s="1" customFormat="1" hidden="1" x14ac:dyDescent="0.2">
      <c r="A1" s="1" t="s">
        <v>603</v>
      </c>
      <c r="N1"/>
      <c r="O1"/>
      <c r="P1"/>
      <c r="Q1"/>
      <c r="R1"/>
      <c r="S1"/>
      <c r="T1"/>
      <c r="U1"/>
      <c r="V1"/>
      <c r="W1"/>
    </row>
    <row r="2" spans="1:23" s="1" customFormat="1" hidden="1" x14ac:dyDescent="0.2">
      <c r="A2" s="1" t="s">
        <v>300</v>
      </c>
      <c r="N2"/>
      <c r="O2"/>
      <c r="P2"/>
      <c r="Q2"/>
      <c r="R2"/>
      <c r="S2"/>
      <c r="T2"/>
      <c r="U2"/>
      <c r="V2"/>
      <c r="W2"/>
    </row>
    <row r="3" spans="1:23" s="1" customFormat="1" hidden="1" x14ac:dyDescent="0.2">
      <c r="A3" s="1" t="s">
        <v>307</v>
      </c>
      <c r="B3" s="8" t="s">
        <v>322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I3" s="1" t="s">
        <v>288</v>
      </c>
      <c r="K3" s="1" t="s">
        <v>288</v>
      </c>
      <c r="N3"/>
      <c r="O3"/>
      <c r="P3"/>
      <c r="Q3"/>
      <c r="R3"/>
      <c r="S3"/>
      <c r="T3"/>
      <c r="U3"/>
      <c r="V3"/>
      <c r="W3"/>
    </row>
    <row r="4" spans="1:23" s="1" customFormat="1" hidden="1" x14ac:dyDescent="0.2">
      <c r="A4" s="1" t="s">
        <v>289</v>
      </c>
      <c r="C4" s="7">
        <v>10</v>
      </c>
      <c r="D4" s="1">
        <v>10</v>
      </c>
      <c r="E4" s="1">
        <v>10</v>
      </c>
      <c r="F4" s="1">
        <v>10</v>
      </c>
      <c r="G4" s="1">
        <v>20</v>
      </c>
      <c r="I4" s="1">
        <v>10</v>
      </c>
      <c r="J4" s="7"/>
      <c r="K4" s="1">
        <v>10</v>
      </c>
      <c r="N4"/>
      <c r="O4"/>
      <c r="P4"/>
      <c r="Q4"/>
      <c r="R4"/>
      <c r="S4"/>
      <c r="T4"/>
      <c r="U4"/>
      <c r="V4"/>
      <c r="W4"/>
    </row>
    <row r="5" spans="1:23" s="1" customFormat="1" hidden="1" x14ac:dyDescent="0.2">
      <c r="A5" s="1" t="s">
        <v>135</v>
      </c>
      <c r="C5" s="7" t="s">
        <v>136</v>
      </c>
      <c r="D5" s="1" t="s">
        <v>137</v>
      </c>
      <c r="E5" s="1" t="s">
        <v>138</v>
      </c>
      <c r="F5" s="1" t="s">
        <v>138</v>
      </c>
      <c r="G5" s="1" t="s">
        <v>136</v>
      </c>
      <c r="I5" s="1" t="s">
        <v>196</v>
      </c>
      <c r="J5" s="7"/>
      <c r="K5" s="1" t="s">
        <v>197</v>
      </c>
      <c r="N5"/>
      <c r="O5"/>
      <c r="P5"/>
      <c r="Q5"/>
      <c r="R5"/>
      <c r="S5"/>
      <c r="T5"/>
      <c r="U5"/>
      <c r="V5"/>
      <c r="W5"/>
    </row>
    <row r="6" spans="1:23" s="1" customFormat="1" hidden="1" x14ac:dyDescent="0.2">
      <c r="A6" s="1" t="s">
        <v>316</v>
      </c>
      <c r="C6" s="1" t="s">
        <v>134</v>
      </c>
      <c r="D6" s="1" t="s">
        <v>589</v>
      </c>
      <c r="E6" s="1" t="s">
        <v>590</v>
      </c>
      <c r="F6" s="1">
        <v>160</v>
      </c>
      <c r="G6" s="1">
        <v>110</v>
      </c>
      <c r="I6" s="1">
        <v>10</v>
      </c>
      <c r="K6" s="1">
        <v>10</v>
      </c>
      <c r="N6"/>
      <c r="O6"/>
      <c r="P6"/>
      <c r="Q6"/>
      <c r="R6"/>
      <c r="S6"/>
      <c r="T6"/>
      <c r="U6"/>
      <c r="V6"/>
      <c r="W6"/>
    </row>
    <row r="7" spans="1:23" s="22" customFormat="1" ht="12.75" hidden="1" customHeight="1" x14ac:dyDescent="0.25">
      <c r="A7" s="1" t="s">
        <v>417</v>
      </c>
      <c r="C7" s="1" t="s">
        <v>418</v>
      </c>
      <c r="D7" s="1" t="s">
        <v>419</v>
      </c>
      <c r="E7" s="1" t="s">
        <v>419</v>
      </c>
      <c r="F7" s="1" t="s">
        <v>419</v>
      </c>
      <c r="G7" s="1" t="s">
        <v>419</v>
      </c>
      <c r="H7" s="1"/>
      <c r="I7" s="1" t="s">
        <v>418</v>
      </c>
      <c r="J7" s="1"/>
      <c r="K7" s="1" t="s">
        <v>418</v>
      </c>
      <c r="N7"/>
      <c r="O7"/>
      <c r="P7"/>
      <c r="Q7"/>
      <c r="R7"/>
      <c r="S7"/>
      <c r="T7"/>
      <c r="U7"/>
      <c r="V7"/>
      <c r="W7"/>
    </row>
    <row r="8" spans="1:23" hidden="1" x14ac:dyDescent="0.2"/>
    <row r="9" spans="1:23" hidden="1" x14ac:dyDescent="0.2"/>
    <row r="11" spans="1:23" s="1" customFormat="1" hidden="1" x14ac:dyDescent="0.2">
      <c r="A11" s="1" t="s">
        <v>604</v>
      </c>
      <c r="N11"/>
      <c r="O11"/>
      <c r="P11"/>
      <c r="Q11"/>
      <c r="R11"/>
      <c r="S11"/>
      <c r="T11"/>
      <c r="U11"/>
      <c r="V11"/>
      <c r="W11"/>
    </row>
    <row r="12" spans="1:23" s="1" customFormat="1" hidden="1" x14ac:dyDescent="0.2">
      <c r="A12" s="1" t="s">
        <v>295</v>
      </c>
      <c r="N12"/>
      <c r="O12"/>
      <c r="P12"/>
      <c r="Q12"/>
      <c r="R12"/>
      <c r="S12"/>
      <c r="T12"/>
      <c r="U12"/>
      <c r="V12"/>
      <c r="W12"/>
    </row>
    <row r="13" spans="1:23" s="1" customFormat="1" hidden="1" x14ac:dyDescent="0.2">
      <c r="A13" s="1" t="s">
        <v>308</v>
      </c>
      <c r="B13" s="8"/>
      <c r="C13" s="1" t="s">
        <v>288</v>
      </c>
      <c r="D13" s="1" t="s">
        <v>288</v>
      </c>
      <c r="E13" s="1" t="s">
        <v>288</v>
      </c>
      <c r="F13" s="1" t="s">
        <v>288</v>
      </c>
      <c r="G13" s="1" t="s">
        <v>288</v>
      </c>
      <c r="I13" s="1" t="s">
        <v>288</v>
      </c>
      <c r="K13" s="1" t="s">
        <v>288</v>
      </c>
      <c r="N13"/>
      <c r="O13"/>
      <c r="P13"/>
      <c r="Q13"/>
      <c r="R13"/>
      <c r="S13"/>
      <c r="T13"/>
      <c r="U13"/>
      <c r="V13"/>
      <c r="W13"/>
    </row>
    <row r="14" spans="1:23" s="1" customFormat="1" hidden="1" x14ac:dyDescent="0.2">
      <c r="A14" s="1" t="s">
        <v>290</v>
      </c>
      <c r="C14" s="7">
        <v>10</v>
      </c>
      <c r="D14" s="1">
        <v>10</v>
      </c>
      <c r="E14" s="1">
        <v>10</v>
      </c>
      <c r="F14" s="1">
        <v>10</v>
      </c>
      <c r="G14" s="1">
        <v>20</v>
      </c>
      <c r="I14" s="1">
        <v>10</v>
      </c>
      <c r="J14" s="7"/>
      <c r="K14" s="1">
        <v>10</v>
      </c>
      <c r="N14"/>
      <c r="O14"/>
      <c r="P14"/>
      <c r="Q14"/>
      <c r="R14"/>
      <c r="S14"/>
      <c r="T14"/>
      <c r="U14"/>
      <c r="V14"/>
      <c r="W14"/>
    </row>
    <row r="15" spans="1:23" s="1" customFormat="1" hidden="1" x14ac:dyDescent="0.2">
      <c r="A15" s="1" t="s">
        <v>139</v>
      </c>
      <c r="C15" s="7" t="s">
        <v>136</v>
      </c>
      <c r="D15" s="1" t="s">
        <v>137</v>
      </c>
      <c r="E15" s="1" t="s">
        <v>138</v>
      </c>
      <c r="F15" s="1" t="s">
        <v>138</v>
      </c>
      <c r="G15" s="1" t="s">
        <v>136</v>
      </c>
      <c r="I15" s="1" t="s">
        <v>196</v>
      </c>
      <c r="J15" s="7"/>
      <c r="K15" s="1" t="s">
        <v>197</v>
      </c>
      <c r="N15"/>
      <c r="O15"/>
      <c r="P15"/>
      <c r="Q15"/>
      <c r="R15"/>
      <c r="S15"/>
      <c r="T15"/>
      <c r="U15"/>
      <c r="V15"/>
      <c r="W15"/>
    </row>
    <row r="16" spans="1:23" s="1" customFormat="1" hidden="1" x14ac:dyDescent="0.2">
      <c r="A16" s="1" t="s">
        <v>317</v>
      </c>
      <c r="C16" s="1" t="s">
        <v>134</v>
      </c>
      <c r="D16" s="1" t="s">
        <v>589</v>
      </c>
      <c r="E16" s="1" t="s">
        <v>590</v>
      </c>
      <c r="F16" s="1">
        <v>160</v>
      </c>
      <c r="G16" s="1">
        <v>110</v>
      </c>
      <c r="I16" s="1">
        <v>10</v>
      </c>
      <c r="K16" s="1">
        <v>10</v>
      </c>
      <c r="N16"/>
      <c r="O16"/>
      <c r="P16"/>
      <c r="Q16"/>
      <c r="R16"/>
      <c r="S16"/>
      <c r="T16"/>
      <c r="U16"/>
      <c r="V16"/>
      <c r="W16"/>
    </row>
    <row r="17" spans="1:23" s="22" customFormat="1" ht="12.75" hidden="1" customHeight="1" x14ac:dyDescent="0.25">
      <c r="A17" s="1" t="s">
        <v>420</v>
      </c>
      <c r="C17" s="1" t="s">
        <v>418</v>
      </c>
      <c r="D17" s="1" t="s">
        <v>419</v>
      </c>
      <c r="E17" s="1" t="s">
        <v>419</v>
      </c>
      <c r="F17" s="1" t="s">
        <v>419</v>
      </c>
      <c r="G17" s="1" t="s">
        <v>419</v>
      </c>
      <c r="H17" s="1"/>
      <c r="I17" s="1" t="s">
        <v>418</v>
      </c>
      <c r="J17" s="1"/>
      <c r="K17" s="1" t="s">
        <v>418</v>
      </c>
      <c r="N17"/>
      <c r="O17"/>
      <c r="P17"/>
      <c r="Q17"/>
      <c r="R17"/>
      <c r="S17"/>
      <c r="T17"/>
      <c r="U17"/>
      <c r="V17"/>
      <c r="W17"/>
    </row>
    <row r="19" spans="1:23" ht="15.75" x14ac:dyDescent="0.25">
      <c r="B19" s="227" t="str">
        <f>"REVENUE EXPENDITURE AND INCOME AND ANNUAL RATE ON VALUATION FOR GENERAL CHARGES FOR "&amp;NOTES!$D$4</f>
        <v>REVENUE EXPENDITURE AND INCOME AND ANNUAL RATE ON VALUATION FOR GENERAL CHARGES FOR 2019</v>
      </c>
      <c r="C19" s="227"/>
      <c r="D19" s="227"/>
      <c r="E19" s="227"/>
      <c r="F19" s="227"/>
      <c r="G19" s="227"/>
      <c r="H19" s="227"/>
      <c r="I19" s="227"/>
      <c r="J19" s="227"/>
      <c r="K19" s="227"/>
      <c r="L19" s="227"/>
    </row>
    <row r="20" spans="1:23" ht="13.5" thickBot="1" x14ac:dyDescent="0.25"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</row>
    <row r="21" spans="1:23" x14ac:dyDescent="0.2">
      <c r="B21" s="60" t="s">
        <v>172</v>
      </c>
      <c r="C21" s="225" t="s">
        <v>2</v>
      </c>
      <c r="D21" s="228" t="s">
        <v>314</v>
      </c>
      <c r="E21" s="229"/>
      <c r="F21" s="229"/>
      <c r="G21" s="229"/>
      <c r="H21" s="229"/>
      <c r="I21" s="229"/>
      <c r="J21" s="229"/>
      <c r="K21" s="229"/>
      <c r="L21" s="229"/>
    </row>
    <row r="22" spans="1:23" ht="51" customHeight="1" thickBot="1" x14ac:dyDescent="0.25">
      <c r="B22" s="97" t="s">
        <v>594</v>
      </c>
      <c r="C22" s="226"/>
      <c r="D22" s="98" t="s">
        <v>133</v>
      </c>
      <c r="E22" s="98" t="s">
        <v>128</v>
      </c>
      <c r="F22" s="98" t="s">
        <v>129</v>
      </c>
      <c r="G22" s="98" t="s">
        <v>599</v>
      </c>
      <c r="H22" s="99" t="s">
        <v>287</v>
      </c>
      <c r="I22" s="98" t="s">
        <v>130</v>
      </c>
      <c r="J22" s="98" t="s">
        <v>131</v>
      </c>
      <c r="K22" s="98" t="s">
        <v>55</v>
      </c>
      <c r="L22" s="98" t="s">
        <v>132</v>
      </c>
    </row>
    <row r="23" spans="1:23" x14ac:dyDescent="0.2">
      <c r="C23" s="120" t="s">
        <v>315</v>
      </c>
      <c r="D23" s="120" t="s">
        <v>315</v>
      </c>
      <c r="E23" s="120" t="s">
        <v>315</v>
      </c>
      <c r="F23" s="120" t="s">
        <v>315</v>
      </c>
      <c r="G23" s="120" t="s">
        <v>315</v>
      </c>
      <c r="H23" s="120" t="s">
        <v>315</v>
      </c>
      <c r="I23" s="120" t="s">
        <v>315</v>
      </c>
      <c r="J23" s="120" t="s">
        <v>315</v>
      </c>
      <c r="K23" s="120" t="s">
        <v>315</v>
      </c>
      <c r="L23" s="120" t="s">
        <v>315</v>
      </c>
    </row>
    <row r="24" spans="1:23" x14ac:dyDescent="0.2">
      <c r="A24" s="1" t="s">
        <v>688</v>
      </c>
      <c r="B24" s="26" t="s">
        <v>689</v>
      </c>
      <c r="C24" s="10">
        <v>50369750</v>
      </c>
      <c r="D24" s="10">
        <v>14216100</v>
      </c>
      <c r="E24" s="10">
        <v>15295000</v>
      </c>
      <c r="F24" s="10">
        <v>120000</v>
      </c>
      <c r="G24" s="10">
        <v>6138650</v>
      </c>
      <c r="H24" s="102">
        <f t="shared" ref="H24:H54" si="0">SUM(D24:G24)</f>
        <v>35769750</v>
      </c>
      <c r="I24" s="4">
        <v>0.01</v>
      </c>
      <c r="J24" s="10">
        <f t="shared" ref="J24:J54" si="1">C24-H24+I24</f>
        <v>14600000.01</v>
      </c>
      <c r="K24" s="4">
        <v>56787240</v>
      </c>
      <c r="L24" s="132">
        <f t="shared" ref="L24:L54" si="2">IF(K24=0,"0",(J24/K24))</f>
        <v>0.25710001067141142</v>
      </c>
    </row>
    <row r="25" spans="1:23" x14ac:dyDescent="0.2">
      <c r="A25" s="1" t="s">
        <v>688</v>
      </c>
      <c r="B25" s="26" t="s">
        <v>690</v>
      </c>
      <c r="C25" s="10">
        <v>66991266.980000004</v>
      </c>
      <c r="D25" s="10">
        <v>24434285.139999997</v>
      </c>
      <c r="E25" s="10">
        <v>14640165.470000001</v>
      </c>
      <c r="F25" s="10">
        <v>181853.96</v>
      </c>
      <c r="G25" s="10">
        <v>9480501</v>
      </c>
      <c r="H25" s="102">
        <f t="shared" si="0"/>
        <v>48736805.57</v>
      </c>
      <c r="I25" s="4">
        <v>0</v>
      </c>
      <c r="J25" s="10">
        <f t="shared" si="1"/>
        <v>18254461.410000004</v>
      </c>
      <c r="K25" s="4">
        <v>227560</v>
      </c>
      <c r="L25" s="132">
        <f t="shared" si="2"/>
        <v>80.218234355774314</v>
      </c>
    </row>
    <row r="26" spans="1:23" x14ac:dyDescent="0.2">
      <c r="A26" s="1" t="s">
        <v>688</v>
      </c>
      <c r="B26" s="26" t="s">
        <v>691</v>
      </c>
      <c r="C26" s="10">
        <v>117598141.46000001</v>
      </c>
      <c r="D26" s="10">
        <v>34524416</v>
      </c>
      <c r="E26" s="10">
        <v>33081380.18</v>
      </c>
      <c r="F26" s="10">
        <v>84000</v>
      </c>
      <c r="G26" s="10">
        <v>6453399</v>
      </c>
      <c r="H26" s="102">
        <f t="shared" si="0"/>
        <v>74143195.180000007</v>
      </c>
      <c r="I26" s="4">
        <v>0</v>
      </c>
      <c r="J26" s="10">
        <f t="shared" si="1"/>
        <v>43454946.280000001</v>
      </c>
      <c r="K26" s="4">
        <v>589175.87</v>
      </c>
      <c r="L26" s="132">
        <f t="shared" si="2"/>
        <v>73.755475219988227</v>
      </c>
    </row>
    <row r="27" spans="1:23" x14ac:dyDescent="0.2">
      <c r="A27" s="1" t="s">
        <v>688</v>
      </c>
      <c r="B27" s="26" t="s">
        <v>692</v>
      </c>
      <c r="C27" s="10">
        <v>166843900</v>
      </c>
      <c r="D27" s="10">
        <v>24694600</v>
      </c>
      <c r="E27" s="10">
        <v>60898700</v>
      </c>
      <c r="F27" s="10">
        <v>1950600</v>
      </c>
      <c r="G27" s="10">
        <v>11927400</v>
      </c>
      <c r="H27" s="102">
        <f t="shared" si="0"/>
        <v>99471300</v>
      </c>
      <c r="I27" s="4">
        <v>-568300</v>
      </c>
      <c r="J27" s="10">
        <f t="shared" si="1"/>
        <v>66804300</v>
      </c>
      <c r="K27" s="4">
        <v>890959</v>
      </c>
      <c r="L27" s="132">
        <f t="shared" si="2"/>
        <v>74.9802179449335</v>
      </c>
    </row>
    <row r="28" spans="1:23" x14ac:dyDescent="0.2">
      <c r="A28" s="1" t="s">
        <v>688</v>
      </c>
      <c r="B28" s="26" t="s">
        <v>693</v>
      </c>
      <c r="C28" s="10">
        <v>344047709</v>
      </c>
      <c r="D28" s="10">
        <v>97636948</v>
      </c>
      <c r="E28" s="10">
        <v>93153581</v>
      </c>
      <c r="F28" s="10">
        <v>592179</v>
      </c>
      <c r="G28" s="10">
        <v>16590464</v>
      </c>
      <c r="H28" s="102">
        <f t="shared" si="0"/>
        <v>207973172</v>
      </c>
      <c r="I28" s="4">
        <v>-3027335</v>
      </c>
      <c r="J28" s="10">
        <f t="shared" si="1"/>
        <v>133047202</v>
      </c>
      <c r="K28" s="4">
        <v>1785761</v>
      </c>
      <c r="L28" s="132">
        <f t="shared" si="2"/>
        <v>74.504484082696393</v>
      </c>
    </row>
    <row r="29" spans="1:23" x14ac:dyDescent="0.2">
      <c r="A29" s="1" t="s">
        <v>688</v>
      </c>
      <c r="B29" s="26" t="s">
        <v>694</v>
      </c>
      <c r="C29" s="10">
        <v>145979803</v>
      </c>
      <c r="D29" s="10">
        <v>35555530</v>
      </c>
      <c r="E29" s="10">
        <v>50593123.310000002</v>
      </c>
      <c r="F29" s="10">
        <v>90760</v>
      </c>
      <c r="G29" s="10">
        <v>25119850</v>
      </c>
      <c r="H29" s="102">
        <f t="shared" si="0"/>
        <v>111359263.31</v>
      </c>
      <c r="I29" s="4">
        <v>0</v>
      </c>
      <c r="J29" s="10">
        <f t="shared" si="1"/>
        <v>34620539.689999998</v>
      </c>
      <c r="K29" s="4">
        <v>483192</v>
      </c>
      <c r="L29" s="132">
        <f t="shared" si="2"/>
        <v>71.649654154042281</v>
      </c>
    </row>
    <row r="30" spans="1:23" x14ac:dyDescent="0.2">
      <c r="A30" s="1" t="s">
        <v>688</v>
      </c>
      <c r="B30" s="26" t="s">
        <v>695</v>
      </c>
      <c r="C30" s="10">
        <v>970923722</v>
      </c>
      <c r="D30" s="10">
        <v>258496878</v>
      </c>
      <c r="E30" s="10">
        <v>254749590</v>
      </c>
      <c r="F30" s="10">
        <v>67422780</v>
      </c>
      <c r="G30" s="10">
        <v>23098626</v>
      </c>
      <c r="H30" s="102">
        <f t="shared" si="0"/>
        <v>603767874</v>
      </c>
      <c r="I30" s="4">
        <v>-19473607</v>
      </c>
      <c r="J30" s="10">
        <f t="shared" si="1"/>
        <v>347682241</v>
      </c>
      <c r="K30" s="4">
        <v>1295763377</v>
      </c>
      <c r="L30" s="132">
        <f t="shared" si="2"/>
        <v>0.26832232425411418</v>
      </c>
    </row>
    <row r="31" spans="1:23" x14ac:dyDescent="0.2">
      <c r="A31" s="1" t="s">
        <v>688</v>
      </c>
      <c r="B31" s="26" t="s">
        <v>696</v>
      </c>
      <c r="C31" s="10">
        <v>183887797.09</v>
      </c>
      <c r="D31" s="10">
        <v>33199800</v>
      </c>
      <c r="E31" s="10">
        <v>50114999.990000002</v>
      </c>
      <c r="F31" s="10">
        <v>2482800</v>
      </c>
      <c r="G31" s="10">
        <v>10864200</v>
      </c>
      <c r="H31" s="102">
        <f t="shared" si="0"/>
        <v>96661799.99000001</v>
      </c>
      <c r="I31" s="4">
        <v>-1500000</v>
      </c>
      <c r="J31" s="10">
        <f t="shared" si="1"/>
        <v>85725997.099999994</v>
      </c>
      <c r="K31" s="4">
        <v>505175700</v>
      </c>
      <c r="L31" s="132">
        <f t="shared" si="2"/>
        <v>0.16969540914180947</v>
      </c>
    </row>
    <row r="32" spans="1:23" x14ac:dyDescent="0.2">
      <c r="A32" s="1" t="s">
        <v>688</v>
      </c>
      <c r="B32" s="26" t="s">
        <v>697</v>
      </c>
      <c r="C32" s="10">
        <v>237305499.75</v>
      </c>
      <c r="D32" s="10">
        <v>46209300</v>
      </c>
      <c r="E32" s="10">
        <v>56107800.009999998</v>
      </c>
      <c r="F32" s="10">
        <v>608300.04</v>
      </c>
      <c r="G32" s="10">
        <v>7524700</v>
      </c>
      <c r="H32" s="102">
        <f t="shared" si="0"/>
        <v>110450100.05</v>
      </c>
      <c r="I32" s="4">
        <v>0</v>
      </c>
      <c r="J32" s="10">
        <f t="shared" si="1"/>
        <v>126855399.7</v>
      </c>
      <c r="K32" s="4">
        <v>843584800</v>
      </c>
      <c r="L32" s="132">
        <f t="shared" si="2"/>
        <v>0.15037658300623719</v>
      </c>
    </row>
    <row r="33" spans="1:12" x14ac:dyDescent="0.2">
      <c r="A33" s="1" t="s">
        <v>688</v>
      </c>
      <c r="B33" s="26" t="s">
        <v>698</v>
      </c>
      <c r="C33" s="10">
        <v>87855147.400000006</v>
      </c>
      <c r="D33" s="10">
        <v>22374536</v>
      </c>
      <c r="E33" s="10">
        <v>23952518.399999999</v>
      </c>
      <c r="F33" s="10">
        <v>372552</v>
      </c>
      <c r="G33" s="10">
        <v>4237979</v>
      </c>
      <c r="H33" s="102">
        <f t="shared" si="0"/>
        <v>50937585.399999999</v>
      </c>
      <c r="I33" s="4">
        <v>0</v>
      </c>
      <c r="J33" s="10">
        <f t="shared" si="1"/>
        <v>36917562.000000007</v>
      </c>
      <c r="K33" s="4">
        <v>547731</v>
      </c>
      <c r="L33" s="132">
        <f t="shared" si="2"/>
        <v>67.400899346577077</v>
      </c>
    </row>
    <row r="34" spans="1:12" x14ac:dyDescent="0.2">
      <c r="A34" s="1" t="s">
        <v>688</v>
      </c>
      <c r="B34" s="26" t="s">
        <v>699</v>
      </c>
      <c r="C34" s="10">
        <v>120366739.85999998</v>
      </c>
      <c r="D34" s="10">
        <v>42584152</v>
      </c>
      <c r="E34" s="10">
        <v>27105512.859999999</v>
      </c>
      <c r="F34" s="10">
        <v>7928030</v>
      </c>
      <c r="G34" s="10">
        <v>14517890</v>
      </c>
      <c r="H34" s="102">
        <f t="shared" si="0"/>
        <v>92135584.859999999</v>
      </c>
      <c r="I34" s="4">
        <v>0</v>
      </c>
      <c r="J34" s="10">
        <f t="shared" si="1"/>
        <v>28231154.999999985</v>
      </c>
      <c r="K34" s="4">
        <v>425200</v>
      </c>
      <c r="L34" s="132">
        <f t="shared" si="2"/>
        <v>66.395002351834393</v>
      </c>
    </row>
    <row r="35" spans="1:12" x14ac:dyDescent="0.2">
      <c r="A35" s="1" t="s">
        <v>688</v>
      </c>
      <c r="B35" s="26" t="s">
        <v>700</v>
      </c>
      <c r="C35" s="10">
        <v>143959519.56999999</v>
      </c>
      <c r="D35" s="10">
        <v>36298069</v>
      </c>
      <c r="E35" s="10">
        <v>44314635.579999998</v>
      </c>
      <c r="F35" s="10">
        <v>3895518</v>
      </c>
      <c r="G35" s="10">
        <v>13776761</v>
      </c>
      <c r="H35" s="102">
        <f t="shared" si="0"/>
        <v>98284983.579999998</v>
      </c>
      <c r="I35" s="4">
        <v>0</v>
      </c>
      <c r="J35" s="10">
        <f t="shared" si="1"/>
        <v>45674535.989999995</v>
      </c>
      <c r="K35" s="4">
        <v>524515</v>
      </c>
      <c r="L35" s="132">
        <f t="shared" si="2"/>
        <v>87.079561099301245</v>
      </c>
    </row>
    <row r="36" spans="1:12" x14ac:dyDescent="0.2">
      <c r="A36" s="1" t="s">
        <v>688</v>
      </c>
      <c r="B36" s="26" t="s">
        <v>701</v>
      </c>
      <c r="C36" s="10">
        <v>150855454.39000002</v>
      </c>
      <c r="D36" s="10">
        <v>41363541</v>
      </c>
      <c r="E36" s="10">
        <v>34124873.390000001</v>
      </c>
      <c r="F36" s="10">
        <v>0</v>
      </c>
      <c r="G36" s="10">
        <v>16090559</v>
      </c>
      <c r="H36" s="102">
        <f t="shared" si="0"/>
        <v>91578973.390000001</v>
      </c>
      <c r="I36" s="4">
        <v>0</v>
      </c>
      <c r="J36" s="10">
        <f t="shared" si="1"/>
        <v>59276481.000000015</v>
      </c>
      <c r="K36" s="4">
        <v>263920217</v>
      </c>
      <c r="L36" s="132">
        <f t="shared" si="2"/>
        <v>0.2246000009919665</v>
      </c>
    </row>
    <row r="37" spans="1:12" x14ac:dyDescent="0.2">
      <c r="A37" s="1" t="s">
        <v>688</v>
      </c>
      <c r="B37" s="26" t="s">
        <v>702</v>
      </c>
      <c r="C37" s="10">
        <v>79700399.850000009</v>
      </c>
      <c r="D37" s="10">
        <v>26816950</v>
      </c>
      <c r="E37" s="10">
        <v>22555887.18</v>
      </c>
      <c r="F37" s="10">
        <v>35000</v>
      </c>
      <c r="G37" s="10">
        <v>10673900</v>
      </c>
      <c r="H37" s="102">
        <f t="shared" si="0"/>
        <v>60081737.18</v>
      </c>
      <c r="I37" s="4">
        <v>0</v>
      </c>
      <c r="J37" s="10">
        <f t="shared" si="1"/>
        <v>19618662.670000009</v>
      </c>
      <c r="K37" s="4">
        <v>98059000</v>
      </c>
      <c r="L37" s="132">
        <f t="shared" si="2"/>
        <v>0.20006998511100468</v>
      </c>
    </row>
    <row r="38" spans="1:12" x14ac:dyDescent="0.2">
      <c r="A38" s="1" t="s">
        <v>688</v>
      </c>
      <c r="B38" s="26" t="s">
        <v>703</v>
      </c>
      <c r="C38" s="10">
        <v>72051000.290000007</v>
      </c>
      <c r="D38" s="10">
        <v>25241589</v>
      </c>
      <c r="E38" s="10">
        <v>18067511.289999999</v>
      </c>
      <c r="F38" s="10">
        <v>3769400</v>
      </c>
      <c r="G38" s="10">
        <v>9052793</v>
      </c>
      <c r="H38" s="102">
        <f t="shared" si="0"/>
        <v>56131293.289999999</v>
      </c>
      <c r="I38" s="4">
        <v>-749164</v>
      </c>
      <c r="J38" s="10">
        <f t="shared" si="1"/>
        <v>15170543.000000007</v>
      </c>
      <c r="K38" s="4">
        <v>60638447</v>
      </c>
      <c r="L38" s="132">
        <f t="shared" si="2"/>
        <v>0.25018026929350629</v>
      </c>
    </row>
    <row r="39" spans="1:12" x14ac:dyDescent="0.2">
      <c r="A39" s="1" t="s">
        <v>688</v>
      </c>
      <c r="B39" s="26" t="s">
        <v>704</v>
      </c>
      <c r="C39" s="10">
        <v>36491253.440000005</v>
      </c>
      <c r="D39" s="10">
        <v>12962640</v>
      </c>
      <c r="E39" s="10">
        <v>9065605.6600000001</v>
      </c>
      <c r="F39" s="10">
        <v>40500</v>
      </c>
      <c r="G39" s="10">
        <v>8956315</v>
      </c>
      <c r="H39" s="102">
        <f t="shared" si="0"/>
        <v>31025060.66</v>
      </c>
      <c r="I39" s="4">
        <v>0</v>
      </c>
      <c r="J39" s="10">
        <f t="shared" si="1"/>
        <v>5466192.7800000049</v>
      </c>
      <c r="K39" s="4">
        <v>25992357</v>
      </c>
      <c r="L39" s="132">
        <f t="shared" si="2"/>
        <v>0.21030000395885626</v>
      </c>
    </row>
    <row r="40" spans="1:12" x14ac:dyDescent="0.2">
      <c r="A40" s="1" t="s">
        <v>688</v>
      </c>
      <c r="B40" s="26" t="s">
        <v>705</v>
      </c>
      <c r="C40" s="10">
        <v>689584595.65999997</v>
      </c>
      <c r="D40" s="10">
        <v>438481323.70000005</v>
      </c>
      <c r="E40" s="10">
        <v>173105192.54999998</v>
      </c>
      <c r="F40" s="10">
        <v>3288012</v>
      </c>
      <c r="G40" s="10">
        <v>18732066</v>
      </c>
      <c r="H40" s="102">
        <f t="shared" si="0"/>
        <v>633606594.25</v>
      </c>
      <c r="I40" s="4">
        <v>0</v>
      </c>
      <c r="J40" s="10">
        <f t="shared" si="1"/>
        <v>55978001.409999967</v>
      </c>
      <c r="K40" s="4">
        <v>209107300</v>
      </c>
      <c r="L40" s="132">
        <f t="shared" si="2"/>
        <v>0.26769989096506897</v>
      </c>
    </row>
    <row r="41" spans="1:12" x14ac:dyDescent="0.2">
      <c r="A41" s="1" t="s">
        <v>688</v>
      </c>
      <c r="B41" s="26" t="s">
        <v>706</v>
      </c>
      <c r="C41" s="10">
        <v>45217655.859999992</v>
      </c>
      <c r="D41" s="10">
        <v>12900665.4</v>
      </c>
      <c r="E41" s="10">
        <v>14672209.789999999</v>
      </c>
      <c r="F41" s="10">
        <v>243906</v>
      </c>
      <c r="G41" s="10">
        <v>9224243</v>
      </c>
      <c r="H41" s="102">
        <f t="shared" si="0"/>
        <v>37041024.189999998</v>
      </c>
      <c r="I41" s="4">
        <v>0</v>
      </c>
      <c r="J41" s="10">
        <f t="shared" si="1"/>
        <v>8176631.6699999943</v>
      </c>
      <c r="K41" s="4">
        <v>34048320</v>
      </c>
      <c r="L41" s="132">
        <f t="shared" si="2"/>
        <v>0.24014787425635081</v>
      </c>
    </row>
    <row r="42" spans="1:12" x14ac:dyDescent="0.2">
      <c r="A42" s="1" t="s">
        <v>688</v>
      </c>
      <c r="B42" s="26" t="s">
        <v>707</v>
      </c>
      <c r="C42" s="10">
        <v>106114938.99999999</v>
      </c>
      <c r="D42" s="10">
        <v>31369128</v>
      </c>
      <c r="E42" s="10">
        <v>31941427</v>
      </c>
      <c r="F42" s="10">
        <v>226252</v>
      </c>
      <c r="G42" s="10">
        <v>9866198</v>
      </c>
      <c r="H42" s="102">
        <f t="shared" si="0"/>
        <v>73403005</v>
      </c>
      <c r="I42" s="4">
        <v>0</v>
      </c>
      <c r="J42" s="10">
        <f t="shared" si="1"/>
        <v>32711933.999999985</v>
      </c>
      <c r="K42" s="4">
        <v>523562</v>
      </c>
      <c r="L42" s="132">
        <f t="shared" si="2"/>
        <v>62.47958025983548</v>
      </c>
    </row>
    <row r="43" spans="1:12" x14ac:dyDescent="0.2">
      <c r="A43" s="1" t="s">
        <v>688</v>
      </c>
      <c r="B43" s="26" t="s">
        <v>708</v>
      </c>
      <c r="C43" s="10">
        <v>138150223</v>
      </c>
      <c r="D43" s="10">
        <v>46813681</v>
      </c>
      <c r="E43" s="10">
        <v>35445945</v>
      </c>
      <c r="F43" s="10">
        <v>626900</v>
      </c>
      <c r="G43" s="10">
        <v>19812344</v>
      </c>
      <c r="H43" s="102">
        <f t="shared" si="0"/>
        <v>102698870</v>
      </c>
      <c r="I43" s="4">
        <v>0</v>
      </c>
      <c r="J43" s="10">
        <f t="shared" si="1"/>
        <v>35451353</v>
      </c>
      <c r="K43" s="4">
        <v>431147.59</v>
      </c>
      <c r="L43" s="132">
        <f t="shared" si="2"/>
        <v>82.225562248880948</v>
      </c>
    </row>
    <row r="44" spans="1:12" x14ac:dyDescent="0.2">
      <c r="A44" s="1" t="s">
        <v>688</v>
      </c>
      <c r="B44" s="26" t="s">
        <v>709</v>
      </c>
      <c r="C44" s="10">
        <v>123941817.26000001</v>
      </c>
      <c r="D44" s="10">
        <v>34401571</v>
      </c>
      <c r="E44" s="10">
        <v>36600449.259999998</v>
      </c>
      <c r="F44" s="10">
        <v>1688900</v>
      </c>
      <c r="G44" s="10">
        <v>14037467</v>
      </c>
      <c r="H44" s="102">
        <f t="shared" si="0"/>
        <v>86728387.25999999</v>
      </c>
      <c r="I44" s="4">
        <v>0</v>
      </c>
      <c r="J44" s="10">
        <f t="shared" si="1"/>
        <v>37213430.000000015</v>
      </c>
      <c r="K44" s="4">
        <v>534488</v>
      </c>
      <c r="L44" s="132">
        <f t="shared" si="2"/>
        <v>69.624444328029838</v>
      </c>
    </row>
    <row r="45" spans="1:12" x14ac:dyDescent="0.2">
      <c r="A45" s="1" t="s">
        <v>688</v>
      </c>
      <c r="B45" s="26" t="s">
        <v>710</v>
      </c>
      <c r="C45" s="10">
        <v>60755939.289999992</v>
      </c>
      <c r="D45" s="10">
        <v>22809452</v>
      </c>
      <c r="E45" s="10">
        <v>13637422.289999999</v>
      </c>
      <c r="F45" s="10">
        <v>42760</v>
      </c>
      <c r="G45" s="10">
        <v>11238572</v>
      </c>
      <c r="H45" s="102">
        <f t="shared" si="0"/>
        <v>47728206.289999999</v>
      </c>
      <c r="I45" s="4">
        <v>0</v>
      </c>
      <c r="J45" s="10">
        <f t="shared" si="1"/>
        <v>13027732.999999993</v>
      </c>
      <c r="K45" s="4">
        <v>220659</v>
      </c>
      <c r="L45" s="132">
        <f t="shared" si="2"/>
        <v>59.04011619739051</v>
      </c>
    </row>
    <row r="46" spans="1:12" x14ac:dyDescent="0.2">
      <c r="A46" s="1" t="s">
        <v>688</v>
      </c>
      <c r="B46" s="26" t="s">
        <v>711</v>
      </c>
      <c r="C46" s="10">
        <v>59827476</v>
      </c>
      <c r="D46" s="10">
        <v>18925456</v>
      </c>
      <c r="E46" s="10">
        <v>15991310</v>
      </c>
      <c r="F46" s="10">
        <v>503070</v>
      </c>
      <c r="G46" s="10">
        <v>7656288</v>
      </c>
      <c r="H46" s="102">
        <f t="shared" si="0"/>
        <v>43076124</v>
      </c>
      <c r="I46" s="4">
        <v>550000</v>
      </c>
      <c r="J46" s="10">
        <f t="shared" si="1"/>
        <v>17301352</v>
      </c>
      <c r="K46" s="4">
        <v>77395580</v>
      </c>
      <c r="L46" s="132">
        <f t="shared" si="2"/>
        <v>0.22354444530294881</v>
      </c>
    </row>
    <row r="47" spans="1:12" x14ac:dyDescent="0.2">
      <c r="A47" s="1" t="s">
        <v>688</v>
      </c>
      <c r="B47" s="26" t="s">
        <v>712</v>
      </c>
      <c r="C47" s="10">
        <v>57012500.600000001</v>
      </c>
      <c r="D47" s="10">
        <v>19054300</v>
      </c>
      <c r="E47" s="10">
        <v>15788600.6</v>
      </c>
      <c r="F47" s="10">
        <v>0</v>
      </c>
      <c r="G47" s="10">
        <v>10216200</v>
      </c>
      <c r="H47" s="102">
        <f t="shared" si="0"/>
        <v>45059100.600000001</v>
      </c>
      <c r="I47" s="4">
        <v>0</v>
      </c>
      <c r="J47" s="10">
        <f t="shared" si="1"/>
        <v>11953400</v>
      </c>
      <c r="K47" s="4">
        <v>53127200</v>
      </c>
      <c r="L47" s="132">
        <f t="shared" si="2"/>
        <v>0.22499585899501573</v>
      </c>
    </row>
    <row r="48" spans="1:12" x14ac:dyDescent="0.2">
      <c r="A48" s="1" t="s">
        <v>688</v>
      </c>
      <c r="B48" s="26" t="s">
        <v>713</v>
      </c>
      <c r="C48" s="10">
        <v>65208637.680000007</v>
      </c>
      <c r="D48" s="10">
        <v>27829243</v>
      </c>
      <c r="E48" s="10">
        <v>13697626.68</v>
      </c>
      <c r="F48" s="10">
        <v>0</v>
      </c>
      <c r="G48" s="10">
        <v>10202627</v>
      </c>
      <c r="H48" s="102">
        <f t="shared" si="0"/>
        <v>51729496.68</v>
      </c>
      <c r="I48" s="4">
        <v>0</v>
      </c>
      <c r="J48" s="10">
        <f t="shared" si="1"/>
        <v>13479141.000000007</v>
      </c>
      <c r="K48" s="4">
        <v>58604950</v>
      </c>
      <c r="L48" s="132">
        <f t="shared" si="2"/>
        <v>0.23000004265851276</v>
      </c>
    </row>
    <row r="49" spans="1:13" x14ac:dyDescent="0.2">
      <c r="A49" s="1" t="s">
        <v>688</v>
      </c>
      <c r="B49" s="26" t="s">
        <v>714</v>
      </c>
      <c r="C49" s="10">
        <v>242865600</v>
      </c>
      <c r="D49" s="10">
        <v>57813100</v>
      </c>
      <c r="E49" s="10">
        <v>52102000</v>
      </c>
      <c r="F49" s="10">
        <v>1662200</v>
      </c>
      <c r="G49" s="10">
        <v>5436800</v>
      </c>
      <c r="H49" s="102">
        <f t="shared" si="0"/>
        <v>117014100</v>
      </c>
      <c r="I49" s="4">
        <v>0</v>
      </c>
      <c r="J49" s="10">
        <f t="shared" si="1"/>
        <v>125851500</v>
      </c>
      <c r="K49" s="4">
        <v>445342143</v>
      </c>
      <c r="L49" s="132">
        <f t="shared" si="2"/>
        <v>0.28259508330429889</v>
      </c>
    </row>
    <row r="50" spans="1:13" x14ac:dyDescent="0.2">
      <c r="A50" s="1" t="s">
        <v>688</v>
      </c>
      <c r="B50" s="26" t="s">
        <v>715</v>
      </c>
      <c r="C50" s="10">
        <v>161791392.66</v>
      </c>
      <c r="D50" s="10">
        <v>55975689</v>
      </c>
      <c r="E50" s="10">
        <v>44806295.269999996</v>
      </c>
      <c r="F50" s="10">
        <v>1438751</v>
      </c>
      <c r="G50" s="10">
        <v>25951602</v>
      </c>
      <c r="H50" s="102">
        <f t="shared" si="0"/>
        <v>128172337.27</v>
      </c>
      <c r="I50" s="4">
        <v>0</v>
      </c>
      <c r="J50" s="10">
        <f t="shared" si="1"/>
        <v>33619055.390000001</v>
      </c>
      <c r="K50" s="4">
        <v>559274</v>
      </c>
      <c r="L50" s="132">
        <f t="shared" si="2"/>
        <v>60.111958342422497</v>
      </c>
    </row>
    <row r="51" spans="1:13" x14ac:dyDescent="0.2">
      <c r="A51" s="1" t="s">
        <v>688</v>
      </c>
      <c r="B51" s="26" t="s">
        <v>716</v>
      </c>
      <c r="C51" s="10">
        <v>136662922.59</v>
      </c>
      <c r="D51" s="10">
        <v>46995606.25</v>
      </c>
      <c r="E51" s="10">
        <v>37297800.93</v>
      </c>
      <c r="F51" s="10">
        <v>2649428.56</v>
      </c>
      <c r="G51" s="10">
        <v>18911516</v>
      </c>
      <c r="H51" s="102">
        <f t="shared" si="0"/>
        <v>105854351.74000001</v>
      </c>
      <c r="I51" s="4">
        <v>0</v>
      </c>
      <c r="J51" s="10">
        <f t="shared" si="1"/>
        <v>30808570.849999994</v>
      </c>
      <c r="K51" s="4">
        <v>119274375</v>
      </c>
      <c r="L51" s="132">
        <f t="shared" si="2"/>
        <v>0.25829999821839345</v>
      </c>
    </row>
    <row r="52" spans="1:13" x14ac:dyDescent="0.2">
      <c r="A52" s="1" t="s">
        <v>688</v>
      </c>
      <c r="B52" s="26" t="s">
        <v>717</v>
      </c>
      <c r="C52" s="10">
        <v>77022595.170000002</v>
      </c>
      <c r="D52" s="10">
        <v>27815505.98</v>
      </c>
      <c r="E52" s="10">
        <v>21566817.080000002</v>
      </c>
      <c r="F52" s="10">
        <v>310340.32</v>
      </c>
      <c r="G52" s="10">
        <v>11205507</v>
      </c>
      <c r="H52" s="102">
        <f t="shared" si="0"/>
        <v>60898170.380000003</v>
      </c>
      <c r="I52" s="4">
        <v>0</v>
      </c>
      <c r="J52" s="10">
        <f t="shared" si="1"/>
        <v>16124424.789999999</v>
      </c>
      <c r="K52" s="4">
        <v>88111611</v>
      </c>
      <c r="L52" s="132">
        <f t="shared" si="2"/>
        <v>0.18299999973896741</v>
      </c>
    </row>
    <row r="53" spans="1:13" x14ac:dyDescent="0.2">
      <c r="A53" s="1" t="s">
        <v>688</v>
      </c>
      <c r="B53" s="26" t="s">
        <v>718</v>
      </c>
      <c r="C53" s="10">
        <v>116924511</v>
      </c>
      <c r="D53" s="10">
        <v>31180658</v>
      </c>
      <c r="E53" s="10">
        <v>34469917</v>
      </c>
      <c r="F53" s="10">
        <v>0</v>
      </c>
      <c r="G53" s="10">
        <v>14770451</v>
      </c>
      <c r="H53" s="102">
        <f t="shared" si="0"/>
        <v>80421026</v>
      </c>
      <c r="I53" s="4">
        <v>0</v>
      </c>
      <c r="J53" s="10">
        <f t="shared" si="1"/>
        <v>36503485</v>
      </c>
      <c r="K53" s="4">
        <v>495500</v>
      </c>
      <c r="L53" s="132">
        <f t="shared" si="2"/>
        <v>73.67</v>
      </c>
    </row>
    <row r="54" spans="1:13" x14ac:dyDescent="0.2">
      <c r="A54" s="1" t="s">
        <v>323</v>
      </c>
      <c r="B54" s="26" t="s">
        <v>719</v>
      </c>
      <c r="C54" s="10">
        <v>102700274.44999999</v>
      </c>
      <c r="D54" s="10">
        <v>29615171</v>
      </c>
      <c r="E54" s="10">
        <v>33112117.449999999</v>
      </c>
      <c r="F54" s="10">
        <v>200000</v>
      </c>
      <c r="G54" s="10">
        <v>11983425</v>
      </c>
      <c r="H54" s="102">
        <f t="shared" si="0"/>
        <v>74910713.450000003</v>
      </c>
      <c r="I54" s="4">
        <v>150000</v>
      </c>
      <c r="J54" s="10">
        <f t="shared" si="1"/>
        <v>27939560.999999985</v>
      </c>
      <c r="K54" s="4">
        <v>387834</v>
      </c>
      <c r="L54" s="132">
        <f t="shared" si="2"/>
        <v>72.039999071767781</v>
      </c>
    </row>
    <row r="55" spans="1:13" x14ac:dyDescent="0.2">
      <c r="A55" s="1"/>
      <c r="B55" s="26"/>
      <c r="C55" s="29"/>
      <c r="D55" s="29"/>
      <c r="E55" s="29"/>
      <c r="F55" s="29"/>
      <c r="G55" s="29"/>
      <c r="H55" s="100"/>
    </row>
    <row r="56" spans="1:13" x14ac:dyDescent="0.2">
      <c r="A56" s="1"/>
      <c r="B56" s="26" t="s">
        <v>287</v>
      </c>
      <c r="C56" s="11">
        <f t="shared" ref="C56:K56" si="3">SUBTOTAL(9,C23:C55)</f>
        <v>5159008184.3000002</v>
      </c>
      <c r="D56" s="11">
        <f t="shared" si="3"/>
        <v>1678589884.4700003</v>
      </c>
      <c r="E56" s="11">
        <f t="shared" si="3"/>
        <v>1382056015.2199998</v>
      </c>
      <c r="F56" s="11">
        <f t="shared" si="3"/>
        <v>102454792.88</v>
      </c>
      <c r="G56" s="11">
        <f t="shared" si="3"/>
        <v>393749293</v>
      </c>
      <c r="H56" s="101">
        <f t="shared" si="3"/>
        <v>3556849985.5699997</v>
      </c>
      <c r="I56" s="11">
        <f t="shared" si="3"/>
        <v>-24618405.990000002</v>
      </c>
      <c r="J56" s="11">
        <f t="shared" si="3"/>
        <v>1577539792.74</v>
      </c>
      <c r="K56" s="11">
        <f t="shared" si="3"/>
        <v>4243559175.46</v>
      </c>
      <c r="L56" s="4" t="s">
        <v>172</v>
      </c>
      <c r="M56" s="4" t="s">
        <v>172</v>
      </c>
    </row>
    <row r="57" spans="1:13" x14ac:dyDescent="0.2">
      <c r="H57" s="159"/>
    </row>
    <row r="59" spans="1:13" x14ac:dyDescent="0.2">
      <c r="A59" s="1" t="s">
        <v>72</v>
      </c>
      <c r="B59" s="179" t="s">
        <v>619</v>
      </c>
      <c r="C59" s="10">
        <v>5679759.0599999996</v>
      </c>
      <c r="D59" s="10">
        <v>0</v>
      </c>
      <c r="E59" s="10">
        <v>1513416.88</v>
      </c>
      <c r="F59" s="10">
        <v>4166342.18</v>
      </c>
      <c r="G59" s="10">
        <v>0</v>
      </c>
      <c r="H59" s="102">
        <f>SUM(D59:G59)</f>
        <v>5679759.0600000005</v>
      </c>
      <c r="I59" s="10">
        <v>0</v>
      </c>
      <c r="J59" s="10">
        <f>C59-H59+I59</f>
        <v>-9.3132257461547852E-10</v>
      </c>
      <c r="K59" s="10">
        <v>0</v>
      </c>
      <c r="L59" s="132" t="s">
        <v>172</v>
      </c>
    </row>
    <row r="60" spans="1:13" x14ac:dyDescent="0.2">
      <c r="B60" s="179"/>
      <c r="C60" s="10"/>
      <c r="D60" s="10"/>
      <c r="E60" s="10"/>
      <c r="F60" s="10"/>
      <c r="G60" s="10"/>
      <c r="H60" s="102"/>
      <c r="I60" s="10"/>
      <c r="J60" s="10"/>
      <c r="K60" s="10"/>
      <c r="L60" s="132"/>
    </row>
    <row r="61" spans="1:13" x14ac:dyDescent="0.2">
      <c r="B61" s="26"/>
      <c r="C61" s="29"/>
      <c r="D61" s="29"/>
      <c r="E61" s="29"/>
      <c r="F61" s="29"/>
      <c r="G61" s="29"/>
      <c r="H61" s="100"/>
      <c r="I61" s="29"/>
      <c r="J61" s="29"/>
      <c r="K61" s="29"/>
    </row>
    <row r="62" spans="1:13" x14ac:dyDescent="0.2">
      <c r="B62" s="180" t="s">
        <v>561</v>
      </c>
      <c r="C62" s="181">
        <f t="shared" ref="C62:J62" si="4">C56+C59</f>
        <v>5164687943.3600006</v>
      </c>
      <c r="D62" s="181">
        <f t="shared" si="4"/>
        <v>1678589884.4700003</v>
      </c>
      <c r="E62" s="181">
        <f t="shared" si="4"/>
        <v>1383569432.0999999</v>
      </c>
      <c r="F62" s="181">
        <f t="shared" si="4"/>
        <v>106621135.06</v>
      </c>
      <c r="G62" s="181">
        <f t="shared" si="4"/>
        <v>393749293</v>
      </c>
      <c r="H62" s="178">
        <f t="shared" si="4"/>
        <v>3562529744.6299996</v>
      </c>
      <c r="I62" s="181">
        <f t="shared" si="4"/>
        <v>-24618405.990000002</v>
      </c>
      <c r="J62" s="181">
        <f t="shared" si="4"/>
        <v>1577539792.74</v>
      </c>
    </row>
    <row r="65" spans="3:3" x14ac:dyDescent="0.2">
      <c r="C65" s="156" t="s">
        <v>3</v>
      </c>
    </row>
  </sheetData>
  <mergeCells count="3">
    <mergeCell ref="C21:C22"/>
    <mergeCell ref="B19:L19"/>
    <mergeCell ref="D21:L21"/>
  </mergeCells>
  <phoneticPr fontId="0" type="noConversion"/>
  <pageMargins left="0.74803149606299213" right="0.74803149606299213" top="0.98425196850393704" bottom="0.51181102362204722" header="0.51181102362204722" footer="0.51181102362204722"/>
  <pageSetup paperSize="9" scale="72" fitToHeight="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zoomScaleSheetLayoutView="75" workbookViewId="0"/>
  </sheetViews>
  <sheetFormatPr defaultColWidth="9.140625" defaultRowHeight="12.75" x14ac:dyDescent="0.2"/>
  <cols>
    <col min="1" max="1" width="9.140625" style="1" hidden="1" customWidth="1"/>
    <col min="2" max="2" width="27.7109375" style="1" customWidth="1"/>
    <col min="3" max="13" width="13" style="1" customWidth="1"/>
    <col min="14" max="16384" width="9.140625" style="1"/>
  </cols>
  <sheetData>
    <row r="1" spans="1:12" hidden="1" x14ac:dyDescent="0.2">
      <c r="A1" s="1" t="s">
        <v>605</v>
      </c>
    </row>
    <row r="2" spans="1:12" hidden="1" x14ac:dyDescent="0.2">
      <c r="A2" s="1" t="s">
        <v>300</v>
      </c>
    </row>
    <row r="3" spans="1:12" hidden="1" x14ac:dyDescent="0.2">
      <c r="A3" s="1" t="s">
        <v>307</v>
      </c>
      <c r="B3" s="8" t="s">
        <v>322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</row>
    <row r="4" spans="1:12" hidden="1" x14ac:dyDescent="0.2">
      <c r="A4" s="1" t="s">
        <v>289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</row>
    <row r="5" spans="1:12" hidden="1" x14ac:dyDescent="0.2">
      <c r="A5" s="1" t="s">
        <v>316</v>
      </c>
      <c r="C5" s="1">
        <v>10</v>
      </c>
      <c r="D5" s="1">
        <v>10</v>
      </c>
      <c r="E5" s="1">
        <v>20</v>
      </c>
      <c r="F5" s="1">
        <v>20</v>
      </c>
      <c r="G5" s="1">
        <v>30</v>
      </c>
      <c r="H5" s="1">
        <v>30</v>
      </c>
      <c r="I5" s="1">
        <v>40</v>
      </c>
      <c r="J5" s="1">
        <v>40</v>
      </c>
      <c r="K5" s="2"/>
    </row>
    <row r="6" spans="1:12" s="22" customFormat="1" ht="12.75" hidden="1" customHeight="1" x14ac:dyDescent="0.2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298</v>
      </c>
    </row>
    <row r="10" spans="1:12" hidden="1" x14ac:dyDescent="0.2">
      <c r="A10" s="1" t="s">
        <v>311</v>
      </c>
      <c r="B10" s="8"/>
      <c r="K10" s="31" t="s">
        <v>288</v>
      </c>
      <c r="L10" s="31" t="s">
        <v>288</v>
      </c>
    </row>
    <row r="11" spans="1:12" hidden="1" x14ac:dyDescent="0.2">
      <c r="A11" s="1" t="s">
        <v>293</v>
      </c>
      <c r="C11" s="7"/>
      <c r="E11" s="7"/>
      <c r="G11" s="7"/>
      <c r="I11" s="7"/>
      <c r="K11" s="32">
        <v>10</v>
      </c>
      <c r="L11" s="32">
        <v>30</v>
      </c>
    </row>
    <row r="12" spans="1:12" hidden="1" x14ac:dyDescent="0.2">
      <c r="A12" s="1" t="s">
        <v>283</v>
      </c>
      <c r="K12" s="31" t="s">
        <v>174</v>
      </c>
      <c r="L12" s="31" t="s">
        <v>174</v>
      </c>
    </row>
    <row r="13" spans="1:12" s="22" customFormat="1" ht="12.75" hidden="1" customHeight="1" x14ac:dyDescent="0.25">
      <c r="A13" s="1" t="s">
        <v>425</v>
      </c>
      <c r="C13" s="1"/>
      <c r="D13" s="1"/>
      <c r="E13" s="1"/>
      <c r="F13" s="1"/>
      <c r="G13" s="1"/>
      <c r="H13" s="1"/>
      <c r="I13" s="1"/>
      <c r="K13" s="110" t="s">
        <v>418</v>
      </c>
      <c r="L13" s="110" t="s">
        <v>419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606</v>
      </c>
    </row>
    <row r="16" spans="1:12" hidden="1" x14ac:dyDescent="0.2">
      <c r="A16" s="1" t="s">
        <v>299</v>
      </c>
    </row>
    <row r="17" spans="1:12" hidden="1" x14ac:dyDescent="0.2">
      <c r="A17" s="1" t="s">
        <v>312</v>
      </c>
      <c r="B17" s="8" t="s">
        <v>322</v>
      </c>
      <c r="C17" s="1" t="s">
        <v>288</v>
      </c>
      <c r="D17" s="1" t="s">
        <v>288</v>
      </c>
      <c r="E17" s="1" t="s">
        <v>288</v>
      </c>
      <c r="F17" s="1" t="s">
        <v>288</v>
      </c>
      <c r="G17" s="1" t="s">
        <v>288</v>
      </c>
      <c r="H17" s="1" t="s">
        <v>288</v>
      </c>
      <c r="I17" s="1" t="s">
        <v>288</v>
      </c>
      <c r="J17" s="1" t="s">
        <v>288</v>
      </c>
    </row>
    <row r="18" spans="1:12" hidden="1" x14ac:dyDescent="0.2">
      <c r="A18" s="1" t="s">
        <v>294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</row>
    <row r="19" spans="1:12" hidden="1" x14ac:dyDescent="0.2">
      <c r="A19" s="1" t="s">
        <v>284</v>
      </c>
      <c r="C19" s="1">
        <v>50</v>
      </c>
      <c r="D19" s="1">
        <v>50</v>
      </c>
      <c r="E19" s="1" t="s">
        <v>431</v>
      </c>
      <c r="F19" s="1" t="s">
        <v>431</v>
      </c>
      <c r="G19" s="1">
        <v>70</v>
      </c>
      <c r="H19" s="1">
        <v>70</v>
      </c>
      <c r="I19" s="1">
        <v>80</v>
      </c>
      <c r="J19" s="1">
        <v>80</v>
      </c>
      <c r="K19" s="2"/>
    </row>
    <row r="20" spans="1:12" s="22" customFormat="1" ht="12.75" hidden="1" customHeight="1" x14ac:dyDescent="0.2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x14ac:dyDescent="0.2"/>
    <row r="22" spans="1:12" hidden="1" x14ac:dyDescent="0.2">
      <c r="A22" s="1" t="s">
        <v>607</v>
      </c>
    </row>
    <row r="23" spans="1:12" hidden="1" x14ac:dyDescent="0.2">
      <c r="A23" s="1" t="s">
        <v>440</v>
      </c>
    </row>
    <row r="24" spans="1:12" hidden="1" x14ac:dyDescent="0.2">
      <c r="A24" s="1" t="s">
        <v>441</v>
      </c>
      <c r="B24" s="8" t="s">
        <v>322</v>
      </c>
      <c r="C24" s="1" t="s">
        <v>288</v>
      </c>
      <c r="D24" s="1" t="s">
        <v>288</v>
      </c>
      <c r="E24" s="1" t="s">
        <v>288</v>
      </c>
      <c r="F24" s="1" t="s">
        <v>288</v>
      </c>
      <c r="G24" s="1" t="s">
        <v>288</v>
      </c>
      <c r="H24" s="1" t="s">
        <v>288</v>
      </c>
    </row>
    <row r="25" spans="1:12" hidden="1" x14ac:dyDescent="0.2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</row>
    <row r="26" spans="1:12" hidden="1" x14ac:dyDescent="0.2">
      <c r="A26" s="1" t="s">
        <v>443</v>
      </c>
      <c r="C26" s="1">
        <v>90</v>
      </c>
      <c r="D26" s="1">
        <v>90</v>
      </c>
      <c r="E26" s="1">
        <v>110</v>
      </c>
      <c r="F26" s="1">
        <v>110</v>
      </c>
      <c r="G26" s="1">
        <v>790</v>
      </c>
      <c r="H26" s="1">
        <v>790</v>
      </c>
      <c r="K26" s="2"/>
    </row>
    <row r="27" spans="1:12" s="22" customFormat="1" ht="12.75" hidden="1" customHeight="1" x14ac:dyDescent="0.2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23"/>
      <c r="J27" s="1"/>
    </row>
    <row r="28" spans="1:12" x14ac:dyDescent="0.2">
      <c r="K28" s="2"/>
    </row>
    <row r="29" spans="1:12" ht="15.75" hidden="1" x14ac:dyDescent="0.25">
      <c r="A29" s="1" t="s">
        <v>178</v>
      </c>
      <c r="B29" s="22"/>
      <c r="K29" s="2"/>
    </row>
    <row r="30" spans="1:12" hidden="1" x14ac:dyDescent="0.2">
      <c r="A30" s="1" t="s">
        <v>461</v>
      </c>
      <c r="K30" s="2"/>
    </row>
    <row r="31" spans="1:12" hidden="1" x14ac:dyDescent="0.2">
      <c r="A31" s="1" t="s">
        <v>462</v>
      </c>
      <c r="K31" s="1" t="s">
        <v>288</v>
      </c>
      <c r="L31" s="1" t="s">
        <v>288</v>
      </c>
    </row>
    <row r="32" spans="1:12" hidden="1" x14ac:dyDescent="0.2">
      <c r="A32" s="1" t="s">
        <v>463</v>
      </c>
      <c r="K32" s="7">
        <v>10</v>
      </c>
      <c r="L32" s="7">
        <v>10</v>
      </c>
    </row>
    <row r="33" spans="1:12" hidden="1" x14ac:dyDescent="0.2">
      <c r="A33" s="1" t="s">
        <v>464</v>
      </c>
      <c r="K33" s="7">
        <v>70</v>
      </c>
      <c r="L33" s="7">
        <v>70</v>
      </c>
    </row>
    <row r="34" spans="1:12" hidden="1" x14ac:dyDescent="0.2">
      <c r="A34" s="1" t="s">
        <v>465</v>
      </c>
      <c r="K34" s="7" t="s">
        <v>419</v>
      </c>
      <c r="L34" s="7" t="s">
        <v>419</v>
      </c>
    </row>
    <row r="35" spans="1:12" x14ac:dyDescent="0.2">
      <c r="K35" s="7"/>
    </row>
    <row r="36" spans="1:12" x14ac:dyDescent="0.2">
      <c r="K36" s="2"/>
    </row>
    <row r="37" spans="1:12" ht="18.75" x14ac:dyDescent="0.3">
      <c r="B37" s="224" t="s">
        <v>320</v>
      </c>
      <c r="C37" s="224"/>
      <c r="D37" s="224"/>
      <c r="E37" s="224"/>
      <c r="F37" s="224"/>
      <c r="G37" s="224"/>
      <c r="H37" s="224"/>
      <c r="I37" s="224"/>
      <c r="J37" s="224"/>
      <c r="K37" s="224"/>
    </row>
    <row r="38" spans="1:12" ht="25.5" customHeight="1" x14ac:dyDescent="0.2">
      <c r="B38" s="24" t="s">
        <v>594</v>
      </c>
      <c r="C38" s="231" t="s">
        <v>344</v>
      </c>
      <c r="D38" s="232"/>
      <c r="E38" s="236" t="s">
        <v>345</v>
      </c>
      <c r="F38" s="232"/>
      <c r="G38" s="231" t="s">
        <v>346</v>
      </c>
      <c r="H38" s="232"/>
      <c r="I38" s="231" t="s">
        <v>347</v>
      </c>
      <c r="J38" s="232"/>
      <c r="K38" s="28"/>
      <c r="L38" s="6"/>
    </row>
    <row r="39" spans="1:12" x14ac:dyDescent="0.2">
      <c r="B39" s="26"/>
      <c r="C39" s="149" t="s">
        <v>313</v>
      </c>
      <c r="D39" s="149" t="s">
        <v>314</v>
      </c>
      <c r="E39" s="149" t="s">
        <v>313</v>
      </c>
      <c r="F39" s="149" t="s">
        <v>314</v>
      </c>
      <c r="G39" s="149" t="s">
        <v>313</v>
      </c>
      <c r="H39" s="149" t="s">
        <v>314</v>
      </c>
      <c r="I39" s="149" t="s">
        <v>313</v>
      </c>
      <c r="J39" s="149" t="s">
        <v>314</v>
      </c>
      <c r="K39" s="28"/>
    </row>
    <row r="40" spans="1:12" x14ac:dyDescent="0.2">
      <c r="B40" s="26"/>
      <c r="C40" s="28" t="s">
        <v>315</v>
      </c>
      <c r="D40" s="28" t="s">
        <v>315</v>
      </c>
      <c r="E40" s="28" t="s">
        <v>315</v>
      </c>
      <c r="F40" s="28" t="s">
        <v>315</v>
      </c>
      <c r="G40" s="28" t="s">
        <v>315</v>
      </c>
      <c r="H40" s="28" t="s">
        <v>315</v>
      </c>
      <c r="I40" s="28" t="s">
        <v>315</v>
      </c>
      <c r="J40" s="28" t="s">
        <v>315</v>
      </c>
      <c r="K40" s="28"/>
    </row>
    <row r="41" spans="1:12" x14ac:dyDescent="0.2">
      <c r="B41" s="26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2">
      <c r="A42" s="1" t="s">
        <v>688</v>
      </c>
      <c r="B42" s="26" t="s">
        <v>692</v>
      </c>
      <c r="C42" s="4">
        <v>15840400</v>
      </c>
      <c r="D42" s="4">
        <v>23270100</v>
      </c>
      <c r="E42" s="4">
        <v>865900</v>
      </c>
      <c r="F42" s="4">
        <v>7000</v>
      </c>
      <c r="G42" s="4">
        <v>857400</v>
      </c>
      <c r="H42" s="4">
        <v>10000</v>
      </c>
      <c r="I42" s="4">
        <v>6214700</v>
      </c>
      <c r="J42" s="4">
        <v>129900</v>
      </c>
      <c r="K42" s="4"/>
    </row>
    <row r="43" spans="1:12" x14ac:dyDescent="0.2">
      <c r="A43" s="1" t="s">
        <v>688</v>
      </c>
      <c r="B43" s="26" t="s">
        <v>695</v>
      </c>
      <c r="C43" s="4">
        <v>70290547</v>
      </c>
      <c r="D43" s="4">
        <v>1104500</v>
      </c>
      <c r="E43" s="4">
        <v>7846218</v>
      </c>
      <c r="F43" s="4">
        <v>670000</v>
      </c>
      <c r="G43" s="4">
        <v>9009219</v>
      </c>
      <c r="H43" s="4">
        <v>85112500</v>
      </c>
      <c r="I43" s="4">
        <v>22695018</v>
      </c>
      <c r="J43" s="4">
        <v>160200</v>
      </c>
      <c r="K43" s="4"/>
    </row>
    <row r="44" spans="1:12" x14ac:dyDescent="0.2">
      <c r="A44" s="1" t="s">
        <v>688</v>
      </c>
      <c r="B44" s="26" t="s">
        <v>698</v>
      </c>
      <c r="C44" s="4">
        <v>6721131.6399999997</v>
      </c>
      <c r="D44" s="4">
        <v>7960900.0300000003</v>
      </c>
      <c r="E44" s="4">
        <v>487137.45</v>
      </c>
      <c r="F44" s="4">
        <v>8276.81</v>
      </c>
      <c r="G44" s="4">
        <v>820219.71</v>
      </c>
      <c r="H44" s="4">
        <v>14809.05</v>
      </c>
      <c r="I44" s="4">
        <v>622155.03</v>
      </c>
      <c r="J44" s="4">
        <v>7742.34</v>
      </c>
      <c r="K44" s="4"/>
    </row>
    <row r="45" spans="1:12" x14ac:dyDescent="0.2">
      <c r="A45" s="1" t="s">
        <v>688</v>
      </c>
      <c r="B45" s="26" t="s">
        <v>689</v>
      </c>
      <c r="C45" s="4">
        <v>2285488.81</v>
      </c>
      <c r="D45" s="4">
        <v>5556248</v>
      </c>
      <c r="E45" s="4">
        <v>260037.99</v>
      </c>
      <c r="F45" s="4">
        <v>6131</v>
      </c>
      <c r="G45" s="4">
        <v>348432.96</v>
      </c>
      <c r="H45" s="4">
        <v>5392</v>
      </c>
      <c r="I45" s="4">
        <v>201381.63</v>
      </c>
      <c r="J45" s="4">
        <v>51438</v>
      </c>
      <c r="K45" s="4"/>
    </row>
    <row r="46" spans="1:12" x14ac:dyDescent="0.2">
      <c r="A46" s="1" t="s">
        <v>688</v>
      </c>
      <c r="B46" s="26" t="s">
        <v>690</v>
      </c>
      <c r="C46" s="4">
        <v>1818912.44</v>
      </c>
      <c r="D46" s="4">
        <v>138637.76000000001</v>
      </c>
      <c r="E46" s="4">
        <v>340308.85</v>
      </c>
      <c r="F46" s="4">
        <v>5909.99</v>
      </c>
      <c r="G46" s="4">
        <v>478475.93</v>
      </c>
      <c r="H46" s="4">
        <v>4282935.8499999996</v>
      </c>
      <c r="I46" s="4">
        <v>177781</v>
      </c>
      <c r="J46" s="4">
        <v>3847.15</v>
      </c>
      <c r="K46" s="4"/>
    </row>
    <row r="47" spans="1:12" x14ac:dyDescent="0.2">
      <c r="A47" s="1" t="s">
        <v>688</v>
      </c>
      <c r="B47" s="26" t="s">
        <v>691</v>
      </c>
      <c r="C47" s="4">
        <v>2939580.59</v>
      </c>
      <c r="D47" s="4">
        <v>6270716.1299999999</v>
      </c>
      <c r="E47" s="4">
        <v>748130.64</v>
      </c>
      <c r="F47" s="4">
        <v>15301.11</v>
      </c>
      <c r="G47" s="4">
        <v>804131.03</v>
      </c>
      <c r="H47" s="4">
        <v>14999.94</v>
      </c>
      <c r="I47" s="4">
        <v>799755.51</v>
      </c>
      <c r="J47" s="4">
        <v>14441.4</v>
      </c>
      <c r="K47" s="4"/>
    </row>
    <row r="48" spans="1:12" x14ac:dyDescent="0.2">
      <c r="A48" s="1" t="s">
        <v>688</v>
      </c>
      <c r="B48" s="26" t="s">
        <v>693</v>
      </c>
      <c r="C48" s="4">
        <v>16594037</v>
      </c>
      <c r="D48" s="4">
        <v>22853050</v>
      </c>
      <c r="E48" s="4">
        <v>2475893</v>
      </c>
      <c r="F48" s="4">
        <v>55327</v>
      </c>
      <c r="G48" s="4">
        <v>1931794</v>
      </c>
      <c r="H48" s="4">
        <v>39340</v>
      </c>
      <c r="I48" s="4">
        <v>601084</v>
      </c>
      <c r="J48" s="4">
        <v>110969</v>
      </c>
      <c r="K48" s="4"/>
    </row>
    <row r="49" spans="1:11" x14ac:dyDescent="0.2">
      <c r="A49" s="1" t="s">
        <v>688</v>
      </c>
      <c r="B49" s="26" t="s">
        <v>694</v>
      </c>
      <c r="C49" s="4">
        <v>6488485</v>
      </c>
      <c r="D49" s="4">
        <v>1136803</v>
      </c>
      <c r="E49" s="4">
        <v>1458056</v>
      </c>
      <c r="F49" s="4">
        <v>114056</v>
      </c>
      <c r="G49" s="4">
        <v>1273762</v>
      </c>
      <c r="H49" s="4">
        <v>11749440</v>
      </c>
      <c r="I49" s="4">
        <v>295544</v>
      </c>
      <c r="J49" s="4">
        <v>6065</v>
      </c>
      <c r="K49" s="4"/>
    </row>
    <row r="50" spans="1:11" x14ac:dyDescent="0.2">
      <c r="A50" s="1" t="s">
        <v>688</v>
      </c>
      <c r="B50" s="26" t="s">
        <v>696</v>
      </c>
      <c r="C50" s="4">
        <v>10635553.810000001</v>
      </c>
      <c r="D50" s="4">
        <v>16628457.65</v>
      </c>
      <c r="E50" s="4">
        <v>1403958.21</v>
      </c>
      <c r="F50" s="4">
        <v>33625.019999999997</v>
      </c>
      <c r="G50" s="4">
        <v>1545299.31</v>
      </c>
      <c r="H50" s="4">
        <v>35635.65</v>
      </c>
      <c r="I50" s="4">
        <v>694046.21</v>
      </c>
      <c r="J50" s="4">
        <v>7647.94</v>
      </c>
      <c r="K50" s="4"/>
    </row>
    <row r="51" spans="1:11" x14ac:dyDescent="0.2">
      <c r="A51" s="1" t="s">
        <v>688</v>
      </c>
      <c r="B51" s="26" t="s">
        <v>697</v>
      </c>
      <c r="C51" s="4">
        <v>11092621.91</v>
      </c>
      <c r="D51" s="4">
        <v>17147933.34</v>
      </c>
      <c r="E51" s="4">
        <v>1350622.17</v>
      </c>
      <c r="F51" s="4">
        <v>27330.62</v>
      </c>
      <c r="G51" s="4">
        <v>1867947.78</v>
      </c>
      <c r="H51" s="4">
        <v>49119.66</v>
      </c>
      <c r="I51" s="4">
        <v>1979361.2</v>
      </c>
      <c r="J51" s="4">
        <v>52319.79</v>
      </c>
      <c r="K51" s="4"/>
    </row>
    <row r="52" spans="1:11" x14ac:dyDescent="0.2">
      <c r="A52" s="1" t="s">
        <v>688</v>
      </c>
      <c r="B52" s="26" t="s">
        <v>699</v>
      </c>
      <c r="C52" s="4">
        <v>5299854.3</v>
      </c>
      <c r="D52" s="4">
        <v>7656610.1500000004</v>
      </c>
      <c r="E52" s="4">
        <v>674464.98</v>
      </c>
      <c r="F52" s="4">
        <v>13470.21</v>
      </c>
      <c r="G52" s="4">
        <v>739799.96</v>
      </c>
      <c r="H52" s="4">
        <v>19343.810000000001</v>
      </c>
      <c r="I52" s="4">
        <v>325606.92</v>
      </c>
      <c r="J52" s="4">
        <v>9965.9</v>
      </c>
      <c r="K52" s="4"/>
    </row>
    <row r="53" spans="1:11" x14ac:dyDescent="0.2">
      <c r="A53" s="1" t="s">
        <v>688</v>
      </c>
      <c r="B53" s="26" t="s">
        <v>700</v>
      </c>
      <c r="C53" s="4">
        <v>5843977.8099999996</v>
      </c>
      <c r="D53" s="4">
        <v>11763392.49</v>
      </c>
      <c r="E53" s="4">
        <v>1322636.58</v>
      </c>
      <c r="F53" s="4">
        <v>354582.16</v>
      </c>
      <c r="G53" s="4">
        <v>1502577.86</v>
      </c>
      <c r="H53" s="4">
        <v>86625.23</v>
      </c>
      <c r="I53" s="4">
        <v>478099.18</v>
      </c>
      <c r="J53" s="4">
        <v>56075.89</v>
      </c>
      <c r="K53" s="4"/>
    </row>
    <row r="54" spans="1:11" x14ac:dyDescent="0.2">
      <c r="A54" s="1" t="s">
        <v>688</v>
      </c>
      <c r="B54" s="26" t="s">
        <v>701</v>
      </c>
      <c r="C54" s="4">
        <v>9537127.8000000007</v>
      </c>
      <c r="D54" s="4">
        <v>10192664.880000001</v>
      </c>
      <c r="E54" s="4">
        <v>1219890.6499999999</v>
      </c>
      <c r="F54" s="4">
        <v>130002.98</v>
      </c>
      <c r="G54" s="4">
        <v>605501.92000000004</v>
      </c>
      <c r="H54" s="4">
        <v>8951.77</v>
      </c>
      <c r="I54" s="4">
        <v>984709.79</v>
      </c>
      <c r="J54" s="4">
        <v>20708.490000000002</v>
      </c>
      <c r="K54" s="4"/>
    </row>
    <row r="55" spans="1:11" x14ac:dyDescent="0.2">
      <c r="A55" s="1" t="s">
        <v>688</v>
      </c>
      <c r="B55" s="26" t="s">
        <v>702</v>
      </c>
      <c r="C55" s="4">
        <v>2956363.25</v>
      </c>
      <c r="D55" s="4">
        <v>7327315.5499999998</v>
      </c>
      <c r="E55" s="4">
        <v>397350.67</v>
      </c>
      <c r="F55" s="4">
        <v>9847.23</v>
      </c>
      <c r="G55" s="4">
        <v>628771.04</v>
      </c>
      <c r="H55" s="4">
        <v>6305.02</v>
      </c>
      <c r="I55" s="4">
        <v>407269.81</v>
      </c>
      <c r="J55" s="4">
        <v>3078.81</v>
      </c>
      <c r="K55" s="4"/>
    </row>
    <row r="56" spans="1:11" x14ac:dyDescent="0.2">
      <c r="A56" s="1" t="s">
        <v>688</v>
      </c>
      <c r="B56" s="26" t="s">
        <v>703</v>
      </c>
      <c r="C56" s="4">
        <v>3348729.59</v>
      </c>
      <c r="D56" s="4">
        <v>6037971.9000000004</v>
      </c>
      <c r="E56" s="4">
        <v>315280.3</v>
      </c>
      <c r="F56" s="4">
        <v>10801.53</v>
      </c>
      <c r="G56" s="4">
        <v>399968.92</v>
      </c>
      <c r="H56" s="4">
        <v>9333.43</v>
      </c>
      <c r="I56" s="4">
        <v>175028.39</v>
      </c>
      <c r="J56" s="4">
        <v>2749.51</v>
      </c>
      <c r="K56" s="4"/>
    </row>
    <row r="57" spans="1:11" x14ac:dyDescent="0.2">
      <c r="A57" s="1" t="s">
        <v>688</v>
      </c>
      <c r="B57" s="26" t="s">
        <v>704</v>
      </c>
      <c r="C57" s="4">
        <v>2058125.73</v>
      </c>
      <c r="D57" s="4">
        <v>2714448.45</v>
      </c>
      <c r="E57" s="4">
        <v>142403.21</v>
      </c>
      <c r="F57" s="4">
        <v>11781.78</v>
      </c>
      <c r="G57" s="4">
        <v>117571.69</v>
      </c>
      <c r="H57" s="4">
        <v>7180.79</v>
      </c>
      <c r="I57" s="4">
        <v>157462.12</v>
      </c>
      <c r="J57" s="4">
        <v>3560.23</v>
      </c>
      <c r="K57" s="4"/>
    </row>
    <row r="58" spans="1:11" x14ac:dyDescent="0.2">
      <c r="A58" s="1" t="s">
        <v>688</v>
      </c>
      <c r="B58" s="26" t="s">
        <v>705</v>
      </c>
      <c r="C58" s="4">
        <v>10608335.439999999</v>
      </c>
      <c r="D58" s="4">
        <v>1528357.13</v>
      </c>
      <c r="E58" s="4">
        <v>936688.72</v>
      </c>
      <c r="F58" s="4">
        <v>20197.73</v>
      </c>
      <c r="G58" s="4">
        <v>1315025.18</v>
      </c>
      <c r="H58" s="4">
        <v>14569977.52</v>
      </c>
      <c r="I58" s="4">
        <v>882880</v>
      </c>
      <c r="J58" s="4">
        <v>31446.61</v>
      </c>
      <c r="K58" s="4"/>
    </row>
    <row r="59" spans="1:11" x14ac:dyDescent="0.2">
      <c r="A59" s="1" t="s">
        <v>688</v>
      </c>
      <c r="B59" s="26" t="s">
        <v>706</v>
      </c>
      <c r="C59" s="4">
        <v>2305347.0699999998</v>
      </c>
      <c r="D59" s="4">
        <v>5080759.4800000004</v>
      </c>
      <c r="E59" s="4">
        <v>643553.87</v>
      </c>
      <c r="F59" s="4">
        <v>25529.11</v>
      </c>
      <c r="G59" s="4">
        <v>584068.16</v>
      </c>
      <c r="H59" s="4">
        <v>18083.52</v>
      </c>
      <c r="I59" s="4">
        <v>198768.38</v>
      </c>
      <c r="J59" s="4">
        <v>5859.74</v>
      </c>
      <c r="K59" s="4"/>
    </row>
    <row r="60" spans="1:11" x14ac:dyDescent="0.2">
      <c r="A60" s="1" t="s">
        <v>688</v>
      </c>
      <c r="B60" s="26" t="s">
        <v>707</v>
      </c>
      <c r="C60" s="4">
        <v>5532352.4100000001</v>
      </c>
      <c r="D60" s="4">
        <v>1470338.94</v>
      </c>
      <c r="E60" s="4">
        <v>911213.29</v>
      </c>
      <c r="F60" s="4">
        <v>26594.799999999999</v>
      </c>
      <c r="G60" s="4">
        <v>1326297.26</v>
      </c>
      <c r="H60" s="4">
        <v>10651769.619999999</v>
      </c>
      <c r="I60" s="4">
        <v>670347.48</v>
      </c>
      <c r="J60" s="4">
        <v>63744.56</v>
      </c>
      <c r="K60" s="4"/>
    </row>
    <row r="61" spans="1:11" x14ac:dyDescent="0.2">
      <c r="A61" s="1" t="s">
        <v>688</v>
      </c>
      <c r="B61" s="26" t="s">
        <v>708</v>
      </c>
      <c r="C61" s="4">
        <v>2683980</v>
      </c>
      <c r="D61" s="4">
        <v>5140452</v>
      </c>
      <c r="E61" s="4">
        <v>710604</v>
      </c>
      <c r="F61" s="4">
        <v>15372</v>
      </c>
      <c r="G61" s="4">
        <v>616540</v>
      </c>
      <c r="H61" s="4">
        <v>10926</v>
      </c>
      <c r="I61" s="4">
        <v>446952</v>
      </c>
      <c r="J61" s="4">
        <v>6856</v>
      </c>
      <c r="K61" s="4"/>
    </row>
    <row r="62" spans="1:11" x14ac:dyDescent="0.2">
      <c r="A62" s="1" t="s">
        <v>688</v>
      </c>
      <c r="B62" s="26" t="s">
        <v>709</v>
      </c>
      <c r="C62" s="4">
        <v>6043128.3499999996</v>
      </c>
      <c r="D62" s="4">
        <v>2527602.08</v>
      </c>
      <c r="E62" s="4">
        <v>43078.99</v>
      </c>
      <c r="F62" s="4">
        <v>0</v>
      </c>
      <c r="G62" s="4">
        <v>808691.65</v>
      </c>
      <c r="H62" s="4">
        <v>8675671.1799999997</v>
      </c>
      <c r="I62" s="4">
        <v>539320</v>
      </c>
      <c r="J62" s="4">
        <v>296668.53000000003</v>
      </c>
      <c r="K62" s="4"/>
    </row>
    <row r="63" spans="1:11" x14ac:dyDescent="0.2">
      <c r="A63" s="1" t="s">
        <v>688</v>
      </c>
      <c r="B63" s="26" t="s">
        <v>710</v>
      </c>
      <c r="C63" s="4">
        <v>1544411.04</v>
      </c>
      <c r="D63" s="4">
        <v>137571.17000000001</v>
      </c>
      <c r="E63" s="4">
        <v>865164.71</v>
      </c>
      <c r="F63" s="4">
        <v>219346.7</v>
      </c>
      <c r="G63" s="4">
        <v>244899.74</v>
      </c>
      <c r="H63" s="4">
        <v>3902341.34</v>
      </c>
      <c r="I63" s="4">
        <v>206314.15</v>
      </c>
      <c r="J63" s="4">
        <v>48577.8</v>
      </c>
      <c r="K63" s="4"/>
    </row>
    <row r="64" spans="1:11" x14ac:dyDescent="0.2">
      <c r="A64" s="1" t="s">
        <v>688</v>
      </c>
      <c r="B64" s="26" t="s">
        <v>711</v>
      </c>
      <c r="C64" s="4">
        <v>2214703</v>
      </c>
      <c r="D64" s="4">
        <v>5130262</v>
      </c>
      <c r="E64" s="4">
        <v>343912</v>
      </c>
      <c r="F64" s="4">
        <v>9944</v>
      </c>
      <c r="G64" s="4">
        <v>954543</v>
      </c>
      <c r="H64" s="4">
        <v>14663</v>
      </c>
      <c r="I64" s="4">
        <v>409127</v>
      </c>
      <c r="J64" s="4">
        <v>3305</v>
      </c>
      <c r="K64" s="4"/>
    </row>
    <row r="65" spans="1:12" x14ac:dyDescent="0.2">
      <c r="A65" s="1" t="s">
        <v>688</v>
      </c>
      <c r="B65" s="26" t="s">
        <v>712</v>
      </c>
      <c r="C65" s="4">
        <v>1987514.61</v>
      </c>
      <c r="D65" s="4">
        <v>3522678.75</v>
      </c>
      <c r="E65" s="4">
        <v>346236.64</v>
      </c>
      <c r="F65" s="4">
        <v>39357.449999999997</v>
      </c>
      <c r="G65" s="4">
        <v>188846.83</v>
      </c>
      <c r="H65" s="4">
        <v>2825.54</v>
      </c>
      <c r="I65" s="4">
        <v>73954.960000000006</v>
      </c>
      <c r="J65" s="4">
        <v>1412.77</v>
      </c>
      <c r="K65" s="4"/>
    </row>
    <row r="66" spans="1:12" x14ac:dyDescent="0.2">
      <c r="A66" s="1" t="s">
        <v>688</v>
      </c>
      <c r="B66" s="26" t="s">
        <v>713</v>
      </c>
      <c r="C66" s="4">
        <v>2516978.4700000002</v>
      </c>
      <c r="D66" s="4">
        <v>196734.94</v>
      </c>
      <c r="E66" s="4">
        <v>377677.24</v>
      </c>
      <c r="F66" s="4">
        <v>10906.46</v>
      </c>
      <c r="G66" s="4">
        <v>462890.64</v>
      </c>
      <c r="H66" s="4">
        <v>4512782.01</v>
      </c>
      <c r="I66" s="4">
        <v>420611.02</v>
      </c>
      <c r="J66" s="4">
        <v>13091.5</v>
      </c>
      <c r="K66" s="4"/>
    </row>
    <row r="67" spans="1:12" x14ac:dyDescent="0.2">
      <c r="A67" s="1" t="s">
        <v>688</v>
      </c>
      <c r="B67" s="26" t="s">
        <v>714</v>
      </c>
      <c r="C67" s="4">
        <v>16232500</v>
      </c>
      <c r="D67" s="4">
        <v>23123600</v>
      </c>
      <c r="E67" s="4">
        <v>0</v>
      </c>
      <c r="F67" s="4">
        <v>0</v>
      </c>
      <c r="G67" s="4">
        <v>1844000</v>
      </c>
      <c r="H67" s="4">
        <v>42400</v>
      </c>
      <c r="I67" s="4">
        <v>6059500</v>
      </c>
      <c r="J67" s="4">
        <v>99800</v>
      </c>
      <c r="K67" s="4"/>
    </row>
    <row r="68" spans="1:12" x14ac:dyDescent="0.2">
      <c r="A68" s="1" t="s">
        <v>688</v>
      </c>
      <c r="B68" s="26" t="s">
        <v>715</v>
      </c>
      <c r="C68" s="4">
        <v>9771219.0800000001</v>
      </c>
      <c r="D68" s="4">
        <v>14249937.890000001</v>
      </c>
      <c r="E68" s="4">
        <v>1292478.3</v>
      </c>
      <c r="F68" s="4">
        <v>91994.4</v>
      </c>
      <c r="G68" s="4">
        <v>1420074.7</v>
      </c>
      <c r="H68" s="4">
        <v>36894.25</v>
      </c>
      <c r="I68" s="4">
        <v>800939.18</v>
      </c>
      <c r="J68" s="4">
        <v>138722.76</v>
      </c>
      <c r="K68" s="4"/>
    </row>
    <row r="69" spans="1:12" x14ac:dyDescent="0.2">
      <c r="A69" s="1" t="s">
        <v>688</v>
      </c>
      <c r="B69" s="26" t="s">
        <v>716</v>
      </c>
      <c r="C69" s="4">
        <v>6914624.2999999998</v>
      </c>
      <c r="D69" s="4">
        <v>12881229.460000001</v>
      </c>
      <c r="E69" s="4">
        <v>1138721.06</v>
      </c>
      <c r="F69" s="4">
        <v>123106.23</v>
      </c>
      <c r="G69" s="4">
        <v>895378.29</v>
      </c>
      <c r="H69" s="4">
        <v>11013.76</v>
      </c>
      <c r="I69" s="4">
        <v>940138.3</v>
      </c>
      <c r="J69" s="4">
        <v>16477.84</v>
      </c>
      <c r="K69" s="4"/>
    </row>
    <row r="70" spans="1:12" x14ac:dyDescent="0.2">
      <c r="A70" s="1" t="s">
        <v>688</v>
      </c>
      <c r="B70" s="26" t="s">
        <v>717</v>
      </c>
      <c r="C70" s="4">
        <v>2287342.48</v>
      </c>
      <c r="D70" s="4">
        <v>4857401.2300000004</v>
      </c>
      <c r="E70" s="4">
        <v>351879.77</v>
      </c>
      <c r="F70" s="4">
        <v>10786.48</v>
      </c>
      <c r="G70" s="4">
        <v>366383.22</v>
      </c>
      <c r="H70" s="4">
        <v>7981.41</v>
      </c>
      <c r="I70" s="4">
        <v>221472.2</v>
      </c>
      <c r="J70" s="4">
        <v>4264.0200000000004</v>
      </c>
      <c r="K70" s="4"/>
    </row>
    <row r="71" spans="1:12" x14ac:dyDescent="0.2">
      <c r="A71" s="1" t="s">
        <v>688</v>
      </c>
      <c r="B71" s="26" t="s">
        <v>718</v>
      </c>
      <c r="C71" s="4">
        <v>6058652</v>
      </c>
      <c r="D71" s="4">
        <v>16304015</v>
      </c>
      <c r="E71" s="4">
        <v>817202</v>
      </c>
      <c r="F71" s="4">
        <v>11913</v>
      </c>
      <c r="G71" s="4">
        <v>878007</v>
      </c>
      <c r="H71" s="4">
        <v>15456</v>
      </c>
      <c r="I71" s="4">
        <v>706140</v>
      </c>
      <c r="J71" s="4">
        <v>8513</v>
      </c>
      <c r="K71" s="4"/>
    </row>
    <row r="72" spans="1:12" x14ac:dyDescent="0.2">
      <c r="A72" s="1" t="s">
        <v>323</v>
      </c>
      <c r="B72" s="26" t="s">
        <v>719</v>
      </c>
      <c r="C72" s="4">
        <v>6975631.2599999998</v>
      </c>
      <c r="D72" s="4">
        <v>13258074.689999999</v>
      </c>
      <c r="E72" s="4">
        <v>504098.64</v>
      </c>
      <c r="F72" s="4">
        <v>9009.07</v>
      </c>
      <c r="G72" s="4">
        <v>1305745.93</v>
      </c>
      <c r="H72" s="4">
        <v>31719.53</v>
      </c>
      <c r="I72" s="4">
        <v>438948.71</v>
      </c>
      <c r="J72" s="4">
        <v>5050.18</v>
      </c>
      <c r="K72" s="4"/>
    </row>
    <row r="73" spans="1:12" x14ac:dyDescent="0.2">
      <c r="B73" s="26"/>
      <c r="C73" s="150"/>
      <c r="D73" s="30"/>
      <c r="E73" s="150"/>
      <c r="F73" s="150"/>
      <c r="G73" s="150"/>
      <c r="H73" s="150"/>
      <c r="I73" s="150"/>
      <c r="J73" s="150"/>
      <c r="K73" s="4"/>
    </row>
    <row r="74" spans="1:12" x14ac:dyDescent="0.2">
      <c r="B74" s="26" t="s">
        <v>287</v>
      </c>
      <c r="C74" s="11">
        <f t="shared" ref="C74:J74" si="0">SUBTOTAL(9,C41:C73)</f>
        <v>257427656.19000003</v>
      </c>
      <c r="D74" s="11">
        <f t="shared" si="0"/>
        <v>257168764.08999997</v>
      </c>
      <c r="E74" s="11">
        <f t="shared" si="0"/>
        <v>30590797.930000003</v>
      </c>
      <c r="F74" s="11">
        <f t="shared" si="0"/>
        <v>2087500.8699999999</v>
      </c>
      <c r="G74" s="11">
        <f t="shared" si="0"/>
        <v>36142264.710000001</v>
      </c>
      <c r="H74" s="11">
        <f t="shared" si="0"/>
        <v>143956416.87999997</v>
      </c>
      <c r="I74" s="11">
        <f t="shared" si="0"/>
        <v>49824416.170000009</v>
      </c>
      <c r="J74" s="11">
        <f t="shared" si="0"/>
        <v>1384499.7600000002</v>
      </c>
      <c r="K74" s="4"/>
    </row>
    <row r="75" spans="1:12" x14ac:dyDescent="0.2">
      <c r="B75" s="26"/>
      <c r="C75" s="4"/>
      <c r="D75" s="4"/>
      <c r="E75" s="4"/>
      <c r="F75" s="4"/>
      <c r="G75" s="4"/>
      <c r="H75" s="4"/>
      <c r="I75" s="4"/>
      <c r="J75" s="4"/>
      <c r="K75" s="4"/>
    </row>
    <row r="76" spans="1:12" ht="18.75" x14ac:dyDescent="0.3">
      <c r="B76" s="230" t="s">
        <v>320</v>
      </c>
      <c r="C76" s="230"/>
      <c r="D76" s="230"/>
      <c r="E76" s="230"/>
      <c r="F76" s="230"/>
      <c r="G76" s="230"/>
      <c r="H76" s="230"/>
      <c r="I76" s="230"/>
      <c r="J76" s="230"/>
      <c r="K76" s="230"/>
    </row>
    <row r="77" spans="1:12" ht="25.5" customHeight="1" x14ac:dyDescent="0.2">
      <c r="B77" s="24" t="s">
        <v>594</v>
      </c>
      <c r="C77" s="231" t="s">
        <v>348</v>
      </c>
      <c r="D77" s="232"/>
      <c r="E77" s="236" t="s">
        <v>349</v>
      </c>
      <c r="F77" s="232"/>
      <c r="G77" s="231" t="s">
        <v>350</v>
      </c>
      <c r="H77" s="232"/>
      <c r="I77" s="231" t="s">
        <v>351</v>
      </c>
      <c r="J77" s="232"/>
      <c r="K77" s="151"/>
      <c r="L77" s="6"/>
    </row>
    <row r="78" spans="1:12" x14ac:dyDescent="0.2">
      <c r="B78" s="26"/>
      <c r="C78" s="149" t="s">
        <v>313</v>
      </c>
      <c r="D78" s="28" t="s">
        <v>314</v>
      </c>
      <c r="E78" s="149" t="s">
        <v>313</v>
      </c>
      <c r="F78" s="149" t="s">
        <v>314</v>
      </c>
      <c r="G78" s="149" t="s">
        <v>313</v>
      </c>
      <c r="H78" s="149" t="s">
        <v>314</v>
      </c>
      <c r="I78" s="149" t="s">
        <v>313</v>
      </c>
      <c r="J78" s="149" t="s">
        <v>314</v>
      </c>
      <c r="K78" s="28"/>
    </row>
    <row r="79" spans="1:12" x14ac:dyDescent="0.2">
      <c r="B79" s="26"/>
      <c r="C79" s="28" t="s">
        <v>315</v>
      </c>
      <c r="D79" s="28" t="s">
        <v>315</v>
      </c>
      <c r="E79" s="28" t="s">
        <v>315</v>
      </c>
      <c r="F79" s="28" t="s">
        <v>315</v>
      </c>
      <c r="G79" s="28" t="s">
        <v>315</v>
      </c>
      <c r="H79" s="28" t="s">
        <v>315</v>
      </c>
      <c r="I79" s="28" t="s">
        <v>315</v>
      </c>
      <c r="J79" s="28" t="s">
        <v>315</v>
      </c>
      <c r="K79" s="28"/>
    </row>
    <row r="80" spans="1:12" x14ac:dyDescent="0.2">
      <c r="B80" s="26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1" t="s">
        <v>688</v>
      </c>
      <c r="B81" s="26" t="s">
        <v>692</v>
      </c>
      <c r="C81" s="4">
        <v>8651500</v>
      </c>
      <c r="D81" s="4">
        <v>7930300</v>
      </c>
      <c r="E81" s="4">
        <v>2304000</v>
      </c>
      <c r="F81" s="4">
        <v>460200</v>
      </c>
      <c r="G81" s="4">
        <v>9998800</v>
      </c>
      <c r="H81" s="4">
        <v>9706000</v>
      </c>
      <c r="I81" s="4">
        <v>958900</v>
      </c>
      <c r="J81" s="4">
        <v>879100</v>
      </c>
      <c r="K81" s="4"/>
    </row>
    <row r="82" spans="1:11" x14ac:dyDescent="0.2">
      <c r="A82" s="1" t="s">
        <v>688</v>
      </c>
      <c r="B82" s="26" t="s">
        <v>695</v>
      </c>
      <c r="C82" s="4">
        <v>154434323</v>
      </c>
      <c r="D82" s="4">
        <v>135830614</v>
      </c>
      <c r="E82" s="4">
        <v>29632606</v>
      </c>
      <c r="F82" s="4">
        <v>14670223</v>
      </c>
      <c r="G82" s="4">
        <v>46104470</v>
      </c>
      <c r="H82" s="4">
        <v>44893099</v>
      </c>
      <c r="I82" s="4">
        <v>12676158</v>
      </c>
      <c r="J82" s="4">
        <v>7445992</v>
      </c>
      <c r="K82" s="4"/>
    </row>
    <row r="83" spans="1:11" x14ac:dyDescent="0.2">
      <c r="A83" s="1" t="s">
        <v>688</v>
      </c>
      <c r="B83" s="26" t="s">
        <v>698</v>
      </c>
      <c r="C83" s="4">
        <v>6425816.1299999999</v>
      </c>
      <c r="D83" s="4">
        <v>5923045.5300000003</v>
      </c>
      <c r="E83" s="4">
        <v>4138101.45</v>
      </c>
      <c r="F83" s="4">
        <v>3432952.79</v>
      </c>
      <c r="G83" s="4">
        <v>5903336.71</v>
      </c>
      <c r="H83" s="4">
        <v>5903335.8799999999</v>
      </c>
      <c r="I83" s="4">
        <v>1250600.1200000001</v>
      </c>
      <c r="J83" s="4">
        <v>500781.32</v>
      </c>
      <c r="K83" s="4"/>
    </row>
    <row r="84" spans="1:11" x14ac:dyDescent="0.2">
      <c r="A84" s="1" t="s">
        <v>688</v>
      </c>
      <c r="B84" s="26" t="s">
        <v>689</v>
      </c>
      <c r="C84" s="4">
        <v>428364.09</v>
      </c>
      <c r="D84" s="4">
        <v>363475</v>
      </c>
      <c r="E84" s="4">
        <v>1664023.55</v>
      </c>
      <c r="F84" s="4">
        <v>1281903</v>
      </c>
      <c r="G84" s="4">
        <v>5760077</v>
      </c>
      <c r="H84" s="4">
        <v>5754093</v>
      </c>
      <c r="I84" s="4">
        <v>479420.46</v>
      </c>
      <c r="J84" s="4">
        <v>430981</v>
      </c>
      <c r="K84" s="4"/>
    </row>
    <row r="85" spans="1:11" x14ac:dyDescent="0.2">
      <c r="A85" s="1" t="s">
        <v>688</v>
      </c>
      <c r="B85" s="26" t="s">
        <v>690</v>
      </c>
      <c r="C85" s="4">
        <v>176790.03</v>
      </c>
      <c r="D85" s="4">
        <v>74858.350000000006</v>
      </c>
      <c r="E85" s="4">
        <v>558339</v>
      </c>
      <c r="F85" s="4">
        <v>104354.17</v>
      </c>
      <c r="G85" s="4">
        <v>4741765.34</v>
      </c>
      <c r="H85" s="4">
        <v>4796662.7</v>
      </c>
      <c r="I85" s="4">
        <v>385170.24</v>
      </c>
      <c r="J85" s="4">
        <v>184691.20000000001</v>
      </c>
      <c r="K85" s="4"/>
    </row>
    <row r="86" spans="1:11" x14ac:dyDescent="0.2">
      <c r="A86" s="1" t="s">
        <v>688</v>
      </c>
      <c r="B86" s="26" t="s">
        <v>691</v>
      </c>
      <c r="C86" s="4">
        <v>1607196.19</v>
      </c>
      <c r="D86" s="4">
        <v>1278421.44</v>
      </c>
      <c r="E86" s="4">
        <v>1989710.22</v>
      </c>
      <c r="F86" s="4">
        <v>642205.94999999995</v>
      </c>
      <c r="G86" s="4">
        <v>6324526.7800000003</v>
      </c>
      <c r="H86" s="4">
        <v>6595959.3399999999</v>
      </c>
      <c r="I86" s="4">
        <v>840264.69</v>
      </c>
      <c r="J86" s="4">
        <v>411502.2</v>
      </c>
      <c r="K86" s="4"/>
    </row>
    <row r="87" spans="1:11" x14ac:dyDescent="0.2">
      <c r="A87" s="1" t="s">
        <v>688</v>
      </c>
      <c r="B87" s="26" t="s">
        <v>693</v>
      </c>
      <c r="C87" s="4">
        <v>1772819</v>
      </c>
      <c r="D87" s="4">
        <v>1197184</v>
      </c>
      <c r="E87" s="4">
        <v>9654186</v>
      </c>
      <c r="F87" s="4">
        <v>5256531</v>
      </c>
      <c r="G87" s="4">
        <v>14115968</v>
      </c>
      <c r="H87" s="4">
        <v>14238438</v>
      </c>
      <c r="I87" s="4">
        <v>3124559</v>
      </c>
      <c r="J87" s="4">
        <v>2583139</v>
      </c>
      <c r="K87" s="4"/>
    </row>
    <row r="88" spans="1:11" x14ac:dyDescent="0.2">
      <c r="A88" s="1" t="s">
        <v>688</v>
      </c>
      <c r="B88" s="26" t="s">
        <v>694</v>
      </c>
      <c r="C88" s="4">
        <v>363037</v>
      </c>
      <c r="D88" s="4">
        <v>201326</v>
      </c>
      <c r="E88" s="4">
        <v>1927764</v>
      </c>
      <c r="F88" s="4">
        <v>697003</v>
      </c>
      <c r="G88" s="4">
        <v>4532814</v>
      </c>
      <c r="H88" s="4">
        <v>4880051</v>
      </c>
      <c r="I88" s="4">
        <v>1059692</v>
      </c>
      <c r="J88" s="4">
        <v>610610</v>
      </c>
      <c r="K88" s="4"/>
    </row>
    <row r="89" spans="1:11" x14ac:dyDescent="0.2">
      <c r="A89" s="1" t="s">
        <v>688</v>
      </c>
      <c r="B89" s="26" t="s">
        <v>696</v>
      </c>
      <c r="C89" s="4">
        <v>3625624.45</v>
      </c>
      <c r="D89" s="4">
        <v>1050814.48</v>
      </c>
      <c r="E89" s="4">
        <v>8045992.3600000003</v>
      </c>
      <c r="F89" s="4">
        <v>4219891.13</v>
      </c>
      <c r="G89" s="4">
        <v>13178764.050000001</v>
      </c>
      <c r="H89" s="4">
        <v>13163566.6</v>
      </c>
      <c r="I89" s="4">
        <v>1294704.49</v>
      </c>
      <c r="J89" s="4">
        <v>261839.58</v>
      </c>
      <c r="K89" s="4"/>
    </row>
    <row r="90" spans="1:11" x14ac:dyDescent="0.2">
      <c r="A90" s="1" t="s">
        <v>688</v>
      </c>
      <c r="B90" s="26" t="s">
        <v>697</v>
      </c>
      <c r="C90" s="4">
        <v>3410478.52</v>
      </c>
      <c r="D90" s="4">
        <v>376673.3</v>
      </c>
      <c r="E90" s="4">
        <v>8645096.6799999997</v>
      </c>
      <c r="F90" s="4">
        <v>5544340.2800000003</v>
      </c>
      <c r="G90" s="4">
        <v>25036381.969999999</v>
      </c>
      <c r="H90" s="4">
        <v>24365834.870000001</v>
      </c>
      <c r="I90" s="4">
        <v>5387511.21</v>
      </c>
      <c r="J90" s="4">
        <v>4654042.8099999996</v>
      </c>
      <c r="K90" s="4"/>
    </row>
    <row r="91" spans="1:11" x14ac:dyDescent="0.2">
      <c r="A91" s="1" t="s">
        <v>688</v>
      </c>
      <c r="B91" s="26" t="s">
        <v>699</v>
      </c>
      <c r="C91" s="4">
        <v>1221565.77</v>
      </c>
      <c r="D91" s="4">
        <v>1000216.02</v>
      </c>
      <c r="E91" s="4">
        <v>1211174.3999999999</v>
      </c>
      <c r="F91" s="4">
        <v>205605.27</v>
      </c>
      <c r="G91" s="4">
        <v>4331319.17</v>
      </c>
      <c r="H91" s="4">
        <v>4540223.6900000004</v>
      </c>
      <c r="I91" s="4">
        <v>768726.45</v>
      </c>
      <c r="J91" s="4">
        <v>673269.95</v>
      </c>
      <c r="K91" s="4"/>
    </row>
    <row r="92" spans="1:11" x14ac:dyDescent="0.2">
      <c r="A92" s="1" t="s">
        <v>688</v>
      </c>
      <c r="B92" s="26" t="s">
        <v>700</v>
      </c>
      <c r="C92" s="4">
        <v>2158211.11</v>
      </c>
      <c r="D92" s="4">
        <v>1759595.55</v>
      </c>
      <c r="E92" s="4">
        <v>1640927.19</v>
      </c>
      <c r="F92" s="4">
        <v>605742.35</v>
      </c>
      <c r="G92" s="4">
        <v>11078498.039999999</v>
      </c>
      <c r="H92" s="4">
        <v>11072726.51</v>
      </c>
      <c r="I92" s="4">
        <v>2130661.15</v>
      </c>
      <c r="J92" s="4">
        <v>676694.38</v>
      </c>
      <c r="K92" s="4"/>
    </row>
    <row r="93" spans="1:11" x14ac:dyDescent="0.2">
      <c r="A93" s="1" t="s">
        <v>688</v>
      </c>
      <c r="B93" s="26" t="s">
        <v>701</v>
      </c>
      <c r="C93" s="4">
        <v>3698720.23</v>
      </c>
      <c r="D93" s="4">
        <v>2914405.07</v>
      </c>
      <c r="E93" s="4">
        <v>3158136.29</v>
      </c>
      <c r="F93" s="4">
        <v>956402.05</v>
      </c>
      <c r="G93" s="4">
        <v>13614681.939999999</v>
      </c>
      <c r="H93" s="4">
        <v>13192352.130000001</v>
      </c>
      <c r="I93" s="4">
        <v>2670460.83</v>
      </c>
      <c r="J93" s="4">
        <v>1046599.01</v>
      </c>
      <c r="K93" s="4"/>
    </row>
    <row r="94" spans="1:11" x14ac:dyDescent="0.2">
      <c r="A94" s="1" t="s">
        <v>688</v>
      </c>
      <c r="B94" s="26" t="s">
        <v>702</v>
      </c>
      <c r="C94" s="4">
        <v>983748.78</v>
      </c>
      <c r="D94" s="4">
        <v>677356.29</v>
      </c>
      <c r="E94" s="4">
        <v>986640.09</v>
      </c>
      <c r="F94" s="4">
        <v>454716.49</v>
      </c>
      <c r="G94" s="4">
        <v>7095890.1799999997</v>
      </c>
      <c r="H94" s="4">
        <v>7096026.8899999997</v>
      </c>
      <c r="I94" s="4">
        <v>1246171.6399999999</v>
      </c>
      <c r="J94" s="4">
        <v>1147469.47</v>
      </c>
      <c r="K94" s="4"/>
    </row>
    <row r="95" spans="1:11" x14ac:dyDescent="0.2">
      <c r="A95" s="1" t="s">
        <v>688</v>
      </c>
      <c r="B95" s="26" t="s">
        <v>703</v>
      </c>
      <c r="C95" s="4">
        <v>415157.59</v>
      </c>
      <c r="D95" s="4">
        <v>328770.61</v>
      </c>
      <c r="E95" s="4">
        <v>1010134.08</v>
      </c>
      <c r="F95" s="4">
        <v>641480.4</v>
      </c>
      <c r="G95" s="4">
        <v>3886169.94</v>
      </c>
      <c r="H95" s="4">
        <v>3766497.8</v>
      </c>
      <c r="I95" s="4">
        <v>1815588.8</v>
      </c>
      <c r="J95" s="4">
        <v>1945577.48</v>
      </c>
      <c r="K95" s="4"/>
    </row>
    <row r="96" spans="1:11" x14ac:dyDescent="0.2">
      <c r="A96" s="1" t="s">
        <v>688</v>
      </c>
      <c r="B96" s="26" t="s">
        <v>704</v>
      </c>
      <c r="C96" s="4">
        <v>48090.31</v>
      </c>
      <c r="D96" s="4">
        <v>5661.73</v>
      </c>
      <c r="E96" s="4">
        <v>882872.97</v>
      </c>
      <c r="F96" s="4">
        <v>451791.8</v>
      </c>
      <c r="G96" s="4">
        <v>780853.17</v>
      </c>
      <c r="H96" s="4">
        <v>805655.05</v>
      </c>
      <c r="I96" s="4">
        <v>75898.52</v>
      </c>
      <c r="J96" s="4">
        <v>59940.39</v>
      </c>
      <c r="K96" s="4"/>
    </row>
    <row r="97" spans="1:11" x14ac:dyDescent="0.2">
      <c r="A97" s="1" t="s">
        <v>688</v>
      </c>
      <c r="B97" s="26" t="s">
        <v>705</v>
      </c>
      <c r="C97" s="4">
        <v>4965910.75</v>
      </c>
      <c r="D97" s="4">
        <v>4271230.26</v>
      </c>
      <c r="E97" s="4">
        <v>3875205.11</v>
      </c>
      <c r="F97" s="4">
        <v>1203959.57</v>
      </c>
      <c r="G97" s="4">
        <v>10317207.9</v>
      </c>
      <c r="H97" s="4">
        <v>10288257.9</v>
      </c>
      <c r="I97" s="4">
        <v>701581.87</v>
      </c>
      <c r="J97" s="4">
        <v>307477.12</v>
      </c>
      <c r="K97" s="4"/>
    </row>
    <row r="98" spans="1:11" x14ac:dyDescent="0.2">
      <c r="A98" s="1" t="s">
        <v>688</v>
      </c>
      <c r="B98" s="26" t="s">
        <v>706</v>
      </c>
      <c r="C98" s="4">
        <v>297387.46000000002</v>
      </c>
      <c r="D98" s="4">
        <v>215098.29</v>
      </c>
      <c r="E98" s="4">
        <v>841649.54</v>
      </c>
      <c r="F98" s="4">
        <v>308007.57</v>
      </c>
      <c r="G98" s="4">
        <v>3241450.72</v>
      </c>
      <c r="H98" s="4">
        <v>3566182.89</v>
      </c>
      <c r="I98" s="4">
        <v>404157.72</v>
      </c>
      <c r="J98" s="4">
        <v>274472.40999999997</v>
      </c>
      <c r="K98" s="4"/>
    </row>
    <row r="99" spans="1:11" x14ac:dyDescent="0.2">
      <c r="A99" s="1" t="s">
        <v>688</v>
      </c>
      <c r="B99" s="26" t="s">
        <v>707</v>
      </c>
      <c r="C99" s="4">
        <v>4609533.32</v>
      </c>
      <c r="D99" s="4">
        <v>4341022.3600000003</v>
      </c>
      <c r="E99" s="4">
        <v>2587626.19</v>
      </c>
      <c r="F99" s="4">
        <v>1482721.92</v>
      </c>
      <c r="G99" s="4">
        <v>5693260.3099999996</v>
      </c>
      <c r="H99" s="4">
        <v>6354137.1500000004</v>
      </c>
      <c r="I99" s="4">
        <v>1682728.9</v>
      </c>
      <c r="J99" s="4">
        <v>1571013.12</v>
      </c>
      <c r="K99" s="4"/>
    </row>
    <row r="100" spans="1:11" x14ac:dyDescent="0.2">
      <c r="A100" s="1" t="s">
        <v>688</v>
      </c>
      <c r="B100" s="26" t="s">
        <v>708</v>
      </c>
      <c r="C100" s="4">
        <v>344727</v>
      </c>
      <c r="D100" s="4">
        <v>164187</v>
      </c>
      <c r="E100" s="4">
        <v>1646259</v>
      </c>
      <c r="F100" s="4">
        <v>648700</v>
      </c>
      <c r="G100" s="4">
        <v>7319432</v>
      </c>
      <c r="H100" s="4">
        <v>7409598</v>
      </c>
      <c r="I100" s="4">
        <v>1248403</v>
      </c>
      <c r="J100" s="4">
        <v>887686</v>
      </c>
      <c r="K100" s="4"/>
    </row>
    <row r="101" spans="1:11" x14ac:dyDescent="0.2">
      <c r="A101" s="1" t="s">
        <v>688</v>
      </c>
      <c r="B101" s="26" t="s">
        <v>709</v>
      </c>
      <c r="C101" s="4">
        <v>1647210.28</v>
      </c>
      <c r="D101" s="4">
        <v>1163896.51</v>
      </c>
      <c r="E101" s="4">
        <v>2803982.98</v>
      </c>
      <c r="F101" s="4">
        <v>677275.38</v>
      </c>
      <c r="G101" s="4">
        <v>10824019.949999999</v>
      </c>
      <c r="H101" s="4">
        <v>10820958</v>
      </c>
      <c r="I101" s="4">
        <v>2295585.75</v>
      </c>
      <c r="J101" s="4">
        <v>643352.81000000006</v>
      </c>
      <c r="K101" s="4"/>
    </row>
    <row r="102" spans="1:11" x14ac:dyDescent="0.2">
      <c r="A102" s="1" t="s">
        <v>688</v>
      </c>
      <c r="B102" s="26" t="s">
        <v>710</v>
      </c>
      <c r="C102" s="4">
        <v>64276.74</v>
      </c>
      <c r="D102" s="4">
        <v>46872.85</v>
      </c>
      <c r="E102" s="4">
        <v>837817.77</v>
      </c>
      <c r="F102" s="4">
        <v>114926.63</v>
      </c>
      <c r="G102" s="4">
        <v>1825708.36</v>
      </c>
      <c r="H102" s="4">
        <v>1910506.87</v>
      </c>
      <c r="I102" s="4">
        <v>529411.41</v>
      </c>
      <c r="J102" s="4">
        <v>448862.4</v>
      </c>
      <c r="K102" s="4"/>
    </row>
    <row r="103" spans="1:11" x14ac:dyDescent="0.2">
      <c r="A103" s="1" t="s">
        <v>688</v>
      </c>
      <c r="B103" s="26" t="s">
        <v>711</v>
      </c>
      <c r="C103" s="4">
        <v>647341</v>
      </c>
      <c r="D103" s="4">
        <v>506233</v>
      </c>
      <c r="E103" s="4">
        <v>1521584</v>
      </c>
      <c r="F103" s="4">
        <v>786447</v>
      </c>
      <c r="G103" s="4">
        <v>3207990</v>
      </c>
      <c r="H103" s="4">
        <v>2885095</v>
      </c>
      <c r="I103" s="4">
        <v>531259</v>
      </c>
      <c r="J103" s="4">
        <v>453832</v>
      </c>
      <c r="K103" s="4"/>
    </row>
    <row r="104" spans="1:11" x14ac:dyDescent="0.2">
      <c r="A104" s="1" t="s">
        <v>688</v>
      </c>
      <c r="B104" s="26" t="s">
        <v>712</v>
      </c>
      <c r="C104" s="4">
        <v>33930.78</v>
      </c>
      <c r="D104" s="4">
        <v>22100</v>
      </c>
      <c r="E104" s="4">
        <v>415978.98</v>
      </c>
      <c r="F104" s="4">
        <v>59182.99</v>
      </c>
      <c r="G104" s="4">
        <v>2618190.0299999998</v>
      </c>
      <c r="H104" s="4">
        <v>2871834.06</v>
      </c>
      <c r="I104" s="4">
        <v>145210.07999999999</v>
      </c>
      <c r="J104" s="4">
        <v>43619.15</v>
      </c>
      <c r="K104" s="4"/>
    </row>
    <row r="105" spans="1:11" x14ac:dyDescent="0.2">
      <c r="A105" s="1" t="s">
        <v>688</v>
      </c>
      <c r="B105" s="26" t="s">
        <v>713</v>
      </c>
      <c r="C105" s="4">
        <v>569195.09</v>
      </c>
      <c r="D105" s="4">
        <v>459223.46</v>
      </c>
      <c r="E105" s="4">
        <v>912664.11</v>
      </c>
      <c r="F105" s="4">
        <v>578038.71</v>
      </c>
      <c r="G105" s="4">
        <v>4509796.6900000004</v>
      </c>
      <c r="H105" s="4">
        <v>3828711.65</v>
      </c>
      <c r="I105" s="4">
        <v>1326931.29</v>
      </c>
      <c r="J105" s="4">
        <v>724575.19</v>
      </c>
      <c r="K105" s="4"/>
    </row>
    <row r="106" spans="1:11" x14ac:dyDescent="0.2">
      <c r="A106" s="1" t="s">
        <v>688</v>
      </c>
      <c r="B106" s="26" t="s">
        <v>714</v>
      </c>
      <c r="C106" s="4">
        <v>3481300</v>
      </c>
      <c r="D106" s="4">
        <v>425400</v>
      </c>
      <c r="E106" s="4">
        <v>9063300</v>
      </c>
      <c r="F106" s="4">
        <v>6639500</v>
      </c>
      <c r="G106" s="4">
        <v>33384500</v>
      </c>
      <c r="H106" s="4">
        <v>33194900</v>
      </c>
      <c r="I106" s="4">
        <v>2225000</v>
      </c>
      <c r="J106" s="4">
        <v>1372200</v>
      </c>
      <c r="K106" s="4"/>
    </row>
    <row r="107" spans="1:11" x14ac:dyDescent="0.2">
      <c r="A107" s="1" t="s">
        <v>688</v>
      </c>
      <c r="B107" s="26" t="s">
        <v>715</v>
      </c>
      <c r="C107" s="4">
        <v>796633.09</v>
      </c>
      <c r="D107" s="4">
        <v>641448.49</v>
      </c>
      <c r="E107" s="4">
        <v>1963493.36</v>
      </c>
      <c r="F107" s="4">
        <v>1231673.1399999999</v>
      </c>
      <c r="G107" s="4">
        <v>11921047.560000001</v>
      </c>
      <c r="H107" s="4">
        <v>13385375.720000001</v>
      </c>
      <c r="I107" s="4">
        <v>743488.64</v>
      </c>
      <c r="J107" s="4">
        <v>719429.56</v>
      </c>
      <c r="K107" s="4"/>
    </row>
    <row r="108" spans="1:11" x14ac:dyDescent="0.2">
      <c r="A108" s="1" t="s">
        <v>688</v>
      </c>
      <c r="B108" s="26" t="s">
        <v>716</v>
      </c>
      <c r="C108" s="4">
        <v>4703151.9000000004</v>
      </c>
      <c r="D108" s="4">
        <v>4149786.2</v>
      </c>
      <c r="E108" s="4">
        <v>990966.84</v>
      </c>
      <c r="F108" s="4">
        <v>557583.49</v>
      </c>
      <c r="G108" s="4">
        <v>6590862.4000000004</v>
      </c>
      <c r="H108" s="4">
        <v>6823573.8899999997</v>
      </c>
      <c r="I108" s="4">
        <v>1876982.78</v>
      </c>
      <c r="J108" s="4">
        <v>1267798.55</v>
      </c>
      <c r="K108" s="4"/>
    </row>
    <row r="109" spans="1:11" x14ac:dyDescent="0.2">
      <c r="A109" s="1" t="s">
        <v>688</v>
      </c>
      <c r="B109" s="26" t="s">
        <v>717</v>
      </c>
      <c r="C109" s="4">
        <v>2290986.1</v>
      </c>
      <c r="D109" s="4">
        <v>2041515.03</v>
      </c>
      <c r="E109" s="4">
        <v>593852.42000000004</v>
      </c>
      <c r="F109" s="4">
        <v>10343.89</v>
      </c>
      <c r="G109" s="4">
        <v>7860225.1200000001</v>
      </c>
      <c r="H109" s="4">
        <v>8015939.8499999996</v>
      </c>
      <c r="I109" s="4">
        <v>831433.07</v>
      </c>
      <c r="J109" s="4">
        <v>660538.27</v>
      </c>
      <c r="K109" s="4"/>
    </row>
    <row r="110" spans="1:11" x14ac:dyDescent="0.2">
      <c r="A110" s="1" t="s">
        <v>688</v>
      </c>
      <c r="B110" s="26" t="s">
        <v>718</v>
      </c>
      <c r="C110" s="4">
        <v>1179714</v>
      </c>
      <c r="D110" s="4">
        <v>941213</v>
      </c>
      <c r="E110" s="4">
        <v>2250579</v>
      </c>
      <c r="F110" s="4">
        <v>387048</v>
      </c>
      <c r="G110" s="4">
        <v>8319720</v>
      </c>
      <c r="H110" s="4">
        <v>6902508</v>
      </c>
      <c r="I110" s="4">
        <v>1669221</v>
      </c>
      <c r="J110" s="4">
        <v>1471130</v>
      </c>
      <c r="K110" s="4"/>
    </row>
    <row r="111" spans="1:11" x14ac:dyDescent="0.2">
      <c r="A111" s="1" t="s">
        <v>423</v>
      </c>
      <c r="B111" s="26" t="s">
        <v>719</v>
      </c>
      <c r="C111" s="4">
        <v>1137496.7</v>
      </c>
      <c r="D111" s="4">
        <v>800326.06</v>
      </c>
      <c r="E111" s="4">
        <v>1961482.74</v>
      </c>
      <c r="F111" s="4">
        <v>470647.83</v>
      </c>
      <c r="G111" s="4">
        <v>7461746.8099999996</v>
      </c>
      <c r="H111" s="4">
        <v>7789396.7300000004</v>
      </c>
      <c r="I111" s="4">
        <v>1307695.1000000001</v>
      </c>
      <c r="J111" s="4">
        <v>688980.08</v>
      </c>
      <c r="K111" s="4"/>
    </row>
    <row r="112" spans="1:11" x14ac:dyDescent="0.2">
      <c r="B112" s="26"/>
      <c r="C112" s="4"/>
      <c r="D112" s="4"/>
      <c r="E112" s="4"/>
      <c r="F112" s="4"/>
      <c r="G112" s="4"/>
      <c r="H112" s="4"/>
      <c r="I112" s="4"/>
      <c r="J112" s="4"/>
      <c r="K112" s="4"/>
    </row>
    <row r="113" spans="1:12" x14ac:dyDescent="0.2">
      <c r="B113" s="26" t="s">
        <v>287</v>
      </c>
      <c r="C113" s="11">
        <f t="shared" ref="C113:J113" si="1">SUBTOTAL(9,C80:C112)</f>
        <v>216190236.41000003</v>
      </c>
      <c r="D113" s="11">
        <f t="shared" si="1"/>
        <v>181102269.88</v>
      </c>
      <c r="E113" s="11">
        <f t="shared" si="1"/>
        <v>109716146.32000001</v>
      </c>
      <c r="F113" s="11">
        <f t="shared" si="1"/>
        <v>54781398.800000012</v>
      </c>
      <c r="G113" s="11">
        <f t="shared" si="1"/>
        <v>301579474.13999999</v>
      </c>
      <c r="H113" s="11">
        <f t="shared" si="1"/>
        <v>300817498.17000002</v>
      </c>
      <c r="I113" s="11">
        <f t="shared" si="1"/>
        <v>53683577.209999993</v>
      </c>
      <c r="J113" s="11">
        <f t="shared" si="1"/>
        <v>35047196.449999996</v>
      </c>
      <c r="K113" s="4"/>
    </row>
    <row r="114" spans="1:12" x14ac:dyDescent="0.2">
      <c r="B114" s="26"/>
      <c r="C114" s="4"/>
      <c r="D114" s="4"/>
      <c r="E114" s="4"/>
      <c r="F114" s="4"/>
      <c r="G114" s="4"/>
      <c r="H114" s="4"/>
      <c r="I114" s="4"/>
      <c r="J114" s="4"/>
      <c r="K114" s="4"/>
    </row>
    <row r="115" spans="1:12" ht="18.75" x14ac:dyDescent="0.3">
      <c r="B115" s="230" t="s">
        <v>320</v>
      </c>
      <c r="C115" s="230"/>
      <c r="D115" s="230"/>
      <c r="E115" s="230"/>
      <c r="F115" s="230"/>
      <c r="G115" s="230"/>
      <c r="H115" s="230"/>
      <c r="I115" s="230"/>
      <c r="J115" s="230"/>
      <c r="K115" s="230"/>
    </row>
    <row r="116" spans="1:12" ht="25.5" customHeight="1" x14ac:dyDescent="0.2">
      <c r="B116" s="24" t="s">
        <v>594</v>
      </c>
      <c r="C116" s="231" t="s">
        <v>352</v>
      </c>
      <c r="D116" s="232"/>
      <c r="E116" s="231" t="s">
        <v>353</v>
      </c>
      <c r="F116" s="232"/>
      <c r="G116" s="231" t="s">
        <v>600</v>
      </c>
      <c r="H116" s="232"/>
      <c r="I116" s="6"/>
      <c r="J116" s="75"/>
      <c r="K116" s="233" t="s">
        <v>162</v>
      </c>
      <c r="L116" s="234"/>
    </row>
    <row r="117" spans="1:12" x14ac:dyDescent="0.2">
      <c r="B117" s="26"/>
      <c r="C117" s="149" t="s">
        <v>313</v>
      </c>
      <c r="D117" s="149" t="s">
        <v>314</v>
      </c>
      <c r="E117" s="149" t="s">
        <v>313</v>
      </c>
      <c r="F117" s="149" t="s">
        <v>314</v>
      </c>
      <c r="G117" s="149" t="s">
        <v>313</v>
      </c>
      <c r="H117" s="149" t="s">
        <v>314</v>
      </c>
      <c r="K117" s="28" t="s">
        <v>313</v>
      </c>
      <c r="L117" s="28" t="s">
        <v>314</v>
      </c>
    </row>
    <row r="118" spans="1:12" x14ac:dyDescent="0.2">
      <c r="B118" s="26"/>
      <c r="C118" s="28" t="s">
        <v>315</v>
      </c>
      <c r="D118" s="28" t="s">
        <v>315</v>
      </c>
      <c r="E118" s="28" t="s">
        <v>315</v>
      </c>
      <c r="F118" s="28" t="s">
        <v>315</v>
      </c>
      <c r="G118" s="28" t="s">
        <v>315</v>
      </c>
      <c r="H118" s="28" t="s">
        <v>315</v>
      </c>
      <c r="K118" s="28" t="s">
        <v>315</v>
      </c>
      <c r="L118" s="28" t="s">
        <v>315</v>
      </c>
    </row>
    <row r="119" spans="1:12" x14ac:dyDescent="0.2">
      <c r="B119" s="26"/>
      <c r="C119" s="4"/>
      <c r="D119" s="4"/>
      <c r="E119" s="4"/>
      <c r="F119" s="4"/>
      <c r="G119" s="4"/>
      <c r="H119" s="4"/>
      <c r="K119" s="4"/>
      <c r="L119" s="4"/>
    </row>
    <row r="120" spans="1:12" x14ac:dyDescent="0.2">
      <c r="A120" s="1" t="s">
        <v>688</v>
      </c>
      <c r="B120" s="26" t="s">
        <v>692</v>
      </c>
      <c r="C120" s="4">
        <v>2248800</v>
      </c>
      <c r="D120" s="4">
        <v>1668100</v>
      </c>
      <c r="E120" s="4">
        <v>594200</v>
      </c>
      <c r="F120" s="4">
        <v>180700</v>
      </c>
      <c r="G120" s="4">
        <v>193900</v>
      </c>
      <c r="H120" s="4">
        <v>224300</v>
      </c>
      <c r="K120" s="4">
        <f t="shared" ref="K120:K150" si="2">C42+E42+G42+I42+C81+E81+G81+I81+C120+E120+G120</f>
        <v>48728500</v>
      </c>
      <c r="L120" s="4">
        <f t="shared" ref="L120:L150" si="3">D42+F42+H42+J42+D81+F81+H81+J81+D120+F120+H120</f>
        <v>44465700</v>
      </c>
    </row>
    <row r="121" spans="1:12" x14ac:dyDescent="0.2">
      <c r="A121" s="1" t="s">
        <v>688</v>
      </c>
      <c r="B121" s="26" t="s">
        <v>695</v>
      </c>
      <c r="C121" s="4">
        <v>11206246</v>
      </c>
      <c r="D121" s="4">
        <v>6024000</v>
      </c>
      <c r="E121" s="4">
        <v>0</v>
      </c>
      <c r="F121" s="4">
        <v>2291500</v>
      </c>
      <c r="G121" s="4">
        <v>16651672</v>
      </c>
      <c r="H121" s="4">
        <v>15150492</v>
      </c>
      <c r="K121" s="4">
        <f t="shared" si="2"/>
        <v>380546477</v>
      </c>
      <c r="L121" s="4">
        <f t="shared" si="3"/>
        <v>313353120</v>
      </c>
    </row>
    <row r="122" spans="1:12" x14ac:dyDescent="0.2">
      <c r="A122" s="1" t="s">
        <v>688</v>
      </c>
      <c r="B122" s="26" t="s">
        <v>698</v>
      </c>
      <c r="C122" s="4">
        <v>303468.59999999998</v>
      </c>
      <c r="D122" s="4">
        <v>2642.83</v>
      </c>
      <c r="E122" s="4">
        <v>0</v>
      </c>
      <c r="F122" s="4">
        <v>0</v>
      </c>
      <c r="G122" s="4">
        <v>468291.09</v>
      </c>
      <c r="H122" s="4">
        <v>312063.31</v>
      </c>
      <c r="K122" s="4">
        <f t="shared" si="2"/>
        <v>27140257.930000003</v>
      </c>
      <c r="L122" s="4">
        <f t="shared" si="3"/>
        <v>24066549.889999997</v>
      </c>
    </row>
    <row r="123" spans="1:12" x14ac:dyDescent="0.2">
      <c r="A123" s="1" t="s">
        <v>688</v>
      </c>
      <c r="B123" s="26" t="s">
        <v>689</v>
      </c>
      <c r="C123" s="4">
        <v>485181.69</v>
      </c>
      <c r="D123" s="4">
        <v>2134</v>
      </c>
      <c r="E123" s="4">
        <v>0</v>
      </c>
      <c r="F123" s="4">
        <v>0</v>
      </c>
      <c r="G123" s="4">
        <v>352178.85</v>
      </c>
      <c r="H123" s="4">
        <v>300615</v>
      </c>
      <c r="K123" s="4">
        <f t="shared" si="2"/>
        <v>12264587.029999999</v>
      </c>
      <c r="L123" s="4">
        <f t="shared" si="3"/>
        <v>13752410</v>
      </c>
    </row>
    <row r="124" spans="1:12" x14ac:dyDescent="0.2">
      <c r="A124" s="1" t="s">
        <v>688</v>
      </c>
      <c r="B124" s="26" t="s">
        <v>690</v>
      </c>
      <c r="C124" s="4">
        <v>235507.16</v>
      </c>
      <c r="D124" s="4">
        <v>4769.07</v>
      </c>
      <c r="E124" s="4">
        <v>1351.16</v>
      </c>
      <c r="F124" s="4">
        <v>1000</v>
      </c>
      <c r="G124" s="4">
        <v>105133.15</v>
      </c>
      <c r="H124" s="4">
        <v>23400</v>
      </c>
      <c r="K124" s="4">
        <f t="shared" si="2"/>
        <v>9019534.3000000007</v>
      </c>
      <c r="L124" s="4">
        <f t="shared" si="3"/>
        <v>9621066.2399999984</v>
      </c>
    </row>
    <row r="125" spans="1:12" x14ac:dyDescent="0.2">
      <c r="A125" s="1" t="s">
        <v>688</v>
      </c>
      <c r="B125" s="26" t="s">
        <v>691</v>
      </c>
      <c r="C125" s="4">
        <v>2230567.4300000002</v>
      </c>
      <c r="D125" s="4">
        <v>1824933.54</v>
      </c>
      <c r="E125" s="4">
        <v>0</v>
      </c>
      <c r="F125" s="4">
        <v>0</v>
      </c>
      <c r="G125" s="4">
        <v>283219.78000000003</v>
      </c>
      <c r="H125" s="4">
        <v>191721.8</v>
      </c>
      <c r="K125" s="4">
        <f t="shared" si="2"/>
        <v>18567082.860000003</v>
      </c>
      <c r="L125" s="4">
        <f t="shared" si="3"/>
        <v>17260202.850000001</v>
      </c>
    </row>
    <row r="126" spans="1:12" x14ac:dyDescent="0.2">
      <c r="A126" s="1" t="s">
        <v>688</v>
      </c>
      <c r="B126" s="26" t="s">
        <v>693</v>
      </c>
      <c r="C126" s="4">
        <v>6421554</v>
      </c>
      <c r="D126" s="4">
        <v>4509646</v>
      </c>
      <c r="E126" s="4">
        <v>0</v>
      </c>
      <c r="F126" s="4">
        <v>0</v>
      </c>
      <c r="G126" s="4">
        <v>372515</v>
      </c>
      <c r="H126" s="4">
        <v>165046</v>
      </c>
      <c r="K126" s="4">
        <f t="shared" si="2"/>
        <v>57064409</v>
      </c>
      <c r="L126" s="4">
        <f t="shared" si="3"/>
        <v>51008670</v>
      </c>
    </row>
    <row r="127" spans="1:12" x14ac:dyDescent="0.2">
      <c r="A127" s="1" t="s">
        <v>688</v>
      </c>
      <c r="B127" s="26" t="s">
        <v>694</v>
      </c>
      <c r="C127" s="4">
        <v>1722006</v>
      </c>
      <c r="D127" s="4">
        <v>416528</v>
      </c>
      <c r="E127" s="4">
        <v>23355</v>
      </c>
      <c r="F127" s="4">
        <v>31098</v>
      </c>
      <c r="G127" s="4">
        <v>333268</v>
      </c>
      <c r="H127" s="4">
        <v>30000</v>
      </c>
      <c r="K127" s="4">
        <f t="shared" si="2"/>
        <v>19477783</v>
      </c>
      <c r="L127" s="4">
        <f t="shared" si="3"/>
        <v>19872980</v>
      </c>
    </row>
    <row r="128" spans="1:12" x14ac:dyDescent="0.2">
      <c r="A128" s="1" t="s">
        <v>688</v>
      </c>
      <c r="B128" s="26" t="s">
        <v>696</v>
      </c>
      <c r="C128" s="4">
        <v>1767346.66</v>
      </c>
      <c r="D128" s="4">
        <v>1085608.6599999999</v>
      </c>
      <c r="E128" s="4">
        <v>514669.53</v>
      </c>
      <c r="F128" s="4">
        <v>363188.46</v>
      </c>
      <c r="G128" s="4">
        <v>444600.44</v>
      </c>
      <c r="H128" s="4">
        <v>51694.51</v>
      </c>
      <c r="K128" s="4">
        <f t="shared" si="2"/>
        <v>43150559.519999996</v>
      </c>
      <c r="L128" s="4">
        <f t="shared" si="3"/>
        <v>36901969.679999992</v>
      </c>
    </row>
    <row r="129" spans="1:12" x14ac:dyDescent="0.2">
      <c r="A129" s="1" t="s">
        <v>688</v>
      </c>
      <c r="B129" s="26" t="s">
        <v>697</v>
      </c>
      <c r="C129" s="4">
        <v>3618539.03</v>
      </c>
      <c r="D129" s="4">
        <v>2394997.7599999998</v>
      </c>
      <c r="E129" s="4">
        <v>966125.5</v>
      </c>
      <c r="F129" s="4">
        <v>135000</v>
      </c>
      <c r="G129" s="4">
        <v>749680.22</v>
      </c>
      <c r="H129" s="4">
        <v>264870.78000000003</v>
      </c>
      <c r="K129" s="4">
        <f t="shared" si="2"/>
        <v>64104366.189999998</v>
      </c>
      <c r="L129" s="4">
        <f t="shared" si="3"/>
        <v>55012463.210000001</v>
      </c>
    </row>
    <row r="130" spans="1:12" x14ac:dyDescent="0.2">
      <c r="A130" s="1" t="s">
        <v>688</v>
      </c>
      <c r="B130" s="26" t="s">
        <v>699</v>
      </c>
      <c r="C130" s="4">
        <v>467141.54</v>
      </c>
      <c r="D130" s="4">
        <v>3840.21</v>
      </c>
      <c r="E130" s="4">
        <v>-0.01</v>
      </c>
      <c r="F130" s="4">
        <v>0</v>
      </c>
      <c r="G130" s="4">
        <v>441240.11</v>
      </c>
      <c r="H130" s="4">
        <v>118920.15</v>
      </c>
      <c r="K130" s="4">
        <f t="shared" si="2"/>
        <v>15480893.589999998</v>
      </c>
      <c r="L130" s="4">
        <f t="shared" si="3"/>
        <v>14241465.360000001</v>
      </c>
    </row>
    <row r="131" spans="1:12" x14ac:dyDescent="0.2">
      <c r="A131" s="1" t="s">
        <v>688</v>
      </c>
      <c r="B131" s="26" t="s">
        <v>700</v>
      </c>
      <c r="C131" s="4">
        <v>2770848.28</v>
      </c>
      <c r="D131" s="4">
        <v>2131422.44</v>
      </c>
      <c r="E131" s="4">
        <v>0</v>
      </c>
      <c r="F131" s="4">
        <v>25000</v>
      </c>
      <c r="G131" s="4">
        <v>334463.42</v>
      </c>
      <c r="H131" s="4">
        <v>92151.03</v>
      </c>
      <c r="K131" s="4">
        <f t="shared" si="2"/>
        <v>29260900.619999997</v>
      </c>
      <c r="L131" s="4">
        <f t="shared" si="3"/>
        <v>28624008.030000001</v>
      </c>
    </row>
    <row r="132" spans="1:12" x14ac:dyDescent="0.2">
      <c r="A132" s="1" t="s">
        <v>688</v>
      </c>
      <c r="B132" s="26" t="s">
        <v>701</v>
      </c>
      <c r="C132" s="4">
        <v>3959019.9</v>
      </c>
      <c r="D132" s="4">
        <v>2731070.08</v>
      </c>
      <c r="E132" s="4">
        <v>0</v>
      </c>
      <c r="F132" s="4">
        <v>0</v>
      </c>
      <c r="G132" s="4">
        <v>300000</v>
      </c>
      <c r="H132" s="4">
        <v>170000</v>
      </c>
      <c r="K132" s="4">
        <f t="shared" si="2"/>
        <v>39748249.349999994</v>
      </c>
      <c r="L132" s="4">
        <f t="shared" si="3"/>
        <v>31363156.460000008</v>
      </c>
    </row>
    <row r="133" spans="1:12" x14ac:dyDescent="0.2">
      <c r="A133" s="1" t="s">
        <v>688</v>
      </c>
      <c r="B133" s="26" t="s">
        <v>702</v>
      </c>
      <c r="C133" s="4">
        <v>1657255.05</v>
      </c>
      <c r="D133" s="4">
        <v>1202111.3799999999</v>
      </c>
      <c r="E133" s="4">
        <v>68142.58</v>
      </c>
      <c r="F133" s="4">
        <v>212.52</v>
      </c>
      <c r="G133" s="4">
        <v>40000</v>
      </c>
      <c r="H133" s="4">
        <v>55000</v>
      </c>
      <c r="K133" s="4">
        <f t="shared" si="2"/>
        <v>16467603.090000002</v>
      </c>
      <c r="L133" s="4">
        <f t="shared" si="3"/>
        <v>17979439.649999999</v>
      </c>
    </row>
    <row r="134" spans="1:12" x14ac:dyDescent="0.2">
      <c r="A134" s="1" t="s">
        <v>688</v>
      </c>
      <c r="B134" s="26" t="s">
        <v>703</v>
      </c>
      <c r="C134" s="4">
        <v>1647327.93</v>
      </c>
      <c r="D134" s="4">
        <v>1218408.76</v>
      </c>
      <c r="E134" s="4">
        <v>100000</v>
      </c>
      <c r="F134" s="4">
        <v>100000</v>
      </c>
      <c r="G134" s="4">
        <v>280090.5</v>
      </c>
      <c r="H134" s="4">
        <v>158700.32999999999</v>
      </c>
      <c r="K134" s="4">
        <f t="shared" si="2"/>
        <v>13393476.039999999</v>
      </c>
      <c r="L134" s="4">
        <f t="shared" si="3"/>
        <v>14220291.75</v>
      </c>
    </row>
    <row r="135" spans="1:12" x14ac:dyDescent="0.2">
      <c r="A135" s="1" t="s">
        <v>688</v>
      </c>
      <c r="B135" s="26" t="s">
        <v>704</v>
      </c>
      <c r="C135" s="4">
        <v>551041.4</v>
      </c>
      <c r="D135" s="4">
        <v>475748.06</v>
      </c>
      <c r="E135" s="4">
        <v>3063.13</v>
      </c>
      <c r="F135" s="4">
        <v>0</v>
      </c>
      <c r="G135" s="4">
        <v>94265.12</v>
      </c>
      <c r="H135" s="4">
        <v>30000</v>
      </c>
      <c r="K135" s="4">
        <f t="shared" si="2"/>
        <v>4911647.37</v>
      </c>
      <c r="L135" s="4">
        <f t="shared" si="3"/>
        <v>4565768.28</v>
      </c>
    </row>
    <row r="136" spans="1:12" x14ac:dyDescent="0.2">
      <c r="A136" s="1" t="s">
        <v>688</v>
      </c>
      <c r="B136" s="26" t="s">
        <v>705</v>
      </c>
      <c r="C136" s="4">
        <v>1152805.42</v>
      </c>
      <c r="D136" s="4">
        <v>10380.200000000001</v>
      </c>
      <c r="E136" s="4">
        <v>690281.31</v>
      </c>
      <c r="F136" s="4">
        <v>435615.45</v>
      </c>
      <c r="G136" s="4">
        <v>518781747.17000002</v>
      </c>
      <c r="H136" s="4">
        <v>518833664.58999997</v>
      </c>
      <c r="K136" s="4">
        <f t="shared" si="2"/>
        <v>554227668.87</v>
      </c>
      <c r="L136" s="4">
        <f t="shared" si="3"/>
        <v>551500564.07999992</v>
      </c>
    </row>
    <row r="137" spans="1:12" x14ac:dyDescent="0.2">
      <c r="A137" s="1" t="s">
        <v>688</v>
      </c>
      <c r="B137" s="26" t="s">
        <v>706</v>
      </c>
      <c r="C137" s="4">
        <v>326378.90999999997</v>
      </c>
      <c r="D137" s="4">
        <v>5041.32</v>
      </c>
      <c r="E137" s="4">
        <v>594.53</v>
      </c>
      <c r="F137" s="4">
        <v>50000</v>
      </c>
      <c r="G137" s="4">
        <v>519218.18</v>
      </c>
      <c r="H137" s="4">
        <v>100000</v>
      </c>
      <c r="K137" s="4">
        <f t="shared" si="2"/>
        <v>9362574.540000001</v>
      </c>
      <c r="L137" s="4">
        <f t="shared" si="3"/>
        <v>9649034.3300000019</v>
      </c>
    </row>
    <row r="138" spans="1:12" x14ac:dyDescent="0.2">
      <c r="A138" s="1" t="s">
        <v>688</v>
      </c>
      <c r="B138" s="26" t="s">
        <v>707</v>
      </c>
      <c r="C138" s="4">
        <v>1925672.89</v>
      </c>
      <c r="D138" s="4">
        <v>1324456.1599999999</v>
      </c>
      <c r="E138" s="4">
        <v>0</v>
      </c>
      <c r="F138" s="4">
        <v>0</v>
      </c>
      <c r="G138" s="4">
        <v>597500.32999999996</v>
      </c>
      <c r="H138" s="4">
        <v>165468.17000000001</v>
      </c>
      <c r="K138" s="4">
        <f t="shared" si="2"/>
        <v>25536532.379999995</v>
      </c>
      <c r="L138" s="4">
        <f t="shared" si="3"/>
        <v>27451266.800000004</v>
      </c>
    </row>
    <row r="139" spans="1:12" x14ac:dyDescent="0.2">
      <c r="A139" s="1" t="s">
        <v>688</v>
      </c>
      <c r="B139" s="26" t="s">
        <v>708</v>
      </c>
      <c r="C139" s="4">
        <v>2664052</v>
      </c>
      <c r="D139" s="4">
        <v>1772838</v>
      </c>
      <c r="E139" s="4">
        <v>0</v>
      </c>
      <c r="F139" s="4">
        <v>0</v>
      </c>
      <c r="G139" s="4">
        <v>281422</v>
      </c>
      <c r="H139" s="4">
        <v>253100</v>
      </c>
      <c r="K139" s="4">
        <f t="shared" si="2"/>
        <v>17962371</v>
      </c>
      <c r="L139" s="4">
        <f t="shared" si="3"/>
        <v>16309715</v>
      </c>
    </row>
    <row r="140" spans="1:12" x14ac:dyDescent="0.2">
      <c r="A140" s="1" t="s">
        <v>688</v>
      </c>
      <c r="B140" s="26" t="s">
        <v>709</v>
      </c>
      <c r="C140" s="4">
        <v>2049543.23</v>
      </c>
      <c r="D140" s="4">
        <v>2045100.44</v>
      </c>
      <c r="E140" s="4">
        <v>854</v>
      </c>
      <c r="F140" s="4">
        <v>0</v>
      </c>
      <c r="G140" s="4">
        <v>274554.89</v>
      </c>
      <c r="H140" s="4">
        <v>110579.76</v>
      </c>
      <c r="K140" s="4">
        <f t="shared" si="2"/>
        <v>27329970.07</v>
      </c>
      <c r="L140" s="4">
        <f t="shared" si="3"/>
        <v>26961104.690000001</v>
      </c>
    </row>
    <row r="141" spans="1:12" x14ac:dyDescent="0.2">
      <c r="A141" s="1" t="s">
        <v>688</v>
      </c>
      <c r="B141" s="26" t="s">
        <v>710</v>
      </c>
      <c r="C141" s="4">
        <v>1687734.78</v>
      </c>
      <c r="D141" s="4">
        <v>1206021.53</v>
      </c>
      <c r="E141" s="4">
        <v>0</v>
      </c>
      <c r="F141" s="4">
        <v>0</v>
      </c>
      <c r="G141" s="4">
        <v>151225.53</v>
      </c>
      <c r="H141" s="4">
        <v>37556.54</v>
      </c>
      <c r="K141" s="4">
        <f t="shared" si="2"/>
        <v>7956964.2300000014</v>
      </c>
      <c r="L141" s="4">
        <f t="shared" si="3"/>
        <v>8072583.8300000001</v>
      </c>
    </row>
    <row r="142" spans="1:12" x14ac:dyDescent="0.2">
      <c r="A142" s="1" t="s">
        <v>688</v>
      </c>
      <c r="B142" s="26" t="s">
        <v>711</v>
      </c>
      <c r="C142" s="4">
        <v>1698264</v>
      </c>
      <c r="D142" s="4">
        <v>1283748</v>
      </c>
      <c r="E142" s="4">
        <v>133507</v>
      </c>
      <c r="F142" s="4">
        <v>119729</v>
      </c>
      <c r="G142" s="4">
        <v>182247</v>
      </c>
      <c r="H142" s="4">
        <v>73329</v>
      </c>
      <c r="K142" s="4">
        <f t="shared" si="2"/>
        <v>11844477</v>
      </c>
      <c r="L142" s="4">
        <f t="shared" si="3"/>
        <v>11266587</v>
      </c>
    </row>
    <row r="143" spans="1:12" x14ac:dyDescent="0.2">
      <c r="A143" s="1" t="s">
        <v>688</v>
      </c>
      <c r="B143" s="26" t="s">
        <v>712</v>
      </c>
      <c r="C143" s="4">
        <v>441023.37</v>
      </c>
      <c r="D143" s="4">
        <v>7063.84</v>
      </c>
      <c r="E143" s="4">
        <v>0</v>
      </c>
      <c r="F143" s="4">
        <v>0</v>
      </c>
      <c r="G143" s="4">
        <v>181444.51</v>
      </c>
      <c r="H143" s="4">
        <v>40651.07</v>
      </c>
      <c r="K143" s="4">
        <f t="shared" si="2"/>
        <v>6432330.79</v>
      </c>
      <c r="L143" s="4">
        <f t="shared" si="3"/>
        <v>6610725.620000001</v>
      </c>
    </row>
    <row r="144" spans="1:12" x14ac:dyDescent="0.2">
      <c r="A144" s="1" t="s">
        <v>688</v>
      </c>
      <c r="B144" s="26" t="s">
        <v>713</v>
      </c>
      <c r="C144" s="4">
        <v>1956374.37</v>
      </c>
      <c r="D144" s="4">
        <v>1560000</v>
      </c>
      <c r="E144" s="4">
        <v>58518.75</v>
      </c>
      <c r="F144" s="4">
        <v>30000</v>
      </c>
      <c r="G144" s="4">
        <v>139974.74</v>
      </c>
      <c r="H144" s="4">
        <v>121327</v>
      </c>
      <c r="K144" s="4">
        <f t="shared" si="2"/>
        <v>13251612.410000002</v>
      </c>
      <c r="L144" s="4">
        <f t="shared" si="3"/>
        <v>12035390.92</v>
      </c>
    </row>
    <row r="145" spans="1:12" x14ac:dyDescent="0.2">
      <c r="A145" s="1" t="s">
        <v>688</v>
      </c>
      <c r="B145" s="26" t="s">
        <v>714</v>
      </c>
      <c r="C145" s="4">
        <v>2119200</v>
      </c>
      <c r="D145" s="4">
        <v>1378600</v>
      </c>
      <c r="E145" s="4">
        <v>652800</v>
      </c>
      <c r="F145" s="4">
        <v>308100</v>
      </c>
      <c r="G145" s="4">
        <v>313200</v>
      </c>
      <c r="H145" s="4">
        <v>123000</v>
      </c>
      <c r="K145" s="4">
        <f t="shared" si="2"/>
        <v>75375300</v>
      </c>
      <c r="L145" s="4">
        <f t="shared" si="3"/>
        <v>66707500</v>
      </c>
    </row>
    <row r="146" spans="1:12" x14ac:dyDescent="0.2">
      <c r="A146" s="1" t="s">
        <v>688</v>
      </c>
      <c r="B146" s="26" t="s">
        <v>715</v>
      </c>
      <c r="C146" s="4">
        <v>2569230.33</v>
      </c>
      <c r="D146" s="4">
        <v>1762949.4</v>
      </c>
      <c r="E146" s="4">
        <v>0</v>
      </c>
      <c r="F146" s="4">
        <v>2500</v>
      </c>
      <c r="G146" s="4">
        <v>459402.26</v>
      </c>
      <c r="H146" s="4">
        <v>92634.82</v>
      </c>
      <c r="K146" s="4">
        <f t="shared" si="2"/>
        <v>31738006.500000004</v>
      </c>
      <c r="L146" s="4">
        <f t="shared" si="3"/>
        <v>32353560.43</v>
      </c>
    </row>
    <row r="147" spans="1:12" x14ac:dyDescent="0.2">
      <c r="A147" s="1" t="s">
        <v>688</v>
      </c>
      <c r="B147" s="26" t="s">
        <v>716</v>
      </c>
      <c r="C147" s="4">
        <v>1471742.47</v>
      </c>
      <c r="D147" s="4">
        <v>876002.16</v>
      </c>
      <c r="E147" s="4">
        <v>64476</v>
      </c>
      <c r="F147" s="4">
        <v>61746</v>
      </c>
      <c r="G147" s="4">
        <v>382280.25</v>
      </c>
      <c r="H147" s="4">
        <v>148259.26999999999</v>
      </c>
      <c r="K147" s="4">
        <f t="shared" si="2"/>
        <v>25969324.59</v>
      </c>
      <c r="L147" s="4">
        <f t="shared" si="3"/>
        <v>26916576.850000001</v>
      </c>
    </row>
    <row r="148" spans="1:12" x14ac:dyDescent="0.2">
      <c r="A148" s="1" t="s">
        <v>688</v>
      </c>
      <c r="B148" s="26" t="s">
        <v>717</v>
      </c>
      <c r="C148" s="4">
        <v>2268180.16</v>
      </c>
      <c r="D148" s="4">
        <v>1632426.72</v>
      </c>
      <c r="E148" s="4">
        <v>378198.11</v>
      </c>
      <c r="F148" s="4">
        <v>232223.23</v>
      </c>
      <c r="G148" s="4">
        <v>193733.58</v>
      </c>
      <c r="H148" s="4">
        <v>105300.98</v>
      </c>
      <c r="K148" s="4">
        <f t="shared" si="2"/>
        <v>17643686.229999997</v>
      </c>
      <c r="L148" s="4">
        <f t="shared" si="3"/>
        <v>17578721.109999999</v>
      </c>
    </row>
    <row r="149" spans="1:12" x14ac:dyDescent="0.2">
      <c r="A149" s="1" t="s">
        <v>688</v>
      </c>
      <c r="B149" s="26" t="s">
        <v>718</v>
      </c>
      <c r="C149" s="4">
        <v>2836424</v>
      </c>
      <c r="D149" s="4">
        <v>2047840</v>
      </c>
      <c r="E149" s="4">
        <v>0</v>
      </c>
      <c r="F149" s="4">
        <v>0</v>
      </c>
      <c r="G149" s="4">
        <v>317876</v>
      </c>
      <c r="H149" s="4">
        <v>368360</v>
      </c>
      <c r="K149" s="4">
        <f t="shared" si="2"/>
        <v>25033535</v>
      </c>
      <c r="L149" s="4">
        <f t="shared" si="3"/>
        <v>28457996</v>
      </c>
    </row>
    <row r="150" spans="1:12" x14ac:dyDescent="0.2">
      <c r="A150" s="1" t="s">
        <v>424</v>
      </c>
      <c r="B150" s="26" t="s">
        <v>719</v>
      </c>
      <c r="C150" s="4">
        <v>1822692.88</v>
      </c>
      <c r="D150" s="4">
        <v>1284021.47</v>
      </c>
      <c r="E150" s="4">
        <v>0</v>
      </c>
      <c r="F150" s="4">
        <v>0</v>
      </c>
      <c r="G150" s="4">
        <v>537180.55000000005</v>
      </c>
      <c r="H150" s="4">
        <v>209531.09</v>
      </c>
      <c r="K150" s="4">
        <f t="shared" si="2"/>
        <v>23452719.32</v>
      </c>
      <c r="L150" s="4">
        <f t="shared" si="3"/>
        <v>24546756.729999997</v>
      </c>
    </row>
    <row r="151" spans="1:12" x14ac:dyDescent="0.2">
      <c r="B151" s="26"/>
      <c r="C151" s="4"/>
      <c r="D151" s="4"/>
      <c r="E151" s="4"/>
      <c r="F151" s="4"/>
      <c r="G151" s="4"/>
      <c r="H151" s="4"/>
      <c r="K151" s="4"/>
      <c r="L151" s="4"/>
    </row>
    <row r="152" spans="1:12" x14ac:dyDescent="0.2">
      <c r="B152" s="26" t="s">
        <v>287</v>
      </c>
      <c r="C152" s="11">
        <f t="shared" ref="C152:H152" si="4">SUBTOTAL(9,C119:C151)</f>
        <v>68281169.479999974</v>
      </c>
      <c r="D152" s="11">
        <f t="shared" si="4"/>
        <v>43892450.029999994</v>
      </c>
      <c r="E152" s="11">
        <f t="shared" si="4"/>
        <v>4250136.59</v>
      </c>
      <c r="F152" s="11">
        <f t="shared" si="4"/>
        <v>4367612.66</v>
      </c>
      <c r="G152" s="11">
        <f t="shared" si="4"/>
        <v>544757524.66999996</v>
      </c>
      <c r="H152" s="11">
        <f t="shared" si="4"/>
        <v>538121737.20000017</v>
      </c>
      <c r="I152" s="6"/>
      <c r="J152" s="6"/>
      <c r="K152" s="11">
        <f>SUBTOTAL(9,K119:K151)</f>
        <v>1672443399.8199997</v>
      </c>
      <c r="L152" s="11">
        <f>SUBTOTAL(9,L119:L151)</f>
        <v>1562727344.7899997</v>
      </c>
    </row>
    <row r="153" spans="1:12" x14ac:dyDescent="0.2">
      <c r="B153" s="10"/>
      <c r="C153" s="10"/>
      <c r="D153" s="10"/>
      <c r="E153" s="10"/>
      <c r="F153" s="10"/>
      <c r="G153" s="4"/>
      <c r="H153" s="10"/>
      <c r="I153" s="10"/>
      <c r="J153" s="10"/>
      <c r="K153" s="10"/>
    </row>
    <row r="154" spans="1:12" ht="13.5" thickBo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ht="39.75" customHeight="1" thickTop="1" thickBot="1" x14ac:dyDescent="0.25">
      <c r="B155" s="26"/>
      <c r="C155" s="235"/>
      <c r="D155" s="235"/>
      <c r="E155" s="235"/>
      <c r="F155" s="235"/>
      <c r="H155" s="163"/>
      <c r="I155" s="163"/>
      <c r="K155" s="165" t="s">
        <v>162</v>
      </c>
      <c r="L155" s="166"/>
    </row>
    <row r="156" spans="1:12" ht="13.5" thickTop="1" x14ac:dyDescent="0.2">
      <c r="B156" s="15"/>
      <c r="C156" s="28"/>
      <c r="D156" s="28"/>
      <c r="E156" s="28"/>
      <c r="F156" s="28"/>
      <c r="H156" s="26"/>
      <c r="I156" s="28"/>
      <c r="J156" s="27"/>
      <c r="K156" s="28" t="s">
        <v>313</v>
      </c>
      <c r="L156" s="28" t="s">
        <v>314</v>
      </c>
    </row>
    <row r="157" spans="1:12" x14ac:dyDescent="0.2">
      <c r="B157" s="15"/>
      <c r="C157" s="28"/>
      <c r="D157" s="28"/>
      <c r="E157" s="28"/>
      <c r="F157" s="28"/>
      <c r="H157" s="28"/>
      <c r="I157" s="28"/>
      <c r="J157" s="27"/>
      <c r="K157" s="28" t="s">
        <v>315</v>
      </c>
      <c r="L157" s="28" t="s">
        <v>315</v>
      </c>
    </row>
    <row r="158" spans="1:12" x14ac:dyDescent="0.2">
      <c r="B158" s="15"/>
      <c r="C158" s="28"/>
      <c r="D158" s="28"/>
      <c r="E158" s="28"/>
      <c r="F158" s="28"/>
      <c r="H158" s="28"/>
      <c r="I158" s="28"/>
      <c r="J158" s="27"/>
      <c r="K158" s="28"/>
      <c r="L158" s="28"/>
    </row>
    <row r="159" spans="1:12" x14ac:dyDescent="0.2">
      <c r="A159" s="1" t="s">
        <v>175</v>
      </c>
      <c r="B159" s="26"/>
      <c r="C159" s="4"/>
      <c r="D159" s="4"/>
      <c r="E159" s="4"/>
      <c r="F159" s="4"/>
      <c r="H159" s="177" t="s">
        <v>595</v>
      </c>
      <c r="I159" s="161"/>
      <c r="J159" s="161"/>
      <c r="K159" s="145">
        <v>0</v>
      </c>
      <c r="L159" s="145">
        <v>0</v>
      </c>
    </row>
    <row r="160" spans="1:12" x14ac:dyDescent="0.2">
      <c r="B160" s="26"/>
      <c r="C160" s="4"/>
      <c r="D160" s="4"/>
      <c r="E160" s="4"/>
      <c r="F160" s="4"/>
      <c r="H160" s="4"/>
      <c r="I160" s="4"/>
      <c r="J160" s="4"/>
      <c r="K160" s="15">
        <f>K152+K159</f>
        <v>1672443399.8199997</v>
      </c>
      <c r="L160" s="15">
        <f>L152+L159</f>
        <v>1562727344.7899997</v>
      </c>
    </row>
    <row r="161" spans="1:13" x14ac:dyDescent="0.2">
      <c r="A161" s="1" t="s">
        <v>179</v>
      </c>
      <c r="B161" s="26"/>
      <c r="C161" s="4"/>
      <c r="D161" s="4"/>
      <c r="E161" s="4"/>
      <c r="F161" s="4"/>
      <c r="H161" s="162" t="s">
        <v>560</v>
      </c>
      <c r="I161" s="161"/>
      <c r="J161" s="161"/>
      <c r="K161" s="4">
        <v>10986743.800000001</v>
      </c>
      <c r="L161" s="4">
        <v>10986743.800000001</v>
      </c>
    </row>
    <row r="162" spans="1:13" ht="13.5" thickBot="1" x14ac:dyDescent="0.25">
      <c r="B162" s="10"/>
      <c r="C162" s="10"/>
      <c r="D162" s="10"/>
      <c r="E162" s="10"/>
      <c r="F162" s="10"/>
      <c r="H162" s="10"/>
      <c r="I162" s="126"/>
      <c r="J162" s="126"/>
      <c r="K162" s="4"/>
      <c r="L162" s="126"/>
    </row>
    <row r="163" spans="1:13" ht="14.25" thickTop="1" thickBot="1" x14ac:dyDescent="0.25">
      <c r="B163" s="10"/>
      <c r="C163" s="10"/>
      <c r="D163" s="10"/>
      <c r="E163" s="10"/>
      <c r="F163" s="10"/>
      <c r="H163" s="157" t="s">
        <v>176</v>
      </c>
      <c r="I163" s="158"/>
      <c r="J163" s="157"/>
      <c r="K163" s="164">
        <f>K160-K161</f>
        <v>1661456656.0199997</v>
      </c>
      <c r="L163" s="128">
        <f>L160-L161</f>
        <v>1551740600.9899998</v>
      </c>
      <c r="M163" s="6"/>
    </row>
    <row r="164" spans="1:13" ht="13.5" thickTop="1" x14ac:dyDescent="0.2"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3" x14ac:dyDescent="0.2"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3" x14ac:dyDescent="0.2">
      <c r="B166" s="10"/>
      <c r="C166" s="10"/>
      <c r="D166" s="10"/>
      <c r="E166" s="10"/>
      <c r="F166" s="10"/>
      <c r="G166" s="10"/>
      <c r="H166" s="10"/>
      <c r="I166" s="10"/>
      <c r="J166"/>
      <c r="K166"/>
    </row>
    <row r="167" spans="1:13" x14ac:dyDescent="0.2"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3" x14ac:dyDescent="0.2"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3" x14ac:dyDescent="0.2"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3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3" x14ac:dyDescent="0.2"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3" x14ac:dyDescent="0.2"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</sheetData>
  <mergeCells count="17">
    <mergeCell ref="B37:K37"/>
    <mergeCell ref="B76:K76"/>
    <mergeCell ref="G77:H77"/>
    <mergeCell ref="I77:J77"/>
    <mergeCell ref="C38:D38"/>
    <mergeCell ref="I38:J38"/>
    <mergeCell ref="C77:D77"/>
    <mergeCell ref="E77:F77"/>
    <mergeCell ref="E38:F38"/>
    <mergeCell ref="G38:H38"/>
    <mergeCell ref="B115:K115"/>
    <mergeCell ref="G116:H116"/>
    <mergeCell ref="K116:L116"/>
    <mergeCell ref="C155:D155"/>
    <mergeCell ref="E155:F155"/>
    <mergeCell ref="C116:D116"/>
    <mergeCell ref="E116:F116"/>
  </mergeCells>
  <phoneticPr fontId="0" type="noConversion"/>
  <pageMargins left="0.23622047244094491" right="0.15748031496062992" top="0.31496062992125984" bottom="0.15748031496062992" header="0.31496062992125984" footer="0.15748031496062992"/>
  <pageSetup paperSize="9" scale="90" fitToHeight="10" orientation="landscape" r:id="rId1"/>
  <headerFooter alignWithMargins="0"/>
  <rowBreaks count="2" manualBreakCount="2">
    <brk id="75" max="16383" man="1"/>
    <brk id="11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B7" zoomScaleNormal="100" workbookViewId="0">
      <selection activeCell="A8" sqref="A8"/>
    </sheetView>
  </sheetViews>
  <sheetFormatPr defaultColWidth="9.140625" defaultRowHeight="12.75" x14ac:dyDescent="0.2"/>
  <cols>
    <col min="1" max="1" width="9.140625" style="1" hidden="1" customWidth="1"/>
    <col min="2" max="2" width="27.7109375" style="1" customWidth="1"/>
    <col min="3" max="10" width="13" style="1" customWidth="1"/>
    <col min="11" max="12" width="18" style="1" customWidth="1"/>
    <col min="13" max="21" width="13" style="1" customWidth="1"/>
    <col min="22" max="16384" width="9.140625" style="1"/>
  </cols>
  <sheetData>
    <row r="1" spans="1:12" hidden="1" x14ac:dyDescent="0.2">
      <c r="A1" s="1" t="s">
        <v>605</v>
      </c>
    </row>
    <row r="2" spans="1:12" hidden="1" x14ac:dyDescent="0.2">
      <c r="A2" s="1" t="s">
        <v>300</v>
      </c>
    </row>
    <row r="3" spans="1:12" hidden="1" x14ac:dyDescent="0.2">
      <c r="A3" s="1" t="s">
        <v>307</v>
      </c>
      <c r="B3" s="8" t="s">
        <v>322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</row>
    <row r="4" spans="1:12" hidden="1" x14ac:dyDescent="0.2">
      <c r="A4" s="1" t="s">
        <v>289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316</v>
      </c>
      <c r="C5" s="1">
        <v>120</v>
      </c>
      <c r="D5" s="1">
        <v>120</v>
      </c>
      <c r="E5" s="1">
        <v>130</v>
      </c>
      <c r="F5" s="1">
        <v>130</v>
      </c>
      <c r="G5" s="1">
        <v>140</v>
      </c>
      <c r="H5" s="1">
        <v>140</v>
      </c>
      <c r="I5" s="1">
        <v>150</v>
      </c>
      <c r="J5" s="1">
        <v>150</v>
      </c>
      <c r="K5" s="2"/>
      <c r="L5" s="3"/>
    </row>
    <row r="6" spans="1:12" s="22" customFormat="1" ht="12.75" hidden="1" customHeight="1" x14ac:dyDescent="0.2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298</v>
      </c>
    </row>
    <row r="10" spans="1:12" hidden="1" x14ac:dyDescent="0.2">
      <c r="A10" s="1" t="s">
        <v>311</v>
      </c>
      <c r="B10" s="8"/>
      <c r="K10" s="31" t="s">
        <v>288</v>
      </c>
      <c r="L10" s="31" t="s">
        <v>288</v>
      </c>
    </row>
    <row r="11" spans="1:12" hidden="1" x14ac:dyDescent="0.2">
      <c r="A11" s="1" t="s">
        <v>293</v>
      </c>
      <c r="C11" s="7"/>
      <c r="E11" s="7"/>
      <c r="G11" s="7"/>
      <c r="I11" s="7"/>
      <c r="K11" s="61">
        <v>10</v>
      </c>
      <c r="L11" s="31">
        <v>30</v>
      </c>
    </row>
    <row r="12" spans="1:12" hidden="1" x14ac:dyDescent="0.2">
      <c r="A12" s="1" t="s">
        <v>283</v>
      </c>
      <c r="K12" s="31" t="s">
        <v>180</v>
      </c>
      <c r="L12" s="31" t="s">
        <v>180</v>
      </c>
    </row>
    <row r="13" spans="1:12" s="22" customFormat="1" ht="12.75" hidden="1" customHeight="1" x14ac:dyDescent="0.25">
      <c r="A13" s="1" t="s">
        <v>425</v>
      </c>
      <c r="C13" s="1"/>
      <c r="D13" s="1"/>
      <c r="E13" s="1"/>
      <c r="F13" s="1"/>
      <c r="G13" s="1"/>
      <c r="H13" s="1"/>
      <c r="I13" s="1"/>
      <c r="J13" s="1"/>
      <c r="K13" s="31" t="s">
        <v>418</v>
      </c>
      <c r="L13" s="31" t="s">
        <v>419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606</v>
      </c>
    </row>
    <row r="16" spans="1:12" hidden="1" x14ac:dyDescent="0.2">
      <c r="A16" s="1" t="s">
        <v>299</v>
      </c>
    </row>
    <row r="17" spans="1:12" hidden="1" x14ac:dyDescent="0.2">
      <c r="A17" s="1" t="s">
        <v>312</v>
      </c>
      <c r="B17" s="8" t="s">
        <v>322</v>
      </c>
      <c r="C17" s="1" t="s">
        <v>288</v>
      </c>
      <c r="D17" s="1" t="s">
        <v>288</v>
      </c>
      <c r="E17" s="1" t="s">
        <v>288</v>
      </c>
      <c r="F17" s="1" t="s">
        <v>288</v>
      </c>
      <c r="G17" s="1" t="s">
        <v>288</v>
      </c>
      <c r="H17" s="1" t="s">
        <v>288</v>
      </c>
      <c r="I17" s="1" t="s">
        <v>288</v>
      </c>
      <c r="J17" s="1" t="s">
        <v>288</v>
      </c>
    </row>
    <row r="18" spans="1:12" hidden="1" x14ac:dyDescent="0.2">
      <c r="A18" s="1" t="s">
        <v>294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284</v>
      </c>
      <c r="C19" s="1">
        <v>160</v>
      </c>
      <c r="D19" s="1">
        <v>160</v>
      </c>
      <c r="E19" s="1">
        <v>170</v>
      </c>
      <c r="F19" s="1">
        <v>170</v>
      </c>
      <c r="G19" s="1">
        <v>180</v>
      </c>
      <c r="H19" s="1">
        <v>180</v>
      </c>
      <c r="I19" s="1">
        <v>190</v>
      </c>
      <c r="J19" s="1">
        <v>190</v>
      </c>
      <c r="K19" s="2"/>
      <c r="L19" s="3"/>
    </row>
    <row r="20" spans="1:12" s="22" customFormat="1" ht="12.75" hidden="1" customHeight="1" x14ac:dyDescent="0.2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x14ac:dyDescent="0.2"/>
    <row r="22" spans="1:12" hidden="1" x14ac:dyDescent="0.2">
      <c r="A22" s="1" t="s">
        <v>607</v>
      </c>
    </row>
    <row r="23" spans="1:12" hidden="1" x14ac:dyDescent="0.2">
      <c r="A23" s="1" t="s">
        <v>440</v>
      </c>
    </row>
    <row r="24" spans="1:12" hidden="1" x14ac:dyDescent="0.2">
      <c r="A24" s="1" t="s">
        <v>441</v>
      </c>
      <c r="B24" s="8" t="s">
        <v>322</v>
      </c>
      <c r="C24" s="1" t="s">
        <v>288</v>
      </c>
      <c r="D24" s="1" t="s">
        <v>288</v>
      </c>
      <c r="E24" s="1" t="s">
        <v>288</v>
      </c>
      <c r="F24" s="1" t="s">
        <v>288</v>
      </c>
      <c r="G24" s="1" t="s">
        <v>288</v>
      </c>
      <c r="H24" s="1" t="s">
        <v>288</v>
      </c>
    </row>
    <row r="25" spans="1:12" hidden="1" x14ac:dyDescent="0.2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2">
      <c r="A26" s="1" t="s">
        <v>443</v>
      </c>
      <c r="C26" s="1">
        <v>200</v>
      </c>
      <c r="D26" s="1">
        <v>200</v>
      </c>
      <c r="E26" s="1">
        <v>210</v>
      </c>
      <c r="F26" s="1">
        <v>210</v>
      </c>
      <c r="G26" s="1">
        <v>220</v>
      </c>
      <c r="H26" s="1">
        <v>220</v>
      </c>
      <c r="K26" s="2"/>
      <c r="L26" s="3"/>
    </row>
    <row r="27" spans="1:12" s="22" customFormat="1" ht="12.75" hidden="1" customHeight="1" x14ac:dyDescent="0.2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23"/>
      <c r="J27" s="1"/>
    </row>
    <row r="28" spans="1:12" x14ac:dyDescent="0.2">
      <c r="K28" s="2"/>
      <c r="L28" s="3"/>
    </row>
    <row r="29" spans="1:12" hidden="1" x14ac:dyDescent="0.2">
      <c r="A29" s="1" t="s">
        <v>181</v>
      </c>
      <c r="K29" s="2"/>
      <c r="L29" s="3"/>
    </row>
    <row r="30" spans="1:12" hidden="1" x14ac:dyDescent="0.2">
      <c r="A30" s="1" t="s">
        <v>461</v>
      </c>
      <c r="K30" s="2"/>
      <c r="L30" s="3"/>
    </row>
    <row r="31" spans="1:12" hidden="1" x14ac:dyDescent="0.2">
      <c r="A31" s="1" t="s">
        <v>462</v>
      </c>
      <c r="B31" s="8"/>
      <c r="C31" s="31"/>
      <c r="D31" s="31"/>
      <c r="E31" s="31"/>
      <c r="F31" s="31"/>
      <c r="G31" s="31"/>
      <c r="H31" s="31"/>
      <c r="K31" s="31" t="s">
        <v>288</v>
      </c>
      <c r="L31" s="1" t="s">
        <v>288</v>
      </c>
    </row>
    <row r="32" spans="1:12" hidden="1" x14ac:dyDescent="0.2">
      <c r="A32" s="1" t="s">
        <v>463</v>
      </c>
      <c r="C32" s="61"/>
      <c r="D32" s="31"/>
      <c r="E32" s="61"/>
      <c r="F32" s="31"/>
      <c r="G32" s="61"/>
      <c r="H32" s="31"/>
      <c r="K32" s="61">
        <v>10</v>
      </c>
      <c r="L32" s="1">
        <v>10</v>
      </c>
    </row>
    <row r="33" spans="1:13" hidden="1" x14ac:dyDescent="0.2">
      <c r="A33" s="1" t="s">
        <v>464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75" hidden="1" x14ac:dyDescent="0.25">
      <c r="A34" s="1" t="s">
        <v>465</v>
      </c>
      <c r="B34" s="22"/>
      <c r="C34" s="31"/>
      <c r="D34" s="31"/>
      <c r="E34" s="31"/>
      <c r="F34" s="31"/>
      <c r="G34" s="31"/>
      <c r="H34" s="31"/>
      <c r="K34" s="61" t="s">
        <v>419</v>
      </c>
      <c r="L34" s="7" t="s">
        <v>419</v>
      </c>
    </row>
    <row r="35" spans="1:13" ht="15.75" x14ac:dyDescent="0.25">
      <c r="B35" s="22"/>
      <c r="C35" s="31"/>
      <c r="D35" s="31"/>
      <c r="E35" s="31"/>
      <c r="F35" s="31"/>
      <c r="G35" s="31"/>
      <c r="H35" s="31"/>
      <c r="K35" s="61"/>
      <c r="L35" s="7"/>
    </row>
    <row r="36" spans="1:13" ht="18.75" x14ac:dyDescent="0.3">
      <c r="B36" s="224" t="s">
        <v>320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</row>
    <row r="37" spans="1:13" ht="25.5" customHeight="1" x14ac:dyDescent="0.2">
      <c r="B37" s="13" t="s">
        <v>594</v>
      </c>
      <c r="C37" s="243" t="s">
        <v>355</v>
      </c>
      <c r="D37" s="244"/>
      <c r="E37" s="243" t="s">
        <v>356</v>
      </c>
      <c r="F37" s="244"/>
      <c r="G37" s="243" t="s">
        <v>157</v>
      </c>
      <c r="H37" s="244"/>
      <c r="I37" s="243" t="s">
        <v>357</v>
      </c>
      <c r="J37" s="244"/>
      <c r="K37" s="14"/>
      <c r="L37" s="6"/>
      <c r="M37" s="6"/>
    </row>
    <row r="38" spans="1:13" x14ac:dyDescent="0.2">
      <c r="B38" s="8"/>
      <c r="C38" s="9" t="s">
        <v>313</v>
      </c>
      <c r="D38" s="9" t="s">
        <v>314</v>
      </c>
      <c r="E38" s="9" t="s">
        <v>313</v>
      </c>
      <c r="F38" s="9" t="s">
        <v>314</v>
      </c>
      <c r="G38" s="9" t="s">
        <v>313</v>
      </c>
      <c r="H38" s="9" t="s">
        <v>314</v>
      </c>
      <c r="I38" s="9" t="s">
        <v>313</v>
      </c>
      <c r="J38" s="9" t="s">
        <v>314</v>
      </c>
      <c r="K38" s="12"/>
      <c r="L38" s="12"/>
    </row>
    <row r="39" spans="1:13" x14ac:dyDescent="0.2">
      <c r="B39" s="8"/>
      <c r="C39" s="9" t="s">
        <v>315</v>
      </c>
      <c r="D39" s="9" t="s">
        <v>315</v>
      </c>
      <c r="E39" s="9" t="s">
        <v>315</v>
      </c>
      <c r="F39" s="9" t="s">
        <v>315</v>
      </c>
      <c r="G39" s="9" t="s">
        <v>315</v>
      </c>
      <c r="H39" s="9" t="s">
        <v>315</v>
      </c>
      <c r="I39" s="9" t="s">
        <v>315</v>
      </c>
      <c r="J39" s="9" t="s">
        <v>315</v>
      </c>
      <c r="K39" s="12"/>
      <c r="L39" s="12"/>
    </row>
    <row r="40" spans="1:13" x14ac:dyDescent="0.2">
      <c r="B40" s="8"/>
      <c r="K40" s="6"/>
      <c r="L40" s="6"/>
    </row>
    <row r="41" spans="1:13" x14ac:dyDescent="0.2">
      <c r="A41" s="1" t="s">
        <v>688</v>
      </c>
      <c r="B41" s="26" t="s">
        <v>692</v>
      </c>
      <c r="C41" s="10">
        <v>2601000</v>
      </c>
      <c r="D41" s="10">
        <v>2335900</v>
      </c>
      <c r="E41" s="10">
        <v>3300</v>
      </c>
      <c r="F41" s="10">
        <v>40500</v>
      </c>
      <c r="G41" s="10">
        <v>953200</v>
      </c>
      <c r="H41" s="10">
        <v>10800</v>
      </c>
      <c r="I41" s="10">
        <v>10135100</v>
      </c>
      <c r="J41" s="10">
        <v>3531700</v>
      </c>
      <c r="K41" s="4"/>
      <c r="L41" s="4"/>
    </row>
    <row r="42" spans="1:13" x14ac:dyDescent="0.2">
      <c r="A42" s="1" t="s">
        <v>688</v>
      </c>
      <c r="B42" s="26" t="s">
        <v>695</v>
      </c>
      <c r="C42" s="10">
        <v>0</v>
      </c>
      <c r="D42" s="10">
        <v>0</v>
      </c>
      <c r="E42" s="10">
        <v>0</v>
      </c>
      <c r="F42" s="10">
        <v>0</v>
      </c>
      <c r="G42" s="10">
        <v>11630642</v>
      </c>
      <c r="H42" s="10">
        <v>0</v>
      </c>
      <c r="I42" s="10">
        <v>37165084</v>
      </c>
      <c r="J42" s="10">
        <v>6382100</v>
      </c>
      <c r="K42" s="4"/>
      <c r="L42" s="4"/>
    </row>
    <row r="43" spans="1:13" x14ac:dyDescent="0.2">
      <c r="A43" s="1" t="s">
        <v>688</v>
      </c>
      <c r="B43" s="26" t="s">
        <v>698</v>
      </c>
      <c r="C43" s="10">
        <v>340739</v>
      </c>
      <c r="D43" s="10">
        <v>236344.67</v>
      </c>
      <c r="E43" s="10">
        <v>592030.35</v>
      </c>
      <c r="F43" s="10">
        <v>447822.05</v>
      </c>
      <c r="G43" s="10">
        <v>3928558.35</v>
      </c>
      <c r="H43" s="10">
        <v>1689853.38</v>
      </c>
      <c r="I43" s="10">
        <v>3007956.32</v>
      </c>
      <c r="J43" s="10">
        <v>1063313.82</v>
      </c>
      <c r="K43" s="4"/>
      <c r="L43" s="4"/>
    </row>
    <row r="44" spans="1:13" x14ac:dyDescent="0.2">
      <c r="A44" s="1" t="s">
        <v>688</v>
      </c>
      <c r="B44" s="26" t="s">
        <v>689</v>
      </c>
      <c r="C44" s="10">
        <v>0</v>
      </c>
      <c r="D44" s="10">
        <v>0</v>
      </c>
      <c r="E44" s="10">
        <v>447236.61</v>
      </c>
      <c r="F44" s="10">
        <v>198636</v>
      </c>
      <c r="G44" s="10">
        <v>1826983.69</v>
      </c>
      <c r="H44" s="10">
        <v>1236628</v>
      </c>
      <c r="I44" s="10">
        <v>6316584.5800000001</v>
      </c>
      <c r="J44" s="10">
        <v>3611370</v>
      </c>
      <c r="K44" s="4"/>
      <c r="L44" s="4"/>
    </row>
    <row r="45" spans="1:13" x14ac:dyDescent="0.2">
      <c r="A45" s="1" t="s">
        <v>688</v>
      </c>
      <c r="B45" s="26" t="s">
        <v>690</v>
      </c>
      <c r="C45" s="10">
        <v>1275400</v>
      </c>
      <c r="D45" s="10">
        <v>737058.79</v>
      </c>
      <c r="E45" s="10">
        <v>336633.09</v>
      </c>
      <c r="F45" s="10">
        <v>183450.92</v>
      </c>
      <c r="G45" s="10">
        <v>3599468.45</v>
      </c>
      <c r="H45" s="10">
        <v>2693467.92</v>
      </c>
      <c r="I45" s="10">
        <v>12501025.4</v>
      </c>
      <c r="J45" s="10">
        <v>8386420.2800000003</v>
      </c>
      <c r="K45" s="4"/>
      <c r="L45" s="4"/>
    </row>
    <row r="46" spans="1:13" x14ac:dyDescent="0.2">
      <c r="A46" s="1" t="s">
        <v>688</v>
      </c>
      <c r="B46" s="26" t="s">
        <v>691</v>
      </c>
      <c r="C46" s="10">
        <v>124998.12</v>
      </c>
      <c r="D46" s="10">
        <v>3521.05</v>
      </c>
      <c r="E46" s="10">
        <v>1794658.2</v>
      </c>
      <c r="F46" s="10">
        <v>1578360.92</v>
      </c>
      <c r="G46" s="10">
        <v>8204759.1900000004</v>
      </c>
      <c r="H46" s="10">
        <v>5751112.8300000001</v>
      </c>
      <c r="I46" s="10">
        <v>16413680.34</v>
      </c>
      <c r="J46" s="10">
        <v>12476909.550000001</v>
      </c>
      <c r="K46" s="4"/>
      <c r="L46" s="4"/>
    </row>
    <row r="47" spans="1:13" x14ac:dyDescent="0.2">
      <c r="A47" s="1" t="s">
        <v>688</v>
      </c>
      <c r="B47" s="26" t="s">
        <v>693</v>
      </c>
      <c r="C47" s="10">
        <v>1054161</v>
      </c>
      <c r="D47" s="10">
        <v>537624</v>
      </c>
      <c r="E47" s="10">
        <v>1260902</v>
      </c>
      <c r="F47" s="10">
        <v>582763</v>
      </c>
      <c r="G47" s="10">
        <v>20028651</v>
      </c>
      <c r="H47" s="10">
        <v>14628715</v>
      </c>
      <c r="I47" s="10">
        <v>47180031</v>
      </c>
      <c r="J47" s="10">
        <v>31636156</v>
      </c>
      <c r="K47" s="4"/>
      <c r="L47" s="4"/>
    </row>
    <row r="48" spans="1:13" x14ac:dyDescent="0.2">
      <c r="A48" s="1" t="s">
        <v>688</v>
      </c>
      <c r="B48" s="26" t="s">
        <v>694</v>
      </c>
      <c r="C48" s="10">
        <v>1157999</v>
      </c>
      <c r="D48" s="10">
        <v>743173</v>
      </c>
      <c r="E48" s="10">
        <v>1224335</v>
      </c>
      <c r="F48" s="10">
        <v>555939</v>
      </c>
      <c r="G48" s="10">
        <v>14321763</v>
      </c>
      <c r="H48" s="10">
        <v>8403149</v>
      </c>
      <c r="I48" s="10">
        <v>23098044</v>
      </c>
      <c r="J48" s="10">
        <v>16310346</v>
      </c>
      <c r="K48" s="4"/>
      <c r="L48" s="4"/>
    </row>
    <row r="49" spans="1:12" x14ac:dyDescent="0.2">
      <c r="A49" s="1" t="s">
        <v>688</v>
      </c>
      <c r="B49" s="26" t="s">
        <v>696</v>
      </c>
      <c r="C49" s="10">
        <v>644114.22</v>
      </c>
      <c r="D49" s="10">
        <v>158290.16</v>
      </c>
      <c r="E49" s="10">
        <v>0</v>
      </c>
      <c r="F49" s="10">
        <v>0</v>
      </c>
      <c r="G49" s="10">
        <v>2361548.4</v>
      </c>
      <c r="H49" s="10">
        <v>40481.61</v>
      </c>
      <c r="I49" s="10">
        <v>11905043.289999999</v>
      </c>
      <c r="J49" s="10">
        <v>4024342.76</v>
      </c>
      <c r="K49" s="4"/>
      <c r="L49" s="4"/>
    </row>
    <row r="50" spans="1:12" x14ac:dyDescent="0.2">
      <c r="A50" s="1" t="s">
        <v>688</v>
      </c>
      <c r="B50" s="26" t="s">
        <v>697</v>
      </c>
      <c r="C50" s="10">
        <v>0</v>
      </c>
      <c r="D50" s="10">
        <v>0</v>
      </c>
      <c r="E50" s="10">
        <v>0</v>
      </c>
      <c r="F50" s="10">
        <v>0</v>
      </c>
      <c r="G50" s="10">
        <v>7543928.1399999997</v>
      </c>
      <c r="H50" s="10">
        <v>2075085.67</v>
      </c>
      <c r="I50" s="10">
        <v>8134895.2699999996</v>
      </c>
      <c r="J50" s="10">
        <v>2051429.48</v>
      </c>
      <c r="K50" s="4"/>
      <c r="L50" s="4"/>
    </row>
    <row r="51" spans="1:12" x14ac:dyDescent="0.2">
      <c r="A51" s="1" t="s">
        <v>688</v>
      </c>
      <c r="B51" s="26" t="s">
        <v>699</v>
      </c>
      <c r="C51" s="10">
        <v>993277.37</v>
      </c>
      <c r="D51" s="10">
        <v>339909.9</v>
      </c>
      <c r="E51" s="10">
        <v>1243103.04</v>
      </c>
      <c r="F51" s="10">
        <v>691593.87</v>
      </c>
      <c r="G51" s="10">
        <v>8085815.2599999998</v>
      </c>
      <c r="H51" s="10">
        <v>6730087.1200000001</v>
      </c>
      <c r="I51" s="10">
        <v>24649737.460000001</v>
      </c>
      <c r="J51" s="10">
        <v>18074909.23</v>
      </c>
      <c r="K51" s="4"/>
      <c r="L51" s="4"/>
    </row>
    <row r="52" spans="1:12" x14ac:dyDescent="0.2">
      <c r="A52" s="1" t="s">
        <v>688</v>
      </c>
      <c r="B52" s="26" t="s">
        <v>700</v>
      </c>
      <c r="C52" s="10">
        <v>864833.62</v>
      </c>
      <c r="D52" s="10">
        <v>332906.09000000003</v>
      </c>
      <c r="E52" s="10">
        <v>1689394.2</v>
      </c>
      <c r="F52" s="10">
        <v>716686.42</v>
      </c>
      <c r="G52" s="10">
        <v>6159521.2699999996</v>
      </c>
      <c r="H52" s="10">
        <v>4458111.5599999996</v>
      </c>
      <c r="I52" s="10">
        <v>19772519.34</v>
      </c>
      <c r="J52" s="10">
        <v>13714420.470000001</v>
      </c>
      <c r="K52" s="4"/>
      <c r="L52" s="4"/>
    </row>
    <row r="53" spans="1:12" x14ac:dyDescent="0.2">
      <c r="A53" s="1" t="s">
        <v>688</v>
      </c>
      <c r="B53" s="26" t="s">
        <v>701</v>
      </c>
      <c r="C53" s="10">
        <v>0</v>
      </c>
      <c r="D53" s="10">
        <v>0</v>
      </c>
      <c r="E53" s="10">
        <v>58092</v>
      </c>
      <c r="F53" s="10">
        <v>58093</v>
      </c>
      <c r="G53" s="10">
        <v>7192915.8700000001</v>
      </c>
      <c r="H53" s="10">
        <v>2343142.81</v>
      </c>
      <c r="I53" s="10">
        <v>14891258.470000001</v>
      </c>
      <c r="J53" s="10">
        <v>8582198.2599999998</v>
      </c>
      <c r="K53" s="4"/>
      <c r="L53" s="4"/>
    </row>
    <row r="54" spans="1:12" x14ac:dyDescent="0.2">
      <c r="A54" s="1" t="s">
        <v>688</v>
      </c>
      <c r="B54" s="26" t="s">
        <v>702</v>
      </c>
      <c r="C54" s="10">
        <v>896722.09</v>
      </c>
      <c r="D54" s="10">
        <v>476029.23</v>
      </c>
      <c r="E54" s="10">
        <v>383392.17</v>
      </c>
      <c r="F54" s="10">
        <v>207683.23</v>
      </c>
      <c r="G54" s="10">
        <v>3812750.77</v>
      </c>
      <c r="H54" s="10">
        <v>2880823.27</v>
      </c>
      <c r="I54" s="10">
        <v>13685523.189999999</v>
      </c>
      <c r="J54" s="10">
        <v>9386251.5</v>
      </c>
      <c r="K54" s="4"/>
      <c r="L54" s="4"/>
    </row>
    <row r="55" spans="1:12" x14ac:dyDescent="0.2">
      <c r="A55" s="1" t="s">
        <v>688</v>
      </c>
      <c r="B55" s="26" t="s">
        <v>703</v>
      </c>
      <c r="C55" s="10">
        <v>273004.07</v>
      </c>
      <c r="D55" s="10">
        <v>6231.91</v>
      </c>
      <c r="E55" s="10">
        <v>2466243.5499999998</v>
      </c>
      <c r="F55" s="10">
        <v>2203162.34</v>
      </c>
      <c r="G55" s="10">
        <v>4716592.58</v>
      </c>
      <c r="H55" s="10">
        <v>4018197.62</v>
      </c>
      <c r="I55" s="10">
        <v>7609542.3899999997</v>
      </c>
      <c r="J55" s="10">
        <v>5116116.9800000004</v>
      </c>
      <c r="K55" s="4"/>
      <c r="L55" s="4"/>
    </row>
    <row r="56" spans="1:12" x14ac:dyDescent="0.2">
      <c r="A56" s="1" t="s">
        <v>688</v>
      </c>
      <c r="B56" s="26" t="s">
        <v>704</v>
      </c>
      <c r="C56" s="10">
        <v>699590.47</v>
      </c>
      <c r="D56" s="10">
        <v>461826.2</v>
      </c>
      <c r="E56" s="10">
        <v>0</v>
      </c>
      <c r="F56" s="10">
        <v>0</v>
      </c>
      <c r="G56" s="10">
        <v>4442528.1500000004</v>
      </c>
      <c r="H56" s="10">
        <v>3894072.29</v>
      </c>
      <c r="I56" s="10">
        <v>4870784.6500000004</v>
      </c>
      <c r="J56" s="10">
        <v>3608325.69</v>
      </c>
      <c r="K56" s="4"/>
      <c r="L56" s="4"/>
    </row>
    <row r="57" spans="1:12" x14ac:dyDescent="0.2">
      <c r="A57" s="1" t="s">
        <v>688</v>
      </c>
      <c r="B57" s="26" t="s">
        <v>705</v>
      </c>
      <c r="C57" s="10">
        <v>930723.37</v>
      </c>
      <c r="D57" s="10">
        <v>491956.47999999998</v>
      </c>
      <c r="E57" s="10">
        <v>425946.2</v>
      </c>
      <c r="F57" s="10">
        <v>210736.93</v>
      </c>
      <c r="G57" s="10">
        <v>8841464.9100000001</v>
      </c>
      <c r="H57" s="10">
        <v>4085275.12</v>
      </c>
      <c r="I57" s="10">
        <v>19780773.300000001</v>
      </c>
      <c r="J57" s="10">
        <v>11906769.130000001</v>
      </c>
      <c r="K57" s="4"/>
      <c r="L57" s="4"/>
    </row>
    <row r="58" spans="1:12" x14ac:dyDescent="0.2">
      <c r="A58" s="1" t="s">
        <v>688</v>
      </c>
      <c r="B58" s="26" t="s">
        <v>706</v>
      </c>
      <c r="C58" s="10">
        <v>651088.25</v>
      </c>
      <c r="D58" s="10">
        <v>335137.28999999998</v>
      </c>
      <c r="E58" s="10">
        <v>846890.52</v>
      </c>
      <c r="F58" s="10">
        <v>316026.71000000002</v>
      </c>
      <c r="G58" s="10">
        <v>1632774.18</v>
      </c>
      <c r="H58" s="10">
        <v>908668.81</v>
      </c>
      <c r="I58" s="10">
        <v>5431222.9699999997</v>
      </c>
      <c r="J58" s="10">
        <v>3595584.68</v>
      </c>
      <c r="K58" s="4"/>
      <c r="L58" s="4"/>
    </row>
    <row r="59" spans="1:12" x14ac:dyDescent="0.2">
      <c r="A59" s="1" t="s">
        <v>688</v>
      </c>
      <c r="B59" s="26" t="s">
        <v>707</v>
      </c>
      <c r="C59" s="10">
        <v>568998.94999999995</v>
      </c>
      <c r="D59" s="10">
        <v>339761.78</v>
      </c>
      <c r="E59" s="10">
        <v>517357.99</v>
      </c>
      <c r="F59" s="10">
        <v>153457.78</v>
      </c>
      <c r="G59" s="10">
        <v>3489357.19</v>
      </c>
      <c r="H59" s="10">
        <v>1750468.83</v>
      </c>
      <c r="I59" s="10">
        <v>10526376.470000001</v>
      </c>
      <c r="J59" s="10">
        <v>5321917.71</v>
      </c>
      <c r="K59" s="4"/>
      <c r="L59" s="4"/>
    </row>
    <row r="60" spans="1:12" x14ac:dyDescent="0.2">
      <c r="A60" s="1" t="s">
        <v>688</v>
      </c>
      <c r="B60" s="26" t="s">
        <v>708</v>
      </c>
      <c r="C60" s="10">
        <v>962067</v>
      </c>
      <c r="D60" s="10">
        <v>567327</v>
      </c>
      <c r="E60" s="10">
        <v>1276923</v>
      </c>
      <c r="F60" s="10">
        <v>665018</v>
      </c>
      <c r="G60" s="10">
        <v>6981761</v>
      </c>
      <c r="H60" s="10">
        <v>5995887</v>
      </c>
      <c r="I60" s="10">
        <v>24659828</v>
      </c>
      <c r="J60" s="10">
        <v>18611738</v>
      </c>
      <c r="K60" s="4"/>
      <c r="L60" s="4"/>
    </row>
    <row r="61" spans="1:12" x14ac:dyDescent="0.2">
      <c r="A61" s="1" t="s">
        <v>688</v>
      </c>
      <c r="B61" s="26" t="s">
        <v>709</v>
      </c>
      <c r="C61" s="10">
        <v>715758.7</v>
      </c>
      <c r="D61" s="10">
        <v>266293.82</v>
      </c>
      <c r="E61" s="10">
        <v>356149.97</v>
      </c>
      <c r="F61" s="10">
        <v>291982.64</v>
      </c>
      <c r="G61" s="10">
        <v>11253433.75</v>
      </c>
      <c r="H61" s="10">
        <v>7755253.6100000003</v>
      </c>
      <c r="I61" s="10">
        <v>15754671.09</v>
      </c>
      <c r="J61" s="10">
        <v>8161700.7800000003</v>
      </c>
      <c r="K61" s="4"/>
      <c r="L61" s="4"/>
    </row>
    <row r="62" spans="1:12" x14ac:dyDescent="0.2">
      <c r="A62" s="1" t="s">
        <v>688</v>
      </c>
      <c r="B62" s="26" t="s">
        <v>710</v>
      </c>
      <c r="C62" s="10">
        <v>466142.28</v>
      </c>
      <c r="D62" s="10">
        <v>351580</v>
      </c>
      <c r="E62" s="10">
        <v>236881.08</v>
      </c>
      <c r="F62" s="10">
        <v>175883</v>
      </c>
      <c r="G62" s="10">
        <v>5720213.2400000002</v>
      </c>
      <c r="H62" s="10">
        <v>3878096.09</v>
      </c>
      <c r="I62" s="10">
        <v>8350292.3600000003</v>
      </c>
      <c r="J62" s="10">
        <v>5720449</v>
      </c>
      <c r="K62" s="4"/>
      <c r="L62" s="4"/>
    </row>
    <row r="63" spans="1:12" x14ac:dyDescent="0.2">
      <c r="A63" s="1" t="s">
        <v>688</v>
      </c>
      <c r="B63" s="26" t="s">
        <v>711</v>
      </c>
      <c r="C63" s="10">
        <v>0</v>
      </c>
      <c r="D63" s="10">
        <v>0</v>
      </c>
      <c r="E63" s="10">
        <v>2941487</v>
      </c>
      <c r="F63" s="10">
        <v>2388097</v>
      </c>
      <c r="G63" s="10">
        <v>3367268</v>
      </c>
      <c r="H63" s="10">
        <v>2871341</v>
      </c>
      <c r="I63" s="10">
        <v>6745583</v>
      </c>
      <c r="J63" s="10">
        <v>4604964</v>
      </c>
      <c r="K63" s="4"/>
      <c r="L63" s="4"/>
    </row>
    <row r="64" spans="1:12" x14ac:dyDescent="0.2">
      <c r="A64" s="1" t="s">
        <v>688</v>
      </c>
      <c r="B64" s="26" t="s">
        <v>712</v>
      </c>
      <c r="C64" s="10">
        <v>592386.43999999994</v>
      </c>
      <c r="D64" s="10">
        <v>331444.28000000003</v>
      </c>
      <c r="E64" s="10">
        <v>605265.42000000004</v>
      </c>
      <c r="F64" s="10">
        <v>317435</v>
      </c>
      <c r="G64" s="10">
        <v>4924372.4000000004</v>
      </c>
      <c r="H64" s="10">
        <v>4138414.28</v>
      </c>
      <c r="I64" s="10">
        <v>12474750.18</v>
      </c>
      <c r="J64" s="10">
        <v>9417333.5500000007</v>
      </c>
      <c r="K64" s="4"/>
      <c r="L64" s="4"/>
    </row>
    <row r="65" spans="1:13" x14ac:dyDescent="0.2">
      <c r="A65" s="1" t="s">
        <v>688</v>
      </c>
      <c r="B65" s="26" t="s">
        <v>713</v>
      </c>
      <c r="C65" s="10">
        <v>4881388.88</v>
      </c>
      <c r="D65" s="10">
        <v>4515678.6500000004</v>
      </c>
      <c r="E65" s="10">
        <v>910218.78</v>
      </c>
      <c r="F65" s="10">
        <v>649901.38</v>
      </c>
      <c r="G65" s="10">
        <v>4086641.25</v>
      </c>
      <c r="H65" s="10">
        <v>3240100.92</v>
      </c>
      <c r="I65" s="10">
        <v>8828049.6300000008</v>
      </c>
      <c r="J65" s="10">
        <v>6333479.0099999998</v>
      </c>
      <c r="K65" s="4"/>
      <c r="L65" s="4"/>
    </row>
    <row r="66" spans="1:13" x14ac:dyDescent="0.2">
      <c r="A66" s="1" t="s">
        <v>688</v>
      </c>
      <c r="B66" s="26" t="s">
        <v>714</v>
      </c>
      <c r="C66" s="10">
        <v>0</v>
      </c>
      <c r="D66" s="10">
        <v>0</v>
      </c>
      <c r="E66" s="10">
        <v>287300</v>
      </c>
      <c r="F66" s="10">
        <v>61900</v>
      </c>
      <c r="G66" s="10">
        <v>2816800</v>
      </c>
      <c r="H66" s="10">
        <v>40300</v>
      </c>
      <c r="I66" s="10">
        <v>14240800</v>
      </c>
      <c r="J66" s="10">
        <v>3036100</v>
      </c>
      <c r="K66" s="4"/>
      <c r="L66" s="4"/>
    </row>
    <row r="67" spans="1:13" x14ac:dyDescent="0.2">
      <c r="A67" s="1" t="s">
        <v>688</v>
      </c>
      <c r="B67" s="26" t="s">
        <v>715</v>
      </c>
      <c r="C67" s="10">
        <v>860780.32</v>
      </c>
      <c r="D67" s="10">
        <v>581809.99</v>
      </c>
      <c r="E67" s="10">
        <v>2157340.2400000002</v>
      </c>
      <c r="F67" s="10">
        <v>1611239.01</v>
      </c>
      <c r="G67" s="10">
        <v>13771093.689999999</v>
      </c>
      <c r="H67" s="10">
        <v>10165894.140000001</v>
      </c>
      <c r="I67" s="10">
        <v>25075349.030000001</v>
      </c>
      <c r="J67" s="10">
        <v>16892958.149999999</v>
      </c>
      <c r="K67" s="4"/>
      <c r="L67" s="4"/>
    </row>
    <row r="68" spans="1:13" x14ac:dyDescent="0.2">
      <c r="A68" s="1" t="s">
        <v>688</v>
      </c>
      <c r="B68" s="26" t="s">
        <v>716</v>
      </c>
      <c r="C68" s="10">
        <v>4483375.0199999996</v>
      </c>
      <c r="D68" s="10">
        <v>4212368.78</v>
      </c>
      <c r="E68" s="10">
        <v>3856756.2</v>
      </c>
      <c r="F68" s="10">
        <v>3829681.8</v>
      </c>
      <c r="G68" s="10">
        <v>6351232.1299999999</v>
      </c>
      <c r="H68" s="10">
        <v>5034129.29</v>
      </c>
      <c r="I68" s="10">
        <v>14059700.91</v>
      </c>
      <c r="J68" s="10">
        <v>6842084.79</v>
      </c>
      <c r="K68" s="4"/>
      <c r="L68" s="4"/>
    </row>
    <row r="69" spans="1:13" x14ac:dyDescent="0.2">
      <c r="A69" s="1" t="s">
        <v>688</v>
      </c>
      <c r="B69" s="26" t="s">
        <v>717</v>
      </c>
      <c r="C69" s="10">
        <v>561042.98</v>
      </c>
      <c r="D69" s="10">
        <v>528061.73</v>
      </c>
      <c r="E69" s="10">
        <v>2987964.83</v>
      </c>
      <c r="F69" s="10">
        <v>2885320.91</v>
      </c>
      <c r="G69" s="10">
        <v>2904102.57</v>
      </c>
      <c r="H69" s="10">
        <v>2553973.5099999998</v>
      </c>
      <c r="I69" s="10">
        <v>7173821.6699999999</v>
      </c>
      <c r="J69" s="10">
        <v>4614234.1500000004</v>
      </c>
      <c r="K69" s="4"/>
      <c r="L69" s="4"/>
    </row>
    <row r="70" spans="1:13" x14ac:dyDescent="0.2">
      <c r="A70" s="1" t="s">
        <v>688</v>
      </c>
      <c r="B70" s="26" t="s">
        <v>718</v>
      </c>
      <c r="C70" s="10">
        <v>994681</v>
      </c>
      <c r="D70" s="10">
        <v>664031</v>
      </c>
      <c r="E70" s="10">
        <v>401638</v>
      </c>
      <c r="F70" s="10">
        <v>43043</v>
      </c>
      <c r="G70" s="10">
        <v>2756464</v>
      </c>
      <c r="H70" s="10">
        <v>320473</v>
      </c>
      <c r="I70" s="10">
        <v>20167950</v>
      </c>
      <c r="J70" s="10">
        <v>12202207</v>
      </c>
      <c r="K70" s="4"/>
      <c r="L70" s="4"/>
    </row>
    <row r="71" spans="1:13" x14ac:dyDescent="0.2">
      <c r="A71" s="1" t="s">
        <v>323</v>
      </c>
      <c r="B71" s="26" t="s">
        <v>719</v>
      </c>
      <c r="C71" s="10">
        <v>0</v>
      </c>
      <c r="D71" s="10">
        <v>0</v>
      </c>
      <c r="E71" s="10">
        <v>431592.69</v>
      </c>
      <c r="F71" s="10">
        <v>321576.89</v>
      </c>
      <c r="G71" s="10">
        <v>6504987.1200000001</v>
      </c>
      <c r="H71" s="10">
        <v>2604882.88</v>
      </c>
      <c r="I71" s="10">
        <v>11008579.609999999</v>
      </c>
      <c r="J71" s="10">
        <v>6639053.6299999999</v>
      </c>
      <c r="K71" s="4"/>
      <c r="L71" s="4"/>
    </row>
    <row r="72" spans="1:13" x14ac:dyDescent="0.2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2">
      <c r="B73" s="26" t="s">
        <v>287</v>
      </c>
      <c r="C73" s="11">
        <f t="shared" ref="C73:J73" si="0">SUBTOTAL(9,C40:C72)</f>
        <v>27594272.149999999</v>
      </c>
      <c r="D73" s="11">
        <f t="shared" si="0"/>
        <v>19554265.800000001</v>
      </c>
      <c r="E73" s="11">
        <f t="shared" si="0"/>
        <v>29739032.130000006</v>
      </c>
      <c r="F73" s="11">
        <f t="shared" si="0"/>
        <v>21385990.800000001</v>
      </c>
      <c r="G73" s="11">
        <f t="shared" si="0"/>
        <v>194211591.55000001</v>
      </c>
      <c r="H73" s="11">
        <f t="shared" si="0"/>
        <v>116196886.56000002</v>
      </c>
      <c r="I73" s="11">
        <f t="shared" si="0"/>
        <v>465614557.92000008</v>
      </c>
      <c r="J73" s="11">
        <f t="shared" si="0"/>
        <v>271856883.60000002</v>
      </c>
      <c r="K73" s="4"/>
      <c r="L73" s="4"/>
    </row>
    <row r="74" spans="1:13" x14ac:dyDescent="0.2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8.75" x14ac:dyDescent="0.3">
      <c r="B75" s="230" t="s">
        <v>320</v>
      </c>
      <c r="C75" s="230"/>
      <c r="D75" s="230"/>
      <c r="E75" s="230"/>
      <c r="F75" s="230"/>
      <c r="G75" s="230"/>
      <c r="H75" s="230"/>
      <c r="I75" s="230"/>
      <c r="J75" s="230"/>
      <c r="K75" s="230"/>
      <c r="L75" s="230"/>
    </row>
    <row r="76" spans="1:13" ht="25.5" customHeight="1" x14ac:dyDescent="0.2">
      <c r="B76" s="13" t="s">
        <v>594</v>
      </c>
      <c r="C76" s="231" t="s">
        <v>358</v>
      </c>
      <c r="D76" s="232"/>
      <c r="E76" s="231" t="s">
        <v>359</v>
      </c>
      <c r="F76" s="232"/>
      <c r="G76" s="231" t="s">
        <v>360</v>
      </c>
      <c r="H76" s="232"/>
      <c r="I76" s="231" t="s">
        <v>361</v>
      </c>
      <c r="J76" s="232"/>
      <c r="K76" s="25"/>
      <c r="L76" s="4"/>
      <c r="M76" s="6"/>
    </row>
    <row r="77" spans="1:13" x14ac:dyDescent="0.2">
      <c r="B77" s="26"/>
      <c r="C77" s="27" t="s">
        <v>313</v>
      </c>
      <c r="D77" s="27" t="s">
        <v>314</v>
      </c>
      <c r="E77" s="27" t="s">
        <v>313</v>
      </c>
      <c r="F77" s="27" t="s">
        <v>314</v>
      </c>
      <c r="G77" s="27" t="s">
        <v>313</v>
      </c>
      <c r="H77" s="27" t="s">
        <v>314</v>
      </c>
      <c r="I77" s="27" t="s">
        <v>313</v>
      </c>
      <c r="J77" s="27" t="s">
        <v>314</v>
      </c>
      <c r="K77" s="28"/>
      <c r="L77" s="28"/>
    </row>
    <row r="78" spans="1:13" x14ac:dyDescent="0.2">
      <c r="B78" s="26"/>
      <c r="C78" s="27" t="s">
        <v>315</v>
      </c>
      <c r="D78" s="27" t="s">
        <v>315</v>
      </c>
      <c r="E78" s="27" t="s">
        <v>315</v>
      </c>
      <c r="F78" s="27" t="s">
        <v>315</v>
      </c>
      <c r="G78" s="27" t="s">
        <v>315</v>
      </c>
      <c r="H78" s="27" t="s">
        <v>315</v>
      </c>
      <c r="I78" s="27" t="s">
        <v>315</v>
      </c>
      <c r="J78" s="27" t="s">
        <v>315</v>
      </c>
      <c r="K78" s="28"/>
      <c r="L78" s="28"/>
    </row>
    <row r="79" spans="1:13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2">
      <c r="A80" s="1" t="s">
        <v>688</v>
      </c>
      <c r="B80" s="26" t="s">
        <v>692</v>
      </c>
      <c r="C80" s="10">
        <v>2645400</v>
      </c>
      <c r="D80" s="10">
        <v>112200</v>
      </c>
      <c r="E80" s="10">
        <v>5480800</v>
      </c>
      <c r="F80" s="10">
        <v>141200</v>
      </c>
      <c r="G80" s="10">
        <v>200</v>
      </c>
      <c r="H80" s="10">
        <v>0</v>
      </c>
      <c r="I80" s="10">
        <v>921400</v>
      </c>
      <c r="J80" s="10">
        <v>18300</v>
      </c>
      <c r="K80" s="4"/>
      <c r="L80" s="4"/>
    </row>
    <row r="81" spans="1:12" x14ac:dyDescent="0.2">
      <c r="A81" s="1" t="s">
        <v>688</v>
      </c>
      <c r="B81" s="26" t="s">
        <v>695</v>
      </c>
      <c r="C81" s="10">
        <v>9665267</v>
      </c>
      <c r="D81" s="10">
        <v>0</v>
      </c>
      <c r="E81" s="10">
        <v>31252387</v>
      </c>
      <c r="F81" s="10">
        <v>10774637</v>
      </c>
      <c r="G81" s="10">
        <v>0</v>
      </c>
      <c r="H81" s="10">
        <v>0</v>
      </c>
      <c r="I81" s="10">
        <v>3726846</v>
      </c>
      <c r="J81" s="10">
        <v>0</v>
      </c>
      <c r="K81" s="4"/>
      <c r="L81" s="4"/>
    </row>
    <row r="82" spans="1:12" x14ac:dyDescent="0.2">
      <c r="A82" s="1" t="s">
        <v>688</v>
      </c>
      <c r="B82" s="26" t="s">
        <v>698</v>
      </c>
      <c r="C82" s="10">
        <v>1306191.8400000001</v>
      </c>
      <c r="D82" s="10">
        <v>43092.09</v>
      </c>
      <c r="E82" s="10">
        <v>2264557.84</v>
      </c>
      <c r="F82" s="10">
        <v>721759.44</v>
      </c>
      <c r="G82" s="10">
        <v>270310.26</v>
      </c>
      <c r="H82" s="10">
        <v>268000</v>
      </c>
      <c r="I82" s="10">
        <v>384075.07</v>
      </c>
      <c r="J82" s="10">
        <v>8208.73</v>
      </c>
      <c r="K82" s="4"/>
      <c r="L82" s="4"/>
    </row>
    <row r="83" spans="1:12" x14ac:dyDescent="0.2">
      <c r="A83" s="1" t="s">
        <v>688</v>
      </c>
      <c r="B83" s="26" t="s">
        <v>689</v>
      </c>
      <c r="C83" s="10">
        <v>846624.94</v>
      </c>
      <c r="D83" s="10">
        <v>86919</v>
      </c>
      <c r="E83" s="10">
        <v>134125.62</v>
      </c>
      <c r="F83" s="10">
        <v>15007</v>
      </c>
      <c r="G83" s="10">
        <v>152184.81</v>
      </c>
      <c r="H83" s="10">
        <v>106442</v>
      </c>
      <c r="I83" s="10">
        <v>225724.49</v>
      </c>
      <c r="J83" s="10">
        <v>6080</v>
      </c>
      <c r="K83" s="4"/>
      <c r="L83" s="4"/>
    </row>
    <row r="84" spans="1:12" x14ac:dyDescent="0.2">
      <c r="A84" s="1" t="s">
        <v>688</v>
      </c>
      <c r="B84" s="26" t="s">
        <v>690</v>
      </c>
      <c r="C84" s="10">
        <v>625873.87</v>
      </c>
      <c r="D84" s="10">
        <v>1178.68</v>
      </c>
      <c r="E84" s="10">
        <v>144594.29</v>
      </c>
      <c r="F84" s="10">
        <v>0</v>
      </c>
      <c r="G84" s="10">
        <v>162249.69</v>
      </c>
      <c r="H84" s="10">
        <v>35946.47</v>
      </c>
      <c r="I84" s="10">
        <v>24858.62</v>
      </c>
      <c r="J84" s="10">
        <v>0</v>
      </c>
      <c r="K84" s="4"/>
      <c r="L84" s="4"/>
    </row>
    <row r="85" spans="1:12" x14ac:dyDescent="0.2">
      <c r="A85" s="1" t="s">
        <v>688</v>
      </c>
      <c r="B85" s="26" t="s">
        <v>691</v>
      </c>
      <c r="C85" s="10">
        <v>1642729.4</v>
      </c>
      <c r="D85" s="10">
        <v>181896</v>
      </c>
      <c r="E85" s="10">
        <v>127065.94</v>
      </c>
      <c r="F85" s="10">
        <v>293.32</v>
      </c>
      <c r="G85" s="10">
        <v>335298.02</v>
      </c>
      <c r="H85" s="10">
        <v>265000</v>
      </c>
      <c r="I85" s="10">
        <v>406831.3</v>
      </c>
      <c r="J85" s="10">
        <v>9533.9500000000007</v>
      </c>
      <c r="K85" s="4"/>
      <c r="L85" s="4"/>
    </row>
    <row r="86" spans="1:12" x14ac:dyDescent="0.2">
      <c r="A86" s="1" t="s">
        <v>688</v>
      </c>
      <c r="B86" s="26" t="s">
        <v>693</v>
      </c>
      <c r="C86" s="10">
        <v>5310322</v>
      </c>
      <c r="D86" s="10">
        <v>406371</v>
      </c>
      <c r="E86" s="10">
        <v>921575</v>
      </c>
      <c r="F86" s="10">
        <v>230952</v>
      </c>
      <c r="G86" s="10">
        <v>41309</v>
      </c>
      <c r="H86" s="10">
        <v>893</v>
      </c>
      <c r="I86" s="10">
        <v>942358</v>
      </c>
      <c r="J86" s="10">
        <v>23802</v>
      </c>
      <c r="K86" s="4"/>
      <c r="L86" s="4"/>
    </row>
    <row r="87" spans="1:12" x14ac:dyDescent="0.2">
      <c r="A87" s="1" t="s">
        <v>688</v>
      </c>
      <c r="B87" s="26" t="s">
        <v>694</v>
      </c>
      <c r="C87" s="10">
        <v>2163794</v>
      </c>
      <c r="D87" s="10">
        <v>128368</v>
      </c>
      <c r="E87" s="10">
        <v>114739</v>
      </c>
      <c r="F87" s="10">
        <v>1537</v>
      </c>
      <c r="G87" s="10">
        <v>515152</v>
      </c>
      <c r="H87" s="10">
        <v>222280</v>
      </c>
      <c r="I87" s="10">
        <v>241776</v>
      </c>
      <c r="J87" s="10">
        <v>3839</v>
      </c>
      <c r="K87" s="4"/>
      <c r="L87" s="4"/>
    </row>
    <row r="88" spans="1:12" x14ac:dyDescent="0.2">
      <c r="A88" s="1" t="s">
        <v>688</v>
      </c>
      <c r="B88" s="26" t="s">
        <v>696</v>
      </c>
      <c r="C88" s="10">
        <v>4837843.0599999996</v>
      </c>
      <c r="D88" s="10">
        <v>270785.3</v>
      </c>
      <c r="E88" s="10">
        <v>4370380</v>
      </c>
      <c r="F88" s="10">
        <v>219848.35</v>
      </c>
      <c r="G88" s="10">
        <v>105000</v>
      </c>
      <c r="H88" s="10">
        <v>0</v>
      </c>
      <c r="I88" s="10">
        <v>731513.86</v>
      </c>
      <c r="J88" s="10">
        <v>10159.35</v>
      </c>
      <c r="K88" s="4"/>
      <c r="L88" s="4"/>
    </row>
    <row r="89" spans="1:12" x14ac:dyDescent="0.2">
      <c r="A89" s="1" t="s">
        <v>688</v>
      </c>
      <c r="B89" s="26" t="s">
        <v>697</v>
      </c>
      <c r="C89" s="10">
        <v>4744966.84</v>
      </c>
      <c r="D89" s="10">
        <v>454013.27</v>
      </c>
      <c r="E89" s="10">
        <v>2569897.79</v>
      </c>
      <c r="F89" s="10">
        <v>51809.86</v>
      </c>
      <c r="G89" s="10">
        <v>0</v>
      </c>
      <c r="H89" s="10">
        <v>0</v>
      </c>
      <c r="I89" s="10">
        <v>1444549.68</v>
      </c>
      <c r="J89" s="10">
        <v>72870.429999999993</v>
      </c>
      <c r="K89" s="4"/>
      <c r="L89" s="4"/>
    </row>
    <row r="90" spans="1:12" x14ac:dyDescent="0.2">
      <c r="A90" s="1" t="s">
        <v>688</v>
      </c>
      <c r="B90" s="26" t="s">
        <v>699</v>
      </c>
      <c r="C90" s="10">
        <v>1426261.48</v>
      </c>
      <c r="D90" s="10">
        <v>131136.92000000001</v>
      </c>
      <c r="E90" s="10">
        <v>420742.45</v>
      </c>
      <c r="F90" s="10">
        <v>16039.63</v>
      </c>
      <c r="G90" s="10">
        <v>494701.8</v>
      </c>
      <c r="H90" s="10">
        <v>283983.31</v>
      </c>
      <c r="I90" s="10">
        <v>119284.59</v>
      </c>
      <c r="J90" s="10">
        <v>6707.63</v>
      </c>
      <c r="K90" s="4"/>
      <c r="L90" s="4"/>
    </row>
    <row r="91" spans="1:12" x14ac:dyDescent="0.2">
      <c r="A91" s="1" t="s">
        <v>688</v>
      </c>
      <c r="B91" s="26" t="s">
        <v>700</v>
      </c>
      <c r="C91" s="10">
        <v>2051640.16</v>
      </c>
      <c r="D91" s="10">
        <v>195516.26</v>
      </c>
      <c r="E91" s="10">
        <v>78630.259999999995</v>
      </c>
      <c r="F91" s="10">
        <v>1847.35</v>
      </c>
      <c r="G91" s="10">
        <v>492462.74</v>
      </c>
      <c r="H91" s="10">
        <v>354960.82</v>
      </c>
      <c r="I91" s="10">
        <v>291903.96999999997</v>
      </c>
      <c r="J91" s="10">
        <v>10350.09</v>
      </c>
      <c r="K91" s="4"/>
      <c r="L91" s="4"/>
    </row>
    <row r="92" spans="1:12" x14ac:dyDescent="0.2">
      <c r="A92" s="1" t="s">
        <v>688</v>
      </c>
      <c r="B92" s="26" t="s">
        <v>701</v>
      </c>
      <c r="C92" s="10">
        <v>4191971.62</v>
      </c>
      <c r="D92" s="10">
        <v>417584.13</v>
      </c>
      <c r="E92" s="10">
        <v>1558287.78</v>
      </c>
      <c r="F92" s="10">
        <v>19968.77</v>
      </c>
      <c r="G92" s="10">
        <v>82607.78</v>
      </c>
      <c r="H92" s="10">
        <v>0</v>
      </c>
      <c r="I92" s="10">
        <v>909465.91</v>
      </c>
      <c r="J92" s="10">
        <v>177667.83</v>
      </c>
      <c r="K92" s="4"/>
      <c r="L92" s="4"/>
    </row>
    <row r="93" spans="1:12" x14ac:dyDescent="0.2">
      <c r="A93" s="1" t="s">
        <v>688</v>
      </c>
      <c r="B93" s="26" t="s">
        <v>702</v>
      </c>
      <c r="C93" s="10">
        <v>1203050</v>
      </c>
      <c r="D93" s="10">
        <v>123666.31</v>
      </c>
      <c r="E93" s="10">
        <v>194199.06</v>
      </c>
      <c r="F93" s="10">
        <v>4549.4799999999996</v>
      </c>
      <c r="G93" s="10">
        <v>35847.269999999997</v>
      </c>
      <c r="H93" s="10">
        <v>199000</v>
      </c>
      <c r="I93" s="10">
        <v>49953.2</v>
      </c>
      <c r="J93" s="10">
        <v>517.87</v>
      </c>
      <c r="K93" s="4"/>
      <c r="L93" s="4"/>
    </row>
    <row r="94" spans="1:12" x14ac:dyDescent="0.2">
      <c r="A94" s="1" t="s">
        <v>688</v>
      </c>
      <c r="B94" s="26" t="s">
        <v>703</v>
      </c>
      <c r="C94" s="10">
        <v>1431824.06</v>
      </c>
      <c r="D94" s="10">
        <v>373143.11</v>
      </c>
      <c r="E94" s="10">
        <v>121054.38</v>
      </c>
      <c r="F94" s="10">
        <v>3111.63</v>
      </c>
      <c r="G94" s="10">
        <v>2892411.16</v>
      </c>
      <c r="H94" s="10">
        <v>2651066.9</v>
      </c>
      <c r="I94" s="10">
        <v>120851.73</v>
      </c>
      <c r="J94" s="10">
        <v>8241.75</v>
      </c>
      <c r="K94" s="4"/>
      <c r="L94" s="4"/>
    </row>
    <row r="95" spans="1:12" x14ac:dyDescent="0.2">
      <c r="A95" s="1" t="s">
        <v>688</v>
      </c>
      <c r="B95" s="26" t="s">
        <v>704</v>
      </c>
      <c r="C95" s="10">
        <v>423246.92</v>
      </c>
      <c r="D95" s="10">
        <v>44423</v>
      </c>
      <c r="E95" s="10">
        <v>131022.98</v>
      </c>
      <c r="F95" s="10">
        <v>2829.96</v>
      </c>
      <c r="G95" s="10">
        <v>364626.47</v>
      </c>
      <c r="H95" s="10">
        <v>300090.14</v>
      </c>
      <c r="I95" s="10">
        <v>17304.560000000001</v>
      </c>
      <c r="J95" s="10">
        <v>229.87</v>
      </c>
      <c r="K95" s="4"/>
      <c r="L95" s="4"/>
    </row>
    <row r="96" spans="1:12" x14ac:dyDescent="0.2">
      <c r="A96" s="1" t="s">
        <v>688</v>
      </c>
      <c r="B96" s="26" t="s">
        <v>705</v>
      </c>
      <c r="C96" s="10">
        <v>2873373.85</v>
      </c>
      <c r="D96" s="10">
        <v>5334.45</v>
      </c>
      <c r="E96" s="10">
        <v>1574318.17</v>
      </c>
      <c r="F96" s="10">
        <v>269264.8</v>
      </c>
      <c r="G96" s="10">
        <v>649629.96</v>
      </c>
      <c r="H96" s="10">
        <v>314733.33</v>
      </c>
      <c r="I96" s="10">
        <v>839532.52</v>
      </c>
      <c r="J96" s="10">
        <v>19074.11</v>
      </c>
      <c r="K96" s="4"/>
      <c r="L96" s="4"/>
    </row>
    <row r="97" spans="1:12" x14ac:dyDescent="0.2">
      <c r="A97" s="1" t="s">
        <v>688</v>
      </c>
      <c r="B97" s="26" t="s">
        <v>706</v>
      </c>
      <c r="C97" s="10">
        <v>774951.13</v>
      </c>
      <c r="D97" s="10">
        <v>80267.14</v>
      </c>
      <c r="E97" s="10">
        <v>170002.57</v>
      </c>
      <c r="F97" s="10">
        <v>3665.68</v>
      </c>
      <c r="G97" s="10">
        <v>429250.19</v>
      </c>
      <c r="H97" s="10">
        <v>172652.96</v>
      </c>
      <c r="I97" s="10">
        <v>33054.65</v>
      </c>
      <c r="J97" s="10">
        <v>157.94999999999999</v>
      </c>
      <c r="K97" s="4"/>
      <c r="L97" s="4"/>
    </row>
    <row r="98" spans="1:12" x14ac:dyDescent="0.2">
      <c r="A98" s="1" t="s">
        <v>688</v>
      </c>
      <c r="B98" s="26" t="s">
        <v>707</v>
      </c>
      <c r="C98" s="10">
        <v>1563826.36</v>
      </c>
      <c r="D98" s="10">
        <v>98752.99</v>
      </c>
      <c r="E98" s="10">
        <v>192283</v>
      </c>
      <c r="F98" s="10">
        <v>0</v>
      </c>
      <c r="G98" s="10">
        <v>375634.84</v>
      </c>
      <c r="H98" s="10">
        <v>94436.61</v>
      </c>
      <c r="I98" s="10">
        <v>457407.76</v>
      </c>
      <c r="J98" s="10">
        <v>36240.379999999997</v>
      </c>
      <c r="K98" s="4"/>
      <c r="L98" s="4"/>
    </row>
    <row r="99" spans="1:12" x14ac:dyDescent="0.2">
      <c r="A99" s="1" t="s">
        <v>688</v>
      </c>
      <c r="B99" s="26" t="s">
        <v>708</v>
      </c>
      <c r="C99" s="10">
        <v>1397889</v>
      </c>
      <c r="D99" s="10">
        <v>200825</v>
      </c>
      <c r="E99" s="10">
        <v>145799</v>
      </c>
      <c r="F99" s="10">
        <v>3624</v>
      </c>
      <c r="G99" s="10">
        <v>474687</v>
      </c>
      <c r="H99" s="10">
        <v>388588</v>
      </c>
      <c r="I99" s="10">
        <v>132711</v>
      </c>
      <c r="J99" s="10">
        <v>93415</v>
      </c>
      <c r="K99" s="4"/>
      <c r="L99" s="4"/>
    </row>
    <row r="100" spans="1:12" x14ac:dyDescent="0.2">
      <c r="A100" s="1" t="s">
        <v>688</v>
      </c>
      <c r="B100" s="26" t="s">
        <v>709</v>
      </c>
      <c r="C100" s="10">
        <v>2372582.1800000002</v>
      </c>
      <c r="D100" s="10">
        <v>16.38</v>
      </c>
      <c r="E100" s="10">
        <v>102109.6</v>
      </c>
      <c r="F100" s="10">
        <v>2503.29</v>
      </c>
      <c r="G100" s="10">
        <v>263070.61</v>
      </c>
      <c r="H100" s="10">
        <v>211365.37</v>
      </c>
      <c r="I100" s="10">
        <v>369451.29</v>
      </c>
      <c r="J100" s="10">
        <v>59021.31</v>
      </c>
      <c r="K100" s="4"/>
      <c r="L100" s="4"/>
    </row>
    <row r="101" spans="1:12" x14ac:dyDescent="0.2">
      <c r="A101" s="1" t="s">
        <v>688</v>
      </c>
      <c r="B101" s="26" t="s">
        <v>710</v>
      </c>
      <c r="C101" s="10">
        <v>818800.99</v>
      </c>
      <c r="D101" s="10">
        <v>135047</v>
      </c>
      <c r="E101" s="10">
        <v>3500</v>
      </c>
      <c r="F101" s="10">
        <v>0</v>
      </c>
      <c r="G101" s="10">
        <v>245000</v>
      </c>
      <c r="H101" s="10">
        <v>185000</v>
      </c>
      <c r="I101" s="10">
        <v>83928</v>
      </c>
      <c r="J101" s="10">
        <v>0</v>
      </c>
      <c r="K101" s="4"/>
      <c r="L101" s="4"/>
    </row>
    <row r="102" spans="1:12" x14ac:dyDescent="0.2">
      <c r="A102" s="1" t="s">
        <v>688</v>
      </c>
      <c r="B102" s="26" t="s">
        <v>711</v>
      </c>
      <c r="C102" s="10">
        <v>981633</v>
      </c>
      <c r="D102" s="10">
        <v>6311</v>
      </c>
      <c r="E102" s="10">
        <v>148204</v>
      </c>
      <c r="F102" s="10">
        <v>3280</v>
      </c>
      <c r="G102" s="10">
        <v>633200</v>
      </c>
      <c r="H102" s="10">
        <v>431070</v>
      </c>
      <c r="I102" s="10">
        <v>76808</v>
      </c>
      <c r="J102" s="10">
        <v>2255</v>
      </c>
      <c r="K102" s="4"/>
      <c r="L102" s="4"/>
    </row>
    <row r="103" spans="1:12" x14ac:dyDescent="0.2">
      <c r="A103" s="1" t="s">
        <v>688</v>
      </c>
      <c r="B103" s="26" t="s">
        <v>712</v>
      </c>
      <c r="C103" s="10">
        <v>759308.38</v>
      </c>
      <c r="D103" s="10">
        <v>111590.71</v>
      </c>
      <c r="E103" s="10">
        <v>28171.21</v>
      </c>
      <c r="F103" s="10">
        <v>0</v>
      </c>
      <c r="G103" s="10">
        <v>328225.43</v>
      </c>
      <c r="H103" s="10">
        <v>283690.71000000002</v>
      </c>
      <c r="I103" s="10">
        <v>66892.259999999995</v>
      </c>
      <c r="J103" s="10">
        <v>6690.71</v>
      </c>
      <c r="K103" s="4"/>
      <c r="L103" s="4"/>
    </row>
    <row r="104" spans="1:12" x14ac:dyDescent="0.2">
      <c r="A104" s="1" t="s">
        <v>688</v>
      </c>
      <c r="B104" s="26" t="s">
        <v>713</v>
      </c>
      <c r="C104" s="10">
        <v>758094.39</v>
      </c>
      <c r="D104" s="10">
        <v>0</v>
      </c>
      <c r="E104" s="10">
        <v>409614.91</v>
      </c>
      <c r="F104" s="10">
        <v>10798.63</v>
      </c>
      <c r="G104" s="10">
        <v>194973.03</v>
      </c>
      <c r="H104" s="10">
        <v>6486.86</v>
      </c>
      <c r="I104" s="10">
        <v>134138.93</v>
      </c>
      <c r="J104" s="10">
        <v>42954.67</v>
      </c>
      <c r="K104" s="4"/>
      <c r="L104" s="4"/>
    </row>
    <row r="105" spans="1:12" x14ac:dyDescent="0.2">
      <c r="A105" s="1" t="s">
        <v>688</v>
      </c>
      <c r="B105" s="26" t="s">
        <v>714</v>
      </c>
      <c r="C105" s="10">
        <v>5285400</v>
      </c>
      <c r="D105" s="10">
        <v>654700</v>
      </c>
      <c r="E105" s="10">
        <v>2646200</v>
      </c>
      <c r="F105" s="10">
        <v>137000</v>
      </c>
      <c r="G105" s="10">
        <v>1989400</v>
      </c>
      <c r="H105" s="10">
        <v>71000</v>
      </c>
      <c r="I105" s="10">
        <v>2213500</v>
      </c>
      <c r="J105" s="10">
        <v>53400</v>
      </c>
      <c r="K105" s="4"/>
      <c r="L105" s="4"/>
    </row>
    <row r="106" spans="1:12" x14ac:dyDescent="0.2">
      <c r="A106" s="1" t="s">
        <v>688</v>
      </c>
      <c r="B106" s="26" t="s">
        <v>715</v>
      </c>
      <c r="C106" s="10">
        <v>2268825.96</v>
      </c>
      <c r="D106" s="10">
        <v>195643.39</v>
      </c>
      <c r="E106" s="10">
        <v>166461.45000000001</v>
      </c>
      <c r="F106" s="10">
        <v>36760.29</v>
      </c>
      <c r="G106" s="10">
        <v>434261.75</v>
      </c>
      <c r="H106" s="10">
        <v>402480.01</v>
      </c>
      <c r="I106" s="10">
        <v>121272.17</v>
      </c>
      <c r="J106" s="10">
        <v>3248.68</v>
      </c>
      <c r="K106" s="4"/>
      <c r="L106" s="4"/>
    </row>
    <row r="107" spans="1:12" x14ac:dyDescent="0.2">
      <c r="A107" s="1" t="s">
        <v>688</v>
      </c>
      <c r="B107" s="26" t="s">
        <v>716</v>
      </c>
      <c r="C107" s="10">
        <v>1940360.08</v>
      </c>
      <c r="D107" s="10">
        <v>50774.81</v>
      </c>
      <c r="E107" s="10">
        <v>655589.86</v>
      </c>
      <c r="F107" s="10">
        <v>8321.7099999999991</v>
      </c>
      <c r="G107" s="10">
        <v>769888.79</v>
      </c>
      <c r="H107" s="10">
        <v>411829.57</v>
      </c>
      <c r="I107" s="10">
        <v>234169.7</v>
      </c>
      <c r="J107" s="10">
        <v>5168.3100000000004</v>
      </c>
      <c r="K107" s="4"/>
      <c r="L107" s="4"/>
    </row>
    <row r="108" spans="1:12" x14ac:dyDescent="0.2">
      <c r="A108" s="1" t="s">
        <v>688</v>
      </c>
      <c r="B108" s="26" t="s">
        <v>717</v>
      </c>
      <c r="C108" s="10">
        <v>1296251.78</v>
      </c>
      <c r="D108" s="10">
        <v>204188.84</v>
      </c>
      <c r="E108" s="10">
        <v>101241.71</v>
      </c>
      <c r="F108" s="10">
        <v>31631.64</v>
      </c>
      <c r="G108" s="10">
        <v>565995.53</v>
      </c>
      <c r="H108" s="10">
        <v>510846.33</v>
      </c>
      <c r="I108" s="10">
        <v>301765.43</v>
      </c>
      <c r="J108" s="10">
        <v>8566.0400000000009</v>
      </c>
      <c r="K108" s="4"/>
      <c r="L108" s="4"/>
    </row>
    <row r="109" spans="1:12" x14ac:dyDescent="0.2">
      <c r="A109" s="1" t="s">
        <v>688</v>
      </c>
      <c r="B109" s="26" t="s">
        <v>718</v>
      </c>
      <c r="C109" s="10">
        <v>1844539</v>
      </c>
      <c r="D109" s="10">
        <v>20822</v>
      </c>
      <c r="E109" s="10">
        <v>80936</v>
      </c>
      <c r="F109" s="10">
        <v>781</v>
      </c>
      <c r="G109" s="10">
        <v>615037</v>
      </c>
      <c r="H109" s="10">
        <v>361150</v>
      </c>
      <c r="I109" s="10">
        <v>254372</v>
      </c>
      <c r="J109" s="10">
        <v>5331</v>
      </c>
      <c r="K109" s="4"/>
      <c r="L109" s="4"/>
    </row>
    <row r="110" spans="1:12" x14ac:dyDescent="0.2">
      <c r="A110" s="1" t="s">
        <v>423</v>
      </c>
      <c r="B110" s="26" t="s">
        <v>719</v>
      </c>
      <c r="C110" s="10">
        <v>2047987.13</v>
      </c>
      <c r="D110" s="10">
        <v>129356.25</v>
      </c>
      <c r="E110" s="10">
        <v>1145493.52</v>
      </c>
      <c r="F110" s="10">
        <v>916495.76</v>
      </c>
      <c r="G110" s="10">
        <v>548833.71</v>
      </c>
      <c r="H110" s="10">
        <v>359518.81</v>
      </c>
      <c r="I110" s="10">
        <v>262099.31</v>
      </c>
      <c r="J110" s="10">
        <v>5865.56</v>
      </c>
      <c r="K110" s="4"/>
      <c r="L110" s="4"/>
    </row>
    <row r="111" spans="1:12" x14ac:dyDescent="0.2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2">
      <c r="B112" s="26" t="s">
        <v>287</v>
      </c>
      <c r="C112" s="11">
        <f t="shared" ref="C112:J112" si="1">SUBTOTAL(9,C79:C111)</f>
        <v>71500830.419999987</v>
      </c>
      <c r="D112" s="11">
        <f t="shared" si="1"/>
        <v>4863923.0299999993</v>
      </c>
      <c r="E112" s="11">
        <f t="shared" si="1"/>
        <v>57453984.390000008</v>
      </c>
      <c r="F112" s="11">
        <f t="shared" si="1"/>
        <v>13629517.590000002</v>
      </c>
      <c r="G112" s="11">
        <f t="shared" si="1"/>
        <v>14461448.84</v>
      </c>
      <c r="H112" s="11">
        <f t="shared" si="1"/>
        <v>8892511.2000000011</v>
      </c>
      <c r="I112" s="11">
        <f t="shared" si="1"/>
        <v>16139800</v>
      </c>
      <c r="J112" s="11">
        <f t="shared" si="1"/>
        <v>697897.2200000002</v>
      </c>
      <c r="K112" s="4"/>
      <c r="L112" s="4"/>
    </row>
    <row r="113" spans="1:13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8.75" x14ac:dyDescent="0.3">
      <c r="B114" s="230" t="s">
        <v>320</v>
      </c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</row>
    <row r="115" spans="1:13" ht="25.5" customHeight="1" x14ac:dyDescent="0.2">
      <c r="B115" s="13" t="s">
        <v>594</v>
      </c>
      <c r="C115" s="231" t="s">
        <v>362</v>
      </c>
      <c r="D115" s="232"/>
      <c r="E115" s="231" t="s">
        <v>363</v>
      </c>
      <c r="F115" s="232"/>
      <c r="G115" s="231" t="s">
        <v>353</v>
      </c>
      <c r="H115" s="232"/>
      <c r="I115" s="242"/>
      <c r="J115" s="241"/>
      <c r="K115" s="237" t="s">
        <v>162</v>
      </c>
      <c r="L115" s="234"/>
      <c r="M115" s="6"/>
    </row>
    <row r="116" spans="1:13" x14ac:dyDescent="0.2">
      <c r="B116" s="26"/>
      <c r="C116" s="27" t="s">
        <v>313</v>
      </c>
      <c r="D116" s="27" t="s">
        <v>314</v>
      </c>
      <c r="E116" s="27" t="s">
        <v>313</v>
      </c>
      <c r="F116" s="27" t="s">
        <v>314</v>
      </c>
      <c r="G116" s="27" t="s">
        <v>313</v>
      </c>
      <c r="H116" s="27" t="s">
        <v>314</v>
      </c>
      <c r="I116" s="28"/>
      <c r="J116" s="28"/>
      <c r="K116" s="27" t="s">
        <v>313</v>
      </c>
      <c r="L116" s="27" t="s">
        <v>314</v>
      </c>
    </row>
    <row r="117" spans="1:13" x14ac:dyDescent="0.2">
      <c r="B117" s="26"/>
      <c r="C117" s="27" t="s">
        <v>315</v>
      </c>
      <c r="D117" s="27" t="s">
        <v>315</v>
      </c>
      <c r="E117" s="27" t="s">
        <v>315</v>
      </c>
      <c r="F117" s="27" t="s">
        <v>315</v>
      </c>
      <c r="G117" s="27" t="s">
        <v>315</v>
      </c>
      <c r="H117" s="27" t="s">
        <v>315</v>
      </c>
      <c r="I117" s="28"/>
      <c r="J117" s="28"/>
      <c r="K117" s="27" t="s">
        <v>315</v>
      </c>
      <c r="L117" s="27" t="s">
        <v>315</v>
      </c>
    </row>
    <row r="118" spans="1:13" x14ac:dyDescent="0.2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2">
      <c r="A119" s="1" t="s">
        <v>688</v>
      </c>
      <c r="B119" s="26" t="s">
        <v>692</v>
      </c>
      <c r="C119" s="10">
        <v>5111600</v>
      </c>
      <c r="D119" s="10">
        <v>8683200</v>
      </c>
      <c r="E119" s="10">
        <v>1397400</v>
      </c>
      <c r="F119" s="10">
        <v>10700</v>
      </c>
      <c r="G119" s="10">
        <v>17400</v>
      </c>
      <c r="H119" s="10">
        <v>512000</v>
      </c>
      <c r="I119" s="30"/>
      <c r="J119" s="30"/>
      <c r="K119" s="10">
        <f t="shared" ref="K119:K149" si="2">C41+E41+G41+I41+C80+E80+G80+I80+C119+E119+G119</f>
        <v>29266800</v>
      </c>
      <c r="L119" s="10">
        <f t="shared" ref="L119:L149" si="3">D41+F41+H41+J41+D80+F80+H80+J80+D119+F119+H119</f>
        <v>15396500</v>
      </c>
    </row>
    <row r="120" spans="1:13" x14ac:dyDescent="0.2">
      <c r="A120" s="1" t="s">
        <v>688</v>
      </c>
      <c r="B120" s="26" t="s">
        <v>695</v>
      </c>
      <c r="C120" s="10">
        <v>15381201</v>
      </c>
      <c r="D120" s="10">
        <v>35345000</v>
      </c>
      <c r="E120" s="10">
        <v>4541187</v>
      </c>
      <c r="F120" s="10">
        <v>76872</v>
      </c>
      <c r="G120" s="10">
        <v>3684266</v>
      </c>
      <c r="H120" s="10">
        <v>3058650</v>
      </c>
      <c r="I120" s="30"/>
      <c r="J120" s="30"/>
      <c r="K120" s="10">
        <f t="shared" si="2"/>
        <v>117046880</v>
      </c>
      <c r="L120" s="10">
        <f t="shared" si="3"/>
        <v>55637259</v>
      </c>
    </row>
    <row r="121" spans="1:13" x14ac:dyDescent="0.2">
      <c r="A121" s="1" t="s">
        <v>688</v>
      </c>
      <c r="B121" s="26" t="s">
        <v>698</v>
      </c>
      <c r="C121" s="10">
        <v>1454277.54</v>
      </c>
      <c r="D121" s="10">
        <v>4509409.32</v>
      </c>
      <c r="E121" s="10">
        <v>43700</v>
      </c>
      <c r="F121" s="10">
        <v>0</v>
      </c>
      <c r="G121" s="10">
        <v>57436.95</v>
      </c>
      <c r="H121" s="10">
        <v>0</v>
      </c>
      <c r="I121" s="30"/>
      <c r="J121" s="30"/>
      <c r="K121" s="10">
        <f t="shared" si="2"/>
        <v>13649833.52</v>
      </c>
      <c r="L121" s="10">
        <f t="shared" si="3"/>
        <v>8987803.5</v>
      </c>
    </row>
    <row r="122" spans="1:13" x14ac:dyDescent="0.2">
      <c r="A122" s="1" t="s">
        <v>688</v>
      </c>
      <c r="B122" s="26" t="s">
        <v>689</v>
      </c>
      <c r="C122" s="10">
        <v>243085.55</v>
      </c>
      <c r="D122" s="10">
        <v>398903</v>
      </c>
      <c r="E122" s="10">
        <v>106888.63</v>
      </c>
      <c r="F122" s="10">
        <v>2205</v>
      </c>
      <c r="G122" s="10">
        <v>0</v>
      </c>
      <c r="H122" s="10">
        <v>32000</v>
      </c>
      <c r="I122" s="30"/>
      <c r="J122" s="30"/>
      <c r="K122" s="10">
        <f t="shared" si="2"/>
        <v>10299438.92</v>
      </c>
      <c r="L122" s="10">
        <f t="shared" si="3"/>
        <v>5694190</v>
      </c>
    </row>
    <row r="123" spans="1:13" x14ac:dyDescent="0.2">
      <c r="A123" s="1" t="s">
        <v>688</v>
      </c>
      <c r="B123" s="26" t="s">
        <v>690</v>
      </c>
      <c r="C123" s="10">
        <v>528850.27</v>
      </c>
      <c r="D123" s="10">
        <v>629524.81999999995</v>
      </c>
      <c r="E123" s="10">
        <v>148876.69</v>
      </c>
      <c r="F123" s="10">
        <v>8965.52</v>
      </c>
      <c r="G123" s="10">
        <v>572430.77</v>
      </c>
      <c r="H123" s="10">
        <v>438395.29</v>
      </c>
      <c r="I123" s="30"/>
      <c r="J123" s="30"/>
      <c r="K123" s="10">
        <f t="shared" si="2"/>
        <v>19920261.140000004</v>
      </c>
      <c r="L123" s="10">
        <f t="shared" si="3"/>
        <v>13114408.689999999</v>
      </c>
    </row>
    <row r="124" spans="1:13" x14ac:dyDescent="0.2">
      <c r="A124" s="1" t="s">
        <v>688</v>
      </c>
      <c r="B124" s="26" t="s">
        <v>691</v>
      </c>
      <c r="C124" s="10">
        <v>890804.43</v>
      </c>
      <c r="D124" s="10">
        <v>1323796.17</v>
      </c>
      <c r="E124" s="10">
        <v>719003.72</v>
      </c>
      <c r="F124" s="10">
        <v>32817.589999999997</v>
      </c>
      <c r="G124" s="10">
        <v>0</v>
      </c>
      <c r="H124" s="10">
        <v>0</v>
      </c>
      <c r="I124" s="30"/>
      <c r="J124" s="30"/>
      <c r="K124" s="10">
        <f t="shared" si="2"/>
        <v>30659828.66</v>
      </c>
      <c r="L124" s="10">
        <f t="shared" si="3"/>
        <v>21623241.379999999</v>
      </c>
    </row>
    <row r="125" spans="1:13" x14ac:dyDescent="0.2">
      <c r="A125" s="1" t="s">
        <v>688</v>
      </c>
      <c r="B125" s="26" t="s">
        <v>693</v>
      </c>
      <c r="C125" s="10">
        <v>2615733</v>
      </c>
      <c r="D125" s="10">
        <v>1457640</v>
      </c>
      <c r="E125" s="10">
        <v>2143128</v>
      </c>
      <c r="F125" s="10">
        <v>92546</v>
      </c>
      <c r="G125" s="10">
        <v>2810336</v>
      </c>
      <c r="H125" s="10">
        <v>1810258</v>
      </c>
      <c r="I125" s="30"/>
      <c r="J125" s="30"/>
      <c r="K125" s="10">
        <f t="shared" si="2"/>
        <v>84308506</v>
      </c>
      <c r="L125" s="10">
        <f t="shared" si="3"/>
        <v>51407720</v>
      </c>
    </row>
    <row r="126" spans="1:13" x14ac:dyDescent="0.2">
      <c r="A126" s="1" t="s">
        <v>688</v>
      </c>
      <c r="B126" s="26" t="s">
        <v>694</v>
      </c>
      <c r="C126" s="10">
        <v>1142397</v>
      </c>
      <c r="D126" s="10">
        <v>1020412</v>
      </c>
      <c r="E126" s="10">
        <v>736921</v>
      </c>
      <c r="F126" s="10">
        <v>90301</v>
      </c>
      <c r="G126" s="10">
        <v>119147</v>
      </c>
      <c r="H126" s="10">
        <v>123512</v>
      </c>
      <c r="I126" s="30"/>
      <c r="J126" s="30"/>
      <c r="K126" s="10">
        <f t="shared" si="2"/>
        <v>44836067</v>
      </c>
      <c r="L126" s="10">
        <f t="shared" si="3"/>
        <v>27602856</v>
      </c>
    </row>
    <row r="127" spans="1:13" x14ac:dyDescent="0.2">
      <c r="A127" s="1" t="s">
        <v>688</v>
      </c>
      <c r="B127" s="26" t="s">
        <v>696</v>
      </c>
      <c r="C127" s="10">
        <v>2466406.9300000002</v>
      </c>
      <c r="D127" s="10">
        <v>6543064.8300000001</v>
      </c>
      <c r="E127" s="10">
        <v>1500480.43</v>
      </c>
      <c r="F127" s="10">
        <v>50654.95</v>
      </c>
      <c r="G127" s="10">
        <v>555244.17000000004</v>
      </c>
      <c r="H127" s="10">
        <v>619425.41</v>
      </c>
      <c r="I127" s="30"/>
      <c r="J127" s="30"/>
      <c r="K127" s="10">
        <f t="shared" si="2"/>
        <v>29477574.359999999</v>
      </c>
      <c r="L127" s="10">
        <f t="shared" si="3"/>
        <v>11937052.719999999</v>
      </c>
    </row>
    <row r="128" spans="1:13" x14ac:dyDescent="0.2">
      <c r="A128" s="1" t="s">
        <v>688</v>
      </c>
      <c r="B128" s="26" t="s">
        <v>697</v>
      </c>
      <c r="C128" s="10">
        <v>797738.89</v>
      </c>
      <c r="D128" s="10">
        <v>1661734.36</v>
      </c>
      <c r="E128" s="10">
        <v>1651611.61</v>
      </c>
      <c r="F128" s="10">
        <v>23749.74</v>
      </c>
      <c r="G128" s="10">
        <v>422402.89</v>
      </c>
      <c r="H128" s="10">
        <v>539915.18000000005</v>
      </c>
      <c r="I128" s="30"/>
      <c r="J128" s="30"/>
      <c r="K128" s="10">
        <f t="shared" si="2"/>
        <v>27309991.109999999</v>
      </c>
      <c r="L128" s="10">
        <f t="shared" si="3"/>
        <v>6930607.9900000002</v>
      </c>
    </row>
    <row r="129" spans="1:12" x14ac:dyDescent="0.2">
      <c r="A129" s="1" t="s">
        <v>688</v>
      </c>
      <c r="B129" s="26" t="s">
        <v>699</v>
      </c>
      <c r="C129" s="10">
        <v>814119.09</v>
      </c>
      <c r="D129" s="10">
        <v>752587.79</v>
      </c>
      <c r="E129" s="10">
        <v>934438.63</v>
      </c>
      <c r="F129" s="10">
        <v>9710.2800000000007</v>
      </c>
      <c r="G129" s="10">
        <v>309987.02</v>
      </c>
      <c r="H129" s="10">
        <v>475520.94</v>
      </c>
      <c r="I129" s="30"/>
      <c r="J129" s="30"/>
      <c r="K129" s="10">
        <f t="shared" si="2"/>
        <v>39491468.190000013</v>
      </c>
      <c r="L129" s="10">
        <f t="shared" si="3"/>
        <v>27512186.620000001</v>
      </c>
    </row>
    <row r="130" spans="1:12" x14ac:dyDescent="0.2">
      <c r="A130" s="1" t="s">
        <v>688</v>
      </c>
      <c r="B130" s="26" t="s">
        <v>700</v>
      </c>
      <c r="C130" s="10">
        <v>1967129.19</v>
      </c>
      <c r="D130" s="10">
        <v>3104274.61</v>
      </c>
      <c r="E130" s="10">
        <v>3228075.85</v>
      </c>
      <c r="F130" s="10">
        <v>274552.96000000002</v>
      </c>
      <c r="G130" s="10">
        <v>226243.41</v>
      </c>
      <c r="H130" s="10">
        <v>280927.84999999998</v>
      </c>
      <c r="I130" s="30"/>
      <c r="J130" s="30"/>
      <c r="K130" s="10">
        <f t="shared" si="2"/>
        <v>36822354.009999998</v>
      </c>
      <c r="L130" s="10">
        <f t="shared" si="3"/>
        <v>23444554.480000004</v>
      </c>
    </row>
    <row r="131" spans="1:12" x14ac:dyDescent="0.2">
      <c r="A131" s="1" t="s">
        <v>688</v>
      </c>
      <c r="B131" s="26" t="s">
        <v>701</v>
      </c>
      <c r="C131" s="10">
        <v>2280794.19</v>
      </c>
      <c r="D131" s="10">
        <v>3216766.33</v>
      </c>
      <c r="E131" s="10">
        <v>4415517.74</v>
      </c>
      <c r="F131" s="10">
        <v>899612.87</v>
      </c>
      <c r="G131" s="10">
        <v>0</v>
      </c>
      <c r="H131" s="10">
        <v>0</v>
      </c>
      <c r="I131" s="30"/>
      <c r="J131" s="30"/>
      <c r="K131" s="10">
        <f t="shared" si="2"/>
        <v>35580911.360000007</v>
      </c>
      <c r="L131" s="10">
        <f t="shared" si="3"/>
        <v>15715034</v>
      </c>
    </row>
    <row r="132" spans="1:12" x14ac:dyDescent="0.2">
      <c r="A132" s="1" t="s">
        <v>688</v>
      </c>
      <c r="B132" s="26" t="s">
        <v>702</v>
      </c>
      <c r="C132" s="10">
        <v>1084200.68</v>
      </c>
      <c r="D132" s="10">
        <v>2323419.5299999998</v>
      </c>
      <c r="E132" s="10">
        <v>175233.38</v>
      </c>
      <c r="F132" s="10">
        <v>10120.44</v>
      </c>
      <c r="G132" s="10">
        <v>807000.27</v>
      </c>
      <c r="H132" s="10">
        <v>358278.09</v>
      </c>
      <c r="I132" s="30"/>
      <c r="J132" s="30"/>
      <c r="K132" s="10">
        <f t="shared" si="2"/>
        <v>22327872.079999994</v>
      </c>
      <c r="L132" s="10">
        <f t="shared" si="3"/>
        <v>15970338.949999999</v>
      </c>
    </row>
    <row r="133" spans="1:12" x14ac:dyDescent="0.2">
      <c r="A133" s="1" t="s">
        <v>688</v>
      </c>
      <c r="B133" s="26" t="s">
        <v>703</v>
      </c>
      <c r="C133" s="10">
        <v>380541.41</v>
      </c>
      <c r="D133" s="10">
        <v>552738.47</v>
      </c>
      <c r="E133" s="10">
        <v>604884.07999999996</v>
      </c>
      <c r="F133" s="10">
        <v>14550.33</v>
      </c>
      <c r="G133" s="10">
        <v>635731.72</v>
      </c>
      <c r="H133" s="10">
        <v>770021.17</v>
      </c>
      <c r="I133" s="30"/>
      <c r="J133" s="30"/>
      <c r="K133" s="10">
        <f t="shared" si="2"/>
        <v>21252681.129999999</v>
      </c>
      <c r="L133" s="10">
        <f t="shared" si="3"/>
        <v>15716582.210000003</v>
      </c>
    </row>
    <row r="134" spans="1:12" x14ac:dyDescent="0.2">
      <c r="A134" s="1" t="s">
        <v>688</v>
      </c>
      <c r="B134" s="26" t="s">
        <v>704</v>
      </c>
      <c r="C134" s="10">
        <v>82295.87</v>
      </c>
      <c r="D134" s="10">
        <v>125606.61</v>
      </c>
      <c r="E134" s="10">
        <v>626923</v>
      </c>
      <c r="F134" s="10">
        <v>42435.35</v>
      </c>
      <c r="G134" s="10">
        <v>1046742.22</v>
      </c>
      <c r="H134" s="10">
        <v>809905.25</v>
      </c>
      <c r="I134" s="30"/>
      <c r="J134" s="30"/>
      <c r="K134" s="10">
        <f t="shared" si="2"/>
        <v>12705065.290000001</v>
      </c>
      <c r="L134" s="10">
        <f t="shared" si="3"/>
        <v>9289744.3599999994</v>
      </c>
    </row>
    <row r="135" spans="1:12" x14ac:dyDescent="0.2">
      <c r="A135" s="1" t="s">
        <v>688</v>
      </c>
      <c r="B135" s="26" t="s">
        <v>705</v>
      </c>
      <c r="C135" s="10">
        <v>1475393.09</v>
      </c>
      <c r="D135" s="10">
        <v>2340428.73</v>
      </c>
      <c r="E135" s="10">
        <v>1295176.23</v>
      </c>
      <c r="F135" s="10">
        <v>31229.439999999999</v>
      </c>
      <c r="G135" s="10">
        <v>734523.02</v>
      </c>
      <c r="H135" s="10">
        <v>570872.49</v>
      </c>
      <c r="I135" s="30"/>
      <c r="J135" s="30"/>
      <c r="K135" s="10">
        <f t="shared" si="2"/>
        <v>39420854.620000012</v>
      </c>
      <c r="L135" s="10">
        <f t="shared" si="3"/>
        <v>20245675.009999998</v>
      </c>
    </row>
    <row r="136" spans="1:12" x14ac:dyDescent="0.2">
      <c r="A136" s="1" t="s">
        <v>688</v>
      </c>
      <c r="B136" s="26" t="s">
        <v>706</v>
      </c>
      <c r="C136" s="10">
        <v>800284.88</v>
      </c>
      <c r="D136" s="10">
        <v>823815.46</v>
      </c>
      <c r="E136" s="10">
        <v>429883.77</v>
      </c>
      <c r="F136" s="10">
        <v>12356.59</v>
      </c>
      <c r="G136" s="10">
        <v>25682.75</v>
      </c>
      <c r="H136" s="10">
        <v>240000</v>
      </c>
      <c r="I136" s="30"/>
      <c r="J136" s="30"/>
      <c r="K136" s="10">
        <f t="shared" si="2"/>
        <v>11225085.860000001</v>
      </c>
      <c r="L136" s="10">
        <f t="shared" si="3"/>
        <v>6488333.2699999996</v>
      </c>
    </row>
    <row r="137" spans="1:12" x14ac:dyDescent="0.2">
      <c r="A137" s="1" t="s">
        <v>688</v>
      </c>
      <c r="B137" s="26" t="s">
        <v>707</v>
      </c>
      <c r="C137" s="10">
        <v>1334631.3</v>
      </c>
      <c r="D137" s="10">
        <v>2431432.75</v>
      </c>
      <c r="E137" s="10">
        <v>635576.29</v>
      </c>
      <c r="F137" s="10">
        <v>16735.95</v>
      </c>
      <c r="G137" s="10">
        <v>443840.96</v>
      </c>
      <c r="H137" s="10">
        <v>753077.29</v>
      </c>
      <c r="I137" s="30"/>
      <c r="J137" s="30"/>
      <c r="K137" s="10">
        <f t="shared" si="2"/>
        <v>20105291.110000003</v>
      </c>
      <c r="L137" s="10">
        <f t="shared" si="3"/>
        <v>10996282.07</v>
      </c>
    </row>
    <row r="138" spans="1:12" x14ac:dyDescent="0.2">
      <c r="A138" s="1" t="s">
        <v>688</v>
      </c>
      <c r="B138" s="26" t="s">
        <v>708</v>
      </c>
      <c r="C138" s="10">
        <v>1330349</v>
      </c>
      <c r="D138" s="10">
        <v>2494729</v>
      </c>
      <c r="E138" s="10">
        <v>2355795</v>
      </c>
      <c r="F138" s="10">
        <v>1443294</v>
      </c>
      <c r="G138" s="10">
        <v>1017452</v>
      </c>
      <c r="H138" s="10">
        <v>722971</v>
      </c>
      <c r="I138" s="30"/>
      <c r="J138" s="30"/>
      <c r="K138" s="10">
        <f t="shared" si="2"/>
        <v>40735261</v>
      </c>
      <c r="L138" s="10">
        <f t="shared" si="3"/>
        <v>31187416</v>
      </c>
    </row>
    <row r="139" spans="1:12" x14ac:dyDescent="0.2">
      <c r="A139" s="1" t="s">
        <v>688</v>
      </c>
      <c r="B139" s="26" t="s">
        <v>709</v>
      </c>
      <c r="C139" s="10">
        <v>1262498</v>
      </c>
      <c r="D139" s="10">
        <v>1773000</v>
      </c>
      <c r="E139" s="10">
        <v>1773831.66</v>
      </c>
      <c r="F139" s="10">
        <v>159946.65</v>
      </c>
      <c r="G139" s="10">
        <v>3594796.07</v>
      </c>
      <c r="H139" s="10">
        <v>2330346.96</v>
      </c>
      <c r="I139" s="30"/>
      <c r="J139" s="30"/>
      <c r="K139" s="10">
        <f t="shared" si="2"/>
        <v>37818352.919999994</v>
      </c>
      <c r="L139" s="10">
        <f t="shared" si="3"/>
        <v>21011430.810000002</v>
      </c>
    </row>
    <row r="140" spans="1:12" x14ac:dyDescent="0.2">
      <c r="A140" s="1" t="s">
        <v>688</v>
      </c>
      <c r="B140" s="26" t="s">
        <v>710</v>
      </c>
      <c r="C140" s="10">
        <v>763273.67</v>
      </c>
      <c r="D140" s="10">
        <v>660128.13</v>
      </c>
      <c r="E140" s="10">
        <v>71472.13</v>
      </c>
      <c r="F140" s="10">
        <v>50806.96</v>
      </c>
      <c r="G140" s="10">
        <v>822518.43</v>
      </c>
      <c r="H140" s="10">
        <v>106331.19</v>
      </c>
      <c r="I140" s="30"/>
      <c r="J140" s="30"/>
      <c r="K140" s="10">
        <f t="shared" si="2"/>
        <v>17582022.180000003</v>
      </c>
      <c r="L140" s="10">
        <f t="shared" si="3"/>
        <v>11263321.370000001</v>
      </c>
    </row>
    <row r="141" spans="1:12" x14ac:dyDescent="0.2">
      <c r="A141" s="1" t="s">
        <v>688</v>
      </c>
      <c r="B141" s="26" t="s">
        <v>711</v>
      </c>
      <c r="C141" s="10">
        <v>271423</v>
      </c>
      <c r="D141" s="10">
        <v>769446</v>
      </c>
      <c r="E141" s="10">
        <v>532013</v>
      </c>
      <c r="F141" s="10">
        <v>228857</v>
      </c>
      <c r="G141" s="10">
        <v>533345</v>
      </c>
      <c r="H141" s="10">
        <v>76819</v>
      </c>
      <c r="I141" s="30"/>
      <c r="J141" s="30"/>
      <c r="K141" s="10">
        <f t="shared" si="2"/>
        <v>16230964</v>
      </c>
      <c r="L141" s="10">
        <f t="shared" si="3"/>
        <v>11382440</v>
      </c>
    </row>
    <row r="142" spans="1:12" x14ac:dyDescent="0.2">
      <c r="A142" s="1" t="s">
        <v>688</v>
      </c>
      <c r="B142" s="26" t="s">
        <v>712</v>
      </c>
      <c r="C142" s="10">
        <v>0</v>
      </c>
      <c r="D142" s="10">
        <v>0</v>
      </c>
      <c r="E142" s="10">
        <v>139651.32999999999</v>
      </c>
      <c r="F142" s="10">
        <v>5072.1400000000003</v>
      </c>
      <c r="G142" s="10">
        <v>1707253.65</v>
      </c>
      <c r="H142" s="10">
        <v>1187290.71</v>
      </c>
      <c r="I142" s="30"/>
      <c r="J142" s="30"/>
      <c r="K142" s="10">
        <f t="shared" si="2"/>
        <v>21626276.699999996</v>
      </c>
      <c r="L142" s="10">
        <f t="shared" si="3"/>
        <v>15798962.090000004</v>
      </c>
    </row>
    <row r="143" spans="1:12" x14ac:dyDescent="0.2">
      <c r="A143" s="1" t="s">
        <v>688</v>
      </c>
      <c r="B143" s="26" t="s">
        <v>713</v>
      </c>
      <c r="C143" s="10">
        <v>490967.12</v>
      </c>
      <c r="D143" s="10">
        <v>2010425.56</v>
      </c>
      <c r="E143" s="10">
        <v>428441.47</v>
      </c>
      <c r="F143" s="10">
        <v>11513.27</v>
      </c>
      <c r="G143" s="10">
        <v>1592065.01</v>
      </c>
      <c r="H143" s="10">
        <v>944178.42</v>
      </c>
      <c r="I143" s="30"/>
      <c r="J143" s="30"/>
      <c r="K143" s="10">
        <f t="shared" si="2"/>
        <v>22714593.400000002</v>
      </c>
      <c r="L143" s="10">
        <f t="shared" si="3"/>
        <v>17765517.370000001</v>
      </c>
    </row>
    <row r="144" spans="1:12" x14ac:dyDescent="0.2">
      <c r="A144" s="1" t="s">
        <v>688</v>
      </c>
      <c r="B144" s="26" t="s">
        <v>714</v>
      </c>
      <c r="C144" s="10">
        <v>484600</v>
      </c>
      <c r="D144" s="10">
        <v>654000</v>
      </c>
      <c r="E144" s="10">
        <v>850800</v>
      </c>
      <c r="F144" s="10">
        <v>18200</v>
      </c>
      <c r="G144" s="10">
        <v>115500</v>
      </c>
      <c r="H144" s="10">
        <v>249500</v>
      </c>
      <c r="I144" s="30"/>
      <c r="J144" s="30"/>
      <c r="K144" s="10">
        <f t="shared" si="2"/>
        <v>30930300</v>
      </c>
      <c r="L144" s="10">
        <f t="shared" si="3"/>
        <v>4976100</v>
      </c>
    </row>
    <row r="145" spans="1:13" x14ac:dyDescent="0.2">
      <c r="A145" s="1" t="s">
        <v>688</v>
      </c>
      <c r="B145" s="26" t="s">
        <v>715</v>
      </c>
      <c r="C145" s="10">
        <v>2114556.15</v>
      </c>
      <c r="D145" s="10">
        <v>3136849.7</v>
      </c>
      <c r="E145" s="10">
        <v>2675828.8199999998</v>
      </c>
      <c r="F145" s="10">
        <v>31065.96</v>
      </c>
      <c r="G145" s="10">
        <v>126064</v>
      </c>
      <c r="H145" s="10">
        <v>255000</v>
      </c>
      <c r="I145" s="30"/>
      <c r="J145" s="30"/>
      <c r="K145" s="10">
        <f t="shared" si="2"/>
        <v>49771833.580000006</v>
      </c>
      <c r="L145" s="10">
        <f t="shared" si="3"/>
        <v>33312949.32</v>
      </c>
    </row>
    <row r="146" spans="1:13" x14ac:dyDescent="0.2">
      <c r="A146" s="1" t="s">
        <v>688</v>
      </c>
      <c r="B146" s="26" t="s">
        <v>716</v>
      </c>
      <c r="C146" s="10">
        <v>1300766.5</v>
      </c>
      <c r="D146" s="10">
        <v>2434348.89</v>
      </c>
      <c r="E146" s="10">
        <v>397930.32</v>
      </c>
      <c r="F146" s="10">
        <v>15846.25</v>
      </c>
      <c r="G146" s="10">
        <v>3077670.08</v>
      </c>
      <c r="H146" s="10">
        <v>2532147.44</v>
      </c>
      <c r="I146" s="30"/>
      <c r="J146" s="30"/>
      <c r="K146" s="10">
        <f t="shared" si="2"/>
        <v>37127439.589999996</v>
      </c>
      <c r="L146" s="10">
        <f t="shared" si="3"/>
        <v>25376701.640000001</v>
      </c>
    </row>
    <row r="147" spans="1:13" x14ac:dyDescent="0.2">
      <c r="A147" s="1" t="s">
        <v>688</v>
      </c>
      <c r="B147" s="26" t="s">
        <v>717</v>
      </c>
      <c r="C147" s="10">
        <v>891283.23</v>
      </c>
      <c r="D147" s="10">
        <v>1878474.54</v>
      </c>
      <c r="E147" s="10">
        <v>1449724.28</v>
      </c>
      <c r="F147" s="10">
        <v>93724.87</v>
      </c>
      <c r="G147" s="10">
        <v>120416.71</v>
      </c>
      <c r="H147" s="10">
        <v>7500</v>
      </c>
      <c r="I147" s="30"/>
      <c r="J147" s="30"/>
      <c r="K147" s="10">
        <f t="shared" si="2"/>
        <v>18353610.720000003</v>
      </c>
      <c r="L147" s="10">
        <f t="shared" si="3"/>
        <v>13316522.560000001</v>
      </c>
    </row>
    <row r="148" spans="1:13" x14ac:dyDescent="0.2">
      <c r="A148" s="1" t="s">
        <v>688</v>
      </c>
      <c r="B148" s="26" t="s">
        <v>718</v>
      </c>
      <c r="C148" s="10">
        <v>1428020</v>
      </c>
      <c r="D148" s="10">
        <v>2916878</v>
      </c>
      <c r="E148" s="10">
        <v>343432</v>
      </c>
      <c r="F148" s="10">
        <v>2362</v>
      </c>
      <c r="G148" s="10">
        <v>1053031</v>
      </c>
      <c r="H148" s="10">
        <v>1001133</v>
      </c>
      <c r="I148" s="30"/>
      <c r="J148" s="30"/>
      <c r="K148" s="10">
        <f t="shared" si="2"/>
        <v>29940100</v>
      </c>
      <c r="L148" s="10">
        <f t="shared" si="3"/>
        <v>17538211</v>
      </c>
    </row>
    <row r="149" spans="1:13" x14ac:dyDescent="0.2">
      <c r="A149" s="1" t="s">
        <v>424</v>
      </c>
      <c r="B149" s="26" t="s">
        <v>719</v>
      </c>
      <c r="C149" s="10">
        <v>1500875.72</v>
      </c>
      <c r="D149" s="10">
        <v>2437529.25</v>
      </c>
      <c r="E149" s="10">
        <v>332081.15000000002</v>
      </c>
      <c r="F149" s="10">
        <v>12198.53</v>
      </c>
      <c r="G149" s="10">
        <v>67226.759999999995</v>
      </c>
      <c r="H149" s="10">
        <v>130000</v>
      </c>
      <c r="I149" s="30"/>
      <c r="J149" s="30"/>
      <c r="K149" s="10">
        <f t="shared" si="2"/>
        <v>23849756.719999999</v>
      </c>
      <c r="L149" s="10">
        <f t="shared" si="3"/>
        <v>13556477.560000001</v>
      </c>
    </row>
    <row r="150" spans="1:13" x14ac:dyDescent="0.2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2">
      <c r="B151" s="26" t="s">
        <v>287</v>
      </c>
      <c r="C151" s="11">
        <f t="shared" ref="C151:H151" si="4">SUBTOTAL(9,C118:C150)</f>
        <v>52690096.699999988</v>
      </c>
      <c r="D151" s="11">
        <f t="shared" si="4"/>
        <v>98409563.850000009</v>
      </c>
      <c r="E151" s="11">
        <f t="shared" si="4"/>
        <v>36685907.209999986</v>
      </c>
      <c r="F151" s="11">
        <f t="shared" si="4"/>
        <v>3773003.64</v>
      </c>
      <c r="G151" s="11">
        <f t="shared" si="4"/>
        <v>26295753.860000003</v>
      </c>
      <c r="H151" s="11">
        <f t="shared" si="4"/>
        <v>20935976.680000003</v>
      </c>
      <c r="I151" s="4"/>
      <c r="J151" s="4"/>
      <c r="K151" s="11">
        <f>SUBTOTAL(9,K118:K150)</f>
        <v>992387275.17000008</v>
      </c>
      <c r="L151" s="11">
        <f>SUBTOTAL(9,L118:L150)</f>
        <v>580196419.96999991</v>
      </c>
    </row>
    <row r="152" spans="1:13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2">
      <c r="B153" s="26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2">
      <c r="B154" s="26"/>
      <c r="C154" s="235"/>
      <c r="D154" s="235"/>
      <c r="E154" s="235"/>
      <c r="F154" s="235"/>
      <c r="G154" s="235"/>
      <c r="H154" s="235"/>
      <c r="I154" s="235"/>
      <c r="J154" s="241"/>
      <c r="K154" s="237" t="s">
        <v>162</v>
      </c>
      <c r="L154" s="234"/>
      <c r="M154" s="6"/>
    </row>
    <row r="155" spans="1:13" x14ac:dyDescent="0.2">
      <c r="B155" s="15"/>
      <c r="C155" s="28"/>
      <c r="D155" s="28"/>
      <c r="E155" s="28"/>
      <c r="F155" s="28"/>
      <c r="G155" s="26"/>
      <c r="H155" s="28"/>
      <c r="I155" s="27"/>
      <c r="J155" s="27"/>
      <c r="K155" s="149" t="s">
        <v>313</v>
      </c>
      <c r="L155" s="28" t="s">
        <v>314</v>
      </c>
    </row>
    <row r="156" spans="1:13" x14ac:dyDescent="0.2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315</v>
      </c>
      <c r="L156" s="28" t="s">
        <v>315</v>
      </c>
    </row>
    <row r="157" spans="1:13" x14ac:dyDescent="0.2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x14ac:dyDescent="0.2">
      <c r="A158" s="31" t="s">
        <v>175</v>
      </c>
      <c r="B158" s="26"/>
      <c r="C158" s="4"/>
      <c r="D158" s="4"/>
      <c r="E158" s="4"/>
      <c r="F158" s="4"/>
      <c r="G158" s="4"/>
      <c r="H158" s="240" t="s">
        <v>595</v>
      </c>
      <c r="I158" s="240"/>
      <c r="J158" s="240"/>
      <c r="K158" s="145">
        <v>0</v>
      </c>
      <c r="L158" s="145">
        <v>0</v>
      </c>
    </row>
    <row r="159" spans="1:13" x14ac:dyDescent="0.2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992387275.17000008</v>
      </c>
      <c r="L159" s="15">
        <f>L151+L158</f>
        <v>580196419.96999991</v>
      </c>
    </row>
    <row r="160" spans="1:13" x14ac:dyDescent="0.2">
      <c r="A160" s="31" t="s">
        <v>179</v>
      </c>
      <c r="B160" s="26"/>
      <c r="C160" s="4"/>
      <c r="D160" s="4"/>
      <c r="E160" s="4"/>
      <c r="F160" s="4"/>
      <c r="G160" s="4"/>
      <c r="H160" s="238" t="s">
        <v>560</v>
      </c>
      <c r="I160" s="238"/>
      <c r="J160" s="238"/>
      <c r="K160" s="4">
        <v>3166463.56</v>
      </c>
      <c r="L160" s="4">
        <v>3166463.56</v>
      </c>
    </row>
    <row r="161" spans="2:12" ht="13.5" thickBot="1" x14ac:dyDescent="0.25">
      <c r="B161" s="10"/>
      <c r="C161" s="10"/>
      <c r="D161" s="10"/>
      <c r="E161" s="10"/>
      <c r="F161" s="10"/>
      <c r="G161" s="10"/>
      <c r="H161" s="126"/>
      <c r="I161" s="126"/>
      <c r="J161" s="126"/>
      <c r="K161" s="126"/>
      <c r="L161" s="4"/>
    </row>
    <row r="162" spans="2:12" ht="14.25" thickTop="1" thickBot="1" x14ac:dyDescent="0.25">
      <c r="B162" s="10"/>
      <c r="C162" s="10"/>
      <c r="D162" s="10"/>
      <c r="E162" s="10"/>
      <c r="F162" s="10"/>
      <c r="G162" s="10"/>
      <c r="H162" s="239" t="s">
        <v>176</v>
      </c>
      <c r="I162" s="239"/>
      <c r="J162" s="239"/>
      <c r="K162" s="128">
        <f>K159-K160</f>
        <v>989220811.61000013</v>
      </c>
      <c r="L162" s="164">
        <f>L159-L160</f>
        <v>577029956.40999997</v>
      </c>
    </row>
    <row r="163" spans="2:12" ht="13.5" thickTop="1" x14ac:dyDescent="0.2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2">
      <c r="B164" s="10"/>
      <c r="C164" s="10"/>
      <c r="D164" s="10"/>
      <c r="E164" s="10"/>
      <c r="F164" s="10"/>
      <c r="G164" s="10"/>
      <c r="H164" s="4"/>
      <c r="I164" s="4"/>
      <c r="J164" s="4"/>
      <c r="K164" s="4"/>
      <c r="L164" s="4"/>
    </row>
    <row r="165" spans="2:12" x14ac:dyDescent="0.2">
      <c r="B165" s="26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8" spans="2:12" ht="15.75" x14ac:dyDescent="0.25">
      <c r="K168" s="160" t="s">
        <v>172</v>
      </c>
      <c r="L168" s="160" t="s">
        <v>172</v>
      </c>
    </row>
  </sheetData>
  <mergeCells count="24">
    <mergeCell ref="B75:L75"/>
    <mergeCell ref="K115:L115"/>
    <mergeCell ref="E115:F115"/>
    <mergeCell ref="I115:J115"/>
    <mergeCell ref="B36:L36"/>
    <mergeCell ref="C37:D37"/>
    <mergeCell ref="E37:F37"/>
    <mergeCell ref="G37:H37"/>
    <mergeCell ref="I37:J37"/>
    <mergeCell ref="B114:L114"/>
    <mergeCell ref="C76:D76"/>
    <mergeCell ref="E76:F76"/>
    <mergeCell ref="G76:H76"/>
    <mergeCell ref="C154:D154"/>
    <mergeCell ref="G154:H154"/>
    <mergeCell ref="I154:J154"/>
    <mergeCell ref="G115:H115"/>
    <mergeCell ref="I76:J76"/>
    <mergeCell ref="C115:D115"/>
    <mergeCell ref="K154:L154"/>
    <mergeCell ref="E154:F154"/>
    <mergeCell ref="H160:J160"/>
    <mergeCell ref="H162:J162"/>
    <mergeCell ref="H158:J158"/>
  </mergeCells>
  <phoneticPr fontId="0" type="noConversion"/>
  <pageMargins left="0.74803149606299213" right="0.74803149606299213" top="0.51" bottom="0.5" header="0.51181102362204722" footer="0.51181102362204722"/>
  <pageSetup paperSize="9" scale="78" fitToHeight="8" orientation="landscape" r:id="rId1"/>
  <headerFooter alignWithMargins="0"/>
  <rowBreaks count="2" manualBreakCount="2">
    <brk id="74" min="1" max="11" man="1"/>
    <brk id="113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view="pageBreakPreview" topLeftCell="B44" zoomScale="60" zoomScaleNormal="100" workbookViewId="0">
      <selection activeCell="B68" sqref="B68:L116"/>
    </sheetView>
  </sheetViews>
  <sheetFormatPr defaultColWidth="9.140625" defaultRowHeight="12.75" x14ac:dyDescent="0.2"/>
  <cols>
    <col min="1" max="1" width="9.140625" style="1" hidden="1" customWidth="1"/>
    <col min="2" max="2" width="27.7109375" style="1" customWidth="1"/>
    <col min="3" max="10" width="13" style="1" customWidth="1"/>
    <col min="11" max="11" width="17.42578125" style="1" customWidth="1"/>
    <col min="12" max="12" width="15.42578125" style="1" customWidth="1"/>
    <col min="13" max="13" width="13" style="1" customWidth="1"/>
    <col min="14" max="16384" width="9.140625" style="1"/>
  </cols>
  <sheetData>
    <row r="1" spans="1:12" hidden="1" x14ac:dyDescent="0.2">
      <c r="A1" s="1" t="s">
        <v>605</v>
      </c>
    </row>
    <row r="2" spans="1:12" hidden="1" x14ac:dyDescent="0.2">
      <c r="A2" s="1" t="s">
        <v>300</v>
      </c>
    </row>
    <row r="3" spans="1:12" hidden="1" x14ac:dyDescent="0.2">
      <c r="A3" s="1" t="s">
        <v>307</v>
      </c>
      <c r="B3" s="8" t="s">
        <v>322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</row>
    <row r="4" spans="1:12" hidden="1" x14ac:dyDescent="0.2">
      <c r="A4" s="1" t="s">
        <v>289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316</v>
      </c>
      <c r="C5" s="1">
        <v>230</v>
      </c>
      <c r="D5" s="1">
        <v>230</v>
      </c>
      <c r="E5" s="1">
        <v>240</v>
      </c>
      <c r="F5" s="1">
        <v>240</v>
      </c>
      <c r="G5" s="1">
        <v>250</v>
      </c>
      <c r="H5" s="1">
        <v>250</v>
      </c>
      <c r="I5" s="1">
        <v>260</v>
      </c>
      <c r="J5" s="1">
        <v>260</v>
      </c>
      <c r="K5" s="2"/>
      <c r="L5" s="3"/>
    </row>
    <row r="6" spans="1:12" s="22" customFormat="1" ht="12.75" hidden="1" customHeight="1" x14ac:dyDescent="0.2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298</v>
      </c>
    </row>
    <row r="10" spans="1:12" hidden="1" x14ac:dyDescent="0.2">
      <c r="A10" s="1" t="s">
        <v>311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288</v>
      </c>
      <c r="L10" s="31" t="s">
        <v>288</v>
      </c>
    </row>
    <row r="11" spans="1:12" hidden="1" x14ac:dyDescent="0.2">
      <c r="A11" s="1" t="s">
        <v>293</v>
      </c>
      <c r="C11" s="61"/>
      <c r="D11" s="31"/>
      <c r="E11" s="61"/>
      <c r="F11" s="31"/>
      <c r="G11" s="61"/>
      <c r="H11" s="31"/>
      <c r="I11" s="61"/>
      <c r="J11" s="31"/>
      <c r="K11" s="61">
        <v>10</v>
      </c>
      <c r="L11" s="31">
        <v>30</v>
      </c>
    </row>
    <row r="12" spans="1:12" hidden="1" x14ac:dyDescent="0.2">
      <c r="A12" s="1" t="s">
        <v>283</v>
      </c>
      <c r="C12" s="31"/>
      <c r="D12" s="31"/>
      <c r="E12" s="31"/>
      <c r="F12" s="31"/>
      <c r="G12" s="31"/>
      <c r="H12" s="31"/>
      <c r="I12" s="31"/>
      <c r="J12" s="31"/>
      <c r="K12" s="31" t="s">
        <v>182</v>
      </c>
      <c r="L12" s="31" t="s">
        <v>182</v>
      </c>
    </row>
    <row r="13" spans="1:12" s="22" customFormat="1" ht="12.75" hidden="1" customHeight="1" x14ac:dyDescent="0.2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606</v>
      </c>
    </row>
    <row r="16" spans="1:12" hidden="1" x14ac:dyDescent="0.2">
      <c r="A16" s="1" t="s">
        <v>299</v>
      </c>
    </row>
    <row r="17" spans="1:13" hidden="1" x14ac:dyDescent="0.2">
      <c r="A17" s="1" t="s">
        <v>312</v>
      </c>
      <c r="B17" s="8" t="s">
        <v>322</v>
      </c>
      <c r="C17" s="1" t="s">
        <v>288</v>
      </c>
      <c r="D17" s="1" t="s">
        <v>288</v>
      </c>
      <c r="E17" s="1" t="s">
        <v>288</v>
      </c>
      <c r="F17" s="1" t="s">
        <v>288</v>
      </c>
      <c r="G17" s="1" t="s">
        <v>288</v>
      </c>
      <c r="H17" s="1" t="s">
        <v>288</v>
      </c>
      <c r="I17" s="1" t="s">
        <v>288</v>
      </c>
      <c r="J17" s="1" t="s">
        <v>288</v>
      </c>
    </row>
    <row r="18" spans="1:13" hidden="1" x14ac:dyDescent="0.2">
      <c r="A18" s="1" t="s">
        <v>294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3" hidden="1" x14ac:dyDescent="0.2">
      <c r="A19" s="1" t="s">
        <v>284</v>
      </c>
      <c r="C19" s="1">
        <v>270</v>
      </c>
      <c r="D19" s="1">
        <v>270</v>
      </c>
      <c r="E19" s="1">
        <v>280</v>
      </c>
      <c r="F19" s="1">
        <v>280</v>
      </c>
      <c r="G19" s="1">
        <v>290</v>
      </c>
      <c r="H19" s="1">
        <v>290</v>
      </c>
      <c r="I19" s="1">
        <v>800</v>
      </c>
      <c r="J19" s="1">
        <v>800</v>
      </c>
      <c r="K19" s="2"/>
      <c r="L19" s="3"/>
    </row>
    <row r="20" spans="1:13" s="22" customFormat="1" ht="12.75" hidden="1" customHeight="1" x14ac:dyDescent="0.2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3" customFormat="1" x14ac:dyDescent="0.2"/>
    <row r="22" spans="1:13" hidden="1" x14ac:dyDescent="0.2">
      <c r="A22" s="1" t="s">
        <v>183</v>
      </c>
    </row>
    <row r="23" spans="1:13" hidden="1" x14ac:dyDescent="0.2">
      <c r="A23" s="1" t="s">
        <v>435</v>
      </c>
    </row>
    <row r="24" spans="1:13" hidden="1" x14ac:dyDescent="0.2">
      <c r="A24" s="1" t="s">
        <v>436</v>
      </c>
      <c r="B24" s="8"/>
      <c r="C24" s="31"/>
      <c r="D24" s="31"/>
      <c r="E24" s="31"/>
      <c r="F24" s="31"/>
      <c r="G24" s="31"/>
      <c r="H24" s="31"/>
      <c r="K24" s="31" t="s">
        <v>288</v>
      </c>
      <c r="L24" s="1" t="s">
        <v>288</v>
      </c>
    </row>
    <row r="25" spans="1:13" hidden="1" x14ac:dyDescent="0.2">
      <c r="A25" s="1" t="s">
        <v>437</v>
      </c>
      <c r="C25" s="61"/>
      <c r="D25" s="31"/>
      <c r="E25" s="61"/>
      <c r="F25" s="31"/>
      <c r="G25" s="61"/>
      <c r="H25" s="31"/>
      <c r="I25" s="7"/>
      <c r="K25" s="61">
        <v>10</v>
      </c>
      <c r="L25" s="1">
        <v>10</v>
      </c>
    </row>
    <row r="26" spans="1:13" hidden="1" x14ac:dyDescent="0.2">
      <c r="A26" s="1" t="s">
        <v>438</v>
      </c>
      <c r="C26" s="31"/>
      <c r="D26" s="31"/>
      <c r="E26" s="31"/>
      <c r="F26" s="31"/>
      <c r="G26" s="31"/>
      <c r="H26" s="31"/>
      <c r="K26" s="31">
        <v>80</v>
      </c>
      <c r="L26" s="1">
        <v>80</v>
      </c>
    </row>
    <row r="27" spans="1:13" s="22" customFormat="1" ht="12.75" hidden="1" customHeight="1" x14ac:dyDescent="0.25">
      <c r="A27" s="1" t="s">
        <v>439</v>
      </c>
      <c r="C27" s="31"/>
      <c r="D27" s="31"/>
      <c r="E27" s="31"/>
      <c r="F27" s="31"/>
      <c r="G27" s="31"/>
      <c r="H27" s="31"/>
      <c r="I27" s="23"/>
      <c r="J27" s="1"/>
      <c r="K27" s="61" t="s">
        <v>419</v>
      </c>
      <c r="L27" s="7" t="s">
        <v>419</v>
      </c>
    </row>
    <row r="28" spans="1:13" x14ac:dyDescent="0.2">
      <c r="C28" s="31"/>
      <c r="D28" s="31"/>
      <c r="E28" s="31"/>
      <c r="F28" s="31"/>
      <c r="G28" s="31"/>
      <c r="H28" s="31"/>
      <c r="K28" s="2"/>
      <c r="L28" s="3"/>
    </row>
    <row r="29" spans="1:13" ht="18.75" x14ac:dyDescent="0.3">
      <c r="B29" s="224" t="s">
        <v>320</v>
      </c>
      <c r="C29" s="224"/>
      <c r="D29" s="224"/>
      <c r="E29" s="224"/>
      <c r="F29" s="224"/>
      <c r="G29" s="224"/>
      <c r="H29" s="224"/>
      <c r="I29" s="224"/>
      <c r="J29" s="224"/>
      <c r="K29" s="224"/>
      <c r="L29" s="224"/>
    </row>
    <row r="30" spans="1:13" ht="25.5" customHeight="1" x14ac:dyDescent="0.2">
      <c r="B30" s="13" t="s">
        <v>594</v>
      </c>
      <c r="C30" s="243" t="s">
        <v>364</v>
      </c>
      <c r="D30" s="244"/>
      <c r="E30" s="243" t="s">
        <v>365</v>
      </c>
      <c r="F30" s="244"/>
      <c r="G30" s="243" t="s">
        <v>366</v>
      </c>
      <c r="H30" s="244"/>
      <c r="I30" s="243" t="s">
        <v>367</v>
      </c>
      <c r="J30" s="244"/>
      <c r="K30" s="14"/>
      <c r="L30" s="6"/>
      <c r="M30" s="6"/>
    </row>
    <row r="31" spans="1:13" x14ac:dyDescent="0.2">
      <c r="B31" s="8"/>
      <c r="C31" s="9" t="s">
        <v>313</v>
      </c>
      <c r="D31" s="9" t="s">
        <v>314</v>
      </c>
      <c r="E31" s="9" t="s">
        <v>313</v>
      </c>
      <c r="F31" s="9" t="s">
        <v>314</v>
      </c>
      <c r="G31" s="9" t="s">
        <v>313</v>
      </c>
      <c r="H31" s="9" t="s">
        <v>314</v>
      </c>
      <c r="I31" s="9" t="s">
        <v>313</v>
      </c>
      <c r="J31" s="9" t="s">
        <v>314</v>
      </c>
      <c r="K31" s="12"/>
      <c r="L31" s="12"/>
    </row>
    <row r="32" spans="1:13" x14ac:dyDescent="0.2">
      <c r="B32" s="8"/>
      <c r="C32" s="9" t="s">
        <v>315</v>
      </c>
      <c r="D32" s="9" t="s">
        <v>315</v>
      </c>
      <c r="E32" s="9" t="s">
        <v>315</v>
      </c>
      <c r="F32" s="9" t="s">
        <v>315</v>
      </c>
      <c r="G32" s="9" t="s">
        <v>315</v>
      </c>
      <c r="H32" s="9" t="s">
        <v>315</v>
      </c>
      <c r="I32" s="9" t="s">
        <v>315</v>
      </c>
      <c r="J32" s="9" t="s">
        <v>315</v>
      </c>
      <c r="K32" s="12"/>
      <c r="L32" s="12"/>
    </row>
    <row r="33" spans="1:12" x14ac:dyDescent="0.2">
      <c r="B33" s="8"/>
      <c r="K33" s="6"/>
      <c r="L33" s="6"/>
    </row>
    <row r="34" spans="1:12" x14ac:dyDescent="0.2">
      <c r="A34" s="1" t="s">
        <v>688</v>
      </c>
      <c r="B34" s="8" t="s">
        <v>692</v>
      </c>
      <c r="C34" s="10">
        <v>6492400</v>
      </c>
      <c r="D34" s="10">
        <v>6161500</v>
      </c>
      <c r="E34" s="10">
        <v>3170900</v>
      </c>
      <c r="F34" s="10">
        <v>3092500</v>
      </c>
      <c r="G34" s="10">
        <v>0</v>
      </c>
      <c r="H34" s="10">
        <v>5700</v>
      </c>
      <c r="I34" s="10">
        <v>54700</v>
      </c>
      <c r="J34" s="10">
        <v>9000</v>
      </c>
      <c r="K34" s="4"/>
      <c r="L34" s="4"/>
    </row>
    <row r="35" spans="1:12" x14ac:dyDescent="0.2">
      <c r="A35" s="1" t="s">
        <v>688</v>
      </c>
      <c r="B35" s="8" t="s">
        <v>695</v>
      </c>
      <c r="C35" s="10">
        <v>32748175</v>
      </c>
      <c r="D35" s="10">
        <v>32748175</v>
      </c>
      <c r="E35" s="10">
        <v>11736173</v>
      </c>
      <c r="F35" s="10">
        <v>11736173</v>
      </c>
      <c r="G35" s="10">
        <v>0</v>
      </c>
      <c r="H35" s="10">
        <v>0</v>
      </c>
      <c r="I35" s="10">
        <v>381966</v>
      </c>
      <c r="J35" s="10">
        <v>3000</v>
      </c>
      <c r="K35" s="4"/>
      <c r="L35" s="4"/>
    </row>
    <row r="36" spans="1:12" x14ac:dyDescent="0.2">
      <c r="A36" s="1" t="s">
        <v>688</v>
      </c>
      <c r="B36" s="8" t="s">
        <v>698</v>
      </c>
      <c r="C36" s="10">
        <v>2324953.9700000002</v>
      </c>
      <c r="D36" s="10">
        <v>59140.05</v>
      </c>
      <c r="E36" s="10">
        <v>830286.72</v>
      </c>
      <c r="F36" s="10">
        <v>16630.400000000001</v>
      </c>
      <c r="G36" s="10">
        <v>405804.57</v>
      </c>
      <c r="H36" s="10">
        <v>398148</v>
      </c>
      <c r="I36" s="10">
        <v>217302.42</v>
      </c>
      <c r="J36" s="10">
        <v>21500</v>
      </c>
      <c r="K36" s="4"/>
      <c r="L36" s="4"/>
    </row>
    <row r="37" spans="1:12" x14ac:dyDescent="0.2">
      <c r="A37" s="1" t="s">
        <v>688</v>
      </c>
      <c r="B37" s="8" t="s">
        <v>689</v>
      </c>
      <c r="C37" s="10">
        <v>2449017.58</v>
      </c>
      <c r="D37" s="10">
        <v>57497</v>
      </c>
      <c r="E37" s="10">
        <v>2196586.92</v>
      </c>
      <c r="F37" s="10">
        <v>51078</v>
      </c>
      <c r="G37" s="10">
        <v>87847.8</v>
      </c>
      <c r="H37" s="10">
        <v>1598</v>
      </c>
      <c r="I37" s="10">
        <v>94011.83</v>
      </c>
      <c r="J37" s="10">
        <v>575</v>
      </c>
      <c r="K37" s="4"/>
      <c r="L37" s="4"/>
    </row>
    <row r="38" spans="1:12" x14ac:dyDescent="0.2">
      <c r="A38" s="1" t="s">
        <v>688</v>
      </c>
      <c r="B38" s="8" t="s">
        <v>690</v>
      </c>
      <c r="C38" s="10">
        <v>2077168.42</v>
      </c>
      <c r="D38" s="10">
        <v>2117308.7799999998</v>
      </c>
      <c r="E38" s="10">
        <v>1656612.85</v>
      </c>
      <c r="F38" s="10">
        <v>1836866.54</v>
      </c>
      <c r="G38" s="10">
        <v>0</v>
      </c>
      <c r="H38" s="10">
        <v>0</v>
      </c>
      <c r="I38" s="10">
        <v>38802.54</v>
      </c>
      <c r="J38" s="10">
        <v>432.49</v>
      </c>
      <c r="K38" s="4"/>
      <c r="L38" s="4"/>
    </row>
    <row r="39" spans="1:12" x14ac:dyDescent="0.2">
      <c r="A39" s="1" t="s">
        <v>688</v>
      </c>
      <c r="B39" s="8" t="s">
        <v>691</v>
      </c>
      <c r="C39" s="10">
        <v>6397863.2000000002</v>
      </c>
      <c r="D39" s="10">
        <v>10444507.4</v>
      </c>
      <c r="E39" s="10">
        <v>3125476.15</v>
      </c>
      <c r="F39" s="10">
        <v>80743.63</v>
      </c>
      <c r="G39" s="10">
        <v>416523.21</v>
      </c>
      <c r="H39" s="10">
        <v>9772.32</v>
      </c>
      <c r="I39" s="10">
        <v>199328.29</v>
      </c>
      <c r="J39" s="10">
        <v>4760.66</v>
      </c>
      <c r="K39" s="4"/>
      <c r="L39" s="4"/>
    </row>
    <row r="40" spans="1:12" x14ac:dyDescent="0.2">
      <c r="A40" s="1" t="s">
        <v>688</v>
      </c>
      <c r="B40" s="8" t="s">
        <v>693</v>
      </c>
      <c r="C40" s="10">
        <v>21740878</v>
      </c>
      <c r="D40" s="10">
        <v>21740878</v>
      </c>
      <c r="E40" s="10">
        <v>7677907</v>
      </c>
      <c r="F40" s="10">
        <v>7677907</v>
      </c>
      <c r="G40" s="10">
        <v>0</v>
      </c>
      <c r="H40" s="10">
        <v>0</v>
      </c>
      <c r="I40" s="10">
        <v>1483892</v>
      </c>
      <c r="J40" s="10">
        <v>33539</v>
      </c>
      <c r="K40" s="4"/>
      <c r="L40" s="4"/>
    </row>
    <row r="41" spans="1:12" x14ac:dyDescent="0.2">
      <c r="A41" s="1" t="s">
        <v>688</v>
      </c>
      <c r="B41" s="8" t="s">
        <v>694</v>
      </c>
      <c r="C41" s="10">
        <v>10870577</v>
      </c>
      <c r="D41" s="10">
        <v>326333</v>
      </c>
      <c r="E41" s="10">
        <v>2879398</v>
      </c>
      <c r="F41" s="10">
        <v>79284</v>
      </c>
      <c r="G41" s="10">
        <v>556875</v>
      </c>
      <c r="H41" s="10">
        <v>21254</v>
      </c>
      <c r="I41" s="10">
        <v>356301</v>
      </c>
      <c r="J41" s="10">
        <v>9644</v>
      </c>
      <c r="K41" s="4"/>
      <c r="L41" s="4"/>
    </row>
    <row r="42" spans="1:12" x14ac:dyDescent="0.2">
      <c r="A42" s="1" t="s">
        <v>688</v>
      </c>
      <c r="B42" s="8" t="s">
        <v>696</v>
      </c>
      <c r="C42" s="10">
        <v>5761430.8200000003</v>
      </c>
      <c r="D42" s="10">
        <v>4173704.25</v>
      </c>
      <c r="E42" s="10">
        <v>2474160.67</v>
      </c>
      <c r="F42" s="10">
        <v>1841882.35</v>
      </c>
      <c r="G42" s="10">
        <v>6280.97</v>
      </c>
      <c r="H42" s="10">
        <v>757.39</v>
      </c>
      <c r="I42" s="10">
        <v>100698.88</v>
      </c>
      <c r="J42" s="10">
        <v>2500</v>
      </c>
      <c r="K42" s="4"/>
      <c r="L42" s="4"/>
    </row>
    <row r="43" spans="1:12" x14ac:dyDescent="0.2">
      <c r="A43" s="1" t="s">
        <v>688</v>
      </c>
      <c r="B43" s="8" t="s">
        <v>697</v>
      </c>
      <c r="C43" s="10">
        <v>10688253.43</v>
      </c>
      <c r="D43" s="10">
        <v>10750572.34</v>
      </c>
      <c r="E43" s="10">
        <v>6272484.3200000003</v>
      </c>
      <c r="F43" s="10">
        <v>6319880.46</v>
      </c>
      <c r="G43" s="10">
        <v>0</v>
      </c>
      <c r="H43" s="10">
        <v>0</v>
      </c>
      <c r="I43" s="10">
        <v>353169.41</v>
      </c>
      <c r="J43" s="10">
        <v>18407.03</v>
      </c>
      <c r="K43" s="4"/>
      <c r="L43" s="4"/>
    </row>
    <row r="44" spans="1:12" x14ac:dyDescent="0.2">
      <c r="A44" s="1" t="s">
        <v>688</v>
      </c>
      <c r="B44" s="8" t="s">
        <v>699</v>
      </c>
      <c r="C44" s="10">
        <v>5554838.5599999996</v>
      </c>
      <c r="D44" s="10">
        <v>5667790.0800000001</v>
      </c>
      <c r="E44" s="10">
        <v>2247318.85</v>
      </c>
      <c r="F44" s="10">
        <v>2139118.96</v>
      </c>
      <c r="G44" s="10">
        <v>0</v>
      </c>
      <c r="H44" s="10">
        <v>0</v>
      </c>
      <c r="I44" s="10">
        <v>460935.27</v>
      </c>
      <c r="J44" s="10">
        <v>5948.07</v>
      </c>
      <c r="K44" s="4"/>
      <c r="L44" s="4"/>
    </row>
    <row r="45" spans="1:12" x14ac:dyDescent="0.2">
      <c r="A45" s="1" t="s">
        <v>688</v>
      </c>
      <c r="B45" s="8" t="s">
        <v>700</v>
      </c>
      <c r="C45" s="10">
        <v>7887144.71</v>
      </c>
      <c r="D45" s="10">
        <v>413460.56</v>
      </c>
      <c r="E45" s="10">
        <v>3274853.7</v>
      </c>
      <c r="F45" s="10">
        <v>86492.68</v>
      </c>
      <c r="G45" s="10">
        <v>265072.25</v>
      </c>
      <c r="H45" s="10">
        <v>6472.77</v>
      </c>
      <c r="I45" s="10">
        <v>1014896.93</v>
      </c>
      <c r="J45" s="10">
        <v>42883.51</v>
      </c>
      <c r="K45" s="4"/>
      <c r="L45" s="4"/>
    </row>
    <row r="46" spans="1:12" x14ac:dyDescent="0.2">
      <c r="A46" s="1" t="s">
        <v>688</v>
      </c>
      <c r="B46" s="8" t="s">
        <v>701</v>
      </c>
      <c r="C46" s="10">
        <v>4253268.4800000004</v>
      </c>
      <c r="D46" s="10">
        <v>4253268.8899999997</v>
      </c>
      <c r="E46" s="10">
        <v>4287192.32</v>
      </c>
      <c r="F46" s="10">
        <v>4287192.37</v>
      </c>
      <c r="G46" s="10">
        <v>0</v>
      </c>
      <c r="H46" s="10">
        <v>0</v>
      </c>
      <c r="I46" s="10">
        <v>72000</v>
      </c>
      <c r="J46" s="10">
        <v>0</v>
      </c>
      <c r="K46" s="4"/>
      <c r="L46" s="4"/>
    </row>
    <row r="47" spans="1:12" x14ac:dyDescent="0.2">
      <c r="A47" s="1" t="s">
        <v>688</v>
      </c>
      <c r="B47" s="8" t="s">
        <v>702</v>
      </c>
      <c r="C47" s="10">
        <v>3362152.01</v>
      </c>
      <c r="D47" s="10">
        <v>3104541.25</v>
      </c>
      <c r="E47" s="10">
        <v>1768680.96</v>
      </c>
      <c r="F47" s="10">
        <v>1786406.24</v>
      </c>
      <c r="G47" s="10">
        <v>414118.68</v>
      </c>
      <c r="H47" s="10">
        <v>351312.6</v>
      </c>
      <c r="I47" s="10">
        <v>73081.36</v>
      </c>
      <c r="J47" s="10">
        <v>4521.2</v>
      </c>
      <c r="K47" s="4"/>
      <c r="L47" s="4"/>
    </row>
    <row r="48" spans="1:12" x14ac:dyDescent="0.2">
      <c r="A48" s="1" t="s">
        <v>688</v>
      </c>
      <c r="B48" s="8" t="s">
        <v>703</v>
      </c>
      <c r="C48" s="10">
        <v>2550584.71</v>
      </c>
      <c r="D48" s="10">
        <v>2557482.92</v>
      </c>
      <c r="E48" s="10">
        <v>1495141.82</v>
      </c>
      <c r="F48" s="10">
        <v>1488658.94</v>
      </c>
      <c r="G48" s="10">
        <v>6815.43</v>
      </c>
      <c r="H48" s="10">
        <v>0</v>
      </c>
      <c r="I48" s="10">
        <v>41000</v>
      </c>
      <c r="J48" s="10">
        <v>0</v>
      </c>
      <c r="K48" s="4"/>
      <c r="L48" s="4"/>
    </row>
    <row r="49" spans="1:12" x14ac:dyDescent="0.2">
      <c r="A49" s="1" t="s">
        <v>688</v>
      </c>
      <c r="B49" s="8" t="s">
        <v>704</v>
      </c>
      <c r="C49" s="10">
        <v>1526315.31</v>
      </c>
      <c r="D49" s="10">
        <v>1526315.33</v>
      </c>
      <c r="E49" s="10">
        <v>985266.14</v>
      </c>
      <c r="F49" s="10">
        <v>985266.08</v>
      </c>
      <c r="G49" s="10">
        <v>167311.23000000001</v>
      </c>
      <c r="H49" s="10">
        <v>167311.20000000001</v>
      </c>
      <c r="I49" s="10">
        <v>11115.02</v>
      </c>
      <c r="J49" s="10">
        <v>0</v>
      </c>
      <c r="K49" s="4"/>
      <c r="L49" s="4"/>
    </row>
    <row r="50" spans="1:12" x14ac:dyDescent="0.2">
      <c r="A50" s="1" t="s">
        <v>688</v>
      </c>
      <c r="B50" s="8" t="s">
        <v>705</v>
      </c>
      <c r="C50" s="10">
        <v>9046360.8699999992</v>
      </c>
      <c r="D50" s="10">
        <v>9046359.5</v>
      </c>
      <c r="E50" s="10">
        <v>3273888.05</v>
      </c>
      <c r="F50" s="10">
        <v>3273888.48</v>
      </c>
      <c r="G50" s="10">
        <v>0</v>
      </c>
      <c r="H50" s="10">
        <v>0</v>
      </c>
      <c r="I50" s="10">
        <v>125615.37</v>
      </c>
      <c r="J50" s="10">
        <v>5143.74</v>
      </c>
      <c r="K50" s="4"/>
      <c r="L50" s="4"/>
    </row>
    <row r="51" spans="1:12" x14ac:dyDescent="0.2">
      <c r="A51" s="1" t="s">
        <v>688</v>
      </c>
      <c r="B51" s="8" t="s">
        <v>706</v>
      </c>
      <c r="C51" s="10">
        <v>2080691.28</v>
      </c>
      <c r="D51" s="10">
        <v>66604.56</v>
      </c>
      <c r="E51" s="10">
        <v>1128692.52</v>
      </c>
      <c r="F51" s="10">
        <v>35217.43</v>
      </c>
      <c r="G51" s="10">
        <v>29592.7</v>
      </c>
      <c r="H51" s="10">
        <v>631.9</v>
      </c>
      <c r="I51" s="10">
        <v>41788.949999999997</v>
      </c>
      <c r="J51" s="10">
        <v>350</v>
      </c>
      <c r="K51" s="4"/>
      <c r="L51" s="4"/>
    </row>
    <row r="52" spans="1:12" x14ac:dyDescent="0.2">
      <c r="A52" s="1" t="s">
        <v>688</v>
      </c>
      <c r="B52" s="8" t="s">
        <v>707</v>
      </c>
      <c r="C52" s="10">
        <v>3647979.29</v>
      </c>
      <c r="D52" s="10">
        <v>3722140.74</v>
      </c>
      <c r="E52" s="10">
        <v>1831708.93</v>
      </c>
      <c r="F52" s="10">
        <v>1876376.3</v>
      </c>
      <c r="G52" s="10">
        <v>133176.20000000001</v>
      </c>
      <c r="H52" s="10">
        <v>136524.28</v>
      </c>
      <c r="I52" s="10">
        <v>232494.25</v>
      </c>
      <c r="J52" s="10">
        <v>5569.84</v>
      </c>
      <c r="K52" s="4"/>
      <c r="L52" s="4"/>
    </row>
    <row r="53" spans="1:12" x14ac:dyDescent="0.2">
      <c r="A53" s="1" t="s">
        <v>688</v>
      </c>
      <c r="B53" s="8" t="s">
        <v>708</v>
      </c>
      <c r="C53" s="10">
        <v>7312944</v>
      </c>
      <c r="D53" s="10">
        <v>5990646</v>
      </c>
      <c r="E53" s="10">
        <v>4590566</v>
      </c>
      <c r="F53" s="10">
        <v>3650049</v>
      </c>
      <c r="G53" s="10">
        <v>620456</v>
      </c>
      <c r="H53" s="10">
        <v>318436</v>
      </c>
      <c r="I53" s="10">
        <v>106258</v>
      </c>
      <c r="J53" s="10">
        <v>2140</v>
      </c>
      <c r="K53" s="4"/>
      <c r="L53" s="4"/>
    </row>
    <row r="54" spans="1:12" x14ac:dyDescent="0.2">
      <c r="A54" s="1" t="s">
        <v>688</v>
      </c>
      <c r="B54" s="8" t="s">
        <v>709</v>
      </c>
      <c r="C54" s="10">
        <v>4392755.97</v>
      </c>
      <c r="D54" s="10">
        <v>237256.7</v>
      </c>
      <c r="E54" s="10">
        <v>3655528.07</v>
      </c>
      <c r="F54" s="10">
        <v>129673.74</v>
      </c>
      <c r="G54" s="10">
        <v>48389.35</v>
      </c>
      <c r="H54" s="10">
        <v>4937.09</v>
      </c>
      <c r="I54" s="10">
        <v>58951.98</v>
      </c>
      <c r="J54" s="10">
        <v>22036.59</v>
      </c>
      <c r="K54" s="4"/>
      <c r="L54" s="4"/>
    </row>
    <row r="55" spans="1:12" x14ac:dyDescent="0.2">
      <c r="A55" s="1" t="s">
        <v>688</v>
      </c>
      <c r="B55" s="8" t="s">
        <v>710</v>
      </c>
      <c r="C55" s="10">
        <v>1606445.24</v>
      </c>
      <c r="D55" s="10">
        <v>26367.95</v>
      </c>
      <c r="E55" s="10">
        <v>1673525.13</v>
      </c>
      <c r="F55" s="10">
        <v>25657.93</v>
      </c>
      <c r="G55" s="10">
        <v>0</v>
      </c>
      <c r="H55" s="10">
        <v>0</v>
      </c>
      <c r="I55" s="10">
        <v>63849.279999999999</v>
      </c>
      <c r="J55" s="10">
        <v>578</v>
      </c>
      <c r="K55" s="4"/>
      <c r="L55" s="4"/>
    </row>
    <row r="56" spans="1:12" x14ac:dyDescent="0.2">
      <c r="A56" s="1" t="s">
        <v>688</v>
      </c>
      <c r="B56" s="8" t="s">
        <v>711</v>
      </c>
      <c r="C56" s="10">
        <v>2067521</v>
      </c>
      <c r="D56" s="10">
        <v>3867821</v>
      </c>
      <c r="E56" s="10">
        <v>1553698</v>
      </c>
      <c r="F56" s="10">
        <v>33273</v>
      </c>
      <c r="G56" s="10">
        <v>0</v>
      </c>
      <c r="H56" s="10">
        <v>0</v>
      </c>
      <c r="I56" s="10">
        <v>49632</v>
      </c>
      <c r="J56" s="10">
        <v>436</v>
      </c>
      <c r="K56" s="4"/>
      <c r="L56" s="4"/>
    </row>
    <row r="57" spans="1:12" x14ac:dyDescent="0.2">
      <c r="A57" s="1" t="s">
        <v>688</v>
      </c>
      <c r="B57" s="8" t="s">
        <v>712</v>
      </c>
      <c r="C57" s="10">
        <v>4415609.22</v>
      </c>
      <c r="D57" s="10">
        <v>4227618.1900000004</v>
      </c>
      <c r="E57" s="10">
        <v>1347613.76</v>
      </c>
      <c r="F57" s="10">
        <v>1314674.05</v>
      </c>
      <c r="G57" s="10">
        <v>17641.79</v>
      </c>
      <c r="H57" s="10">
        <v>17600</v>
      </c>
      <c r="I57" s="10">
        <v>28331.75</v>
      </c>
      <c r="J57" s="10">
        <v>0</v>
      </c>
      <c r="K57" s="4"/>
      <c r="L57" s="4"/>
    </row>
    <row r="58" spans="1:12" x14ac:dyDescent="0.2">
      <c r="A58" s="1" t="s">
        <v>688</v>
      </c>
      <c r="B58" s="8" t="s">
        <v>713</v>
      </c>
      <c r="C58" s="10">
        <v>2825925.55</v>
      </c>
      <c r="D58" s="10">
        <v>2825926.82</v>
      </c>
      <c r="E58" s="10">
        <v>907842.18</v>
      </c>
      <c r="F58" s="10">
        <v>907841.86</v>
      </c>
      <c r="G58" s="10">
        <v>65168.34</v>
      </c>
      <c r="H58" s="10">
        <v>65168.3</v>
      </c>
      <c r="I58" s="10">
        <v>24107.37</v>
      </c>
      <c r="J58" s="10">
        <v>328.11</v>
      </c>
      <c r="K58" s="4"/>
      <c r="L58" s="4"/>
    </row>
    <row r="59" spans="1:12" x14ac:dyDescent="0.2">
      <c r="A59" s="1" t="s">
        <v>688</v>
      </c>
      <c r="B59" s="8" t="s">
        <v>714</v>
      </c>
      <c r="C59" s="10">
        <v>4451200</v>
      </c>
      <c r="D59" s="10">
        <v>4451200</v>
      </c>
      <c r="E59" s="10">
        <v>3670300</v>
      </c>
      <c r="F59" s="10">
        <v>3670300</v>
      </c>
      <c r="G59" s="10">
        <v>142800</v>
      </c>
      <c r="H59" s="10">
        <v>142800</v>
      </c>
      <c r="I59" s="10">
        <v>0</v>
      </c>
      <c r="J59" s="10">
        <v>0</v>
      </c>
      <c r="K59" s="4"/>
      <c r="L59" s="4"/>
    </row>
    <row r="60" spans="1:12" x14ac:dyDescent="0.2">
      <c r="A60" s="1" t="s">
        <v>688</v>
      </c>
      <c r="B60" s="8" t="s">
        <v>715</v>
      </c>
      <c r="C60" s="10">
        <v>8165506.6500000004</v>
      </c>
      <c r="D60" s="10">
        <v>169915.69</v>
      </c>
      <c r="E60" s="10">
        <v>3249927.23</v>
      </c>
      <c r="F60" s="10">
        <v>74886.98</v>
      </c>
      <c r="G60" s="10">
        <v>0</v>
      </c>
      <c r="H60" s="10">
        <v>0</v>
      </c>
      <c r="I60" s="10">
        <v>311693.62</v>
      </c>
      <c r="J60" s="10">
        <v>48671.75</v>
      </c>
      <c r="K60" s="4"/>
      <c r="L60" s="4"/>
    </row>
    <row r="61" spans="1:12" x14ac:dyDescent="0.2">
      <c r="A61" s="1" t="s">
        <v>688</v>
      </c>
      <c r="B61" s="8" t="s">
        <v>716</v>
      </c>
      <c r="C61" s="10">
        <v>7031357.4299999997</v>
      </c>
      <c r="D61" s="10">
        <v>7031357.4199999999</v>
      </c>
      <c r="E61" s="10">
        <v>2093396.89</v>
      </c>
      <c r="F61" s="10">
        <v>2093396.78</v>
      </c>
      <c r="G61" s="10">
        <v>0</v>
      </c>
      <c r="H61" s="10">
        <v>0</v>
      </c>
      <c r="I61" s="10">
        <v>258668.21</v>
      </c>
      <c r="J61" s="10">
        <v>3804.29</v>
      </c>
      <c r="K61" s="4"/>
      <c r="L61" s="4"/>
    </row>
    <row r="62" spans="1:12" x14ac:dyDescent="0.2">
      <c r="A62" s="1" t="s">
        <v>688</v>
      </c>
      <c r="B62" s="8" t="s">
        <v>717</v>
      </c>
      <c r="C62" s="10">
        <v>2102964.39</v>
      </c>
      <c r="D62" s="10">
        <v>2055492.44</v>
      </c>
      <c r="E62" s="10">
        <v>1486836.04</v>
      </c>
      <c r="F62" s="10">
        <v>1489857.68</v>
      </c>
      <c r="G62" s="10">
        <v>142840.93</v>
      </c>
      <c r="H62" s="10">
        <v>190387.92</v>
      </c>
      <c r="I62" s="10">
        <v>83134.44</v>
      </c>
      <c r="J62" s="10">
        <v>794</v>
      </c>
      <c r="K62" s="4"/>
      <c r="L62" s="4"/>
    </row>
    <row r="63" spans="1:12" x14ac:dyDescent="0.2">
      <c r="A63" s="1" t="s">
        <v>688</v>
      </c>
      <c r="B63" s="8" t="s">
        <v>718</v>
      </c>
      <c r="C63" s="10">
        <v>4364236</v>
      </c>
      <c r="D63" s="10">
        <v>4212768</v>
      </c>
      <c r="E63" s="10">
        <v>2346658</v>
      </c>
      <c r="F63" s="10">
        <v>2176753</v>
      </c>
      <c r="G63" s="10">
        <v>328761</v>
      </c>
      <c r="H63" s="10">
        <v>265947</v>
      </c>
      <c r="I63" s="10">
        <v>428368</v>
      </c>
      <c r="J63" s="10">
        <v>16311</v>
      </c>
      <c r="K63" s="4"/>
      <c r="L63" s="4"/>
    </row>
    <row r="64" spans="1:12" x14ac:dyDescent="0.2">
      <c r="A64" s="1" t="s">
        <v>323</v>
      </c>
      <c r="B64" s="8" t="s">
        <v>719</v>
      </c>
      <c r="C64" s="10">
        <v>3631591.35</v>
      </c>
      <c r="D64" s="10">
        <v>3631591.12</v>
      </c>
      <c r="E64" s="10">
        <v>2410793.2999999998</v>
      </c>
      <c r="F64" s="10">
        <v>2410792.85</v>
      </c>
      <c r="G64" s="10">
        <v>58084.29</v>
      </c>
      <c r="H64" s="10">
        <v>58083.71</v>
      </c>
      <c r="I64" s="10">
        <v>369572.82</v>
      </c>
      <c r="J64" s="10">
        <v>12583.12</v>
      </c>
      <c r="K64" s="4"/>
      <c r="L64" s="4"/>
    </row>
    <row r="65" spans="1:13" x14ac:dyDescent="0.2">
      <c r="B65" s="8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2">
      <c r="B66" s="8" t="s">
        <v>287</v>
      </c>
      <c r="C66" s="11">
        <f t="shared" ref="C66:J66" si="0">SUBTOTAL(9,C33:C65)</f>
        <v>193828109.44000003</v>
      </c>
      <c r="D66" s="11">
        <f t="shared" si="0"/>
        <v>157665540.97999999</v>
      </c>
      <c r="E66" s="11">
        <f t="shared" si="0"/>
        <v>91299413.520000026</v>
      </c>
      <c r="F66" s="11">
        <f t="shared" si="0"/>
        <v>66668719.729999989</v>
      </c>
      <c r="G66" s="11">
        <f t="shared" si="0"/>
        <v>3913559.7400000007</v>
      </c>
      <c r="H66" s="11">
        <f t="shared" si="0"/>
        <v>2162842.48</v>
      </c>
      <c r="I66" s="11">
        <f t="shared" si="0"/>
        <v>7135666.9900000021</v>
      </c>
      <c r="J66" s="11">
        <f t="shared" si="0"/>
        <v>275457.40000000002</v>
      </c>
      <c r="K66" s="4"/>
      <c r="L66" s="4"/>
    </row>
    <row r="67" spans="1:13" x14ac:dyDescent="0.2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8.75" x14ac:dyDescent="0.3">
      <c r="B68" s="224" t="s">
        <v>320</v>
      </c>
      <c r="C68" s="224"/>
      <c r="D68" s="224"/>
      <c r="E68" s="224"/>
      <c r="F68" s="224"/>
      <c r="G68" s="224"/>
      <c r="H68" s="224"/>
      <c r="I68" s="224"/>
      <c r="J68" s="224"/>
      <c r="K68" s="224"/>
      <c r="L68" s="224"/>
    </row>
    <row r="69" spans="1:13" ht="25.5" customHeight="1" x14ac:dyDescent="0.2">
      <c r="B69" s="13" t="s">
        <v>594</v>
      </c>
      <c r="C69" s="243" t="s">
        <v>368</v>
      </c>
      <c r="D69" s="244"/>
      <c r="E69" s="243" t="s">
        <v>369</v>
      </c>
      <c r="F69" s="244"/>
      <c r="G69" s="243" t="s">
        <v>353</v>
      </c>
      <c r="H69" s="244"/>
      <c r="I69" s="243" t="s">
        <v>602</v>
      </c>
      <c r="J69" s="244"/>
      <c r="K69" s="147" t="s">
        <v>162</v>
      </c>
      <c r="L69" s="148"/>
      <c r="M69" s="6"/>
    </row>
    <row r="70" spans="1:13" x14ac:dyDescent="0.2">
      <c r="B70" s="8"/>
      <c r="C70" s="9" t="s">
        <v>313</v>
      </c>
      <c r="D70" s="9" t="s">
        <v>314</v>
      </c>
      <c r="E70" s="9" t="s">
        <v>313</v>
      </c>
      <c r="F70" s="9" t="s">
        <v>314</v>
      </c>
      <c r="G70" s="9" t="s">
        <v>313</v>
      </c>
      <c r="H70" s="9" t="s">
        <v>314</v>
      </c>
      <c r="I70" s="9" t="s">
        <v>313</v>
      </c>
      <c r="J70" s="9" t="s">
        <v>314</v>
      </c>
      <c r="K70" s="9" t="s">
        <v>313</v>
      </c>
      <c r="L70" s="9" t="s">
        <v>314</v>
      </c>
    </row>
    <row r="71" spans="1:13" x14ac:dyDescent="0.2">
      <c r="B71" s="8"/>
      <c r="C71" s="9" t="s">
        <v>315</v>
      </c>
      <c r="D71" s="9" t="s">
        <v>315</v>
      </c>
      <c r="E71" s="9" t="s">
        <v>315</v>
      </c>
      <c r="F71" s="9" t="s">
        <v>315</v>
      </c>
      <c r="G71" s="9" t="s">
        <v>315</v>
      </c>
      <c r="H71" s="9" t="s">
        <v>315</v>
      </c>
      <c r="I71" s="9" t="s">
        <v>315</v>
      </c>
      <c r="J71" s="9" t="s">
        <v>315</v>
      </c>
      <c r="K71" s="9" t="s">
        <v>315</v>
      </c>
      <c r="L71" s="9" t="s">
        <v>315</v>
      </c>
    </row>
    <row r="72" spans="1:13" x14ac:dyDescent="0.2">
      <c r="B72" s="8"/>
    </row>
    <row r="73" spans="1:13" x14ac:dyDescent="0.2">
      <c r="A73" s="1" t="s">
        <v>688</v>
      </c>
      <c r="B73" s="8" t="s">
        <v>692</v>
      </c>
      <c r="C73" s="10">
        <v>0</v>
      </c>
      <c r="D73" s="10">
        <v>0</v>
      </c>
      <c r="E73" s="10">
        <v>0</v>
      </c>
      <c r="F73" s="10">
        <v>0</v>
      </c>
      <c r="G73" s="10">
        <v>11900</v>
      </c>
      <c r="H73" s="10">
        <v>3100</v>
      </c>
      <c r="I73" s="10">
        <v>243900</v>
      </c>
      <c r="J73" s="10">
        <v>21400</v>
      </c>
      <c r="K73" s="10">
        <f t="shared" ref="K73:K103" si="1">C34+E34+G34+I34+C73+E73+G73+I73</f>
        <v>9973800</v>
      </c>
      <c r="L73" s="10">
        <f t="shared" ref="L73:L103" si="2">D34+F34+H34+J34+D73+F73+H73+J73</f>
        <v>9293200</v>
      </c>
    </row>
    <row r="74" spans="1:13" x14ac:dyDescent="0.2">
      <c r="A74" s="1" t="s">
        <v>688</v>
      </c>
      <c r="B74" s="8" t="s">
        <v>695</v>
      </c>
      <c r="C74" s="10">
        <v>0</v>
      </c>
      <c r="D74" s="10">
        <v>0</v>
      </c>
      <c r="E74" s="10">
        <v>0</v>
      </c>
      <c r="F74" s="10">
        <v>0</v>
      </c>
      <c r="G74" s="10">
        <v>3927206</v>
      </c>
      <c r="H74" s="10">
        <v>3595489</v>
      </c>
      <c r="I74" s="10">
        <v>13323573</v>
      </c>
      <c r="J74" s="10">
        <v>150000</v>
      </c>
      <c r="K74" s="10">
        <f t="shared" si="1"/>
        <v>62117093</v>
      </c>
      <c r="L74" s="10">
        <f t="shared" si="2"/>
        <v>48232837</v>
      </c>
    </row>
    <row r="75" spans="1:13" x14ac:dyDescent="0.2">
      <c r="A75" s="1" t="s">
        <v>688</v>
      </c>
      <c r="B75" s="8" t="s">
        <v>698</v>
      </c>
      <c r="C75" s="10">
        <v>0</v>
      </c>
      <c r="D75" s="10">
        <v>0</v>
      </c>
      <c r="E75" s="10">
        <v>32043.14</v>
      </c>
      <c r="F75" s="10">
        <v>0</v>
      </c>
      <c r="G75" s="10">
        <v>160151.09</v>
      </c>
      <c r="H75" s="10">
        <v>3279321.12</v>
      </c>
      <c r="I75" s="10">
        <v>0</v>
      </c>
      <c r="J75" s="10">
        <v>0</v>
      </c>
      <c r="K75" s="10">
        <f t="shared" si="1"/>
        <v>3970541.91</v>
      </c>
      <c r="L75" s="10">
        <f t="shared" si="2"/>
        <v>3774739.5700000003</v>
      </c>
    </row>
    <row r="76" spans="1:13" x14ac:dyDescent="0.2">
      <c r="A76" s="1" t="s">
        <v>688</v>
      </c>
      <c r="B76" s="8" t="s">
        <v>689</v>
      </c>
      <c r="C76" s="10">
        <v>41474.17</v>
      </c>
      <c r="D76" s="10">
        <v>5000</v>
      </c>
      <c r="E76" s="10">
        <v>0</v>
      </c>
      <c r="F76" s="10">
        <v>0</v>
      </c>
      <c r="G76" s="10">
        <v>120500</v>
      </c>
      <c r="H76" s="10">
        <v>0</v>
      </c>
      <c r="I76" s="10">
        <v>0</v>
      </c>
      <c r="J76" s="10">
        <v>4621900</v>
      </c>
      <c r="K76" s="10">
        <f t="shared" si="1"/>
        <v>4989438.3</v>
      </c>
      <c r="L76" s="10">
        <f t="shared" si="2"/>
        <v>4737648</v>
      </c>
    </row>
    <row r="77" spans="1:13" x14ac:dyDescent="0.2">
      <c r="A77" s="1" t="s">
        <v>688</v>
      </c>
      <c r="B77" s="8" t="s">
        <v>690</v>
      </c>
      <c r="C77" s="10">
        <v>3545201.3</v>
      </c>
      <c r="D77" s="10">
        <v>3511489.41</v>
      </c>
      <c r="E77" s="10">
        <v>276762.34999999998</v>
      </c>
      <c r="F77" s="10">
        <v>26524.92</v>
      </c>
      <c r="G77" s="10">
        <v>68493.38</v>
      </c>
      <c r="H77" s="10">
        <v>52713.97</v>
      </c>
      <c r="I77" s="10">
        <v>0</v>
      </c>
      <c r="J77" s="10">
        <v>0</v>
      </c>
      <c r="K77" s="10">
        <f t="shared" si="1"/>
        <v>7663040.8399999989</v>
      </c>
      <c r="L77" s="10">
        <f t="shared" si="2"/>
        <v>7545336.1100000003</v>
      </c>
    </row>
    <row r="78" spans="1:13" x14ac:dyDescent="0.2">
      <c r="A78" s="1" t="s">
        <v>688</v>
      </c>
      <c r="B78" s="8" t="s">
        <v>691</v>
      </c>
      <c r="C78" s="10">
        <v>1544594.48</v>
      </c>
      <c r="D78" s="10">
        <v>1353763.19</v>
      </c>
      <c r="E78" s="10">
        <v>609815.69999999995</v>
      </c>
      <c r="F78" s="10">
        <v>14654.91</v>
      </c>
      <c r="G78" s="10">
        <v>0</v>
      </c>
      <c r="H78" s="10">
        <v>0</v>
      </c>
      <c r="I78" s="10">
        <v>221951.81</v>
      </c>
      <c r="J78" s="10">
        <v>103904.17</v>
      </c>
      <c r="K78" s="10">
        <f t="shared" si="1"/>
        <v>12515552.84</v>
      </c>
      <c r="L78" s="10">
        <f t="shared" si="2"/>
        <v>12012106.280000001</v>
      </c>
    </row>
    <row r="79" spans="1:13" x14ac:dyDescent="0.2">
      <c r="A79" s="1" t="s">
        <v>688</v>
      </c>
      <c r="B79" s="8" t="s">
        <v>693</v>
      </c>
      <c r="C79" s="10">
        <v>1712452</v>
      </c>
      <c r="D79" s="10">
        <v>1445541</v>
      </c>
      <c r="E79" s="10">
        <v>707012</v>
      </c>
      <c r="F79" s="10">
        <v>707012</v>
      </c>
      <c r="G79" s="10">
        <v>980002</v>
      </c>
      <c r="H79" s="10">
        <v>980002</v>
      </c>
      <c r="I79" s="10">
        <v>2246818</v>
      </c>
      <c r="J79" s="10">
        <v>413936</v>
      </c>
      <c r="K79" s="10">
        <f t="shared" si="1"/>
        <v>36548961</v>
      </c>
      <c r="L79" s="10">
        <f t="shared" si="2"/>
        <v>32998815</v>
      </c>
    </row>
    <row r="80" spans="1:13" x14ac:dyDescent="0.2">
      <c r="A80" s="1" t="s">
        <v>688</v>
      </c>
      <c r="B80" s="8" t="s">
        <v>694</v>
      </c>
      <c r="C80" s="10">
        <v>159988</v>
      </c>
      <c r="D80" s="10">
        <v>176345</v>
      </c>
      <c r="E80" s="10">
        <v>2754281</v>
      </c>
      <c r="F80" s="10">
        <v>51179</v>
      </c>
      <c r="G80" s="10">
        <v>598226</v>
      </c>
      <c r="H80" s="10">
        <v>3249010</v>
      </c>
      <c r="I80" s="10">
        <v>89589</v>
      </c>
      <c r="J80" s="10">
        <v>12992117</v>
      </c>
      <c r="K80" s="10">
        <f t="shared" si="1"/>
        <v>18265235</v>
      </c>
      <c r="L80" s="10">
        <f t="shared" si="2"/>
        <v>16905166</v>
      </c>
    </row>
    <row r="81" spans="1:12" x14ac:dyDescent="0.2">
      <c r="A81" s="1" t="s">
        <v>688</v>
      </c>
      <c r="B81" s="8" t="s">
        <v>696</v>
      </c>
      <c r="C81" s="10">
        <v>4000</v>
      </c>
      <c r="D81" s="10">
        <v>4000</v>
      </c>
      <c r="E81" s="10">
        <v>281247.13</v>
      </c>
      <c r="F81" s="10">
        <v>194843.05</v>
      </c>
      <c r="G81" s="10">
        <v>0</v>
      </c>
      <c r="H81" s="10">
        <v>2311900</v>
      </c>
      <c r="I81" s="10">
        <v>3793311.75</v>
      </c>
      <c r="J81" s="10">
        <v>106831.21</v>
      </c>
      <c r="K81" s="10">
        <f t="shared" si="1"/>
        <v>12421130.220000001</v>
      </c>
      <c r="L81" s="10">
        <f t="shared" si="2"/>
        <v>8636418.25</v>
      </c>
    </row>
    <row r="82" spans="1:12" x14ac:dyDescent="0.2">
      <c r="A82" s="1" t="s">
        <v>688</v>
      </c>
      <c r="B82" s="8" t="s">
        <v>697</v>
      </c>
      <c r="C82" s="10">
        <v>7200</v>
      </c>
      <c r="D82" s="10">
        <v>7200</v>
      </c>
      <c r="E82" s="10">
        <v>689066.38</v>
      </c>
      <c r="F82" s="10">
        <v>699389.37</v>
      </c>
      <c r="G82" s="10">
        <v>5592.11</v>
      </c>
      <c r="H82" s="10">
        <v>5600</v>
      </c>
      <c r="I82" s="10">
        <v>1964515.97</v>
      </c>
      <c r="J82" s="10">
        <v>29607.46</v>
      </c>
      <c r="K82" s="10">
        <f t="shared" si="1"/>
        <v>19980281.619999997</v>
      </c>
      <c r="L82" s="10">
        <f t="shared" si="2"/>
        <v>17830656.660000004</v>
      </c>
    </row>
    <row r="83" spans="1:12" x14ac:dyDescent="0.2">
      <c r="A83" s="1" t="s">
        <v>688</v>
      </c>
      <c r="B83" s="8" t="s">
        <v>699</v>
      </c>
      <c r="C83" s="10">
        <v>3231926.53</v>
      </c>
      <c r="D83" s="10">
        <v>3010053.14</v>
      </c>
      <c r="E83" s="10">
        <v>1445678.53</v>
      </c>
      <c r="F83" s="10">
        <v>1453978.55</v>
      </c>
      <c r="G83" s="10">
        <v>17772.240000000002</v>
      </c>
      <c r="H83" s="10">
        <v>11560.58</v>
      </c>
      <c r="I83" s="10">
        <v>0</v>
      </c>
      <c r="J83" s="10">
        <v>0</v>
      </c>
      <c r="K83" s="10">
        <f t="shared" si="1"/>
        <v>12958469.979999999</v>
      </c>
      <c r="L83" s="10">
        <f t="shared" si="2"/>
        <v>12288449.380000001</v>
      </c>
    </row>
    <row r="84" spans="1:12" x14ac:dyDescent="0.2">
      <c r="A84" s="1" t="s">
        <v>688</v>
      </c>
      <c r="B84" s="8" t="s">
        <v>700</v>
      </c>
      <c r="C84" s="10">
        <v>1459501.63</v>
      </c>
      <c r="D84" s="10">
        <v>1367145.06</v>
      </c>
      <c r="E84" s="10">
        <v>1053184.48</v>
      </c>
      <c r="F84" s="10">
        <v>105333.63</v>
      </c>
      <c r="G84" s="10">
        <v>297097.75</v>
      </c>
      <c r="H84" s="10">
        <v>12166772.16</v>
      </c>
      <c r="I84" s="10">
        <v>0</v>
      </c>
      <c r="J84" s="10">
        <v>0</v>
      </c>
      <c r="K84" s="10">
        <f t="shared" si="1"/>
        <v>15251751.449999999</v>
      </c>
      <c r="L84" s="10">
        <f t="shared" si="2"/>
        <v>14188560.370000001</v>
      </c>
    </row>
    <row r="85" spans="1:12" x14ac:dyDescent="0.2">
      <c r="A85" s="1" t="s">
        <v>688</v>
      </c>
      <c r="B85" s="8" t="s">
        <v>701</v>
      </c>
      <c r="C85" s="10">
        <v>396231.35</v>
      </c>
      <c r="D85" s="10">
        <v>211368.9</v>
      </c>
      <c r="E85" s="10">
        <v>851108.54</v>
      </c>
      <c r="F85" s="10">
        <v>851108.26</v>
      </c>
      <c r="G85" s="10">
        <v>0</v>
      </c>
      <c r="H85" s="10">
        <v>0</v>
      </c>
      <c r="I85" s="10">
        <v>0</v>
      </c>
      <c r="J85" s="10">
        <v>0</v>
      </c>
      <c r="K85" s="10">
        <f t="shared" si="1"/>
        <v>9859800.6900000013</v>
      </c>
      <c r="L85" s="10">
        <f t="shared" si="2"/>
        <v>9602938.4199999999</v>
      </c>
    </row>
    <row r="86" spans="1:12" x14ac:dyDescent="0.2">
      <c r="A86" s="1" t="s">
        <v>688</v>
      </c>
      <c r="B86" s="8" t="s">
        <v>702</v>
      </c>
      <c r="C86" s="10">
        <v>921764.36</v>
      </c>
      <c r="D86" s="10">
        <v>863098.14</v>
      </c>
      <c r="E86" s="10">
        <v>132405.14000000001</v>
      </c>
      <c r="F86" s="10">
        <v>395620.8</v>
      </c>
      <c r="G86" s="10">
        <v>1787.54</v>
      </c>
      <c r="H86" s="10">
        <v>6093.05</v>
      </c>
      <c r="I86" s="10">
        <v>0</v>
      </c>
      <c r="J86" s="10">
        <v>0</v>
      </c>
      <c r="K86" s="10">
        <f t="shared" si="1"/>
        <v>6673990.0499999998</v>
      </c>
      <c r="L86" s="10">
        <f t="shared" si="2"/>
        <v>6511593.2799999993</v>
      </c>
    </row>
    <row r="87" spans="1:12" x14ac:dyDescent="0.2">
      <c r="A87" s="1" t="s">
        <v>688</v>
      </c>
      <c r="B87" s="8" t="s">
        <v>703</v>
      </c>
      <c r="C87" s="10">
        <v>209007.5</v>
      </c>
      <c r="D87" s="10">
        <v>126812.94</v>
      </c>
      <c r="E87" s="10">
        <v>202911.99</v>
      </c>
      <c r="F87" s="10">
        <v>157208.04</v>
      </c>
      <c r="G87" s="10">
        <v>2166.4299999999998</v>
      </c>
      <c r="H87" s="10">
        <v>0</v>
      </c>
      <c r="I87" s="10">
        <v>0</v>
      </c>
      <c r="J87" s="10">
        <v>0</v>
      </c>
      <c r="K87" s="10">
        <f t="shared" si="1"/>
        <v>4507627.8800000008</v>
      </c>
      <c r="L87" s="10">
        <f t="shared" si="2"/>
        <v>4330162.84</v>
      </c>
    </row>
    <row r="88" spans="1:12" x14ac:dyDescent="0.2">
      <c r="A88" s="1" t="s">
        <v>688</v>
      </c>
      <c r="B88" s="8" t="s">
        <v>704</v>
      </c>
      <c r="C88" s="10">
        <v>200139.01</v>
      </c>
      <c r="D88" s="10">
        <v>89594.19</v>
      </c>
      <c r="E88" s="10">
        <v>357012.25</v>
      </c>
      <c r="F88" s="10">
        <v>357012.05</v>
      </c>
      <c r="G88" s="10">
        <v>16782.66</v>
      </c>
      <c r="H88" s="10">
        <v>16783</v>
      </c>
      <c r="I88" s="10">
        <v>29563.13</v>
      </c>
      <c r="J88" s="10">
        <v>13500</v>
      </c>
      <c r="K88" s="10">
        <f t="shared" si="1"/>
        <v>3293504.75</v>
      </c>
      <c r="L88" s="10">
        <f t="shared" si="2"/>
        <v>3155781.85</v>
      </c>
    </row>
    <row r="89" spans="1:12" x14ac:dyDescent="0.2">
      <c r="A89" s="1" t="s">
        <v>688</v>
      </c>
      <c r="B89" s="8" t="s">
        <v>705</v>
      </c>
      <c r="C89" s="10">
        <v>1498097.09</v>
      </c>
      <c r="D89" s="10">
        <v>1372609.4</v>
      </c>
      <c r="E89" s="10">
        <v>570532.22</v>
      </c>
      <c r="F89" s="10">
        <v>570532.64</v>
      </c>
      <c r="G89" s="10">
        <v>131202.54</v>
      </c>
      <c r="H89" s="10">
        <v>131202.71</v>
      </c>
      <c r="I89" s="10">
        <v>20000</v>
      </c>
      <c r="J89" s="10">
        <v>0</v>
      </c>
      <c r="K89" s="10">
        <f t="shared" si="1"/>
        <v>14665696.139999997</v>
      </c>
      <c r="L89" s="10">
        <f t="shared" si="2"/>
        <v>14399736.470000003</v>
      </c>
    </row>
    <row r="90" spans="1:12" x14ac:dyDescent="0.2">
      <c r="A90" s="1" t="s">
        <v>688</v>
      </c>
      <c r="B90" s="8" t="s">
        <v>706</v>
      </c>
      <c r="C90" s="10">
        <v>107754.27</v>
      </c>
      <c r="D90" s="10">
        <v>44159.4</v>
      </c>
      <c r="E90" s="10">
        <v>455888.48</v>
      </c>
      <c r="F90" s="10">
        <v>13663.7</v>
      </c>
      <c r="G90" s="10">
        <v>170971.86</v>
      </c>
      <c r="H90" s="10">
        <v>3727094.05</v>
      </c>
      <c r="I90" s="10">
        <v>0</v>
      </c>
      <c r="J90" s="10">
        <v>0</v>
      </c>
      <c r="K90" s="10">
        <f t="shared" si="1"/>
        <v>4015380.06</v>
      </c>
      <c r="L90" s="10">
        <f t="shared" si="2"/>
        <v>3887721.04</v>
      </c>
    </row>
    <row r="91" spans="1:12" x14ac:dyDescent="0.2">
      <c r="A91" s="1" t="s">
        <v>688</v>
      </c>
      <c r="B91" s="8" t="s">
        <v>707</v>
      </c>
      <c r="C91" s="10">
        <v>85912.87</v>
      </c>
      <c r="D91" s="10">
        <v>54993.08</v>
      </c>
      <c r="E91" s="10">
        <v>840302.57</v>
      </c>
      <c r="F91" s="10">
        <v>863099.73</v>
      </c>
      <c r="G91" s="10">
        <v>329572.40000000002</v>
      </c>
      <c r="H91" s="10">
        <v>335637.54</v>
      </c>
      <c r="I91" s="10">
        <v>0</v>
      </c>
      <c r="J91" s="10">
        <v>0</v>
      </c>
      <c r="K91" s="10">
        <f t="shared" si="1"/>
        <v>7101146.5100000007</v>
      </c>
      <c r="L91" s="10">
        <f t="shared" si="2"/>
        <v>6994341.5100000007</v>
      </c>
    </row>
    <row r="92" spans="1:12" x14ac:dyDescent="0.2">
      <c r="A92" s="1" t="s">
        <v>688</v>
      </c>
      <c r="B92" s="8" t="s">
        <v>708</v>
      </c>
      <c r="C92" s="10">
        <v>5369357</v>
      </c>
      <c r="D92" s="10">
        <v>5037075</v>
      </c>
      <c r="E92" s="10">
        <v>2074995</v>
      </c>
      <c r="F92" s="10">
        <v>1456010</v>
      </c>
      <c r="G92" s="10">
        <v>46000</v>
      </c>
      <c r="H92" s="10">
        <v>3229820</v>
      </c>
      <c r="I92" s="10">
        <v>0</v>
      </c>
      <c r="J92" s="10">
        <v>0</v>
      </c>
      <c r="K92" s="10">
        <f t="shared" si="1"/>
        <v>20120576</v>
      </c>
      <c r="L92" s="10">
        <f t="shared" si="2"/>
        <v>19684176</v>
      </c>
    </row>
    <row r="93" spans="1:12" x14ac:dyDescent="0.2">
      <c r="A93" s="1" t="s">
        <v>688</v>
      </c>
      <c r="B93" s="8" t="s">
        <v>709</v>
      </c>
      <c r="C93" s="10">
        <v>311186.38</v>
      </c>
      <c r="D93" s="10">
        <v>191234.77</v>
      </c>
      <c r="E93" s="10">
        <v>1154841.26</v>
      </c>
      <c r="F93" s="10">
        <v>94.92</v>
      </c>
      <c r="G93" s="10">
        <v>8274.48</v>
      </c>
      <c r="H93" s="10">
        <v>8265531.29</v>
      </c>
      <c r="I93" s="10">
        <v>5000</v>
      </c>
      <c r="J93" s="10">
        <v>0</v>
      </c>
      <c r="K93" s="10">
        <f t="shared" si="1"/>
        <v>9634927.4900000002</v>
      </c>
      <c r="L93" s="10">
        <f t="shared" si="2"/>
        <v>8850765.0999999996</v>
      </c>
    </row>
    <row r="94" spans="1:12" x14ac:dyDescent="0.2">
      <c r="A94" s="1" t="s">
        <v>688</v>
      </c>
      <c r="B94" s="8" t="s">
        <v>710</v>
      </c>
      <c r="C94" s="10">
        <v>2655650.9900000002</v>
      </c>
      <c r="D94" s="10">
        <v>2503858.71</v>
      </c>
      <c r="E94" s="10">
        <v>858484.64</v>
      </c>
      <c r="F94" s="10">
        <v>32725.77</v>
      </c>
      <c r="G94" s="10">
        <v>87627.82</v>
      </c>
      <c r="H94" s="10">
        <v>4295244.5599999996</v>
      </c>
      <c r="I94" s="10">
        <v>0</v>
      </c>
      <c r="J94" s="10">
        <v>0</v>
      </c>
      <c r="K94" s="10">
        <f t="shared" si="1"/>
        <v>6945583.1000000006</v>
      </c>
      <c r="L94" s="10">
        <f t="shared" si="2"/>
        <v>6884432.9199999999</v>
      </c>
    </row>
    <row r="95" spans="1:12" x14ac:dyDescent="0.2">
      <c r="A95" s="1" t="s">
        <v>688</v>
      </c>
      <c r="B95" s="8" t="s">
        <v>711</v>
      </c>
      <c r="C95" s="10">
        <v>1304655</v>
      </c>
      <c r="D95" s="10">
        <v>1087971</v>
      </c>
      <c r="E95" s="10">
        <v>305725</v>
      </c>
      <c r="F95" s="10">
        <v>25861</v>
      </c>
      <c r="G95" s="10">
        <v>0</v>
      </c>
      <c r="H95" s="10">
        <v>0</v>
      </c>
      <c r="I95" s="10">
        <v>0</v>
      </c>
      <c r="J95" s="10">
        <v>0</v>
      </c>
      <c r="K95" s="10">
        <f t="shared" si="1"/>
        <v>5281231</v>
      </c>
      <c r="L95" s="10">
        <f t="shared" si="2"/>
        <v>5015362</v>
      </c>
    </row>
    <row r="96" spans="1:12" x14ac:dyDescent="0.2">
      <c r="A96" s="1" t="s">
        <v>688</v>
      </c>
      <c r="B96" s="8" t="s">
        <v>712</v>
      </c>
      <c r="C96" s="10">
        <v>0</v>
      </c>
      <c r="D96" s="10">
        <v>0</v>
      </c>
      <c r="E96" s="10">
        <v>1485508.18</v>
      </c>
      <c r="F96" s="10">
        <v>1458108.04</v>
      </c>
      <c r="G96" s="10">
        <v>0</v>
      </c>
      <c r="H96" s="10">
        <v>0</v>
      </c>
      <c r="I96" s="10">
        <v>261000</v>
      </c>
      <c r="J96" s="10">
        <v>261000</v>
      </c>
      <c r="K96" s="10">
        <f t="shared" si="1"/>
        <v>7555704.6999999993</v>
      </c>
      <c r="L96" s="10">
        <f t="shared" si="2"/>
        <v>7279000.2800000003</v>
      </c>
    </row>
    <row r="97" spans="1:13" x14ac:dyDescent="0.2">
      <c r="A97" s="1" t="s">
        <v>688</v>
      </c>
      <c r="B97" s="8" t="s">
        <v>713</v>
      </c>
      <c r="C97" s="10">
        <v>47886.34</v>
      </c>
      <c r="D97" s="10">
        <v>29604.65</v>
      </c>
      <c r="E97" s="10">
        <v>204003.01</v>
      </c>
      <c r="F97" s="10">
        <v>204002.78</v>
      </c>
      <c r="G97" s="10">
        <v>207286.96</v>
      </c>
      <c r="H97" s="10">
        <v>207286.71</v>
      </c>
      <c r="I97" s="10">
        <v>0</v>
      </c>
      <c r="J97" s="10">
        <v>0</v>
      </c>
      <c r="K97" s="10">
        <f t="shared" si="1"/>
        <v>4282219.75</v>
      </c>
      <c r="L97" s="10">
        <f t="shared" si="2"/>
        <v>4240159.2299999995</v>
      </c>
    </row>
    <row r="98" spans="1:13" x14ac:dyDescent="0.2">
      <c r="A98" s="1" t="s">
        <v>688</v>
      </c>
      <c r="B98" s="8" t="s">
        <v>714</v>
      </c>
      <c r="C98" s="10">
        <v>0</v>
      </c>
      <c r="D98" s="10">
        <v>23000</v>
      </c>
      <c r="E98" s="10">
        <v>414400</v>
      </c>
      <c r="F98" s="10">
        <v>414400</v>
      </c>
      <c r="G98" s="10">
        <v>0</v>
      </c>
      <c r="H98" s="10">
        <v>0</v>
      </c>
      <c r="I98" s="10">
        <v>4878600</v>
      </c>
      <c r="J98" s="10">
        <v>513200</v>
      </c>
      <c r="K98" s="10">
        <f t="shared" si="1"/>
        <v>13557300</v>
      </c>
      <c r="L98" s="10">
        <f t="shared" si="2"/>
        <v>9214900</v>
      </c>
    </row>
    <row r="99" spans="1:13" x14ac:dyDescent="0.2">
      <c r="A99" s="1" t="s">
        <v>688</v>
      </c>
      <c r="B99" s="8" t="s">
        <v>715</v>
      </c>
      <c r="C99" s="10">
        <v>993717.68</v>
      </c>
      <c r="D99" s="10">
        <v>870692.73</v>
      </c>
      <c r="E99" s="10">
        <v>1291667.56</v>
      </c>
      <c r="F99" s="10">
        <v>1290417.1200000001</v>
      </c>
      <c r="G99" s="10">
        <v>219446.89</v>
      </c>
      <c r="H99" s="10">
        <v>11391328.609999999</v>
      </c>
      <c r="I99" s="10">
        <v>55000</v>
      </c>
      <c r="J99" s="10">
        <v>25000</v>
      </c>
      <c r="K99" s="10">
        <f t="shared" si="1"/>
        <v>14286959.630000001</v>
      </c>
      <c r="L99" s="10">
        <f t="shared" si="2"/>
        <v>13870912.879999999</v>
      </c>
    </row>
    <row r="100" spans="1:13" x14ac:dyDescent="0.2">
      <c r="A100" s="1" t="s">
        <v>688</v>
      </c>
      <c r="B100" s="8" t="s">
        <v>716</v>
      </c>
      <c r="C100" s="10">
        <v>278554.19</v>
      </c>
      <c r="D100" s="10">
        <v>222612.77</v>
      </c>
      <c r="E100" s="10">
        <v>913354.54</v>
      </c>
      <c r="F100" s="10">
        <v>882068.42</v>
      </c>
      <c r="G100" s="10">
        <v>279346.7</v>
      </c>
      <c r="H100" s="10">
        <v>279347.40999999997</v>
      </c>
      <c r="I100" s="10">
        <v>144897.76</v>
      </c>
      <c r="J100" s="10">
        <v>140756.66</v>
      </c>
      <c r="K100" s="10">
        <f t="shared" si="1"/>
        <v>10999575.720000001</v>
      </c>
      <c r="L100" s="10">
        <f t="shared" si="2"/>
        <v>10653343.749999998</v>
      </c>
    </row>
    <row r="101" spans="1:13" x14ac:dyDescent="0.2">
      <c r="A101" s="1" t="s">
        <v>688</v>
      </c>
      <c r="B101" s="8" t="s">
        <v>717</v>
      </c>
      <c r="C101" s="10">
        <v>136960.85</v>
      </c>
      <c r="D101" s="10">
        <v>71548.88</v>
      </c>
      <c r="E101" s="10">
        <v>828594.51</v>
      </c>
      <c r="F101" s="10">
        <v>783882.26</v>
      </c>
      <c r="G101" s="10">
        <v>36330.78</v>
      </c>
      <c r="H101" s="10">
        <v>31170.1</v>
      </c>
      <c r="I101" s="10">
        <v>38568.17</v>
      </c>
      <c r="J101" s="10">
        <v>10466.540000000001</v>
      </c>
      <c r="K101" s="10">
        <f t="shared" si="1"/>
        <v>4856230.1100000003</v>
      </c>
      <c r="L101" s="10">
        <f t="shared" si="2"/>
        <v>4633599.8199999994</v>
      </c>
    </row>
    <row r="102" spans="1:13" x14ac:dyDescent="0.2">
      <c r="A102" s="1" t="s">
        <v>688</v>
      </c>
      <c r="B102" s="8" t="s">
        <v>718</v>
      </c>
      <c r="C102" s="10">
        <v>1436781</v>
      </c>
      <c r="D102" s="10">
        <v>1422189</v>
      </c>
      <c r="E102" s="10">
        <v>1550061</v>
      </c>
      <c r="F102" s="10">
        <v>1525499</v>
      </c>
      <c r="G102" s="10">
        <v>31480</v>
      </c>
      <c r="H102" s="10">
        <v>31249</v>
      </c>
      <c r="I102" s="10">
        <v>200000</v>
      </c>
      <c r="J102" s="10">
        <v>0</v>
      </c>
      <c r="K102" s="10">
        <f t="shared" si="1"/>
        <v>10686345</v>
      </c>
      <c r="L102" s="10">
        <f t="shared" si="2"/>
        <v>9650716</v>
      </c>
    </row>
    <row r="103" spans="1:13" x14ac:dyDescent="0.2">
      <c r="A103" s="1" t="s">
        <v>423</v>
      </c>
      <c r="B103" s="8" t="s">
        <v>719</v>
      </c>
      <c r="C103" s="10">
        <v>346859.6</v>
      </c>
      <c r="D103" s="10">
        <v>308119.71000000002</v>
      </c>
      <c r="E103" s="10">
        <v>103505.98</v>
      </c>
      <c r="F103" s="10">
        <v>103506.43</v>
      </c>
      <c r="G103" s="10">
        <v>0</v>
      </c>
      <c r="H103" s="10">
        <v>0</v>
      </c>
      <c r="I103" s="10">
        <v>608888.17000000004</v>
      </c>
      <c r="J103" s="10">
        <v>382905.37</v>
      </c>
      <c r="K103" s="10">
        <f t="shared" si="1"/>
        <v>7529295.5100000007</v>
      </c>
      <c r="L103" s="10">
        <f t="shared" si="2"/>
        <v>6907582.3100000005</v>
      </c>
    </row>
    <row r="104" spans="1:13" x14ac:dyDescent="0.2">
      <c r="B104" s="8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3" x14ac:dyDescent="0.2">
      <c r="B105" s="8" t="s">
        <v>287</v>
      </c>
      <c r="C105" s="11">
        <f t="shared" ref="C105:H105" si="3">SUBTOTAL(9,C72:C104)</f>
        <v>28006853.589999996</v>
      </c>
      <c r="D105" s="11">
        <f t="shared" si="3"/>
        <v>25411080.07</v>
      </c>
      <c r="E105" s="11">
        <f t="shared" si="3"/>
        <v>22444392.580000006</v>
      </c>
      <c r="F105" s="11">
        <f t="shared" si="3"/>
        <v>14637736.389999997</v>
      </c>
      <c r="G105" s="11">
        <f t="shared" si="3"/>
        <v>7755217.6300000018</v>
      </c>
      <c r="H105" s="11">
        <f t="shared" si="3"/>
        <v>57603256.859999999</v>
      </c>
      <c r="I105" s="11">
        <f>SUBTOTAL(9,I72:I104)</f>
        <v>28125176.760000005</v>
      </c>
      <c r="J105" s="11">
        <f>SUBTOTAL(9,J72:J104)</f>
        <v>19786524.410000004</v>
      </c>
      <c r="K105" s="11">
        <f>SUBTOTAL(9,K72:K104)</f>
        <v>382508390.25</v>
      </c>
      <c r="L105" s="11">
        <f>SUBTOTAL(9,L72:L104)</f>
        <v>344211158.31999993</v>
      </c>
    </row>
    <row r="107" spans="1:13" x14ac:dyDescent="0.2">
      <c r="B107" s="8"/>
      <c r="C107" s="10"/>
      <c r="D107" s="10"/>
      <c r="E107" s="10"/>
      <c r="F107" s="10"/>
      <c r="G107" s="10"/>
      <c r="H107" s="10"/>
      <c r="I107" s="4"/>
      <c r="J107" s="4"/>
      <c r="K107" s="4"/>
      <c r="L107" s="4"/>
    </row>
    <row r="108" spans="1:13" ht="39.75" customHeight="1" x14ac:dyDescent="0.2">
      <c r="B108" s="26"/>
      <c r="C108" s="235"/>
      <c r="D108" s="235"/>
      <c r="E108" s="235"/>
      <c r="F108" s="235"/>
      <c r="G108" s="235"/>
      <c r="H108" s="235"/>
      <c r="I108" s="235"/>
      <c r="J108" s="241"/>
      <c r="K108" s="142" t="s">
        <v>162</v>
      </c>
      <c r="L108" s="140"/>
      <c r="M108" s="6"/>
    </row>
    <row r="109" spans="1:13" x14ac:dyDescent="0.2">
      <c r="B109" s="15"/>
      <c r="C109" s="28"/>
      <c r="D109" s="28"/>
      <c r="E109" s="28"/>
      <c r="F109" s="28"/>
      <c r="G109" s="26"/>
      <c r="H109" s="28"/>
      <c r="I109" s="27"/>
      <c r="J109" s="27"/>
      <c r="K109" s="149" t="s">
        <v>313</v>
      </c>
      <c r="L109" s="141" t="s">
        <v>314</v>
      </c>
    </row>
    <row r="110" spans="1:13" x14ac:dyDescent="0.2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315</v>
      </c>
      <c r="L110" s="141" t="s">
        <v>315</v>
      </c>
    </row>
    <row r="111" spans="1:13" x14ac:dyDescent="0.2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141"/>
    </row>
    <row r="112" spans="1:13" x14ac:dyDescent="0.2">
      <c r="A112" s="31" t="s">
        <v>175</v>
      </c>
      <c r="B112" s="26"/>
      <c r="C112" s="4"/>
      <c r="D112" s="4"/>
      <c r="E112" s="4"/>
      <c r="F112" s="4"/>
      <c r="G112" s="4"/>
      <c r="H112" s="240" t="s">
        <v>595</v>
      </c>
      <c r="I112" s="240"/>
      <c r="J112" s="240"/>
      <c r="K112" s="145">
        <v>0</v>
      </c>
      <c r="L112" s="146">
        <v>0</v>
      </c>
    </row>
    <row r="113" spans="1:12" x14ac:dyDescent="0.2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382508390.25</v>
      </c>
      <c r="L113" s="15">
        <f>L105+L112</f>
        <v>344211158.31999993</v>
      </c>
    </row>
    <row r="114" spans="1:12" x14ac:dyDescent="0.2">
      <c r="A114" s="31" t="s">
        <v>77</v>
      </c>
      <c r="B114" s="26"/>
      <c r="C114" s="4"/>
      <c r="D114" s="4"/>
      <c r="E114" s="4"/>
      <c r="F114" s="4"/>
      <c r="G114" s="4"/>
      <c r="H114" s="238" t="s">
        <v>560</v>
      </c>
      <c r="I114" s="238"/>
      <c r="J114" s="238"/>
      <c r="K114" s="4">
        <v>200000</v>
      </c>
      <c r="L114" s="125">
        <v>200000</v>
      </c>
    </row>
    <row r="115" spans="1:12" ht="13.5" thickBot="1" x14ac:dyDescent="0.25">
      <c r="A115" s="31"/>
      <c r="B115" s="10"/>
      <c r="C115" s="10"/>
      <c r="D115" s="10"/>
      <c r="E115" s="10"/>
      <c r="F115" s="10"/>
      <c r="G115" s="10"/>
      <c r="H115" s="126"/>
      <c r="I115" s="126"/>
      <c r="J115" s="126"/>
      <c r="K115" s="126"/>
      <c r="L115" s="127"/>
    </row>
    <row r="116" spans="1:12" ht="14.25" thickTop="1" thickBot="1" x14ac:dyDescent="0.25">
      <c r="B116" s="10"/>
      <c r="C116" s="10"/>
      <c r="D116" s="10"/>
      <c r="E116" s="10"/>
      <c r="F116" s="10"/>
      <c r="G116" s="10"/>
      <c r="H116" s="239" t="s">
        <v>176</v>
      </c>
      <c r="I116" s="239"/>
      <c r="J116" s="239"/>
      <c r="K116" s="128">
        <f>K113-K114</f>
        <v>382308390.25</v>
      </c>
      <c r="L116" s="129">
        <f>L113-L114</f>
        <v>344011158.31999993</v>
      </c>
    </row>
    <row r="117" spans="1:12" ht="13.5" thickTop="1" x14ac:dyDescent="0.2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mergeCells count="17">
    <mergeCell ref="B68:L68"/>
    <mergeCell ref="C69:D69"/>
    <mergeCell ref="B29:L29"/>
    <mergeCell ref="C30:D30"/>
    <mergeCell ref="E30:F30"/>
    <mergeCell ref="G30:H30"/>
    <mergeCell ref="I30:J30"/>
    <mergeCell ref="C108:D108"/>
    <mergeCell ref="I108:J108"/>
    <mergeCell ref="E69:F69"/>
    <mergeCell ref="G69:H69"/>
    <mergeCell ref="I69:J69"/>
    <mergeCell ref="H114:J114"/>
    <mergeCell ref="H112:J112"/>
    <mergeCell ref="E108:F108"/>
    <mergeCell ref="G108:H108"/>
    <mergeCell ref="H116:J116"/>
  </mergeCells>
  <phoneticPr fontId="0" type="noConversion"/>
  <pageMargins left="0.74803149606299213" right="0.74803149606299213" top="0.53" bottom="0.5" header="0.51181102362204722" footer="0.51181102362204722"/>
  <pageSetup paperSize="9" scale="75" fitToHeight="8" orientation="landscape" r:id="rId1"/>
  <headerFooter alignWithMargins="0"/>
  <rowBreaks count="1" manualBreakCount="1">
    <brk id="6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view="pageBreakPreview" topLeftCell="B108" zoomScale="75" zoomScaleNormal="100" workbookViewId="0">
      <selection activeCell="L162" sqref="B114:L162"/>
    </sheetView>
  </sheetViews>
  <sheetFormatPr defaultColWidth="9.140625" defaultRowHeight="12.75" x14ac:dyDescent="0.2"/>
  <cols>
    <col min="1" max="1" width="9.140625" style="1" hidden="1" customWidth="1"/>
    <col min="2" max="2" width="27.7109375" style="1" customWidth="1"/>
    <col min="3" max="27" width="13" style="1" customWidth="1"/>
    <col min="28" max="16384" width="9.140625" style="1"/>
  </cols>
  <sheetData>
    <row r="1" spans="1:12" hidden="1" x14ac:dyDescent="0.2">
      <c r="A1" s="1" t="s">
        <v>605</v>
      </c>
    </row>
    <row r="2" spans="1:12" hidden="1" x14ac:dyDescent="0.2">
      <c r="A2" s="1" t="s">
        <v>300</v>
      </c>
    </row>
    <row r="3" spans="1:12" hidden="1" x14ac:dyDescent="0.2">
      <c r="A3" s="1" t="s">
        <v>307</v>
      </c>
      <c r="B3" s="8" t="s">
        <v>322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</row>
    <row r="4" spans="1:12" hidden="1" x14ac:dyDescent="0.2">
      <c r="A4" s="1" t="s">
        <v>289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316</v>
      </c>
      <c r="C5" s="1">
        <v>300</v>
      </c>
      <c r="D5" s="1">
        <v>300</v>
      </c>
      <c r="E5" s="1">
        <v>310</v>
      </c>
      <c r="F5" s="1">
        <v>310</v>
      </c>
      <c r="G5" s="1">
        <v>320</v>
      </c>
      <c r="H5" s="1">
        <v>320</v>
      </c>
      <c r="I5" s="1">
        <v>330</v>
      </c>
      <c r="J5" s="1">
        <v>330</v>
      </c>
      <c r="K5" s="2"/>
      <c r="L5" s="3"/>
    </row>
    <row r="6" spans="1:12" s="22" customFormat="1" ht="12.75" hidden="1" customHeight="1" x14ac:dyDescent="0.2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298</v>
      </c>
    </row>
    <row r="10" spans="1:12" hidden="1" x14ac:dyDescent="0.2">
      <c r="A10" s="1" t="s">
        <v>311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288</v>
      </c>
      <c r="L10" s="31" t="s">
        <v>288</v>
      </c>
    </row>
    <row r="11" spans="1:12" hidden="1" x14ac:dyDescent="0.2">
      <c r="A11" s="1" t="s">
        <v>293</v>
      </c>
      <c r="C11" s="61"/>
      <c r="D11" s="31"/>
      <c r="E11" s="61"/>
      <c r="F11" s="31"/>
      <c r="G11" s="61"/>
      <c r="H11" s="31"/>
      <c r="I11" s="61"/>
      <c r="J11" s="31"/>
      <c r="K11" s="61">
        <v>10</v>
      </c>
      <c r="L11" s="31">
        <v>30</v>
      </c>
    </row>
    <row r="12" spans="1:12" hidden="1" x14ac:dyDescent="0.2">
      <c r="A12" s="1" t="s">
        <v>283</v>
      </c>
      <c r="C12" s="31"/>
      <c r="D12" s="31"/>
      <c r="E12" s="31"/>
      <c r="F12" s="31"/>
      <c r="G12" s="31"/>
      <c r="H12" s="31"/>
      <c r="I12" s="31"/>
      <c r="J12" s="31"/>
      <c r="K12" s="31" t="s">
        <v>184</v>
      </c>
      <c r="L12" s="31" t="s">
        <v>184</v>
      </c>
    </row>
    <row r="13" spans="1:12" s="22" customFormat="1" ht="12.75" hidden="1" customHeight="1" x14ac:dyDescent="0.2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606</v>
      </c>
    </row>
    <row r="16" spans="1:12" hidden="1" x14ac:dyDescent="0.2">
      <c r="A16" s="1" t="s">
        <v>299</v>
      </c>
    </row>
    <row r="17" spans="1:12" hidden="1" x14ac:dyDescent="0.2">
      <c r="A17" s="1" t="s">
        <v>312</v>
      </c>
      <c r="B17" s="8" t="s">
        <v>322</v>
      </c>
      <c r="C17" s="1" t="s">
        <v>288</v>
      </c>
      <c r="D17" s="1" t="s">
        <v>288</v>
      </c>
      <c r="E17" s="1" t="s">
        <v>288</v>
      </c>
      <c r="F17" s="1" t="s">
        <v>288</v>
      </c>
      <c r="G17" s="1" t="s">
        <v>288</v>
      </c>
      <c r="H17" s="1" t="s">
        <v>288</v>
      </c>
      <c r="I17" s="1" t="s">
        <v>288</v>
      </c>
      <c r="J17" s="1" t="s">
        <v>288</v>
      </c>
    </row>
    <row r="18" spans="1:12" hidden="1" x14ac:dyDescent="0.2">
      <c r="A18" s="1" t="s">
        <v>294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284</v>
      </c>
      <c r="C19" s="1">
        <v>340</v>
      </c>
      <c r="D19" s="1">
        <v>340</v>
      </c>
      <c r="E19" s="1">
        <v>350</v>
      </c>
      <c r="F19" s="1">
        <v>350</v>
      </c>
      <c r="G19" s="1">
        <v>360</v>
      </c>
      <c r="H19" s="1">
        <v>360</v>
      </c>
      <c r="I19" s="1">
        <v>370</v>
      </c>
      <c r="J19" s="1">
        <v>370</v>
      </c>
      <c r="K19" s="2"/>
      <c r="L19" s="3"/>
    </row>
    <row r="20" spans="1:12" s="22" customFormat="1" ht="12.75" hidden="1" customHeight="1" x14ac:dyDescent="0.2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x14ac:dyDescent="0.2"/>
    <row r="22" spans="1:12" hidden="1" x14ac:dyDescent="0.2">
      <c r="A22" s="1" t="s">
        <v>607</v>
      </c>
    </row>
    <row r="23" spans="1:12" hidden="1" x14ac:dyDescent="0.2">
      <c r="A23" s="1" t="s">
        <v>440</v>
      </c>
    </row>
    <row r="24" spans="1:12" hidden="1" x14ac:dyDescent="0.2">
      <c r="A24" s="1" t="s">
        <v>441</v>
      </c>
      <c r="B24" s="8" t="s">
        <v>322</v>
      </c>
      <c r="C24" s="1" t="s">
        <v>288</v>
      </c>
      <c r="D24" s="1" t="s">
        <v>288</v>
      </c>
      <c r="E24" s="1" t="s">
        <v>288</v>
      </c>
      <c r="F24" s="1" t="s">
        <v>288</v>
      </c>
      <c r="G24" s="1" t="s">
        <v>288</v>
      </c>
      <c r="H24" s="1" t="s">
        <v>288</v>
      </c>
      <c r="I24" s="1" t="s">
        <v>288</v>
      </c>
      <c r="J24" s="1" t="s">
        <v>288</v>
      </c>
    </row>
    <row r="25" spans="1:12" hidden="1" x14ac:dyDescent="0.2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2">
      <c r="A26" s="1" t="s">
        <v>443</v>
      </c>
      <c r="C26" s="1">
        <v>380</v>
      </c>
      <c r="D26" s="1">
        <v>380</v>
      </c>
      <c r="E26" s="1">
        <v>390</v>
      </c>
      <c r="F26" s="1">
        <v>390</v>
      </c>
      <c r="G26" s="1">
        <v>400</v>
      </c>
      <c r="H26" s="1">
        <v>400</v>
      </c>
      <c r="I26" s="1">
        <v>410</v>
      </c>
      <c r="J26" s="1">
        <v>410</v>
      </c>
      <c r="K26" s="2"/>
      <c r="L26" s="3"/>
    </row>
    <row r="27" spans="1:12" s="22" customFormat="1" ht="12.75" hidden="1" customHeight="1" x14ac:dyDescent="0.2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1" t="s">
        <v>418</v>
      </c>
      <c r="J27" s="1" t="s">
        <v>419</v>
      </c>
    </row>
    <row r="28" spans="1:12" x14ac:dyDescent="0.2">
      <c r="K28" s="2"/>
      <c r="L28" s="3"/>
    </row>
    <row r="29" spans="1:12" hidden="1" x14ac:dyDescent="0.2">
      <c r="A29" s="1" t="s">
        <v>185</v>
      </c>
      <c r="K29" s="2"/>
      <c r="L29" s="3"/>
    </row>
    <row r="30" spans="1:12" hidden="1" x14ac:dyDescent="0.2">
      <c r="A30" s="1" t="s">
        <v>461</v>
      </c>
      <c r="K30" s="2"/>
      <c r="L30" s="3"/>
    </row>
    <row r="31" spans="1:12" hidden="1" x14ac:dyDescent="0.2">
      <c r="A31" s="1" t="s">
        <v>462</v>
      </c>
      <c r="B31" s="8"/>
      <c r="C31" s="31"/>
      <c r="D31" s="31"/>
      <c r="E31" s="31"/>
      <c r="F31" s="31"/>
      <c r="G31" s="31"/>
      <c r="H31" s="31"/>
      <c r="I31" s="31"/>
      <c r="J31" s="31"/>
      <c r="K31" s="31" t="s">
        <v>288</v>
      </c>
      <c r="L31" s="1" t="s">
        <v>288</v>
      </c>
    </row>
    <row r="32" spans="1:12" hidden="1" x14ac:dyDescent="0.2">
      <c r="A32" s="1" t="s">
        <v>463</v>
      </c>
      <c r="C32" s="61"/>
      <c r="D32" s="31"/>
      <c r="E32" s="61"/>
      <c r="F32" s="31"/>
      <c r="G32" s="61"/>
      <c r="H32" s="31"/>
      <c r="I32" s="61"/>
      <c r="J32" s="31"/>
      <c r="K32" s="61">
        <v>10</v>
      </c>
      <c r="L32" s="1">
        <v>10</v>
      </c>
    </row>
    <row r="33" spans="1:13" hidden="1" x14ac:dyDescent="0.2">
      <c r="A33" s="1" t="s">
        <v>464</v>
      </c>
      <c r="C33" s="31"/>
      <c r="D33" s="31"/>
      <c r="E33" s="31"/>
      <c r="F33" s="31"/>
      <c r="G33" s="31"/>
      <c r="H33" s="31"/>
      <c r="I33" s="31"/>
      <c r="J33" s="31"/>
      <c r="K33" s="31">
        <v>80</v>
      </c>
      <c r="L33" s="1">
        <v>80</v>
      </c>
    </row>
    <row r="34" spans="1:13" ht="12.75" hidden="1" customHeight="1" x14ac:dyDescent="0.25">
      <c r="A34" s="1" t="s">
        <v>465</v>
      </c>
      <c r="B34" s="22"/>
      <c r="C34" s="31"/>
      <c r="D34" s="31"/>
      <c r="E34" s="31"/>
      <c r="F34" s="31"/>
      <c r="G34" s="31"/>
      <c r="H34" s="31"/>
      <c r="I34" s="31"/>
      <c r="J34" s="31"/>
      <c r="K34" s="61" t="s">
        <v>419</v>
      </c>
      <c r="L34" s="7" t="s">
        <v>419</v>
      </c>
    </row>
    <row r="35" spans="1:13" ht="12.75" customHeight="1" x14ac:dyDescent="0.25">
      <c r="B35" s="22"/>
      <c r="C35" s="31"/>
      <c r="D35" s="31"/>
      <c r="E35" s="31"/>
      <c r="F35" s="31"/>
      <c r="G35" s="31"/>
      <c r="H35" s="31"/>
      <c r="I35" s="31"/>
      <c r="J35" s="31"/>
      <c r="K35" s="2"/>
      <c r="L35" s="3"/>
    </row>
    <row r="36" spans="1:13" ht="18.75" x14ac:dyDescent="0.3">
      <c r="B36" s="230" t="s">
        <v>320</v>
      </c>
      <c r="C36" s="230"/>
      <c r="D36" s="230"/>
      <c r="E36" s="230"/>
      <c r="F36" s="230"/>
      <c r="G36" s="230"/>
      <c r="H36" s="230"/>
      <c r="I36" s="230"/>
      <c r="J36" s="230"/>
      <c r="K36" s="230"/>
      <c r="L36" s="230"/>
    </row>
    <row r="37" spans="1:13" ht="25.5" customHeight="1" x14ac:dyDescent="0.2">
      <c r="B37" s="13" t="s">
        <v>594</v>
      </c>
      <c r="C37" s="231" t="s">
        <v>370</v>
      </c>
      <c r="D37" s="232"/>
      <c r="E37" s="231" t="s">
        <v>371</v>
      </c>
      <c r="F37" s="232"/>
      <c r="G37" s="231" t="s">
        <v>372</v>
      </c>
      <c r="H37" s="232"/>
      <c r="I37" s="231" t="s">
        <v>373</v>
      </c>
      <c r="J37" s="232"/>
      <c r="K37" s="25"/>
      <c r="L37" s="4"/>
      <c r="M37" s="6"/>
    </row>
    <row r="38" spans="1:13" x14ac:dyDescent="0.2">
      <c r="B38" s="26"/>
      <c r="C38" s="27" t="s">
        <v>313</v>
      </c>
      <c r="D38" s="27" t="s">
        <v>314</v>
      </c>
      <c r="E38" s="27" t="s">
        <v>313</v>
      </c>
      <c r="F38" s="27" t="s">
        <v>314</v>
      </c>
      <c r="G38" s="27" t="s">
        <v>313</v>
      </c>
      <c r="H38" s="27" t="s">
        <v>314</v>
      </c>
      <c r="I38" s="27" t="s">
        <v>313</v>
      </c>
      <c r="J38" s="27" t="s">
        <v>314</v>
      </c>
      <c r="K38" s="28"/>
      <c r="L38" s="28"/>
    </row>
    <row r="39" spans="1:13" x14ac:dyDescent="0.2">
      <c r="B39" s="26"/>
      <c r="C39" s="27" t="s">
        <v>315</v>
      </c>
      <c r="D39" s="27" t="s">
        <v>315</v>
      </c>
      <c r="E39" s="27" t="s">
        <v>315</v>
      </c>
      <c r="F39" s="27" t="s">
        <v>315</v>
      </c>
      <c r="G39" s="27" t="s">
        <v>315</v>
      </c>
      <c r="H39" s="27" t="s">
        <v>315</v>
      </c>
      <c r="I39" s="27" t="s">
        <v>315</v>
      </c>
      <c r="J39" s="27" t="s">
        <v>315</v>
      </c>
      <c r="K39" s="28"/>
      <c r="L39" s="28"/>
    </row>
    <row r="40" spans="1:13" x14ac:dyDescent="0.2">
      <c r="B40" s="26"/>
      <c r="C40" s="10"/>
      <c r="D40" s="10"/>
      <c r="E40" s="10"/>
      <c r="F40" s="10"/>
      <c r="G40" s="10"/>
      <c r="H40" s="10"/>
      <c r="I40" s="10"/>
      <c r="J40" s="10"/>
      <c r="K40" s="4"/>
      <c r="L40" s="4"/>
    </row>
    <row r="41" spans="1:13" x14ac:dyDescent="0.2">
      <c r="A41" s="1" t="s">
        <v>688</v>
      </c>
      <c r="B41" s="26" t="s">
        <v>692</v>
      </c>
      <c r="C41" s="10">
        <v>1431000</v>
      </c>
      <c r="D41" s="10">
        <v>21700</v>
      </c>
      <c r="E41" s="10">
        <v>2389100</v>
      </c>
      <c r="F41" s="10">
        <v>574200</v>
      </c>
      <c r="G41" s="10">
        <v>648700</v>
      </c>
      <c r="H41" s="10">
        <v>18400</v>
      </c>
      <c r="I41" s="10">
        <v>0</v>
      </c>
      <c r="J41" s="10">
        <v>0</v>
      </c>
      <c r="K41" s="4"/>
      <c r="L41" s="4"/>
    </row>
    <row r="42" spans="1:13" x14ac:dyDescent="0.2">
      <c r="A42" s="1" t="s">
        <v>688</v>
      </c>
      <c r="B42" s="26" t="s">
        <v>695</v>
      </c>
      <c r="C42" s="10">
        <v>6444924</v>
      </c>
      <c r="D42" s="10">
        <v>40000</v>
      </c>
      <c r="E42" s="10">
        <v>7686156</v>
      </c>
      <c r="F42" s="10">
        <v>2852000</v>
      </c>
      <c r="G42" s="10">
        <v>2811886</v>
      </c>
      <c r="H42" s="10">
        <v>80000</v>
      </c>
      <c r="I42" s="10">
        <v>11517961</v>
      </c>
      <c r="J42" s="10">
        <v>6015873</v>
      </c>
      <c r="K42" s="4"/>
      <c r="L42" s="4"/>
    </row>
    <row r="43" spans="1:13" x14ac:dyDescent="0.2">
      <c r="A43" s="1" t="s">
        <v>688</v>
      </c>
      <c r="B43" s="26" t="s">
        <v>698</v>
      </c>
      <c r="C43" s="10">
        <v>821258.67</v>
      </c>
      <c r="D43" s="10">
        <v>10239.11</v>
      </c>
      <c r="E43" s="10">
        <v>1480813.45</v>
      </c>
      <c r="F43" s="10">
        <v>553482.06999999995</v>
      </c>
      <c r="G43" s="10">
        <v>428818.35</v>
      </c>
      <c r="H43" s="10">
        <v>6612.14</v>
      </c>
      <c r="I43" s="10">
        <v>257578.28</v>
      </c>
      <c r="J43" s="10">
        <v>183570</v>
      </c>
      <c r="K43" s="4"/>
      <c r="L43" s="4"/>
    </row>
    <row r="44" spans="1:13" x14ac:dyDescent="0.2">
      <c r="A44" s="1" t="s">
        <v>688</v>
      </c>
      <c r="B44" s="26" t="s">
        <v>689</v>
      </c>
      <c r="C44" s="10">
        <v>173723.76</v>
      </c>
      <c r="D44" s="10">
        <v>3523</v>
      </c>
      <c r="E44" s="10">
        <v>1027748.47</v>
      </c>
      <c r="F44" s="10">
        <v>161563</v>
      </c>
      <c r="G44" s="10">
        <v>346365.44</v>
      </c>
      <c r="H44" s="10">
        <v>7185</v>
      </c>
      <c r="I44" s="10">
        <v>73522.039999999994</v>
      </c>
      <c r="J44" s="10">
        <v>863</v>
      </c>
      <c r="K44" s="4"/>
      <c r="L44" s="4"/>
    </row>
    <row r="45" spans="1:13" x14ac:dyDescent="0.2">
      <c r="A45" s="1" t="s">
        <v>688</v>
      </c>
      <c r="B45" s="26" t="s">
        <v>690</v>
      </c>
      <c r="C45" s="10">
        <v>244269.19</v>
      </c>
      <c r="D45" s="10">
        <v>22055.58</v>
      </c>
      <c r="E45" s="10">
        <v>1121609.8500000001</v>
      </c>
      <c r="F45" s="10">
        <v>319886.03999999998</v>
      </c>
      <c r="G45" s="10">
        <v>216563.82</v>
      </c>
      <c r="H45" s="10">
        <v>5006.12</v>
      </c>
      <c r="I45" s="10">
        <v>0</v>
      </c>
      <c r="J45" s="10">
        <v>0</v>
      </c>
      <c r="K45" s="4"/>
      <c r="L45" s="4"/>
    </row>
    <row r="46" spans="1:13" x14ac:dyDescent="0.2">
      <c r="A46" s="1" t="s">
        <v>688</v>
      </c>
      <c r="B46" s="26" t="s">
        <v>691</v>
      </c>
      <c r="C46" s="10">
        <v>1272106.82</v>
      </c>
      <c r="D46" s="10">
        <v>27382.400000000001</v>
      </c>
      <c r="E46" s="10">
        <v>1616432.82</v>
      </c>
      <c r="F46" s="10">
        <v>410872.58</v>
      </c>
      <c r="G46" s="10">
        <v>1116552.6299999999</v>
      </c>
      <c r="H46" s="10">
        <v>24969.32</v>
      </c>
      <c r="I46" s="10">
        <v>0</v>
      </c>
      <c r="J46" s="10">
        <v>0</v>
      </c>
      <c r="K46" s="4"/>
      <c r="L46" s="4"/>
    </row>
    <row r="47" spans="1:13" x14ac:dyDescent="0.2">
      <c r="A47" s="1" t="s">
        <v>688</v>
      </c>
      <c r="B47" s="26" t="s">
        <v>693</v>
      </c>
      <c r="C47" s="10">
        <v>3590113</v>
      </c>
      <c r="D47" s="10">
        <v>76707</v>
      </c>
      <c r="E47" s="10">
        <v>10519576</v>
      </c>
      <c r="F47" s="10">
        <v>2139192</v>
      </c>
      <c r="G47" s="10">
        <v>1168995</v>
      </c>
      <c r="H47" s="10">
        <v>31168</v>
      </c>
      <c r="I47" s="10">
        <v>992623</v>
      </c>
      <c r="J47" s="10">
        <v>297719</v>
      </c>
      <c r="K47" s="4"/>
      <c r="L47" s="4"/>
    </row>
    <row r="48" spans="1:13" x14ac:dyDescent="0.2">
      <c r="A48" s="1" t="s">
        <v>688</v>
      </c>
      <c r="B48" s="26" t="s">
        <v>694</v>
      </c>
      <c r="C48" s="10">
        <v>1276153</v>
      </c>
      <c r="D48" s="10">
        <v>23589</v>
      </c>
      <c r="E48" s="10">
        <v>2859732</v>
      </c>
      <c r="F48" s="10">
        <v>705995</v>
      </c>
      <c r="G48" s="10">
        <v>904379</v>
      </c>
      <c r="H48" s="10">
        <v>26244</v>
      </c>
      <c r="I48" s="10">
        <v>1800</v>
      </c>
      <c r="J48" s="10">
        <v>127</v>
      </c>
      <c r="K48" s="4"/>
      <c r="L48" s="4"/>
    </row>
    <row r="49" spans="1:12" x14ac:dyDescent="0.2">
      <c r="A49" s="1" t="s">
        <v>688</v>
      </c>
      <c r="B49" s="26" t="s">
        <v>696</v>
      </c>
      <c r="C49" s="10">
        <v>2100393.34</v>
      </c>
      <c r="D49" s="10">
        <v>57519.66</v>
      </c>
      <c r="E49" s="10">
        <v>6571068.96</v>
      </c>
      <c r="F49" s="10">
        <v>1160855.44</v>
      </c>
      <c r="G49" s="10">
        <v>1038931.2</v>
      </c>
      <c r="H49" s="10">
        <v>44525.79</v>
      </c>
      <c r="I49" s="10">
        <v>211989.41</v>
      </c>
      <c r="J49" s="10">
        <v>42338.2</v>
      </c>
      <c r="K49" s="4"/>
      <c r="L49" s="4"/>
    </row>
    <row r="50" spans="1:12" x14ac:dyDescent="0.2">
      <c r="A50" s="1" t="s">
        <v>688</v>
      </c>
      <c r="B50" s="26" t="s">
        <v>697</v>
      </c>
      <c r="C50" s="10">
        <v>3279160.04</v>
      </c>
      <c r="D50" s="10">
        <v>79983.86</v>
      </c>
      <c r="E50" s="10">
        <v>7422254.0199999996</v>
      </c>
      <c r="F50" s="10">
        <v>1479023.81</v>
      </c>
      <c r="G50" s="10">
        <v>688052.25</v>
      </c>
      <c r="H50" s="10">
        <v>36055.14</v>
      </c>
      <c r="I50" s="10">
        <v>882695.54</v>
      </c>
      <c r="J50" s="10">
        <v>19917.29</v>
      </c>
      <c r="K50" s="4"/>
      <c r="L50" s="4"/>
    </row>
    <row r="51" spans="1:12" x14ac:dyDescent="0.2">
      <c r="A51" s="1" t="s">
        <v>688</v>
      </c>
      <c r="B51" s="26" t="s">
        <v>699</v>
      </c>
      <c r="C51" s="10">
        <v>760294.98</v>
      </c>
      <c r="D51" s="10">
        <v>121460.35</v>
      </c>
      <c r="E51" s="10">
        <v>2605553.2200000002</v>
      </c>
      <c r="F51" s="10">
        <v>799293.43</v>
      </c>
      <c r="G51" s="10">
        <v>610800.88</v>
      </c>
      <c r="H51" s="10">
        <v>29909.35</v>
      </c>
      <c r="I51" s="10">
        <v>0</v>
      </c>
      <c r="J51" s="10">
        <v>0</v>
      </c>
      <c r="K51" s="4"/>
      <c r="L51" s="4"/>
    </row>
    <row r="52" spans="1:12" x14ac:dyDescent="0.2">
      <c r="A52" s="1" t="s">
        <v>688</v>
      </c>
      <c r="B52" s="26" t="s">
        <v>700</v>
      </c>
      <c r="C52" s="10">
        <v>929723.8</v>
      </c>
      <c r="D52" s="10">
        <v>104205.93</v>
      </c>
      <c r="E52" s="10">
        <v>2668699.9</v>
      </c>
      <c r="F52" s="10">
        <v>861690.12</v>
      </c>
      <c r="G52" s="10">
        <v>1189161.74</v>
      </c>
      <c r="H52" s="10">
        <v>38506.99</v>
      </c>
      <c r="I52" s="10">
        <v>22230.52</v>
      </c>
      <c r="J52" s="10">
        <v>15359</v>
      </c>
      <c r="K52" s="4"/>
      <c r="L52" s="4"/>
    </row>
    <row r="53" spans="1:12" x14ac:dyDescent="0.2">
      <c r="A53" s="1" t="s">
        <v>688</v>
      </c>
      <c r="B53" s="26" t="s">
        <v>701</v>
      </c>
      <c r="C53" s="10">
        <v>2037351.3</v>
      </c>
      <c r="D53" s="10">
        <v>44860.08</v>
      </c>
      <c r="E53" s="10">
        <v>5329144.3600000003</v>
      </c>
      <c r="F53" s="10">
        <v>1173735.3</v>
      </c>
      <c r="G53" s="10">
        <v>1038952.19</v>
      </c>
      <c r="H53" s="10">
        <v>22957.45</v>
      </c>
      <c r="I53" s="10">
        <v>87189.1</v>
      </c>
      <c r="J53" s="10">
        <v>40000</v>
      </c>
      <c r="K53" s="4"/>
      <c r="L53" s="4"/>
    </row>
    <row r="54" spans="1:12" x14ac:dyDescent="0.2">
      <c r="A54" s="1" t="s">
        <v>688</v>
      </c>
      <c r="B54" s="26" t="s">
        <v>702</v>
      </c>
      <c r="C54" s="10">
        <v>606915.26</v>
      </c>
      <c r="D54" s="10">
        <v>10691.55</v>
      </c>
      <c r="E54" s="10">
        <v>1778349.48</v>
      </c>
      <c r="F54" s="10">
        <v>602255.74</v>
      </c>
      <c r="G54" s="10">
        <v>352124.39</v>
      </c>
      <c r="H54" s="10">
        <v>9317.15</v>
      </c>
      <c r="I54" s="10">
        <v>1000</v>
      </c>
      <c r="J54" s="10">
        <v>0</v>
      </c>
      <c r="K54" s="4"/>
      <c r="L54" s="4"/>
    </row>
    <row r="55" spans="1:12" x14ac:dyDescent="0.2">
      <c r="A55" s="1" t="s">
        <v>688</v>
      </c>
      <c r="B55" s="26" t="s">
        <v>703</v>
      </c>
      <c r="C55" s="10">
        <v>641468.18999999994</v>
      </c>
      <c r="D55" s="10">
        <v>12971.03</v>
      </c>
      <c r="E55" s="10">
        <v>862022.38</v>
      </c>
      <c r="F55" s="10">
        <v>408844.26</v>
      </c>
      <c r="G55" s="10">
        <v>366559.92</v>
      </c>
      <c r="H55" s="10">
        <v>18137.09</v>
      </c>
      <c r="I55" s="10">
        <v>74563.73</v>
      </c>
      <c r="J55" s="10">
        <v>0</v>
      </c>
      <c r="K55" s="4"/>
      <c r="L55" s="4"/>
    </row>
    <row r="56" spans="1:12" x14ac:dyDescent="0.2">
      <c r="A56" s="1" t="s">
        <v>688</v>
      </c>
      <c r="B56" s="26" t="s">
        <v>704</v>
      </c>
      <c r="C56" s="10">
        <v>370082.25</v>
      </c>
      <c r="D56" s="10">
        <v>8074.91</v>
      </c>
      <c r="E56" s="10">
        <v>683317.52</v>
      </c>
      <c r="F56" s="10">
        <v>141823.92000000001</v>
      </c>
      <c r="G56" s="10">
        <v>193848.52</v>
      </c>
      <c r="H56" s="10">
        <v>4992.83</v>
      </c>
      <c r="I56" s="10">
        <v>0</v>
      </c>
      <c r="J56" s="10">
        <v>0</v>
      </c>
      <c r="K56" s="4"/>
      <c r="L56" s="4"/>
    </row>
    <row r="57" spans="1:12" x14ac:dyDescent="0.2">
      <c r="A57" s="1" t="s">
        <v>688</v>
      </c>
      <c r="B57" s="26" t="s">
        <v>705</v>
      </c>
      <c r="C57" s="10">
        <v>1545281.77</v>
      </c>
      <c r="D57" s="10">
        <v>176486.08</v>
      </c>
      <c r="E57" s="10">
        <v>2477162.1</v>
      </c>
      <c r="F57" s="10">
        <v>920483.68</v>
      </c>
      <c r="G57" s="10">
        <v>809492.64</v>
      </c>
      <c r="H57" s="10">
        <v>62439.63</v>
      </c>
      <c r="I57" s="10">
        <v>10431.58</v>
      </c>
      <c r="J57" s="10">
        <v>127.35</v>
      </c>
      <c r="K57" s="4"/>
      <c r="L57" s="4"/>
    </row>
    <row r="58" spans="1:12" x14ac:dyDescent="0.2">
      <c r="A58" s="1" t="s">
        <v>688</v>
      </c>
      <c r="B58" s="26" t="s">
        <v>706</v>
      </c>
      <c r="C58" s="10">
        <v>632079.1</v>
      </c>
      <c r="D58" s="10">
        <v>10818.45</v>
      </c>
      <c r="E58" s="10">
        <v>913374.65</v>
      </c>
      <c r="F58" s="10">
        <v>196356.42</v>
      </c>
      <c r="G58" s="10">
        <v>346760.31</v>
      </c>
      <c r="H58" s="10">
        <v>8122.47</v>
      </c>
      <c r="I58" s="10">
        <v>275081.62</v>
      </c>
      <c r="J58" s="10">
        <v>1826.77</v>
      </c>
      <c r="K58" s="4"/>
      <c r="L58" s="4"/>
    </row>
    <row r="59" spans="1:12" x14ac:dyDescent="0.2">
      <c r="A59" s="1" t="s">
        <v>688</v>
      </c>
      <c r="B59" s="26" t="s">
        <v>707</v>
      </c>
      <c r="C59" s="10">
        <v>991508.81</v>
      </c>
      <c r="D59" s="10">
        <v>71000.59</v>
      </c>
      <c r="E59" s="10">
        <v>2556914.4700000002</v>
      </c>
      <c r="F59" s="10">
        <v>610878.31000000006</v>
      </c>
      <c r="G59" s="10">
        <v>887075.93</v>
      </c>
      <c r="H59" s="10">
        <v>44390.04</v>
      </c>
      <c r="I59" s="10">
        <v>160000</v>
      </c>
      <c r="J59" s="10">
        <v>0</v>
      </c>
      <c r="K59" s="4"/>
      <c r="L59" s="4"/>
    </row>
    <row r="60" spans="1:12" x14ac:dyDescent="0.2">
      <c r="A60" s="1" t="s">
        <v>688</v>
      </c>
      <c r="B60" s="26" t="s">
        <v>708</v>
      </c>
      <c r="C60" s="10">
        <v>783480</v>
      </c>
      <c r="D60" s="10">
        <v>16747</v>
      </c>
      <c r="E60" s="10">
        <v>2555392</v>
      </c>
      <c r="F60" s="10">
        <v>486477</v>
      </c>
      <c r="G60" s="10">
        <v>670913</v>
      </c>
      <c r="H60" s="10">
        <v>12010</v>
      </c>
      <c r="I60" s="10">
        <v>0</v>
      </c>
      <c r="J60" s="10">
        <v>7000</v>
      </c>
      <c r="K60" s="4"/>
      <c r="L60" s="4"/>
    </row>
    <row r="61" spans="1:12" x14ac:dyDescent="0.2">
      <c r="A61" s="1" t="s">
        <v>688</v>
      </c>
      <c r="B61" s="26" t="s">
        <v>709</v>
      </c>
      <c r="C61" s="10">
        <v>1244580.77</v>
      </c>
      <c r="D61" s="10">
        <v>500619.13</v>
      </c>
      <c r="E61" s="10">
        <v>3792423.79</v>
      </c>
      <c r="F61" s="10">
        <v>1173856.83</v>
      </c>
      <c r="G61" s="10">
        <v>476917</v>
      </c>
      <c r="H61" s="10">
        <v>0</v>
      </c>
      <c r="I61" s="10">
        <v>291151.73</v>
      </c>
      <c r="J61" s="10">
        <v>32810.71</v>
      </c>
      <c r="K61" s="4"/>
      <c r="L61" s="4"/>
    </row>
    <row r="62" spans="1:12" x14ac:dyDescent="0.2">
      <c r="A62" s="1" t="s">
        <v>688</v>
      </c>
      <c r="B62" s="26" t="s">
        <v>710</v>
      </c>
      <c r="C62" s="10">
        <v>331540.56</v>
      </c>
      <c r="D62" s="10">
        <v>11757.49</v>
      </c>
      <c r="E62" s="10">
        <v>1427361.01</v>
      </c>
      <c r="F62" s="10">
        <v>326738.40999999997</v>
      </c>
      <c r="G62" s="10">
        <v>150330.56</v>
      </c>
      <c r="H62" s="10">
        <v>12792.3</v>
      </c>
      <c r="I62" s="10">
        <v>0</v>
      </c>
      <c r="J62" s="10">
        <v>0</v>
      </c>
      <c r="K62" s="4"/>
      <c r="L62" s="4"/>
    </row>
    <row r="63" spans="1:12" x14ac:dyDescent="0.2">
      <c r="A63" s="1" t="s">
        <v>688</v>
      </c>
      <c r="B63" s="26" t="s">
        <v>711</v>
      </c>
      <c r="C63" s="10">
        <v>787810</v>
      </c>
      <c r="D63" s="10">
        <v>23447</v>
      </c>
      <c r="E63" s="10">
        <v>1366884</v>
      </c>
      <c r="F63" s="10">
        <v>302117</v>
      </c>
      <c r="G63" s="10">
        <v>297914</v>
      </c>
      <c r="H63" s="10">
        <v>6874</v>
      </c>
      <c r="I63" s="10">
        <v>109739</v>
      </c>
      <c r="J63" s="10">
        <v>4561</v>
      </c>
      <c r="K63" s="4"/>
      <c r="L63" s="4"/>
    </row>
    <row r="64" spans="1:12" x14ac:dyDescent="0.2">
      <c r="A64" s="1" t="s">
        <v>688</v>
      </c>
      <c r="B64" s="26" t="s">
        <v>712</v>
      </c>
      <c r="C64" s="10">
        <v>439318.38</v>
      </c>
      <c r="D64" s="10">
        <v>61565.27</v>
      </c>
      <c r="E64" s="10">
        <v>1182028.3500000001</v>
      </c>
      <c r="F64" s="10">
        <v>210541.65</v>
      </c>
      <c r="G64" s="10">
        <v>504457.04</v>
      </c>
      <c r="H64" s="10">
        <v>12616.66</v>
      </c>
      <c r="I64" s="10">
        <v>23527.87</v>
      </c>
      <c r="J64" s="10">
        <v>0</v>
      </c>
      <c r="K64" s="4"/>
      <c r="L64" s="4"/>
    </row>
    <row r="65" spans="1:13" x14ac:dyDescent="0.2">
      <c r="A65" s="1" t="s">
        <v>688</v>
      </c>
      <c r="B65" s="26" t="s">
        <v>713</v>
      </c>
      <c r="C65" s="10">
        <v>730804.83</v>
      </c>
      <c r="D65" s="10">
        <v>18610.13</v>
      </c>
      <c r="E65" s="10">
        <v>998734.49</v>
      </c>
      <c r="F65" s="10">
        <v>247740.63</v>
      </c>
      <c r="G65" s="10">
        <v>452409.28</v>
      </c>
      <c r="H65" s="10">
        <v>47239.28</v>
      </c>
      <c r="I65" s="10">
        <v>0</v>
      </c>
      <c r="J65" s="10">
        <v>0</v>
      </c>
      <c r="K65" s="4"/>
      <c r="L65" s="4"/>
    </row>
    <row r="66" spans="1:13" x14ac:dyDescent="0.2">
      <c r="A66" s="1" t="s">
        <v>688</v>
      </c>
      <c r="B66" s="26" t="s">
        <v>714</v>
      </c>
      <c r="C66" s="10">
        <v>2591700</v>
      </c>
      <c r="D66" s="10">
        <v>78500</v>
      </c>
      <c r="E66" s="10">
        <v>3253000</v>
      </c>
      <c r="F66" s="10">
        <v>1098400</v>
      </c>
      <c r="G66" s="10">
        <v>894700</v>
      </c>
      <c r="H66" s="10">
        <v>43300</v>
      </c>
      <c r="I66" s="10">
        <v>1224400</v>
      </c>
      <c r="J66" s="10">
        <v>151000</v>
      </c>
      <c r="K66" s="4"/>
      <c r="L66" s="4"/>
    </row>
    <row r="67" spans="1:13" x14ac:dyDescent="0.2">
      <c r="A67" s="1" t="s">
        <v>688</v>
      </c>
      <c r="B67" s="26" t="s">
        <v>715</v>
      </c>
      <c r="C67" s="10">
        <v>1095792.52</v>
      </c>
      <c r="D67" s="10">
        <v>22546.63</v>
      </c>
      <c r="E67" s="10">
        <v>1880202.22</v>
      </c>
      <c r="F67" s="10">
        <v>684876.97</v>
      </c>
      <c r="G67" s="10">
        <v>1021694.47</v>
      </c>
      <c r="H67" s="10">
        <v>37825.35</v>
      </c>
      <c r="I67" s="10">
        <v>43862.42</v>
      </c>
      <c r="J67" s="10">
        <v>0</v>
      </c>
      <c r="K67" s="4"/>
      <c r="L67" s="4"/>
    </row>
    <row r="68" spans="1:13" x14ac:dyDescent="0.2">
      <c r="A68" s="1" t="s">
        <v>688</v>
      </c>
      <c r="B68" s="26" t="s">
        <v>716</v>
      </c>
      <c r="C68" s="10">
        <v>783996.67</v>
      </c>
      <c r="D68" s="10">
        <v>15893.3</v>
      </c>
      <c r="E68" s="10">
        <v>1726474.08</v>
      </c>
      <c r="F68" s="10">
        <v>476210.6</v>
      </c>
      <c r="G68" s="10">
        <v>214073.84</v>
      </c>
      <c r="H68" s="10">
        <v>7870.5</v>
      </c>
      <c r="I68" s="10">
        <v>0</v>
      </c>
      <c r="J68" s="10">
        <v>0</v>
      </c>
      <c r="K68" s="4"/>
      <c r="L68" s="4"/>
    </row>
    <row r="69" spans="1:13" x14ac:dyDescent="0.2">
      <c r="A69" s="1" t="s">
        <v>688</v>
      </c>
      <c r="B69" s="26" t="s">
        <v>717</v>
      </c>
      <c r="C69" s="10">
        <v>601956.37</v>
      </c>
      <c r="D69" s="10">
        <v>22236.959999999999</v>
      </c>
      <c r="E69" s="10">
        <v>1157197.2</v>
      </c>
      <c r="F69" s="10">
        <v>329272.78000000003</v>
      </c>
      <c r="G69" s="10">
        <v>533921.22</v>
      </c>
      <c r="H69" s="10">
        <v>22018.35</v>
      </c>
      <c r="I69" s="10">
        <v>39266.31</v>
      </c>
      <c r="J69" s="10">
        <v>26406.74</v>
      </c>
      <c r="K69" s="4"/>
      <c r="L69" s="4"/>
    </row>
    <row r="70" spans="1:13" x14ac:dyDescent="0.2">
      <c r="A70" s="1" t="s">
        <v>688</v>
      </c>
      <c r="B70" s="26" t="s">
        <v>718</v>
      </c>
      <c r="C70" s="10">
        <v>1107472</v>
      </c>
      <c r="D70" s="10">
        <v>16894</v>
      </c>
      <c r="E70" s="10">
        <v>2252597</v>
      </c>
      <c r="F70" s="10">
        <v>760910</v>
      </c>
      <c r="G70" s="10">
        <v>867088</v>
      </c>
      <c r="H70" s="10">
        <v>32094</v>
      </c>
      <c r="I70" s="10">
        <v>1386</v>
      </c>
      <c r="J70" s="10">
        <v>0</v>
      </c>
      <c r="K70" s="4"/>
      <c r="L70" s="4"/>
    </row>
    <row r="71" spans="1:13" x14ac:dyDescent="0.2">
      <c r="A71" s="1" t="s">
        <v>323</v>
      </c>
      <c r="B71" s="26" t="s">
        <v>719</v>
      </c>
      <c r="C71" s="10">
        <v>466755.88</v>
      </c>
      <c r="D71" s="10">
        <v>11587.66</v>
      </c>
      <c r="E71" s="10">
        <v>2482720.89</v>
      </c>
      <c r="F71" s="10">
        <v>875804.07</v>
      </c>
      <c r="G71" s="10">
        <v>1024410.31</v>
      </c>
      <c r="H71" s="10">
        <v>475619.69</v>
      </c>
      <c r="I71" s="10">
        <v>584114.93000000005</v>
      </c>
      <c r="J71" s="10">
        <v>125890.39</v>
      </c>
      <c r="K71" s="4"/>
      <c r="L71" s="4"/>
    </row>
    <row r="72" spans="1:13" x14ac:dyDescent="0.2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2">
      <c r="B73" s="26" t="s">
        <v>287</v>
      </c>
      <c r="C73" s="11">
        <f t="shared" ref="C73:J73" si="0">SUBTOTAL(9,C40:C72)</f>
        <v>40113015.260000005</v>
      </c>
      <c r="D73" s="11">
        <f t="shared" si="0"/>
        <v>1723673.1499999997</v>
      </c>
      <c r="E73" s="11">
        <f t="shared" si="0"/>
        <v>86644044.679999992</v>
      </c>
      <c r="F73" s="11">
        <f t="shared" si="0"/>
        <v>23045377.059999999</v>
      </c>
      <c r="G73" s="11">
        <f t="shared" si="0"/>
        <v>22272848.93</v>
      </c>
      <c r="H73" s="11">
        <f t="shared" si="0"/>
        <v>1229198.6400000001</v>
      </c>
      <c r="I73" s="11">
        <f t="shared" si="0"/>
        <v>16886114.079999998</v>
      </c>
      <c r="J73" s="11">
        <f t="shared" si="0"/>
        <v>6965389.4499999993</v>
      </c>
      <c r="K73" s="4"/>
      <c r="L73" s="4"/>
    </row>
    <row r="74" spans="1:13" x14ac:dyDescent="0.2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8.75" x14ac:dyDescent="0.3">
      <c r="B75" s="230" t="s">
        <v>320</v>
      </c>
      <c r="C75" s="230"/>
      <c r="D75" s="230"/>
      <c r="E75" s="230"/>
      <c r="F75" s="230"/>
      <c r="G75" s="230"/>
      <c r="H75" s="230"/>
      <c r="I75" s="230"/>
      <c r="J75" s="230"/>
      <c r="K75" s="230"/>
      <c r="L75" s="230"/>
    </row>
    <row r="76" spans="1:13" ht="25.5" customHeight="1" x14ac:dyDescent="0.2">
      <c r="B76" s="13" t="s">
        <v>594</v>
      </c>
      <c r="C76" s="231" t="s">
        <v>374</v>
      </c>
      <c r="D76" s="232"/>
      <c r="E76" s="231" t="s">
        <v>375</v>
      </c>
      <c r="F76" s="232"/>
      <c r="G76" s="231" t="s">
        <v>376</v>
      </c>
      <c r="H76" s="232"/>
      <c r="I76" s="231" t="s">
        <v>377</v>
      </c>
      <c r="J76" s="232"/>
      <c r="K76" s="25"/>
      <c r="L76" s="4"/>
      <c r="M76" s="6"/>
    </row>
    <row r="77" spans="1:13" x14ac:dyDescent="0.2">
      <c r="B77" s="26"/>
      <c r="C77" s="27" t="s">
        <v>313</v>
      </c>
      <c r="D77" s="27" t="s">
        <v>314</v>
      </c>
      <c r="E77" s="27" t="s">
        <v>313</v>
      </c>
      <c r="F77" s="27" t="s">
        <v>314</v>
      </c>
      <c r="G77" s="27" t="s">
        <v>313</v>
      </c>
      <c r="H77" s="27" t="s">
        <v>314</v>
      </c>
      <c r="I77" s="27" t="s">
        <v>313</v>
      </c>
      <c r="J77" s="27" t="s">
        <v>314</v>
      </c>
      <c r="K77" s="28"/>
      <c r="L77" s="28"/>
    </row>
    <row r="78" spans="1:13" x14ac:dyDescent="0.2">
      <c r="B78" s="26"/>
      <c r="C78" s="27" t="s">
        <v>315</v>
      </c>
      <c r="D78" s="27" t="s">
        <v>315</v>
      </c>
      <c r="E78" s="27" t="s">
        <v>315</v>
      </c>
      <c r="F78" s="27" t="s">
        <v>315</v>
      </c>
      <c r="G78" s="27" t="s">
        <v>315</v>
      </c>
      <c r="H78" s="27" t="s">
        <v>315</v>
      </c>
      <c r="I78" s="27" t="s">
        <v>315</v>
      </c>
      <c r="J78" s="27" t="s">
        <v>315</v>
      </c>
      <c r="K78" s="28"/>
      <c r="L78" s="28"/>
    </row>
    <row r="79" spans="1:13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2">
      <c r="A80" s="1" t="s">
        <v>688</v>
      </c>
      <c r="B80" s="26" t="s">
        <v>692</v>
      </c>
      <c r="C80" s="10">
        <v>917400</v>
      </c>
      <c r="D80" s="10">
        <v>256000</v>
      </c>
      <c r="E80" s="10">
        <v>3365400</v>
      </c>
      <c r="F80" s="10">
        <v>1699500</v>
      </c>
      <c r="G80" s="10">
        <v>0</v>
      </c>
      <c r="H80" s="10">
        <v>0</v>
      </c>
      <c r="I80" s="10">
        <v>393100</v>
      </c>
      <c r="J80" s="10">
        <v>8100</v>
      </c>
      <c r="K80" s="4"/>
      <c r="L80" s="4"/>
    </row>
    <row r="81" spans="1:12" x14ac:dyDescent="0.2">
      <c r="A81" s="1" t="s">
        <v>688</v>
      </c>
      <c r="B81" s="26" t="s">
        <v>695</v>
      </c>
      <c r="C81" s="10">
        <v>64770</v>
      </c>
      <c r="D81" s="10">
        <v>0</v>
      </c>
      <c r="E81" s="10">
        <v>9405635</v>
      </c>
      <c r="F81" s="10">
        <v>6760000</v>
      </c>
      <c r="G81" s="10">
        <v>0</v>
      </c>
      <c r="H81" s="10">
        <v>0</v>
      </c>
      <c r="I81" s="10">
        <v>3578292</v>
      </c>
      <c r="J81" s="10">
        <v>2709000</v>
      </c>
      <c r="K81" s="4"/>
      <c r="L81" s="4"/>
    </row>
    <row r="82" spans="1:12" x14ac:dyDescent="0.2">
      <c r="A82" s="1" t="s">
        <v>688</v>
      </c>
      <c r="B82" s="26" t="s">
        <v>698</v>
      </c>
      <c r="C82" s="10">
        <v>388727.06</v>
      </c>
      <c r="D82" s="10">
        <v>18518.71</v>
      </c>
      <c r="E82" s="10">
        <v>1636004.1</v>
      </c>
      <c r="F82" s="10">
        <v>1013571.33</v>
      </c>
      <c r="G82" s="10">
        <v>167505</v>
      </c>
      <c r="H82" s="10">
        <v>146287.04999999999</v>
      </c>
      <c r="I82" s="10">
        <v>184275.65</v>
      </c>
      <c r="J82" s="10">
        <v>86765.4</v>
      </c>
      <c r="K82" s="4"/>
      <c r="L82" s="4"/>
    </row>
    <row r="83" spans="1:12" x14ac:dyDescent="0.2">
      <c r="A83" s="1" t="s">
        <v>688</v>
      </c>
      <c r="B83" s="26" t="s">
        <v>689</v>
      </c>
      <c r="C83" s="10">
        <v>118068.39</v>
      </c>
      <c r="D83" s="10">
        <v>0</v>
      </c>
      <c r="E83" s="10">
        <v>1015833.13</v>
      </c>
      <c r="F83" s="10">
        <v>94444</v>
      </c>
      <c r="G83" s="10">
        <v>133704.41</v>
      </c>
      <c r="H83" s="10">
        <v>2170</v>
      </c>
      <c r="I83" s="10">
        <v>155809.15</v>
      </c>
      <c r="J83" s="10">
        <v>6844</v>
      </c>
      <c r="K83" s="4"/>
      <c r="L83" s="4"/>
    </row>
    <row r="84" spans="1:12" x14ac:dyDescent="0.2">
      <c r="A84" s="1" t="s">
        <v>688</v>
      </c>
      <c r="B84" s="26" t="s">
        <v>690</v>
      </c>
      <c r="C84" s="10">
        <v>508225.54</v>
      </c>
      <c r="D84" s="10">
        <v>9870.82</v>
      </c>
      <c r="E84" s="10">
        <v>6347927.4199999999</v>
      </c>
      <c r="F84" s="10">
        <v>4980081.97</v>
      </c>
      <c r="G84" s="10">
        <v>185607.84</v>
      </c>
      <c r="H84" s="10">
        <v>5605.99</v>
      </c>
      <c r="I84" s="10">
        <v>138275.65</v>
      </c>
      <c r="J84" s="10">
        <v>2598.8000000000002</v>
      </c>
      <c r="K84" s="4"/>
      <c r="L84" s="4"/>
    </row>
    <row r="85" spans="1:12" x14ac:dyDescent="0.2">
      <c r="A85" s="1" t="s">
        <v>688</v>
      </c>
      <c r="B85" s="26" t="s">
        <v>691</v>
      </c>
      <c r="C85" s="10">
        <v>7456047.3099999996</v>
      </c>
      <c r="D85" s="10">
        <v>7118331.0899999999</v>
      </c>
      <c r="E85" s="10">
        <v>2974637.27</v>
      </c>
      <c r="F85" s="10">
        <v>1140582.97</v>
      </c>
      <c r="G85" s="10">
        <v>318960.82</v>
      </c>
      <c r="H85" s="10">
        <v>5614.46</v>
      </c>
      <c r="I85" s="10">
        <v>423916.83</v>
      </c>
      <c r="J85" s="10">
        <v>24070.97</v>
      </c>
      <c r="K85" s="4"/>
      <c r="L85" s="4"/>
    </row>
    <row r="86" spans="1:12" x14ac:dyDescent="0.2">
      <c r="A86" s="1" t="s">
        <v>688</v>
      </c>
      <c r="B86" s="26" t="s">
        <v>693</v>
      </c>
      <c r="C86" s="10">
        <v>1719802</v>
      </c>
      <c r="D86" s="10">
        <v>120686</v>
      </c>
      <c r="E86" s="10">
        <v>6392384</v>
      </c>
      <c r="F86" s="10">
        <v>5144901</v>
      </c>
      <c r="G86" s="10">
        <v>577048</v>
      </c>
      <c r="H86" s="10">
        <v>11479</v>
      </c>
      <c r="I86" s="10">
        <v>1287074</v>
      </c>
      <c r="J86" s="10">
        <v>27272</v>
      </c>
      <c r="K86" s="4"/>
      <c r="L86" s="4"/>
    </row>
    <row r="87" spans="1:12" x14ac:dyDescent="0.2">
      <c r="A87" s="1" t="s">
        <v>688</v>
      </c>
      <c r="B87" s="26" t="s">
        <v>694</v>
      </c>
      <c r="C87" s="10">
        <v>1414942</v>
      </c>
      <c r="D87" s="10">
        <v>231599</v>
      </c>
      <c r="E87" s="10">
        <v>4031901</v>
      </c>
      <c r="F87" s="10">
        <v>503402</v>
      </c>
      <c r="G87" s="10">
        <v>284276</v>
      </c>
      <c r="H87" s="10">
        <v>4305</v>
      </c>
      <c r="I87" s="10">
        <v>195195</v>
      </c>
      <c r="J87" s="10">
        <v>69823</v>
      </c>
      <c r="K87" s="4"/>
      <c r="L87" s="4"/>
    </row>
    <row r="88" spans="1:12" x14ac:dyDescent="0.2">
      <c r="A88" s="1" t="s">
        <v>688</v>
      </c>
      <c r="B88" s="26" t="s">
        <v>696</v>
      </c>
      <c r="C88" s="10">
        <v>389954.13</v>
      </c>
      <c r="D88" s="10">
        <v>3805.56</v>
      </c>
      <c r="E88" s="10">
        <v>1967762.49</v>
      </c>
      <c r="F88" s="10">
        <v>1362720.88</v>
      </c>
      <c r="G88" s="10">
        <v>10000</v>
      </c>
      <c r="H88" s="10">
        <v>0</v>
      </c>
      <c r="I88" s="10">
        <v>1167822.82</v>
      </c>
      <c r="J88" s="10">
        <v>574926.44999999995</v>
      </c>
      <c r="K88" s="4"/>
      <c r="L88" s="4"/>
    </row>
    <row r="89" spans="1:12" x14ac:dyDescent="0.2">
      <c r="A89" s="1" t="s">
        <v>688</v>
      </c>
      <c r="B89" s="26" t="s">
        <v>697</v>
      </c>
      <c r="C89" s="10">
        <v>1546027.09</v>
      </c>
      <c r="D89" s="10">
        <v>166951.85999999999</v>
      </c>
      <c r="E89" s="10">
        <v>2064788.76</v>
      </c>
      <c r="F89" s="10">
        <v>228705.46</v>
      </c>
      <c r="G89" s="10">
        <v>0</v>
      </c>
      <c r="H89" s="10">
        <v>0</v>
      </c>
      <c r="I89" s="10">
        <v>1985504.49</v>
      </c>
      <c r="J89" s="10">
        <v>189184.45</v>
      </c>
      <c r="K89" s="4"/>
      <c r="L89" s="4"/>
    </row>
    <row r="90" spans="1:12" x14ac:dyDescent="0.2">
      <c r="A90" s="1" t="s">
        <v>688</v>
      </c>
      <c r="B90" s="26" t="s">
        <v>699</v>
      </c>
      <c r="C90" s="10">
        <v>472985.32</v>
      </c>
      <c r="D90" s="10">
        <v>5679.6</v>
      </c>
      <c r="E90" s="10">
        <v>1577504.26</v>
      </c>
      <c r="F90" s="10">
        <v>367353.16</v>
      </c>
      <c r="G90" s="10">
        <v>489142.93</v>
      </c>
      <c r="H90" s="10">
        <v>7394.61</v>
      </c>
      <c r="I90" s="10">
        <v>305016.74</v>
      </c>
      <c r="J90" s="10">
        <v>12426.85</v>
      </c>
      <c r="K90" s="4"/>
      <c r="L90" s="4"/>
    </row>
    <row r="91" spans="1:12" x14ac:dyDescent="0.2">
      <c r="A91" s="1" t="s">
        <v>688</v>
      </c>
      <c r="B91" s="26" t="s">
        <v>700</v>
      </c>
      <c r="C91" s="10">
        <v>1314791.3999999999</v>
      </c>
      <c r="D91" s="10">
        <v>93989.82</v>
      </c>
      <c r="E91" s="10">
        <v>5301765.33</v>
      </c>
      <c r="F91" s="10">
        <v>4044265.08</v>
      </c>
      <c r="G91" s="10">
        <v>0</v>
      </c>
      <c r="H91" s="10">
        <v>0</v>
      </c>
      <c r="I91" s="10">
        <v>448173.05</v>
      </c>
      <c r="J91" s="10">
        <v>283452.39</v>
      </c>
      <c r="K91" s="4"/>
      <c r="L91" s="4"/>
    </row>
    <row r="92" spans="1:12" x14ac:dyDescent="0.2">
      <c r="A92" s="1" t="s">
        <v>688</v>
      </c>
      <c r="B92" s="26" t="s">
        <v>701</v>
      </c>
      <c r="C92" s="10">
        <v>390675</v>
      </c>
      <c r="D92" s="10">
        <v>41175</v>
      </c>
      <c r="E92" s="10">
        <v>4400562.66</v>
      </c>
      <c r="F92" s="10">
        <v>2148536.16</v>
      </c>
      <c r="G92" s="10">
        <v>1019546.68</v>
      </c>
      <c r="H92" s="10">
        <v>20858.87</v>
      </c>
      <c r="I92" s="10">
        <v>525428.06999999995</v>
      </c>
      <c r="J92" s="10">
        <v>86472.9</v>
      </c>
      <c r="K92" s="4"/>
      <c r="L92" s="4"/>
    </row>
    <row r="93" spans="1:12" x14ac:dyDescent="0.2">
      <c r="A93" s="1" t="s">
        <v>688</v>
      </c>
      <c r="B93" s="26" t="s">
        <v>702</v>
      </c>
      <c r="C93" s="10">
        <v>1305505.18</v>
      </c>
      <c r="D93" s="10">
        <v>144557.32</v>
      </c>
      <c r="E93" s="10">
        <v>2191195.63</v>
      </c>
      <c r="F93" s="10">
        <v>1339877.7</v>
      </c>
      <c r="G93" s="10">
        <v>41115.379999999997</v>
      </c>
      <c r="H93" s="10">
        <v>0</v>
      </c>
      <c r="I93" s="10">
        <v>29347.41</v>
      </c>
      <c r="J93" s="10">
        <v>12000</v>
      </c>
      <c r="K93" s="4"/>
      <c r="L93" s="4"/>
    </row>
    <row r="94" spans="1:12" x14ac:dyDescent="0.2">
      <c r="A94" s="1" t="s">
        <v>688</v>
      </c>
      <c r="B94" s="26" t="s">
        <v>703</v>
      </c>
      <c r="C94" s="10">
        <v>241192.81</v>
      </c>
      <c r="D94" s="10">
        <v>3742.24</v>
      </c>
      <c r="E94" s="10">
        <v>2236198.7599999998</v>
      </c>
      <c r="F94" s="10">
        <v>1717591.07</v>
      </c>
      <c r="G94" s="10">
        <v>234197.92</v>
      </c>
      <c r="H94" s="10">
        <v>5609.71</v>
      </c>
      <c r="I94" s="10">
        <v>114021.08</v>
      </c>
      <c r="J94" s="10">
        <v>38874.36</v>
      </c>
      <c r="K94" s="4"/>
      <c r="L94" s="4"/>
    </row>
    <row r="95" spans="1:12" x14ac:dyDescent="0.2">
      <c r="A95" s="1" t="s">
        <v>688</v>
      </c>
      <c r="B95" s="26" t="s">
        <v>704</v>
      </c>
      <c r="C95" s="10">
        <v>356385.43</v>
      </c>
      <c r="D95" s="10">
        <v>5410.02</v>
      </c>
      <c r="E95" s="10">
        <v>555303.16</v>
      </c>
      <c r="F95" s="10">
        <v>120354.55</v>
      </c>
      <c r="G95" s="10">
        <v>219786.61</v>
      </c>
      <c r="H95" s="10">
        <v>24060.54</v>
      </c>
      <c r="I95" s="10">
        <v>118117.86</v>
      </c>
      <c r="J95" s="10">
        <v>3092.3</v>
      </c>
      <c r="K95" s="4"/>
      <c r="L95" s="4"/>
    </row>
    <row r="96" spans="1:12" x14ac:dyDescent="0.2">
      <c r="A96" s="1" t="s">
        <v>688</v>
      </c>
      <c r="B96" s="26" t="s">
        <v>705</v>
      </c>
      <c r="C96" s="10">
        <v>2028862.87</v>
      </c>
      <c r="D96" s="10">
        <v>16748.68</v>
      </c>
      <c r="E96" s="10">
        <v>1304869.73</v>
      </c>
      <c r="F96" s="10">
        <v>156216.06</v>
      </c>
      <c r="G96" s="10">
        <v>115924.77</v>
      </c>
      <c r="H96" s="10">
        <v>2193.39</v>
      </c>
      <c r="I96" s="10">
        <v>190533.33</v>
      </c>
      <c r="J96" s="10">
        <v>10639.56</v>
      </c>
      <c r="K96" s="4"/>
      <c r="L96" s="4"/>
    </row>
    <row r="97" spans="1:12" x14ac:dyDescent="0.2">
      <c r="A97" s="1" t="s">
        <v>688</v>
      </c>
      <c r="B97" s="26" t="s">
        <v>706</v>
      </c>
      <c r="C97" s="10">
        <v>135333.46</v>
      </c>
      <c r="D97" s="10">
        <v>3206.83</v>
      </c>
      <c r="E97" s="10">
        <v>1227404.24</v>
      </c>
      <c r="F97" s="10">
        <v>510694.39</v>
      </c>
      <c r="G97" s="10">
        <v>309805</v>
      </c>
      <c r="H97" s="10">
        <v>6943.72</v>
      </c>
      <c r="I97" s="10">
        <v>60723.21</v>
      </c>
      <c r="J97" s="10">
        <v>1174.1400000000001</v>
      </c>
      <c r="K97" s="4"/>
      <c r="L97" s="4"/>
    </row>
    <row r="98" spans="1:12" x14ac:dyDescent="0.2">
      <c r="A98" s="1" t="s">
        <v>688</v>
      </c>
      <c r="B98" s="26" t="s">
        <v>707</v>
      </c>
      <c r="C98" s="10">
        <v>268168.12</v>
      </c>
      <c r="D98" s="10">
        <v>4267.97</v>
      </c>
      <c r="E98" s="10">
        <v>3614420.48</v>
      </c>
      <c r="F98" s="10">
        <v>2485366.21</v>
      </c>
      <c r="G98" s="10">
        <v>219003.64</v>
      </c>
      <c r="H98" s="10">
        <v>154702.46</v>
      </c>
      <c r="I98" s="10">
        <v>284259.34999999998</v>
      </c>
      <c r="J98" s="10">
        <v>120416.36</v>
      </c>
      <c r="K98" s="4"/>
      <c r="L98" s="4"/>
    </row>
    <row r="99" spans="1:12" x14ac:dyDescent="0.2">
      <c r="A99" s="1" t="s">
        <v>688</v>
      </c>
      <c r="B99" s="26" t="s">
        <v>708</v>
      </c>
      <c r="C99" s="10">
        <v>1186233</v>
      </c>
      <c r="D99" s="10">
        <v>198658</v>
      </c>
      <c r="E99" s="10">
        <v>2537862</v>
      </c>
      <c r="F99" s="10">
        <v>1446337</v>
      </c>
      <c r="G99" s="10">
        <v>46100</v>
      </c>
      <c r="H99" s="10">
        <v>2143</v>
      </c>
      <c r="I99" s="10">
        <v>231079</v>
      </c>
      <c r="J99" s="10">
        <v>46722</v>
      </c>
      <c r="K99" s="4"/>
      <c r="L99" s="4"/>
    </row>
    <row r="100" spans="1:12" x14ac:dyDescent="0.2">
      <c r="A100" s="1" t="s">
        <v>688</v>
      </c>
      <c r="B100" s="26" t="s">
        <v>709</v>
      </c>
      <c r="C100" s="10">
        <v>253492.46</v>
      </c>
      <c r="D100" s="10">
        <v>33052.57</v>
      </c>
      <c r="E100" s="10">
        <v>2447200.87</v>
      </c>
      <c r="F100" s="10">
        <v>1377357.83</v>
      </c>
      <c r="G100" s="10">
        <v>163416</v>
      </c>
      <c r="H100" s="10">
        <v>200000</v>
      </c>
      <c r="I100" s="10">
        <v>151563.1</v>
      </c>
      <c r="J100" s="10">
        <v>0</v>
      </c>
      <c r="K100" s="4"/>
      <c r="L100" s="4"/>
    </row>
    <row r="101" spans="1:12" x14ac:dyDescent="0.2">
      <c r="A101" s="1" t="s">
        <v>688</v>
      </c>
      <c r="B101" s="26" t="s">
        <v>710</v>
      </c>
      <c r="C101" s="10">
        <v>271680.02</v>
      </c>
      <c r="D101" s="10">
        <v>14428.73</v>
      </c>
      <c r="E101" s="10">
        <v>3837135.39</v>
      </c>
      <c r="F101" s="10">
        <v>2368026.58</v>
      </c>
      <c r="G101" s="10">
        <v>0</v>
      </c>
      <c r="H101" s="10">
        <v>0</v>
      </c>
      <c r="I101" s="10">
        <v>191303.07</v>
      </c>
      <c r="J101" s="10">
        <v>44368.17</v>
      </c>
      <c r="K101" s="4"/>
      <c r="L101" s="4"/>
    </row>
    <row r="102" spans="1:12" x14ac:dyDescent="0.2">
      <c r="A102" s="1" t="s">
        <v>688</v>
      </c>
      <c r="B102" s="26" t="s">
        <v>711</v>
      </c>
      <c r="C102" s="10">
        <v>317149</v>
      </c>
      <c r="D102" s="10">
        <v>769</v>
      </c>
      <c r="E102" s="10">
        <v>1668020</v>
      </c>
      <c r="F102" s="10">
        <v>987071</v>
      </c>
      <c r="G102" s="10">
        <v>76043</v>
      </c>
      <c r="H102" s="10">
        <v>50000</v>
      </c>
      <c r="I102" s="10">
        <v>82381</v>
      </c>
      <c r="J102" s="10">
        <v>4169</v>
      </c>
      <c r="K102" s="4"/>
      <c r="L102" s="4"/>
    </row>
    <row r="103" spans="1:12" x14ac:dyDescent="0.2">
      <c r="A103" s="1" t="s">
        <v>688</v>
      </c>
      <c r="B103" s="26" t="s">
        <v>712</v>
      </c>
      <c r="C103" s="10">
        <v>234029.91</v>
      </c>
      <c r="D103" s="10">
        <v>42051.39</v>
      </c>
      <c r="E103" s="10">
        <v>1403460.99</v>
      </c>
      <c r="F103" s="10">
        <v>264327.77</v>
      </c>
      <c r="G103" s="10">
        <v>402943.37</v>
      </c>
      <c r="H103" s="10">
        <v>11565.27</v>
      </c>
      <c r="I103" s="10">
        <v>164427.15</v>
      </c>
      <c r="J103" s="10">
        <v>23205.55</v>
      </c>
      <c r="K103" s="4"/>
      <c r="L103" s="4"/>
    </row>
    <row r="104" spans="1:12" x14ac:dyDescent="0.2">
      <c r="A104" s="1" t="s">
        <v>688</v>
      </c>
      <c r="B104" s="26" t="s">
        <v>713</v>
      </c>
      <c r="C104" s="10">
        <v>235672.27</v>
      </c>
      <c r="D104" s="10">
        <v>0</v>
      </c>
      <c r="E104" s="10">
        <v>941567.69</v>
      </c>
      <c r="F104" s="10">
        <v>175097.74</v>
      </c>
      <c r="G104" s="10">
        <v>19280.07</v>
      </c>
      <c r="H104" s="10">
        <v>0</v>
      </c>
      <c r="I104" s="10">
        <v>78179.13</v>
      </c>
      <c r="J104" s="10">
        <v>8722.7900000000009</v>
      </c>
      <c r="K104" s="4"/>
      <c r="L104" s="4"/>
    </row>
    <row r="105" spans="1:12" x14ac:dyDescent="0.2">
      <c r="A105" s="1" t="s">
        <v>688</v>
      </c>
      <c r="B105" s="26" t="s">
        <v>714</v>
      </c>
      <c r="C105" s="10">
        <v>1421100</v>
      </c>
      <c r="D105" s="10">
        <v>58500</v>
      </c>
      <c r="E105" s="10">
        <v>3934000</v>
      </c>
      <c r="F105" s="10">
        <v>2673700</v>
      </c>
      <c r="G105" s="10">
        <v>0</v>
      </c>
      <c r="H105" s="10">
        <v>0</v>
      </c>
      <c r="I105" s="10">
        <v>786000</v>
      </c>
      <c r="J105" s="10">
        <v>179600</v>
      </c>
      <c r="K105" s="4"/>
      <c r="L105" s="4"/>
    </row>
    <row r="106" spans="1:12" x14ac:dyDescent="0.2">
      <c r="A106" s="1" t="s">
        <v>688</v>
      </c>
      <c r="B106" s="26" t="s">
        <v>715</v>
      </c>
      <c r="C106" s="10">
        <v>516370.97</v>
      </c>
      <c r="D106" s="10">
        <v>8048.57</v>
      </c>
      <c r="E106" s="10">
        <v>2177515.85</v>
      </c>
      <c r="F106" s="10">
        <v>1227592.94</v>
      </c>
      <c r="G106" s="10">
        <v>593104.28</v>
      </c>
      <c r="H106" s="10">
        <v>9524.3700000000008</v>
      </c>
      <c r="I106" s="10">
        <v>183383.42</v>
      </c>
      <c r="J106" s="10">
        <v>22029.67</v>
      </c>
      <c r="K106" s="4"/>
      <c r="L106" s="4"/>
    </row>
    <row r="107" spans="1:12" x14ac:dyDescent="0.2">
      <c r="A107" s="1" t="s">
        <v>688</v>
      </c>
      <c r="B107" s="26" t="s">
        <v>716</v>
      </c>
      <c r="C107" s="10">
        <v>1046265.18</v>
      </c>
      <c r="D107" s="10">
        <v>5709.14</v>
      </c>
      <c r="E107" s="10">
        <v>2513230.77</v>
      </c>
      <c r="F107" s="10">
        <v>1913318.31</v>
      </c>
      <c r="G107" s="10">
        <v>321507.31</v>
      </c>
      <c r="H107" s="10">
        <v>4173.1099999999997</v>
      </c>
      <c r="I107" s="10">
        <v>299883.62</v>
      </c>
      <c r="J107" s="10">
        <v>65050.23</v>
      </c>
      <c r="K107" s="4"/>
      <c r="L107" s="4"/>
    </row>
    <row r="108" spans="1:12" x14ac:dyDescent="0.2">
      <c r="A108" s="1" t="s">
        <v>688</v>
      </c>
      <c r="B108" s="26" t="s">
        <v>717</v>
      </c>
      <c r="C108" s="10">
        <v>435973.84</v>
      </c>
      <c r="D108" s="10">
        <v>14509.73</v>
      </c>
      <c r="E108" s="10">
        <v>3090721.48</v>
      </c>
      <c r="F108" s="10">
        <v>2485649.56</v>
      </c>
      <c r="G108" s="10">
        <v>128482.44</v>
      </c>
      <c r="H108" s="10">
        <v>4352.16</v>
      </c>
      <c r="I108" s="10">
        <v>177845.31</v>
      </c>
      <c r="J108" s="10">
        <v>36960.01</v>
      </c>
      <c r="K108" s="4"/>
      <c r="L108" s="4"/>
    </row>
    <row r="109" spans="1:12" x14ac:dyDescent="0.2">
      <c r="A109" s="1" t="s">
        <v>688</v>
      </c>
      <c r="B109" s="26" t="s">
        <v>718</v>
      </c>
      <c r="C109" s="10">
        <v>181002</v>
      </c>
      <c r="D109" s="10">
        <v>33500</v>
      </c>
      <c r="E109" s="10">
        <v>2005187</v>
      </c>
      <c r="F109" s="10">
        <v>695796</v>
      </c>
      <c r="G109" s="10">
        <v>71386</v>
      </c>
      <c r="H109" s="10">
        <v>0</v>
      </c>
      <c r="I109" s="10">
        <v>813488</v>
      </c>
      <c r="J109" s="10">
        <v>35693</v>
      </c>
      <c r="K109" s="4"/>
      <c r="L109" s="4"/>
    </row>
    <row r="110" spans="1:12" x14ac:dyDescent="0.2">
      <c r="A110" s="1" t="s">
        <v>423</v>
      </c>
      <c r="B110" s="26" t="s">
        <v>719</v>
      </c>
      <c r="C110" s="10">
        <v>358427.17</v>
      </c>
      <c r="D110" s="10">
        <v>10374.780000000001</v>
      </c>
      <c r="E110" s="10">
        <v>3657474.31</v>
      </c>
      <c r="F110" s="10">
        <v>2711801.72</v>
      </c>
      <c r="G110" s="10">
        <v>16882.09</v>
      </c>
      <c r="H110" s="10">
        <v>0</v>
      </c>
      <c r="I110" s="10">
        <v>253857.6</v>
      </c>
      <c r="J110" s="10">
        <v>4961.49</v>
      </c>
      <c r="K110" s="4"/>
      <c r="L110" s="4"/>
    </row>
    <row r="111" spans="1:12" x14ac:dyDescent="0.2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2">
      <c r="B112" s="26" t="s">
        <v>287</v>
      </c>
      <c r="C112" s="11">
        <f t="shared" ref="C112:J112" si="1">SUBTOTAL(9,C79:C111)</f>
        <v>27495258.930000003</v>
      </c>
      <c r="D112" s="11">
        <f t="shared" si="1"/>
        <v>8664142.4300000016</v>
      </c>
      <c r="E112" s="11">
        <f t="shared" si="1"/>
        <v>91824873.769999981</v>
      </c>
      <c r="F112" s="11">
        <f t="shared" si="1"/>
        <v>54144240.440000005</v>
      </c>
      <c r="G112" s="11">
        <f t="shared" si="1"/>
        <v>6164769.5600000005</v>
      </c>
      <c r="H112" s="11">
        <f t="shared" si="1"/>
        <v>678982.71</v>
      </c>
      <c r="I112" s="11">
        <f t="shared" si="1"/>
        <v>14998276.090000002</v>
      </c>
      <c r="J112" s="11">
        <f t="shared" si="1"/>
        <v>4738615.8400000008</v>
      </c>
      <c r="K112" s="4"/>
      <c r="L112" s="4"/>
    </row>
    <row r="113" spans="1:13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2.75" customHeight="1" x14ac:dyDescent="0.3">
      <c r="B114" s="248" t="s">
        <v>320</v>
      </c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</row>
    <row r="115" spans="1:13" ht="25.5" customHeight="1" x14ac:dyDescent="0.2">
      <c r="B115" s="13" t="s">
        <v>594</v>
      </c>
      <c r="C115" s="231" t="s">
        <v>378</v>
      </c>
      <c r="D115" s="232"/>
      <c r="E115" s="231" t="s">
        <v>379</v>
      </c>
      <c r="F115" s="232"/>
      <c r="G115" s="231" t="s">
        <v>380</v>
      </c>
      <c r="H115" s="232"/>
      <c r="I115" s="231" t="s">
        <v>353</v>
      </c>
      <c r="J115" s="232"/>
      <c r="K115" s="231" t="s">
        <v>162</v>
      </c>
      <c r="L115" s="232"/>
      <c r="M115" s="6"/>
    </row>
    <row r="116" spans="1:13" ht="12.75" customHeight="1" x14ac:dyDescent="0.2">
      <c r="B116" s="26"/>
      <c r="C116" s="27" t="s">
        <v>313</v>
      </c>
      <c r="D116" s="27" t="s">
        <v>314</v>
      </c>
      <c r="E116" s="27" t="s">
        <v>313</v>
      </c>
      <c r="F116" s="27" t="s">
        <v>314</v>
      </c>
      <c r="G116" s="27" t="s">
        <v>313</v>
      </c>
      <c r="H116" s="27" t="s">
        <v>314</v>
      </c>
      <c r="I116" s="27" t="s">
        <v>313</v>
      </c>
      <c r="J116" s="27" t="s">
        <v>314</v>
      </c>
      <c r="K116" s="27" t="s">
        <v>313</v>
      </c>
      <c r="L116" s="27" t="s">
        <v>314</v>
      </c>
    </row>
    <row r="117" spans="1:13" ht="12.75" customHeight="1" x14ac:dyDescent="0.2">
      <c r="B117" s="26"/>
      <c r="C117" s="27" t="s">
        <v>315</v>
      </c>
      <c r="D117" s="27" t="s">
        <v>315</v>
      </c>
      <c r="E117" s="27" t="s">
        <v>315</v>
      </c>
      <c r="F117" s="27" t="s">
        <v>315</v>
      </c>
      <c r="G117" s="27" t="s">
        <v>315</v>
      </c>
      <c r="H117" s="27" t="s">
        <v>315</v>
      </c>
      <c r="I117" s="27" t="s">
        <v>315</v>
      </c>
      <c r="J117" s="27" t="s">
        <v>315</v>
      </c>
      <c r="K117" s="27" t="s">
        <v>315</v>
      </c>
      <c r="L117" s="27" t="s">
        <v>315</v>
      </c>
    </row>
    <row r="118" spans="1:13" ht="12.75" customHeight="1" x14ac:dyDescent="0.2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ht="12.75" customHeight="1" x14ac:dyDescent="0.2">
      <c r="A119" s="1" t="s">
        <v>688</v>
      </c>
      <c r="B119" s="26" t="s">
        <v>692</v>
      </c>
      <c r="C119" s="10">
        <v>2970400</v>
      </c>
      <c r="D119" s="10">
        <v>1198100</v>
      </c>
      <c r="E119" s="10">
        <v>2000</v>
      </c>
      <c r="F119" s="10">
        <v>0</v>
      </c>
      <c r="G119" s="10">
        <v>622800</v>
      </c>
      <c r="H119" s="10">
        <v>21900</v>
      </c>
      <c r="I119" s="4">
        <v>52800</v>
      </c>
      <c r="J119" s="4">
        <v>6600</v>
      </c>
      <c r="K119" s="10">
        <f t="shared" ref="K119:K149" si="2">C41+E41+G41+I41+C80+E80+G80+I80+C119+E119+G119+I119</f>
        <v>12792700</v>
      </c>
      <c r="L119" s="10">
        <f t="shared" ref="L119:L149" si="3">D41+F41+H41+J41+D80+F80+H80+J80+D119+F119+H119+J119</f>
        <v>3804500</v>
      </c>
    </row>
    <row r="120" spans="1:13" ht="12.75" customHeight="1" x14ac:dyDescent="0.2">
      <c r="A120" s="1" t="s">
        <v>688</v>
      </c>
      <c r="B120" s="26" t="s">
        <v>695</v>
      </c>
      <c r="C120" s="10">
        <v>6331459</v>
      </c>
      <c r="D120" s="10">
        <v>2486151</v>
      </c>
      <c r="E120" s="10">
        <v>298099</v>
      </c>
      <c r="F120" s="10">
        <v>390643</v>
      </c>
      <c r="G120" s="10">
        <v>2194977</v>
      </c>
      <c r="H120" s="10">
        <v>66200</v>
      </c>
      <c r="I120" s="4">
        <v>0</v>
      </c>
      <c r="J120" s="4">
        <v>539000</v>
      </c>
      <c r="K120" s="10">
        <f t="shared" si="2"/>
        <v>50334159</v>
      </c>
      <c r="L120" s="10">
        <f t="shared" si="3"/>
        <v>21938867</v>
      </c>
    </row>
    <row r="121" spans="1:13" ht="12.75" customHeight="1" x14ac:dyDescent="0.2">
      <c r="A121" s="1" t="s">
        <v>688</v>
      </c>
      <c r="B121" s="26" t="s">
        <v>698</v>
      </c>
      <c r="C121" s="10">
        <v>1215922.01</v>
      </c>
      <c r="D121" s="10">
        <v>120957.25</v>
      </c>
      <c r="E121" s="10">
        <v>122939.56</v>
      </c>
      <c r="F121" s="10">
        <v>4181.24</v>
      </c>
      <c r="G121" s="10">
        <v>408458.45</v>
      </c>
      <c r="H121" s="10">
        <v>31472.11</v>
      </c>
      <c r="I121" s="4">
        <v>0</v>
      </c>
      <c r="J121" s="4">
        <v>0</v>
      </c>
      <c r="K121" s="10">
        <f t="shared" si="2"/>
        <v>7112300.5800000001</v>
      </c>
      <c r="L121" s="10">
        <f t="shared" si="3"/>
        <v>2175656.4099999997</v>
      </c>
    </row>
    <row r="122" spans="1:13" ht="12.75" customHeight="1" x14ac:dyDescent="0.2">
      <c r="A122" s="1" t="s">
        <v>688</v>
      </c>
      <c r="B122" s="26" t="s">
        <v>689</v>
      </c>
      <c r="C122" s="10">
        <v>1913606.56</v>
      </c>
      <c r="D122" s="10">
        <v>1067190</v>
      </c>
      <c r="E122" s="10">
        <v>82580.570000000007</v>
      </c>
      <c r="F122" s="10">
        <v>12109</v>
      </c>
      <c r="G122" s="10">
        <v>8970.99</v>
      </c>
      <c r="H122" s="10">
        <v>0</v>
      </c>
      <c r="I122" s="4">
        <v>0</v>
      </c>
      <c r="J122" s="4">
        <v>0</v>
      </c>
      <c r="K122" s="10">
        <f t="shared" si="2"/>
        <v>5049932.91</v>
      </c>
      <c r="L122" s="10">
        <f t="shared" si="3"/>
        <v>1355891</v>
      </c>
    </row>
    <row r="123" spans="1:13" ht="12.75" customHeight="1" x14ac:dyDescent="0.2">
      <c r="A123" s="1" t="s">
        <v>688</v>
      </c>
      <c r="B123" s="26" t="s">
        <v>690</v>
      </c>
      <c r="C123" s="10">
        <v>1836556.81</v>
      </c>
      <c r="D123" s="10">
        <v>1299290.58</v>
      </c>
      <c r="E123" s="10">
        <v>76363.78</v>
      </c>
      <c r="F123" s="10">
        <v>19382.580000000002</v>
      </c>
      <c r="G123" s="10">
        <v>234968.68</v>
      </c>
      <c r="H123" s="10">
        <v>46368.03</v>
      </c>
      <c r="I123" s="4">
        <v>5577.27</v>
      </c>
      <c r="J123" s="4">
        <v>853.72</v>
      </c>
      <c r="K123" s="10">
        <f t="shared" si="2"/>
        <v>10915945.85</v>
      </c>
      <c r="L123" s="10">
        <f t="shared" si="3"/>
        <v>6711000.2299999995</v>
      </c>
    </row>
    <row r="124" spans="1:13" ht="12.75" customHeight="1" x14ac:dyDescent="0.2">
      <c r="A124" s="1" t="s">
        <v>688</v>
      </c>
      <c r="B124" s="26" t="s">
        <v>691</v>
      </c>
      <c r="C124" s="10">
        <v>1847328.53</v>
      </c>
      <c r="D124" s="10">
        <v>1140973.8500000001</v>
      </c>
      <c r="E124" s="10">
        <v>251500.36</v>
      </c>
      <c r="F124" s="10">
        <v>76406.559999999998</v>
      </c>
      <c r="G124" s="10">
        <v>206532.74</v>
      </c>
      <c r="H124" s="10">
        <v>23877.54</v>
      </c>
      <c r="I124" s="4">
        <v>129413</v>
      </c>
      <c r="J124" s="4">
        <v>0</v>
      </c>
      <c r="K124" s="10">
        <f t="shared" si="2"/>
        <v>17613429.129999999</v>
      </c>
      <c r="L124" s="10">
        <f t="shared" si="3"/>
        <v>9993081.7400000002</v>
      </c>
    </row>
    <row r="125" spans="1:13" x14ac:dyDescent="0.2">
      <c r="A125" s="1" t="s">
        <v>688</v>
      </c>
      <c r="B125" s="26" t="s">
        <v>693</v>
      </c>
      <c r="C125" s="10">
        <v>10578374</v>
      </c>
      <c r="D125" s="10">
        <v>5200196</v>
      </c>
      <c r="E125" s="10">
        <v>319592</v>
      </c>
      <c r="F125" s="10">
        <v>7049</v>
      </c>
      <c r="G125" s="10">
        <v>731251</v>
      </c>
      <c r="H125" s="10">
        <v>313603</v>
      </c>
      <c r="I125" s="4">
        <v>592359</v>
      </c>
      <c r="J125" s="4">
        <v>12012</v>
      </c>
      <c r="K125" s="10">
        <f t="shared" si="2"/>
        <v>38469191</v>
      </c>
      <c r="L125" s="10">
        <f t="shared" si="3"/>
        <v>13381984</v>
      </c>
    </row>
    <row r="126" spans="1:13" x14ac:dyDescent="0.2">
      <c r="A126" s="1" t="s">
        <v>688</v>
      </c>
      <c r="B126" s="26" t="s">
        <v>694</v>
      </c>
      <c r="C126" s="10">
        <v>2204367</v>
      </c>
      <c r="D126" s="10">
        <v>1263917</v>
      </c>
      <c r="E126" s="10">
        <v>0</v>
      </c>
      <c r="F126" s="10">
        <v>0</v>
      </c>
      <c r="G126" s="10">
        <v>298445</v>
      </c>
      <c r="H126" s="10">
        <v>134476</v>
      </c>
      <c r="I126" s="4">
        <v>309235</v>
      </c>
      <c r="J126" s="4">
        <v>48597</v>
      </c>
      <c r="K126" s="10">
        <f t="shared" si="2"/>
        <v>13780425</v>
      </c>
      <c r="L126" s="10">
        <f t="shared" si="3"/>
        <v>3012074</v>
      </c>
    </row>
    <row r="127" spans="1:13" x14ac:dyDescent="0.2">
      <c r="A127" s="1" t="s">
        <v>688</v>
      </c>
      <c r="B127" s="26" t="s">
        <v>696</v>
      </c>
      <c r="C127" s="10">
        <v>4820953.6100000003</v>
      </c>
      <c r="D127" s="10">
        <v>1534446.25</v>
      </c>
      <c r="E127" s="10">
        <v>1234980.17</v>
      </c>
      <c r="F127" s="10">
        <v>328750.48</v>
      </c>
      <c r="G127" s="10">
        <v>328959.14</v>
      </c>
      <c r="H127" s="10">
        <v>88377.81</v>
      </c>
      <c r="I127" s="4">
        <v>0</v>
      </c>
      <c r="J127" s="4">
        <v>0</v>
      </c>
      <c r="K127" s="10">
        <f t="shared" si="2"/>
        <v>19842815.270000003</v>
      </c>
      <c r="L127" s="10">
        <f t="shared" si="3"/>
        <v>5198266.5199999986</v>
      </c>
    </row>
    <row r="128" spans="1:13" x14ac:dyDescent="0.2">
      <c r="A128" s="1" t="s">
        <v>688</v>
      </c>
      <c r="B128" s="26" t="s">
        <v>697</v>
      </c>
      <c r="C128" s="10">
        <v>3557451.13</v>
      </c>
      <c r="D128" s="10">
        <v>1475824.22</v>
      </c>
      <c r="E128" s="10">
        <v>1012180.13</v>
      </c>
      <c r="F128" s="10">
        <v>631172.85</v>
      </c>
      <c r="G128" s="10">
        <v>520789.19</v>
      </c>
      <c r="H128" s="10">
        <v>189843.52</v>
      </c>
      <c r="I128" s="4">
        <v>0</v>
      </c>
      <c r="J128" s="4">
        <v>0</v>
      </c>
      <c r="K128" s="10">
        <f t="shared" si="2"/>
        <v>22958902.639999997</v>
      </c>
      <c r="L128" s="10">
        <f t="shared" si="3"/>
        <v>4496662.459999999</v>
      </c>
    </row>
    <row r="129" spans="1:12" x14ac:dyDescent="0.2">
      <c r="A129" s="1" t="s">
        <v>688</v>
      </c>
      <c r="B129" s="26" t="s">
        <v>699</v>
      </c>
      <c r="C129" s="10">
        <v>1744668.01</v>
      </c>
      <c r="D129" s="10">
        <v>1047000.64</v>
      </c>
      <c r="E129" s="10">
        <v>0</v>
      </c>
      <c r="F129" s="10">
        <v>0</v>
      </c>
      <c r="G129" s="10">
        <v>554450.65</v>
      </c>
      <c r="H129" s="10">
        <v>193472.77</v>
      </c>
      <c r="I129" s="4">
        <v>20000</v>
      </c>
      <c r="J129" s="4">
        <v>50000</v>
      </c>
      <c r="K129" s="10">
        <f t="shared" si="2"/>
        <v>9140416.9900000002</v>
      </c>
      <c r="L129" s="10">
        <f t="shared" si="3"/>
        <v>2633990.7600000002</v>
      </c>
    </row>
    <row r="130" spans="1:12" x14ac:dyDescent="0.2">
      <c r="A130" s="1" t="s">
        <v>688</v>
      </c>
      <c r="B130" s="26" t="s">
        <v>700</v>
      </c>
      <c r="C130" s="10">
        <v>3213636.1</v>
      </c>
      <c r="D130" s="10">
        <v>1699881.73</v>
      </c>
      <c r="E130" s="10">
        <v>62279.09</v>
      </c>
      <c r="F130" s="10">
        <v>131726.54</v>
      </c>
      <c r="G130" s="10">
        <v>399143.73</v>
      </c>
      <c r="H130" s="10">
        <v>152432.22</v>
      </c>
      <c r="I130" s="4">
        <v>0</v>
      </c>
      <c r="J130" s="4">
        <v>0</v>
      </c>
      <c r="K130" s="10">
        <f t="shared" si="2"/>
        <v>15549604.66</v>
      </c>
      <c r="L130" s="10">
        <f t="shared" si="3"/>
        <v>7425509.8200000003</v>
      </c>
    </row>
    <row r="131" spans="1:12" x14ac:dyDescent="0.2">
      <c r="A131" s="1" t="s">
        <v>688</v>
      </c>
      <c r="B131" s="26" t="s">
        <v>701</v>
      </c>
      <c r="C131" s="10">
        <v>2312092.15</v>
      </c>
      <c r="D131" s="10">
        <v>1250711.82</v>
      </c>
      <c r="E131" s="10">
        <v>0</v>
      </c>
      <c r="F131" s="10">
        <v>0</v>
      </c>
      <c r="G131" s="10">
        <v>656111.54</v>
      </c>
      <c r="H131" s="10">
        <v>93650.23</v>
      </c>
      <c r="I131" s="4">
        <v>0</v>
      </c>
      <c r="J131" s="4">
        <v>0</v>
      </c>
      <c r="K131" s="10">
        <f t="shared" si="2"/>
        <v>17797053.049999997</v>
      </c>
      <c r="L131" s="10">
        <f t="shared" si="3"/>
        <v>4922957.8100000005</v>
      </c>
    </row>
    <row r="132" spans="1:12" x14ac:dyDescent="0.2">
      <c r="A132" s="1" t="s">
        <v>688</v>
      </c>
      <c r="B132" s="26" t="s">
        <v>702</v>
      </c>
      <c r="C132" s="10">
        <v>2553734.09</v>
      </c>
      <c r="D132" s="10">
        <v>1061334.19</v>
      </c>
      <c r="E132" s="10">
        <v>17573.150000000001</v>
      </c>
      <c r="F132" s="10">
        <v>24000</v>
      </c>
      <c r="G132" s="10">
        <v>841365.26</v>
      </c>
      <c r="H132" s="10">
        <v>216427.97</v>
      </c>
      <c r="I132" s="4">
        <v>0</v>
      </c>
      <c r="J132" s="4">
        <v>0</v>
      </c>
      <c r="K132" s="10">
        <f t="shared" si="2"/>
        <v>9718225.2300000004</v>
      </c>
      <c r="L132" s="10">
        <f t="shared" si="3"/>
        <v>3420461.62</v>
      </c>
    </row>
    <row r="133" spans="1:12" x14ac:dyDescent="0.2">
      <c r="A133" s="1" t="s">
        <v>688</v>
      </c>
      <c r="B133" s="26" t="s">
        <v>703</v>
      </c>
      <c r="C133" s="10">
        <v>1775134.24</v>
      </c>
      <c r="D133" s="10">
        <v>1261499.08</v>
      </c>
      <c r="E133" s="10">
        <v>165860.29</v>
      </c>
      <c r="F133" s="10">
        <v>3555.42</v>
      </c>
      <c r="G133" s="10">
        <v>360827.05</v>
      </c>
      <c r="H133" s="10">
        <v>141029.24</v>
      </c>
      <c r="I133" s="4">
        <v>0</v>
      </c>
      <c r="J133" s="4">
        <v>0</v>
      </c>
      <c r="K133" s="10">
        <f t="shared" si="2"/>
        <v>7072046.3699999992</v>
      </c>
      <c r="L133" s="10">
        <f t="shared" si="3"/>
        <v>3611853.5</v>
      </c>
    </row>
    <row r="134" spans="1:12" x14ac:dyDescent="0.2">
      <c r="A134" s="1" t="s">
        <v>688</v>
      </c>
      <c r="B134" s="26" t="s">
        <v>704</v>
      </c>
      <c r="C134" s="10">
        <v>1925126.51</v>
      </c>
      <c r="D134" s="10">
        <v>1030672.87</v>
      </c>
      <c r="E134" s="10">
        <v>1531.57</v>
      </c>
      <c r="F134" s="10">
        <v>11000</v>
      </c>
      <c r="G134" s="10">
        <v>204392.46</v>
      </c>
      <c r="H134" s="10">
        <v>113031.92</v>
      </c>
      <c r="I134" s="4">
        <v>80693.36</v>
      </c>
      <c r="J134" s="4">
        <v>52404.52</v>
      </c>
      <c r="K134" s="10">
        <f t="shared" si="2"/>
        <v>4708585.25</v>
      </c>
      <c r="L134" s="10">
        <f t="shared" si="3"/>
        <v>1514918.38</v>
      </c>
    </row>
    <row r="135" spans="1:12" x14ac:dyDescent="0.2">
      <c r="A135" s="1" t="s">
        <v>688</v>
      </c>
      <c r="B135" s="26" t="s">
        <v>705</v>
      </c>
      <c r="C135" s="10">
        <v>6711758.1900000004</v>
      </c>
      <c r="D135" s="10">
        <v>3175759.97</v>
      </c>
      <c r="E135" s="10">
        <v>1841648.48</v>
      </c>
      <c r="F135" s="10">
        <v>1187614.6399999999</v>
      </c>
      <c r="G135" s="10">
        <v>313708.26</v>
      </c>
      <c r="H135" s="10">
        <v>162356.54999999999</v>
      </c>
      <c r="I135" s="4">
        <v>2464544.91</v>
      </c>
      <c r="J135" s="4">
        <v>2271427</v>
      </c>
      <c r="K135" s="10">
        <f t="shared" si="2"/>
        <v>19814218.630000003</v>
      </c>
      <c r="L135" s="10">
        <f t="shared" si="3"/>
        <v>8142492.5899999999</v>
      </c>
    </row>
    <row r="136" spans="1:12" x14ac:dyDescent="0.2">
      <c r="A136" s="1" t="s">
        <v>688</v>
      </c>
      <c r="B136" s="26" t="s">
        <v>706</v>
      </c>
      <c r="C136" s="10">
        <v>1321134.0800000001</v>
      </c>
      <c r="D136" s="10">
        <v>557146.11</v>
      </c>
      <c r="E136" s="10">
        <v>900</v>
      </c>
      <c r="F136" s="10">
        <v>13800</v>
      </c>
      <c r="G136" s="10">
        <v>167619.49</v>
      </c>
      <c r="H136" s="10">
        <v>45892.03</v>
      </c>
      <c r="I136" s="4">
        <v>2225601.7000000002</v>
      </c>
      <c r="J136" s="4">
        <v>2258040.0699999998</v>
      </c>
      <c r="K136" s="10">
        <f t="shared" si="2"/>
        <v>7615816.8600000003</v>
      </c>
      <c r="L136" s="10">
        <f t="shared" si="3"/>
        <v>3614021.4</v>
      </c>
    </row>
    <row r="137" spans="1:12" x14ac:dyDescent="0.2">
      <c r="A137" s="1" t="s">
        <v>688</v>
      </c>
      <c r="B137" s="26" t="s">
        <v>707</v>
      </c>
      <c r="C137" s="10">
        <v>6971492.7199999997</v>
      </c>
      <c r="D137" s="10">
        <v>5922236.54</v>
      </c>
      <c r="E137" s="10">
        <v>500</v>
      </c>
      <c r="F137" s="10">
        <v>56690</v>
      </c>
      <c r="G137" s="10">
        <v>234134.38</v>
      </c>
      <c r="H137" s="10">
        <v>64355.34</v>
      </c>
      <c r="I137" s="4">
        <v>0</v>
      </c>
      <c r="J137" s="4">
        <v>0</v>
      </c>
      <c r="K137" s="10">
        <f t="shared" si="2"/>
        <v>16187477.9</v>
      </c>
      <c r="L137" s="10">
        <f t="shared" si="3"/>
        <v>9534303.8200000003</v>
      </c>
    </row>
    <row r="138" spans="1:12" x14ac:dyDescent="0.2">
      <c r="A138" s="1" t="s">
        <v>688</v>
      </c>
      <c r="B138" s="26" t="s">
        <v>708</v>
      </c>
      <c r="C138" s="10">
        <v>4718351</v>
      </c>
      <c r="D138" s="10">
        <v>997730</v>
      </c>
      <c r="E138" s="10">
        <v>92200</v>
      </c>
      <c r="F138" s="10">
        <v>62500</v>
      </c>
      <c r="G138" s="10">
        <v>275457</v>
      </c>
      <c r="H138" s="10">
        <v>149868</v>
      </c>
      <c r="I138" s="4">
        <v>439148</v>
      </c>
      <c r="J138" s="4">
        <v>325376</v>
      </c>
      <c r="K138" s="10">
        <f t="shared" si="2"/>
        <v>13536215</v>
      </c>
      <c r="L138" s="10">
        <f t="shared" si="3"/>
        <v>3751568</v>
      </c>
    </row>
    <row r="139" spans="1:12" x14ac:dyDescent="0.2">
      <c r="A139" s="1" t="s">
        <v>688</v>
      </c>
      <c r="B139" s="26" t="s">
        <v>709</v>
      </c>
      <c r="C139" s="10">
        <v>1996280.4</v>
      </c>
      <c r="D139" s="10">
        <v>1156116.3400000001</v>
      </c>
      <c r="E139" s="10">
        <v>66593</v>
      </c>
      <c r="F139" s="10">
        <v>0</v>
      </c>
      <c r="G139" s="10">
        <v>691764.81</v>
      </c>
      <c r="H139" s="10">
        <v>249345.91</v>
      </c>
      <c r="I139" s="4">
        <v>56726.71</v>
      </c>
      <c r="J139" s="4">
        <v>8476.82</v>
      </c>
      <c r="K139" s="10">
        <f t="shared" si="2"/>
        <v>11632110.640000002</v>
      </c>
      <c r="L139" s="10">
        <f t="shared" si="3"/>
        <v>4731636.1400000006</v>
      </c>
    </row>
    <row r="140" spans="1:12" x14ac:dyDescent="0.2">
      <c r="A140" s="1" t="s">
        <v>688</v>
      </c>
      <c r="B140" s="26" t="s">
        <v>710</v>
      </c>
      <c r="C140" s="10">
        <v>4403833.08</v>
      </c>
      <c r="D140" s="10">
        <v>3289135.98</v>
      </c>
      <c r="E140" s="10">
        <v>0</v>
      </c>
      <c r="F140" s="10">
        <v>0</v>
      </c>
      <c r="G140" s="10">
        <v>376961.76</v>
      </c>
      <c r="H140" s="10">
        <v>147624.6</v>
      </c>
      <c r="I140" s="4">
        <v>80000</v>
      </c>
      <c r="J140" s="4">
        <v>80000</v>
      </c>
      <c r="K140" s="10">
        <f t="shared" si="2"/>
        <v>11070145.450000001</v>
      </c>
      <c r="L140" s="10">
        <f t="shared" si="3"/>
        <v>6294872.2599999998</v>
      </c>
    </row>
    <row r="141" spans="1:12" x14ac:dyDescent="0.2">
      <c r="A141" s="1" t="s">
        <v>688</v>
      </c>
      <c r="B141" s="26" t="s">
        <v>711</v>
      </c>
      <c r="C141" s="10">
        <v>1679599</v>
      </c>
      <c r="D141" s="10">
        <v>1191977</v>
      </c>
      <c r="E141" s="10">
        <v>73785</v>
      </c>
      <c r="F141" s="10">
        <v>3519</v>
      </c>
      <c r="G141" s="10">
        <v>247241</v>
      </c>
      <c r="H141" s="10">
        <v>58116</v>
      </c>
      <c r="I141" s="4">
        <v>4000</v>
      </c>
      <c r="J141" s="4">
        <v>0</v>
      </c>
      <c r="K141" s="10">
        <f t="shared" si="2"/>
        <v>6710565</v>
      </c>
      <c r="L141" s="10">
        <f t="shared" si="3"/>
        <v>2632620</v>
      </c>
    </row>
    <row r="142" spans="1:12" x14ac:dyDescent="0.2">
      <c r="A142" s="1" t="s">
        <v>688</v>
      </c>
      <c r="B142" s="26" t="s">
        <v>712</v>
      </c>
      <c r="C142" s="10">
        <v>1550872.01</v>
      </c>
      <c r="D142" s="10">
        <v>727359.72</v>
      </c>
      <c r="E142" s="10">
        <v>180668.23</v>
      </c>
      <c r="F142" s="10">
        <v>167000</v>
      </c>
      <c r="G142" s="10">
        <v>163621.5</v>
      </c>
      <c r="H142" s="10">
        <v>16154.17</v>
      </c>
      <c r="I142" s="4">
        <v>0</v>
      </c>
      <c r="J142" s="4">
        <v>30000</v>
      </c>
      <c r="K142" s="10">
        <f t="shared" si="2"/>
        <v>6249354.8000000007</v>
      </c>
      <c r="L142" s="10">
        <f t="shared" si="3"/>
        <v>1566387.45</v>
      </c>
    </row>
    <row r="143" spans="1:12" x14ac:dyDescent="0.2">
      <c r="A143" s="1" t="s">
        <v>688</v>
      </c>
      <c r="B143" s="26" t="s">
        <v>713</v>
      </c>
      <c r="C143" s="10">
        <v>1656819.1</v>
      </c>
      <c r="D143" s="10">
        <v>974048.07</v>
      </c>
      <c r="E143" s="10">
        <v>0</v>
      </c>
      <c r="F143" s="10">
        <v>80000</v>
      </c>
      <c r="G143" s="10">
        <v>215192.32000000001</v>
      </c>
      <c r="H143" s="10">
        <v>81825.77</v>
      </c>
      <c r="I143" s="4">
        <v>0</v>
      </c>
      <c r="J143" s="4">
        <v>10000</v>
      </c>
      <c r="K143" s="10">
        <f t="shared" si="2"/>
        <v>5328659.18</v>
      </c>
      <c r="L143" s="10">
        <f t="shared" si="3"/>
        <v>1643284.41</v>
      </c>
    </row>
    <row r="144" spans="1:12" x14ac:dyDescent="0.2">
      <c r="A144" s="1" t="s">
        <v>688</v>
      </c>
      <c r="B144" s="26" t="s">
        <v>714</v>
      </c>
      <c r="C144" s="10">
        <v>3830900</v>
      </c>
      <c r="D144" s="10">
        <v>1392300</v>
      </c>
      <c r="E144" s="10">
        <v>1907500</v>
      </c>
      <c r="F144" s="10">
        <v>986900</v>
      </c>
      <c r="G144" s="10">
        <v>198000</v>
      </c>
      <c r="H144" s="10">
        <v>72000</v>
      </c>
      <c r="I144" s="4">
        <v>6000</v>
      </c>
      <c r="J144" s="4">
        <v>0</v>
      </c>
      <c r="K144" s="10">
        <f t="shared" si="2"/>
        <v>20047300</v>
      </c>
      <c r="L144" s="10">
        <f t="shared" si="3"/>
        <v>6734200</v>
      </c>
    </row>
    <row r="145" spans="1:13" x14ac:dyDescent="0.2">
      <c r="A145" s="1" t="s">
        <v>688</v>
      </c>
      <c r="B145" s="26" t="s">
        <v>715</v>
      </c>
      <c r="C145" s="10">
        <v>3071243.55</v>
      </c>
      <c r="D145" s="10">
        <v>1495575</v>
      </c>
      <c r="E145" s="10">
        <v>677560.49</v>
      </c>
      <c r="F145" s="10">
        <v>217014</v>
      </c>
      <c r="G145" s="10">
        <v>639922.29</v>
      </c>
      <c r="H145" s="10">
        <v>360704.94</v>
      </c>
      <c r="I145" s="4">
        <v>20000</v>
      </c>
      <c r="J145" s="4">
        <v>20000</v>
      </c>
      <c r="K145" s="10">
        <f t="shared" si="2"/>
        <v>11920652.48</v>
      </c>
      <c r="L145" s="10">
        <f t="shared" si="3"/>
        <v>4105738.44</v>
      </c>
    </row>
    <row r="146" spans="1:13" x14ac:dyDescent="0.2">
      <c r="A146" s="1" t="s">
        <v>688</v>
      </c>
      <c r="B146" s="26" t="s">
        <v>716</v>
      </c>
      <c r="C146" s="10">
        <v>6731652.7199999997</v>
      </c>
      <c r="D146" s="10">
        <v>3723515.69</v>
      </c>
      <c r="E146" s="10">
        <v>667920.64000000001</v>
      </c>
      <c r="F146" s="10">
        <v>659009.09</v>
      </c>
      <c r="G146" s="10">
        <v>916353.1</v>
      </c>
      <c r="H146" s="10">
        <v>36620.620000000003</v>
      </c>
      <c r="I146" s="4">
        <v>329972.28999999998</v>
      </c>
      <c r="J146" s="4">
        <v>150600.39000000001</v>
      </c>
      <c r="K146" s="10">
        <f t="shared" si="2"/>
        <v>15551330.219999999</v>
      </c>
      <c r="L146" s="10">
        <f t="shared" si="3"/>
        <v>7057970.9799999995</v>
      </c>
    </row>
    <row r="147" spans="1:13" x14ac:dyDescent="0.2">
      <c r="A147" s="1" t="s">
        <v>688</v>
      </c>
      <c r="B147" s="26" t="s">
        <v>717</v>
      </c>
      <c r="C147" s="10">
        <v>2834618.61</v>
      </c>
      <c r="D147" s="10">
        <v>1852981.71</v>
      </c>
      <c r="E147" s="10">
        <v>587317.48</v>
      </c>
      <c r="F147" s="10">
        <v>344843.93</v>
      </c>
      <c r="G147" s="10">
        <v>284333.84000000003</v>
      </c>
      <c r="H147" s="10">
        <v>114777.29</v>
      </c>
      <c r="I147" s="4">
        <v>0</v>
      </c>
      <c r="J147" s="4">
        <v>0</v>
      </c>
      <c r="K147" s="10">
        <f t="shared" si="2"/>
        <v>9871634.0999999996</v>
      </c>
      <c r="L147" s="10">
        <f t="shared" si="3"/>
        <v>5254009.22</v>
      </c>
    </row>
    <row r="148" spans="1:13" x14ac:dyDescent="0.2">
      <c r="A148" s="1" t="s">
        <v>688</v>
      </c>
      <c r="B148" s="26" t="s">
        <v>718</v>
      </c>
      <c r="C148" s="10">
        <v>4025408</v>
      </c>
      <c r="D148" s="10">
        <v>958949</v>
      </c>
      <c r="E148" s="10">
        <v>738195</v>
      </c>
      <c r="F148" s="10">
        <v>281785</v>
      </c>
      <c r="G148" s="10">
        <v>285604</v>
      </c>
      <c r="H148" s="10">
        <v>21292</v>
      </c>
      <c r="I148" s="4">
        <v>0</v>
      </c>
      <c r="J148" s="4">
        <v>0</v>
      </c>
      <c r="K148" s="10">
        <f t="shared" si="2"/>
        <v>12348813</v>
      </c>
      <c r="L148" s="10">
        <f t="shared" si="3"/>
        <v>2836913</v>
      </c>
    </row>
    <row r="149" spans="1:13" x14ac:dyDescent="0.2">
      <c r="A149" s="1" t="s">
        <v>424</v>
      </c>
      <c r="B149" s="26" t="s">
        <v>719</v>
      </c>
      <c r="C149" s="10">
        <v>2477804.69</v>
      </c>
      <c r="D149" s="10">
        <v>1040971.87</v>
      </c>
      <c r="E149" s="10">
        <v>450499.81</v>
      </c>
      <c r="F149" s="10">
        <v>229787.01</v>
      </c>
      <c r="G149" s="10">
        <v>257109.83</v>
      </c>
      <c r="H149" s="10">
        <v>153655.31</v>
      </c>
      <c r="I149" s="4">
        <v>0</v>
      </c>
      <c r="J149" s="4">
        <v>0</v>
      </c>
      <c r="K149" s="10">
        <f t="shared" si="2"/>
        <v>12030057.51</v>
      </c>
      <c r="L149" s="10">
        <f t="shared" si="3"/>
        <v>5640453.9900000002</v>
      </c>
    </row>
    <row r="150" spans="1:13" x14ac:dyDescent="0.2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2">
      <c r="B151" s="26" t="s">
        <v>287</v>
      </c>
      <c r="C151" s="11">
        <f t="shared" ref="C151:L151" si="4">SUBTOTAL(9,C118:C150)</f>
        <v>104782576.89999999</v>
      </c>
      <c r="D151" s="11">
        <f t="shared" si="4"/>
        <v>52593949.479999997</v>
      </c>
      <c r="E151" s="11">
        <f t="shared" si="4"/>
        <v>10932767.800000001</v>
      </c>
      <c r="F151" s="11">
        <f t="shared" si="4"/>
        <v>5930439.3399999989</v>
      </c>
      <c r="G151" s="11">
        <f t="shared" si="4"/>
        <v>13839466.460000001</v>
      </c>
      <c r="H151" s="11">
        <f t="shared" si="4"/>
        <v>3560750.89</v>
      </c>
      <c r="I151" s="11">
        <f t="shared" si="4"/>
        <v>6816071.2400000002</v>
      </c>
      <c r="J151" s="11">
        <f t="shared" si="4"/>
        <v>5863387.5200000005</v>
      </c>
      <c r="K151" s="11">
        <f t="shared" si="4"/>
        <v>442770083.70000005</v>
      </c>
      <c r="L151" s="11">
        <f t="shared" si="4"/>
        <v>169138146.94999999</v>
      </c>
    </row>
    <row r="152" spans="1:13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2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2">
      <c r="B154" s="26"/>
      <c r="C154" s="235"/>
      <c r="D154" s="235"/>
      <c r="E154" s="235"/>
      <c r="F154" s="235"/>
      <c r="G154" s="235"/>
      <c r="H154" s="235"/>
      <c r="I154" s="235"/>
      <c r="J154" s="241"/>
      <c r="K154" s="231" t="s">
        <v>162</v>
      </c>
      <c r="L154" s="232"/>
      <c r="M154" s="6"/>
    </row>
    <row r="155" spans="1:13" x14ac:dyDescent="0.2">
      <c r="B155" s="15"/>
      <c r="C155" s="28"/>
      <c r="D155" s="28"/>
      <c r="E155" s="28"/>
      <c r="F155" s="28"/>
      <c r="G155" s="26"/>
      <c r="H155" s="28"/>
      <c r="I155" s="27"/>
      <c r="J155" s="27"/>
      <c r="K155" s="149" t="s">
        <v>313</v>
      </c>
      <c r="L155" s="141" t="s">
        <v>314</v>
      </c>
    </row>
    <row r="156" spans="1:13" x14ac:dyDescent="0.2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315</v>
      </c>
      <c r="L156" s="141" t="s">
        <v>315</v>
      </c>
    </row>
    <row r="157" spans="1:13" x14ac:dyDescent="0.2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141"/>
    </row>
    <row r="158" spans="1:13" x14ac:dyDescent="0.2">
      <c r="A158" s="31" t="s">
        <v>175</v>
      </c>
      <c r="B158" s="26"/>
      <c r="C158" s="4"/>
      <c r="D158" s="4"/>
      <c r="E158" s="4"/>
      <c r="F158" s="4"/>
      <c r="G158" s="4"/>
      <c r="H158" s="245" t="s">
        <v>595</v>
      </c>
      <c r="I158" s="245"/>
      <c r="J158" s="245"/>
      <c r="K158" s="143">
        <v>0</v>
      </c>
      <c r="L158" s="144">
        <v>0</v>
      </c>
    </row>
    <row r="159" spans="1:13" x14ac:dyDescent="0.2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442770083.70000005</v>
      </c>
      <c r="L159" s="15">
        <f>L151+L158</f>
        <v>169138146.94999999</v>
      </c>
    </row>
    <row r="160" spans="1:13" x14ac:dyDescent="0.2">
      <c r="A160" s="31" t="s">
        <v>84</v>
      </c>
      <c r="B160" s="26"/>
      <c r="C160" s="4"/>
      <c r="D160" s="4"/>
      <c r="E160" s="4"/>
      <c r="F160" s="4"/>
      <c r="G160" s="4"/>
      <c r="H160" s="238" t="s">
        <v>560</v>
      </c>
      <c r="I160" s="238"/>
      <c r="J160" s="238"/>
      <c r="K160" s="4">
        <v>3445292</v>
      </c>
      <c r="L160" s="125">
        <v>3445292</v>
      </c>
    </row>
    <row r="161" spans="1:12" ht="13.5" thickBot="1" x14ac:dyDescent="0.25">
      <c r="A161" s="31"/>
      <c r="B161" s="10"/>
      <c r="C161" s="10"/>
      <c r="D161" s="10"/>
      <c r="E161" s="10"/>
      <c r="F161" s="10"/>
      <c r="G161" s="10"/>
      <c r="H161" s="126"/>
      <c r="I161" s="126"/>
      <c r="J161" s="126"/>
      <c r="K161" s="126"/>
      <c r="L161" s="127"/>
    </row>
    <row r="162" spans="1:12" ht="14.25" thickTop="1" thickBot="1" x14ac:dyDescent="0.25">
      <c r="B162" s="10"/>
      <c r="C162" s="10"/>
      <c r="D162" s="10"/>
      <c r="E162" s="10"/>
      <c r="F162" s="10"/>
      <c r="G162" s="10"/>
      <c r="H162" s="239" t="s">
        <v>176</v>
      </c>
      <c r="I162" s="239"/>
      <c r="J162" s="239"/>
      <c r="K162" s="128">
        <f>K159-K160</f>
        <v>439324791.70000005</v>
      </c>
      <c r="L162" s="129">
        <f>L159-L160</f>
        <v>165692854.94999999</v>
      </c>
    </row>
    <row r="163" spans="1:12" ht="13.5" thickTop="1" x14ac:dyDescent="0.2">
      <c r="B163" s="26"/>
      <c r="C163" s="4"/>
      <c r="D163" s="4"/>
      <c r="E163" s="4"/>
      <c r="F163" s="4"/>
      <c r="G163" s="4"/>
      <c r="H163" s="4"/>
      <c r="I163" s="4"/>
      <c r="J163" s="4"/>
      <c r="K163" s="4"/>
      <c r="L163" s="4"/>
    </row>
  </sheetData>
  <mergeCells count="24">
    <mergeCell ref="B114:L114"/>
    <mergeCell ref="C115:D115"/>
    <mergeCell ref="B75:L75"/>
    <mergeCell ref="C76:D76"/>
    <mergeCell ref="E76:F76"/>
    <mergeCell ref="G76:H76"/>
    <mergeCell ref="I76:J76"/>
    <mergeCell ref="E115:F115"/>
    <mergeCell ref="G115:H115"/>
    <mergeCell ref="I115:J115"/>
    <mergeCell ref="K115:L115"/>
    <mergeCell ref="B36:L36"/>
    <mergeCell ref="C37:D37"/>
    <mergeCell ref="E37:F37"/>
    <mergeCell ref="G37:H37"/>
    <mergeCell ref="I37:J37"/>
    <mergeCell ref="K154:L154"/>
    <mergeCell ref="H160:J160"/>
    <mergeCell ref="H162:J162"/>
    <mergeCell ref="H158:J158"/>
    <mergeCell ref="C154:D154"/>
    <mergeCell ref="G154:H154"/>
    <mergeCell ref="E154:F154"/>
    <mergeCell ref="I154:J154"/>
  </mergeCells>
  <phoneticPr fontId="0" type="noConversion"/>
  <pageMargins left="0.74803149606299213" right="0.74803149606299213" top="0.51" bottom="0.85" header="0.51181102362204722" footer="0.51181102362204722"/>
  <pageSetup paperSize="9" scale="81" fitToHeight="8" orientation="landscape" r:id="rId1"/>
  <headerFooter alignWithMargins="0"/>
  <rowBreaks count="2" manualBreakCount="2">
    <brk id="74" min="1" max="10" man="1"/>
    <brk id="11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"/>
  <sheetViews>
    <sheetView topLeftCell="C1" workbookViewId="0">
      <selection activeCell="D4" sqref="D4"/>
    </sheetView>
  </sheetViews>
  <sheetFormatPr defaultRowHeight="12.75" x14ac:dyDescent="0.2"/>
  <cols>
    <col min="1" max="1" width="0" hidden="1" customWidth="1"/>
    <col min="2" max="2" width="9.140625" hidden="1" customWidth="1"/>
    <col min="3" max="3" width="44" bestFit="1" customWidth="1"/>
    <col min="4" max="4" width="20.28515625" bestFit="1" customWidth="1"/>
  </cols>
  <sheetData>
    <row r="1" spans="3:10" ht="13.5" thickBot="1" x14ac:dyDescent="0.25">
      <c r="C1" s="16"/>
      <c r="D1" s="16"/>
      <c r="E1" s="16"/>
      <c r="F1" s="16"/>
      <c r="G1" s="16"/>
      <c r="H1" s="16"/>
      <c r="I1" s="16"/>
      <c r="J1" s="16"/>
    </row>
    <row r="2" spans="3:10" ht="24" thickBot="1" x14ac:dyDescent="0.4">
      <c r="C2" s="215" t="s">
        <v>326</v>
      </c>
      <c r="D2" s="216"/>
      <c r="E2" s="216"/>
      <c r="F2" s="216"/>
      <c r="G2" s="216"/>
      <c r="H2" s="216"/>
      <c r="I2" s="216"/>
      <c r="J2" s="217"/>
    </row>
    <row r="3" spans="3:10" ht="24" thickBot="1" x14ac:dyDescent="0.4">
      <c r="C3" s="17"/>
      <c r="D3" s="17"/>
      <c r="E3" s="17"/>
      <c r="F3" s="17"/>
      <c r="G3" s="17"/>
      <c r="H3" s="17"/>
      <c r="I3" s="17"/>
      <c r="J3" s="17"/>
    </row>
    <row r="4" spans="3:10" ht="24" thickBot="1" x14ac:dyDescent="0.4">
      <c r="C4" s="17" t="s">
        <v>327</v>
      </c>
      <c r="D4" s="18">
        <v>2019</v>
      </c>
      <c r="E4" s="17"/>
      <c r="F4" s="17"/>
      <c r="G4" s="17"/>
      <c r="H4" s="17"/>
      <c r="I4" s="17"/>
      <c r="J4" s="17"/>
    </row>
    <row r="5" spans="3:10" ht="24" thickBot="1" x14ac:dyDescent="0.4">
      <c r="C5" s="17" t="s">
        <v>324</v>
      </c>
      <c r="D5" s="19" t="s">
        <v>559</v>
      </c>
      <c r="E5" s="17"/>
      <c r="F5" s="17"/>
      <c r="G5" s="17"/>
      <c r="H5" s="17"/>
      <c r="I5" s="17"/>
      <c r="J5" s="17"/>
    </row>
    <row r="6" spans="3:10" ht="24" thickBot="1" x14ac:dyDescent="0.4">
      <c r="C6" s="17"/>
      <c r="D6" s="17"/>
      <c r="E6" s="17"/>
      <c r="F6" s="17"/>
      <c r="G6" s="17"/>
      <c r="H6" s="17"/>
      <c r="I6" s="17"/>
      <c r="J6" s="17"/>
    </row>
    <row r="7" spans="3:10" ht="24" thickBot="1" x14ac:dyDescent="0.4">
      <c r="C7" s="17" t="s">
        <v>325</v>
      </c>
      <c r="D7" s="19" t="s">
        <v>636</v>
      </c>
      <c r="E7" s="17"/>
      <c r="F7" s="17"/>
      <c r="G7" s="17"/>
      <c r="H7" s="17"/>
      <c r="I7" s="17"/>
      <c r="J7" s="17"/>
    </row>
    <row r="8" spans="3:10" x14ac:dyDescent="0.2">
      <c r="C8" s="16"/>
      <c r="D8" s="16"/>
      <c r="E8" s="16"/>
      <c r="F8" s="16"/>
      <c r="G8" s="16"/>
      <c r="H8" s="16"/>
      <c r="I8" s="16"/>
      <c r="J8" s="16"/>
    </row>
    <row r="9" spans="3:10" x14ac:dyDescent="0.2">
      <c r="C9" s="16"/>
      <c r="D9" s="16"/>
      <c r="E9" s="16"/>
      <c r="F9" s="16"/>
      <c r="G9" s="16"/>
      <c r="H9" s="16"/>
      <c r="I9" s="16"/>
      <c r="J9" s="16"/>
    </row>
    <row r="10" spans="3:10" x14ac:dyDescent="0.2">
      <c r="C10" s="16"/>
      <c r="D10" s="16"/>
      <c r="E10" s="16"/>
      <c r="F10" s="16"/>
      <c r="G10" s="16"/>
      <c r="H10" s="16"/>
      <c r="I10" s="16"/>
      <c r="J10" s="16"/>
    </row>
  </sheetData>
  <mergeCells count="1">
    <mergeCell ref="C2:J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view="pageBreakPreview" topLeftCell="B138" zoomScale="60" zoomScaleNormal="100" workbookViewId="0">
      <selection activeCell="B160" sqref="B160:L208"/>
    </sheetView>
  </sheetViews>
  <sheetFormatPr defaultColWidth="9.140625" defaultRowHeight="12.75" x14ac:dyDescent="0.2"/>
  <cols>
    <col min="1" max="1" width="9.140625" style="1" hidden="1" customWidth="1"/>
    <col min="2" max="2" width="27.7109375" style="1" customWidth="1"/>
    <col min="3" max="32" width="13" style="1" customWidth="1"/>
    <col min="33" max="16384" width="9.140625" style="1"/>
  </cols>
  <sheetData>
    <row r="1" spans="1:12" hidden="1" x14ac:dyDescent="0.2">
      <c r="A1" s="1" t="s">
        <v>605</v>
      </c>
    </row>
    <row r="2" spans="1:12" hidden="1" x14ac:dyDescent="0.2">
      <c r="A2" s="1" t="s">
        <v>300</v>
      </c>
    </row>
    <row r="3" spans="1:12" hidden="1" x14ac:dyDescent="0.2">
      <c r="A3" s="1" t="s">
        <v>307</v>
      </c>
      <c r="B3" s="8" t="s">
        <v>322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</row>
    <row r="4" spans="1:12" hidden="1" x14ac:dyDescent="0.2">
      <c r="A4" s="1" t="s">
        <v>289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316</v>
      </c>
      <c r="C5" s="1">
        <v>420</v>
      </c>
      <c r="D5" s="1">
        <v>420</v>
      </c>
      <c r="E5" s="1">
        <v>430</v>
      </c>
      <c r="F5" s="1">
        <v>430</v>
      </c>
      <c r="G5" s="1">
        <v>440</v>
      </c>
      <c r="H5" s="1">
        <v>440</v>
      </c>
      <c r="I5" s="1">
        <v>450</v>
      </c>
      <c r="J5" s="1">
        <v>450</v>
      </c>
      <c r="K5" s="2"/>
      <c r="L5" s="3"/>
    </row>
    <row r="6" spans="1:12" s="22" customFormat="1" ht="12.75" hidden="1" customHeight="1" x14ac:dyDescent="0.2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s="22" customFormat="1" ht="12.75" customHeight="1" x14ac:dyDescent="0.25">
      <c r="A7" s="1"/>
      <c r="D7" s="1"/>
      <c r="E7" s="1"/>
      <c r="F7" s="1"/>
      <c r="G7" s="1"/>
      <c r="H7" s="1"/>
      <c r="I7" s="23"/>
      <c r="J7" s="1"/>
    </row>
    <row r="8" spans="1:12" hidden="1" x14ac:dyDescent="0.2">
      <c r="A8" s="1" t="s">
        <v>164</v>
      </c>
    </row>
    <row r="9" spans="1:12" hidden="1" x14ac:dyDescent="0.2">
      <c r="A9" s="1" t="s">
        <v>298</v>
      </c>
    </row>
    <row r="10" spans="1:12" hidden="1" x14ac:dyDescent="0.2">
      <c r="A10" s="1" t="s">
        <v>311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288</v>
      </c>
      <c r="L10" s="31" t="s">
        <v>288</v>
      </c>
    </row>
    <row r="11" spans="1:12" hidden="1" x14ac:dyDescent="0.2">
      <c r="A11" s="1" t="s">
        <v>293</v>
      </c>
      <c r="C11" s="61"/>
      <c r="D11" s="31"/>
      <c r="E11" s="61"/>
      <c r="F11" s="31"/>
      <c r="G11" s="61"/>
      <c r="H11" s="31"/>
      <c r="I11" s="61"/>
      <c r="J11" s="31"/>
      <c r="K11" s="61">
        <v>10</v>
      </c>
      <c r="L11" s="31">
        <v>30</v>
      </c>
    </row>
    <row r="12" spans="1:12" hidden="1" x14ac:dyDescent="0.2">
      <c r="A12" s="1" t="s">
        <v>283</v>
      </c>
      <c r="C12" s="31"/>
      <c r="D12" s="31"/>
      <c r="E12" s="31"/>
      <c r="F12" s="31"/>
      <c r="G12" s="31"/>
      <c r="H12" s="31"/>
      <c r="I12" s="31"/>
      <c r="J12" s="31"/>
      <c r="K12" s="31" t="s">
        <v>186</v>
      </c>
      <c r="L12" s="31" t="s">
        <v>186</v>
      </c>
    </row>
    <row r="13" spans="1:12" s="22" customFormat="1" ht="12.75" hidden="1" customHeight="1" x14ac:dyDescent="0.2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25">
      <c r="A14" s="1"/>
      <c r="C14" s="1"/>
      <c r="D14" s="1"/>
      <c r="E14" s="1"/>
      <c r="F14" s="1"/>
      <c r="G14" s="1"/>
      <c r="H14" s="1"/>
      <c r="I14" s="1"/>
      <c r="J14" s="1"/>
    </row>
    <row r="15" spans="1:12" hidden="1" x14ac:dyDescent="0.2">
      <c r="A15" s="1" t="s">
        <v>606</v>
      </c>
    </row>
    <row r="16" spans="1:12" hidden="1" x14ac:dyDescent="0.2">
      <c r="A16" s="1" t="s">
        <v>299</v>
      </c>
    </row>
    <row r="17" spans="1:12" hidden="1" x14ac:dyDescent="0.2">
      <c r="A17" s="1" t="s">
        <v>312</v>
      </c>
      <c r="B17" s="8" t="s">
        <v>322</v>
      </c>
      <c r="C17" s="1" t="s">
        <v>288</v>
      </c>
      <c r="D17" s="1" t="s">
        <v>288</v>
      </c>
      <c r="E17" s="1" t="s">
        <v>288</v>
      </c>
      <c r="F17" s="1" t="s">
        <v>288</v>
      </c>
      <c r="G17" s="1" t="s">
        <v>288</v>
      </c>
      <c r="H17" s="1" t="s">
        <v>288</v>
      </c>
      <c r="I17" s="1" t="s">
        <v>288</v>
      </c>
      <c r="J17" s="1" t="s">
        <v>288</v>
      </c>
    </row>
    <row r="18" spans="1:12" hidden="1" x14ac:dyDescent="0.2">
      <c r="A18" s="1" t="s">
        <v>294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284</v>
      </c>
      <c r="C19" s="1">
        <v>460</v>
      </c>
      <c r="D19" s="1">
        <v>460</v>
      </c>
      <c r="E19" s="1">
        <v>470</v>
      </c>
      <c r="F19" s="1">
        <v>470</v>
      </c>
      <c r="G19" s="1">
        <v>480</v>
      </c>
      <c r="H19" s="1">
        <v>480</v>
      </c>
      <c r="I19" s="1">
        <v>490</v>
      </c>
      <c r="J19" s="1">
        <v>490</v>
      </c>
      <c r="K19" s="2"/>
      <c r="L19" s="3"/>
    </row>
    <row r="20" spans="1:12" s="22" customFormat="1" ht="12.75" hidden="1" customHeight="1" x14ac:dyDescent="0.2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x14ac:dyDescent="0.2"/>
    <row r="22" spans="1:12" hidden="1" x14ac:dyDescent="0.2">
      <c r="A22" s="1" t="s">
        <v>607</v>
      </c>
    </row>
    <row r="23" spans="1:12" hidden="1" x14ac:dyDescent="0.2">
      <c r="A23" s="1" t="s">
        <v>440</v>
      </c>
    </row>
    <row r="24" spans="1:12" hidden="1" x14ac:dyDescent="0.2">
      <c r="A24" s="1" t="s">
        <v>441</v>
      </c>
      <c r="B24" s="8" t="s">
        <v>322</v>
      </c>
      <c r="C24" s="1" t="s">
        <v>288</v>
      </c>
      <c r="D24" s="1" t="s">
        <v>288</v>
      </c>
      <c r="E24" s="1" t="s">
        <v>288</v>
      </c>
      <c r="F24" s="1" t="s">
        <v>288</v>
      </c>
      <c r="G24" s="1" t="s">
        <v>288</v>
      </c>
      <c r="H24" s="1" t="s">
        <v>288</v>
      </c>
      <c r="I24" s="1" t="s">
        <v>288</v>
      </c>
      <c r="J24" s="1" t="s">
        <v>288</v>
      </c>
    </row>
    <row r="25" spans="1:12" hidden="1" x14ac:dyDescent="0.2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2">
      <c r="A26" s="1" t="s">
        <v>443</v>
      </c>
      <c r="C26" s="1">
        <v>500</v>
      </c>
      <c r="D26" s="1">
        <v>500</v>
      </c>
      <c r="E26" s="1">
        <v>510</v>
      </c>
      <c r="F26" s="1">
        <v>510</v>
      </c>
      <c r="G26" s="1">
        <v>520</v>
      </c>
      <c r="H26" s="1">
        <v>520</v>
      </c>
      <c r="I26" s="1">
        <v>530</v>
      </c>
      <c r="J26" s="1">
        <v>530</v>
      </c>
      <c r="K26" s="2"/>
      <c r="L26" s="3"/>
    </row>
    <row r="27" spans="1:12" s="22" customFormat="1" ht="12.75" hidden="1" customHeight="1" x14ac:dyDescent="0.2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1" t="s">
        <v>418</v>
      </c>
      <c r="J27" s="1" t="s">
        <v>419</v>
      </c>
    </row>
    <row r="28" spans="1:12" x14ac:dyDescent="0.2">
      <c r="K28" s="2"/>
      <c r="L28" s="3"/>
    </row>
    <row r="29" spans="1:12" hidden="1" x14ac:dyDescent="0.2">
      <c r="A29" s="1" t="s">
        <v>617</v>
      </c>
    </row>
    <row r="30" spans="1:12" hidden="1" x14ac:dyDescent="0.2">
      <c r="A30" s="1" t="s">
        <v>466</v>
      </c>
    </row>
    <row r="31" spans="1:12" hidden="1" x14ac:dyDescent="0.2">
      <c r="A31" s="1" t="s">
        <v>467</v>
      </c>
      <c r="B31" s="8" t="s">
        <v>322</v>
      </c>
      <c r="C31" s="1" t="s">
        <v>288</v>
      </c>
      <c r="D31" s="1" t="s">
        <v>288</v>
      </c>
      <c r="E31" s="1" t="s">
        <v>288</v>
      </c>
      <c r="F31" s="1" t="s">
        <v>288</v>
      </c>
      <c r="G31" s="1" t="s">
        <v>288</v>
      </c>
      <c r="H31" s="1" t="s">
        <v>288</v>
      </c>
    </row>
    <row r="32" spans="1:12" hidden="1" x14ac:dyDescent="0.2">
      <c r="A32" s="1" t="s">
        <v>468</v>
      </c>
      <c r="C32" s="7">
        <v>10</v>
      </c>
      <c r="D32" s="1">
        <v>30</v>
      </c>
      <c r="E32" s="7">
        <v>10</v>
      </c>
      <c r="F32" s="1">
        <v>30</v>
      </c>
      <c r="G32" s="7">
        <v>10</v>
      </c>
      <c r="H32" s="1">
        <v>30</v>
      </c>
      <c r="I32" s="7"/>
      <c r="K32" s="2"/>
      <c r="L32" s="3"/>
    </row>
    <row r="33" spans="1:13" hidden="1" x14ac:dyDescent="0.2">
      <c r="A33" s="1" t="s">
        <v>469</v>
      </c>
      <c r="C33" s="1">
        <v>540</v>
      </c>
      <c r="D33" s="1">
        <v>540</v>
      </c>
      <c r="E33" s="1">
        <v>550</v>
      </c>
      <c r="F33" s="1">
        <v>550</v>
      </c>
      <c r="G33" s="1">
        <v>810</v>
      </c>
      <c r="H33" s="1">
        <v>810</v>
      </c>
      <c r="K33" s="2"/>
      <c r="L33" s="3"/>
    </row>
    <row r="34" spans="1:13" s="22" customFormat="1" ht="12.75" hidden="1" customHeight="1" x14ac:dyDescent="0.25">
      <c r="A34" s="1" t="s">
        <v>470</v>
      </c>
      <c r="C34" s="1" t="s">
        <v>418</v>
      </c>
      <c r="D34" s="1" t="s">
        <v>419</v>
      </c>
      <c r="E34" s="1" t="s">
        <v>418</v>
      </c>
      <c r="F34" s="1" t="s">
        <v>419</v>
      </c>
      <c r="G34" s="1" t="s">
        <v>418</v>
      </c>
      <c r="H34" s="1" t="s">
        <v>419</v>
      </c>
      <c r="I34" s="1"/>
      <c r="J34" s="1"/>
    </row>
    <row r="35" spans="1:13" x14ac:dyDescent="0.2">
      <c r="K35" s="2"/>
      <c r="L35" s="3"/>
    </row>
    <row r="36" spans="1:13" hidden="1" x14ac:dyDescent="0.2">
      <c r="A36" s="1" t="s">
        <v>188</v>
      </c>
      <c r="K36" s="2"/>
      <c r="L36" s="3"/>
    </row>
    <row r="37" spans="1:13" hidden="1" x14ac:dyDescent="0.2">
      <c r="A37" s="1" t="s">
        <v>108</v>
      </c>
      <c r="K37" s="2"/>
      <c r="L37" s="3"/>
    </row>
    <row r="38" spans="1:13" hidden="1" x14ac:dyDescent="0.2">
      <c r="A38" s="1" t="s">
        <v>109</v>
      </c>
      <c r="B38" s="8"/>
      <c r="C38" s="31"/>
      <c r="D38" s="31"/>
      <c r="E38" s="31"/>
      <c r="F38" s="31"/>
      <c r="K38" s="31" t="s">
        <v>288</v>
      </c>
      <c r="L38" s="1" t="s">
        <v>288</v>
      </c>
    </row>
    <row r="39" spans="1:13" hidden="1" x14ac:dyDescent="0.2">
      <c r="A39" s="1" t="s">
        <v>110</v>
      </c>
      <c r="C39" s="61"/>
      <c r="D39" s="31"/>
      <c r="E39" s="61"/>
      <c r="F39" s="31"/>
      <c r="G39" s="7"/>
      <c r="I39" s="7"/>
      <c r="K39" s="61">
        <v>10</v>
      </c>
      <c r="L39" s="1">
        <v>10</v>
      </c>
    </row>
    <row r="40" spans="1:13" hidden="1" x14ac:dyDescent="0.2">
      <c r="A40" s="1" t="s">
        <v>111</v>
      </c>
      <c r="C40" s="31"/>
      <c r="D40" s="31"/>
      <c r="E40" s="31"/>
      <c r="F40" s="31"/>
      <c r="K40" s="31">
        <v>110</v>
      </c>
      <c r="L40" s="1">
        <v>110</v>
      </c>
    </row>
    <row r="41" spans="1:13" ht="15.75" hidden="1" x14ac:dyDescent="0.25">
      <c r="A41" s="1" t="s">
        <v>112</v>
      </c>
      <c r="B41" s="22"/>
      <c r="C41" s="31"/>
      <c r="D41" s="31"/>
      <c r="E41" s="31"/>
      <c r="F41" s="31"/>
      <c r="K41" s="61" t="s">
        <v>419</v>
      </c>
      <c r="L41" s="7" t="s">
        <v>419</v>
      </c>
    </row>
    <row r="42" spans="1:13" x14ac:dyDescent="0.2">
      <c r="E42" s="7"/>
      <c r="G42" s="7"/>
      <c r="I42" s="7"/>
      <c r="K42" s="2"/>
      <c r="L42" s="3"/>
    </row>
    <row r="43" spans="1:13" ht="18.75" x14ac:dyDescent="0.3">
      <c r="B43" s="230" t="s">
        <v>320</v>
      </c>
      <c r="C43" s="230"/>
      <c r="D43" s="230"/>
      <c r="E43" s="230"/>
      <c r="F43" s="230"/>
      <c r="G43" s="230"/>
      <c r="H43" s="230"/>
      <c r="I43" s="230"/>
      <c r="J43" s="230"/>
      <c r="K43" s="230"/>
      <c r="L43" s="230"/>
    </row>
    <row r="44" spans="1:13" ht="25.5" customHeight="1" x14ac:dyDescent="0.2">
      <c r="B44" s="13" t="s">
        <v>594</v>
      </c>
      <c r="C44" s="231" t="s">
        <v>381</v>
      </c>
      <c r="D44" s="232"/>
      <c r="E44" s="231" t="s">
        <v>382</v>
      </c>
      <c r="F44" s="232"/>
      <c r="G44" s="231" t="s">
        <v>383</v>
      </c>
      <c r="H44" s="232"/>
      <c r="I44" s="231" t="s">
        <v>384</v>
      </c>
      <c r="J44" s="232"/>
      <c r="K44" s="25"/>
      <c r="L44" s="4"/>
      <c r="M44" s="6"/>
    </row>
    <row r="45" spans="1:13" x14ac:dyDescent="0.2">
      <c r="B45" s="26"/>
      <c r="C45" s="27" t="s">
        <v>313</v>
      </c>
      <c r="D45" s="27" t="s">
        <v>314</v>
      </c>
      <c r="E45" s="27" t="s">
        <v>313</v>
      </c>
      <c r="F45" s="27" t="s">
        <v>314</v>
      </c>
      <c r="G45" s="27" t="s">
        <v>313</v>
      </c>
      <c r="H45" s="27" t="s">
        <v>314</v>
      </c>
      <c r="I45" s="27" t="s">
        <v>313</v>
      </c>
      <c r="J45" s="27" t="s">
        <v>314</v>
      </c>
      <c r="K45" s="28"/>
      <c r="L45" s="28"/>
    </row>
    <row r="46" spans="1:13" x14ac:dyDescent="0.2">
      <c r="B46" s="26"/>
      <c r="C46" s="27" t="s">
        <v>315</v>
      </c>
      <c r="D46" s="27" t="s">
        <v>315</v>
      </c>
      <c r="E46" s="27" t="s">
        <v>315</v>
      </c>
      <c r="F46" s="27" t="s">
        <v>315</v>
      </c>
      <c r="G46" s="27" t="s">
        <v>315</v>
      </c>
      <c r="H46" s="27" t="s">
        <v>315</v>
      </c>
      <c r="I46" s="27" t="s">
        <v>315</v>
      </c>
      <c r="J46" s="27" t="s">
        <v>315</v>
      </c>
      <c r="K46" s="28"/>
      <c r="L46" s="28"/>
    </row>
    <row r="47" spans="1:13" x14ac:dyDescent="0.2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2">
      <c r="A48" s="1" t="s">
        <v>688</v>
      </c>
      <c r="B48" s="26" t="s">
        <v>692</v>
      </c>
      <c r="C48" s="10">
        <v>1998500</v>
      </c>
      <c r="D48" s="10">
        <v>1405800</v>
      </c>
      <c r="E48" s="10">
        <v>1361300</v>
      </c>
      <c r="F48" s="10">
        <v>12700</v>
      </c>
      <c r="G48" s="10">
        <v>0</v>
      </c>
      <c r="H48" s="10">
        <v>0</v>
      </c>
      <c r="I48" s="10">
        <v>0</v>
      </c>
      <c r="J48" s="10">
        <v>0</v>
      </c>
      <c r="K48" s="4"/>
      <c r="L48" s="4"/>
    </row>
    <row r="49" spans="1:12" x14ac:dyDescent="0.2">
      <c r="A49" s="1" t="s">
        <v>688</v>
      </c>
      <c r="B49" s="26" t="s">
        <v>695</v>
      </c>
      <c r="C49" s="10">
        <v>1905899</v>
      </c>
      <c r="D49" s="10">
        <v>150000</v>
      </c>
      <c r="E49" s="10">
        <v>4123576</v>
      </c>
      <c r="F49" s="10">
        <v>902400</v>
      </c>
      <c r="G49" s="10">
        <v>0</v>
      </c>
      <c r="H49" s="10">
        <v>0</v>
      </c>
      <c r="I49" s="10">
        <v>1496534</v>
      </c>
      <c r="J49" s="10">
        <v>1000</v>
      </c>
      <c r="K49" s="4"/>
      <c r="L49" s="4"/>
    </row>
    <row r="50" spans="1:12" x14ac:dyDescent="0.2">
      <c r="A50" s="1" t="s">
        <v>688</v>
      </c>
      <c r="B50" s="26" t="s">
        <v>698</v>
      </c>
      <c r="C50" s="10">
        <v>322104.28000000003</v>
      </c>
      <c r="D50" s="10">
        <v>2303.2800000000002</v>
      </c>
      <c r="E50" s="10">
        <v>443617.31</v>
      </c>
      <c r="F50" s="10">
        <v>50667.33</v>
      </c>
      <c r="G50" s="10">
        <v>0</v>
      </c>
      <c r="H50" s="10">
        <v>0</v>
      </c>
      <c r="I50" s="10">
        <v>84774.36</v>
      </c>
      <c r="J50" s="10">
        <v>23060.75</v>
      </c>
      <c r="K50" s="4"/>
      <c r="L50" s="4"/>
    </row>
    <row r="51" spans="1:12" x14ac:dyDescent="0.2">
      <c r="A51" s="1" t="s">
        <v>688</v>
      </c>
      <c r="B51" s="26" t="s">
        <v>689</v>
      </c>
      <c r="C51" s="10">
        <v>304752.17</v>
      </c>
      <c r="D51" s="10">
        <v>166382</v>
      </c>
      <c r="E51" s="10">
        <v>946502.35</v>
      </c>
      <c r="F51" s="10">
        <v>288931</v>
      </c>
      <c r="G51" s="10">
        <v>0</v>
      </c>
      <c r="H51" s="10">
        <v>0</v>
      </c>
      <c r="I51" s="10">
        <v>0</v>
      </c>
      <c r="J51" s="10">
        <v>0</v>
      </c>
      <c r="K51" s="4"/>
      <c r="L51" s="4"/>
    </row>
    <row r="52" spans="1:12" x14ac:dyDescent="0.2">
      <c r="A52" s="1" t="s">
        <v>688</v>
      </c>
      <c r="B52" s="26" t="s">
        <v>690</v>
      </c>
      <c r="C52" s="10">
        <v>860188.09</v>
      </c>
      <c r="D52" s="10">
        <v>501307.96</v>
      </c>
      <c r="E52" s="10">
        <v>386864.92</v>
      </c>
      <c r="F52" s="10">
        <v>102045.06</v>
      </c>
      <c r="G52" s="10">
        <v>0</v>
      </c>
      <c r="H52" s="10">
        <v>0</v>
      </c>
      <c r="I52" s="10">
        <v>2487.67</v>
      </c>
      <c r="J52" s="10">
        <v>57.85</v>
      </c>
      <c r="K52" s="4"/>
      <c r="L52" s="4"/>
    </row>
    <row r="53" spans="1:12" x14ac:dyDescent="0.2">
      <c r="A53" s="1" t="s">
        <v>688</v>
      </c>
      <c r="B53" s="26" t="s">
        <v>691</v>
      </c>
      <c r="C53" s="10">
        <v>1504307.12</v>
      </c>
      <c r="D53" s="10">
        <v>498831.65</v>
      </c>
      <c r="E53" s="10">
        <v>2029421.29</v>
      </c>
      <c r="F53" s="10">
        <v>354402.39</v>
      </c>
      <c r="G53" s="10">
        <v>0</v>
      </c>
      <c r="H53" s="10">
        <v>0</v>
      </c>
      <c r="I53" s="10">
        <v>0</v>
      </c>
      <c r="J53" s="10">
        <v>0</v>
      </c>
      <c r="K53" s="4"/>
      <c r="L53" s="4"/>
    </row>
    <row r="54" spans="1:12" x14ac:dyDescent="0.2">
      <c r="A54" s="1" t="s">
        <v>688</v>
      </c>
      <c r="B54" s="26" t="s">
        <v>693</v>
      </c>
      <c r="C54" s="10">
        <v>4856296</v>
      </c>
      <c r="D54" s="10">
        <v>774333</v>
      </c>
      <c r="E54" s="10">
        <v>7080609</v>
      </c>
      <c r="F54" s="10">
        <v>2777471</v>
      </c>
      <c r="G54" s="10">
        <v>0</v>
      </c>
      <c r="H54" s="10">
        <v>0</v>
      </c>
      <c r="I54" s="10">
        <v>0</v>
      </c>
      <c r="J54" s="10">
        <v>0</v>
      </c>
      <c r="K54" s="4"/>
      <c r="L54" s="4"/>
    </row>
    <row r="55" spans="1:12" x14ac:dyDescent="0.2">
      <c r="A55" s="1" t="s">
        <v>688</v>
      </c>
      <c r="B55" s="26" t="s">
        <v>694</v>
      </c>
      <c r="C55" s="10">
        <v>1864760</v>
      </c>
      <c r="D55" s="10">
        <v>3237</v>
      </c>
      <c r="E55" s="10">
        <v>576734</v>
      </c>
      <c r="F55" s="10">
        <v>49795</v>
      </c>
      <c r="G55" s="10">
        <v>0</v>
      </c>
      <c r="H55" s="10">
        <v>0</v>
      </c>
      <c r="I55" s="10">
        <v>20573</v>
      </c>
      <c r="J55" s="10">
        <v>0</v>
      </c>
      <c r="K55" s="4"/>
      <c r="L55" s="4"/>
    </row>
    <row r="56" spans="1:12" x14ac:dyDescent="0.2">
      <c r="A56" s="1" t="s">
        <v>688</v>
      </c>
      <c r="B56" s="26" t="s">
        <v>696</v>
      </c>
      <c r="C56" s="10">
        <v>2486666.64</v>
      </c>
      <c r="D56" s="10">
        <v>1630700</v>
      </c>
      <c r="E56" s="10">
        <v>1777820.69</v>
      </c>
      <c r="F56" s="10">
        <v>1342245.8</v>
      </c>
      <c r="G56" s="10">
        <v>864200</v>
      </c>
      <c r="H56" s="10">
        <v>864200</v>
      </c>
      <c r="I56" s="10">
        <v>110743.17</v>
      </c>
      <c r="J56" s="10">
        <v>31411.07</v>
      </c>
      <c r="K56" s="4"/>
      <c r="L56" s="4"/>
    </row>
    <row r="57" spans="1:12" x14ac:dyDescent="0.2">
      <c r="A57" s="1" t="s">
        <v>688</v>
      </c>
      <c r="B57" s="26" t="s">
        <v>697</v>
      </c>
      <c r="C57" s="10">
        <v>6125486.9500000002</v>
      </c>
      <c r="D57" s="10">
        <v>24829.85</v>
      </c>
      <c r="E57" s="10">
        <v>2899107.33</v>
      </c>
      <c r="F57" s="10">
        <v>1313722.72</v>
      </c>
      <c r="G57" s="10">
        <v>845000</v>
      </c>
      <c r="H57" s="10">
        <v>1076400</v>
      </c>
      <c r="I57" s="10">
        <v>0</v>
      </c>
      <c r="J57" s="10">
        <v>0</v>
      </c>
      <c r="K57" s="4"/>
      <c r="L57" s="4"/>
    </row>
    <row r="58" spans="1:12" x14ac:dyDescent="0.2">
      <c r="A58" s="1" t="s">
        <v>688</v>
      </c>
      <c r="B58" s="26" t="s">
        <v>699</v>
      </c>
      <c r="C58" s="10">
        <v>55500</v>
      </c>
      <c r="D58" s="10">
        <v>0</v>
      </c>
      <c r="E58" s="10">
        <v>609586.42000000004</v>
      </c>
      <c r="F58" s="10">
        <v>65234.59</v>
      </c>
      <c r="G58" s="10">
        <v>0</v>
      </c>
      <c r="H58" s="10">
        <v>0</v>
      </c>
      <c r="I58" s="10">
        <v>96721.04</v>
      </c>
      <c r="J58" s="10">
        <v>799.29</v>
      </c>
      <c r="K58" s="4"/>
      <c r="L58" s="4"/>
    </row>
    <row r="59" spans="1:12" x14ac:dyDescent="0.2">
      <c r="A59" s="1" t="s">
        <v>688</v>
      </c>
      <c r="B59" s="26" t="s">
        <v>700</v>
      </c>
      <c r="C59" s="10">
        <v>2749700.34</v>
      </c>
      <c r="D59" s="10">
        <v>1896226.55</v>
      </c>
      <c r="E59" s="10">
        <v>1124123.78</v>
      </c>
      <c r="F59" s="10">
        <v>550161.73</v>
      </c>
      <c r="G59" s="10">
        <v>0</v>
      </c>
      <c r="H59" s="10">
        <v>0</v>
      </c>
      <c r="I59" s="10">
        <v>579825.09</v>
      </c>
      <c r="J59" s="10">
        <v>431256.92</v>
      </c>
      <c r="K59" s="4"/>
      <c r="L59" s="4"/>
    </row>
    <row r="60" spans="1:12" x14ac:dyDescent="0.2">
      <c r="A60" s="1" t="s">
        <v>688</v>
      </c>
      <c r="B60" s="26" t="s">
        <v>701</v>
      </c>
      <c r="C60" s="10">
        <v>860108.83</v>
      </c>
      <c r="D60" s="10">
        <v>6374.49</v>
      </c>
      <c r="E60" s="10">
        <v>96108.28</v>
      </c>
      <c r="F60" s="10">
        <v>77800</v>
      </c>
      <c r="G60" s="10">
        <v>0</v>
      </c>
      <c r="H60" s="10">
        <v>0</v>
      </c>
      <c r="I60" s="10">
        <v>0</v>
      </c>
      <c r="J60" s="10">
        <v>0</v>
      </c>
      <c r="K60" s="4"/>
      <c r="L60" s="4"/>
    </row>
    <row r="61" spans="1:12" x14ac:dyDescent="0.2">
      <c r="A61" s="1" t="s">
        <v>688</v>
      </c>
      <c r="B61" s="26" t="s">
        <v>702</v>
      </c>
      <c r="C61" s="10">
        <v>801430.9</v>
      </c>
      <c r="D61" s="10">
        <v>558686.31000000006</v>
      </c>
      <c r="E61" s="10">
        <v>978189.38</v>
      </c>
      <c r="F61" s="10">
        <v>584304.5</v>
      </c>
      <c r="G61" s="10">
        <v>0</v>
      </c>
      <c r="H61" s="10">
        <v>0</v>
      </c>
      <c r="I61" s="10">
        <v>61329.67</v>
      </c>
      <c r="J61" s="10">
        <v>58405.19</v>
      </c>
      <c r="K61" s="4"/>
      <c r="L61" s="4"/>
    </row>
    <row r="62" spans="1:12" x14ac:dyDescent="0.2">
      <c r="A62" s="1" t="s">
        <v>688</v>
      </c>
      <c r="B62" s="26" t="s">
        <v>703</v>
      </c>
      <c r="C62" s="10">
        <v>498697</v>
      </c>
      <c r="D62" s="10">
        <v>48583.79</v>
      </c>
      <c r="E62" s="10">
        <v>560077.6</v>
      </c>
      <c r="F62" s="10">
        <v>368604.6</v>
      </c>
      <c r="G62" s="10">
        <v>0</v>
      </c>
      <c r="H62" s="10">
        <v>0</v>
      </c>
      <c r="I62" s="10">
        <v>0</v>
      </c>
      <c r="J62" s="10">
        <v>10000</v>
      </c>
      <c r="K62" s="4"/>
      <c r="L62" s="4"/>
    </row>
    <row r="63" spans="1:12" x14ac:dyDescent="0.2">
      <c r="A63" s="1" t="s">
        <v>688</v>
      </c>
      <c r="B63" s="26" t="s">
        <v>704</v>
      </c>
      <c r="C63" s="10">
        <v>35661.24</v>
      </c>
      <c r="D63" s="10">
        <v>187.05</v>
      </c>
      <c r="E63" s="10">
        <v>202372.7</v>
      </c>
      <c r="F63" s="10">
        <v>51350.5</v>
      </c>
      <c r="G63" s="10">
        <v>0</v>
      </c>
      <c r="H63" s="10">
        <v>0</v>
      </c>
      <c r="I63" s="10">
        <v>29076.99</v>
      </c>
      <c r="J63" s="10">
        <v>616.98</v>
      </c>
      <c r="K63" s="4"/>
      <c r="L63" s="4"/>
    </row>
    <row r="64" spans="1:12" x14ac:dyDescent="0.2">
      <c r="A64" s="1" t="s">
        <v>688</v>
      </c>
      <c r="B64" s="26" t="s">
        <v>705</v>
      </c>
      <c r="C64" s="10">
        <v>683866.09</v>
      </c>
      <c r="D64" s="10">
        <v>104124.8</v>
      </c>
      <c r="E64" s="10">
        <v>551736.85</v>
      </c>
      <c r="F64" s="10">
        <v>208690.39</v>
      </c>
      <c r="G64" s="10">
        <v>300421.51</v>
      </c>
      <c r="H64" s="10">
        <v>401752.37</v>
      </c>
      <c r="I64" s="10">
        <v>513488.29</v>
      </c>
      <c r="J64" s="10">
        <v>0</v>
      </c>
      <c r="K64" s="4"/>
      <c r="L64" s="4"/>
    </row>
    <row r="65" spans="1:12" x14ac:dyDescent="0.2">
      <c r="A65" s="1" t="s">
        <v>688</v>
      </c>
      <c r="B65" s="26" t="s">
        <v>706</v>
      </c>
      <c r="C65" s="10">
        <v>1000</v>
      </c>
      <c r="D65" s="10">
        <v>0</v>
      </c>
      <c r="E65" s="10">
        <v>84501.62</v>
      </c>
      <c r="F65" s="10">
        <v>11000</v>
      </c>
      <c r="G65" s="10">
        <v>0</v>
      </c>
      <c r="H65" s="10">
        <v>0</v>
      </c>
      <c r="I65" s="10">
        <v>0</v>
      </c>
      <c r="J65" s="10">
        <v>0</v>
      </c>
      <c r="K65" s="4"/>
      <c r="L65" s="4"/>
    </row>
    <row r="66" spans="1:12" x14ac:dyDescent="0.2">
      <c r="A66" s="1" t="s">
        <v>688</v>
      </c>
      <c r="B66" s="26" t="s">
        <v>707</v>
      </c>
      <c r="C66" s="10">
        <v>934262.37</v>
      </c>
      <c r="D66" s="10">
        <v>29944.86</v>
      </c>
      <c r="E66" s="10">
        <v>210400.87</v>
      </c>
      <c r="F66" s="10">
        <v>72592.77</v>
      </c>
      <c r="G66" s="10">
        <v>541539.15</v>
      </c>
      <c r="H66" s="10">
        <v>16284.83</v>
      </c>
      <c r="I66" s="10">
        <v>0</v>
      </c>
      <c r="J66" s="10">
        <v>0</v>
      </c>
      <c r="K66" s="4"/>
      <c r="L66" s="4"/>
    </row>
    <row r="67" spans="1:12" x14ac:dyDescent="0.2">
      <c r="A67" s="1" t="s">
        <v>688</v>
      </c>
      <c r="B67" s="26" t="s">
        <v>708</v>
      </c>
      <c r="C67" s="10">
        <v>2570685</v>
      </c>
      <c r="D67" s="10">
        <v>850000</v>
      </c>
      <c r="E67" s="10">
        <v>163897</v>
      </c>
      <c r="F67" s="10">
        <v>42843</v>
      </c>
      <c r="G67" s="10">
        <v>0</v>
      </c>
      <c r="H67" s="10">
        <v>0</v>
      </c>
      <c r="I67" s="10">
        <v>0</v>
      </c>
      <c r="J67" s="10">
        <v>0</v>
      </c>
      <c r="K67" s="4"/>
      <c r="L67" s="4"/>
    </row>
    <row r="68" spans="1:12" x14ac:dyDescent="0.2">
      <c r="A68" s="1" t="s">
        <v>688</v>
      </c>
      <c r="B68" s="26" t="s">
        <v>709</v>
      </c>
      <c r="C68" s="10">
        <v>302598.13</v>
      </c>
      <c r="D68" s="10">
        <v>5292.23</v>
      </c>
      <c r="E68" s="10">
        <v>588140.82999999996</v>
      </c>
      <c r="F68" s="10">
        <v>95737.51</v>
      </c>
      <c r="G68" s="10">
        <v>0</v>
      </c>
      <c r="H68" s="10">
        <v>0</v>
      </c>
      <c r="I68" s="10">
        <v>188334.04</v>
      </c>
      <c r="J68" s="10">
        <v>2555.7800000000002</v>
      </c>
      <c r="K68" s="4"/>
      <c r="L68" s="4"/>
    </row>
    <row r="69" spans="1:12" x14ac:dyDescent="0.2">
      <c r="A69" s="1" t="s">
        <v>688</v>
      </c>
      <c r="B69" s="26" t="s">
        <v>710</v>
      </c>
      <c r="C69" s="10">
        <v>621517.61</v>
      </c>
      <c r="D69" s="10">
        <v>70764.28</v>
      </c>
      <c r="E69" s="10">
        <v>81675.759999999995</v>
      </c>
      <c r="F69" s="10">
        <v>239802.91</v>
      </c>
      <c r="G69" s="10">
        <v>0</v>
      </c>
      <c r="H69" s="10">
        <v>0</v>
      </c>
      <c r="I69" s="10">
        <v>3000</v>
      </c>
      <c r="J69" s="10">
        <v>0</v>
      </c>
      <c r="K69" s="4"/>
      <c r="L69" s="4"/>
    </row>
    <row r="70" spans="1:12" x14ac:dyDescent="0.2">
      <c r="A70" s="1" t="s">
        <v>688</v>
      </c>
      <c r="B70" s="26" t="s">
        <v>711</v>
      </c>
      <c r="C70" s="10">
        <v>857079</v>
      </c>
      <c r="D70" s="10">
        <v>9960</v>
      </c>
      <c r="E70" s="10">
        <v>584528</v>
      </c>
      <c r="F70" s="10">
        <v>68341</v>
      </c>
      <c r="G70" s="10">
        <v>21840</v>
      </c>
      <c r="H70" s="10">
        <v>320</v>
      </c>
      <c r="I70" s="10">
        <v>710043</v>
      </c>
      <c r="J70" s="10">
        <v>710044</v>
      </c>
      <c r="K70" s="4"/>
      <c r="L70" s="4"/>
    </row>
    <row r="71" spans="1:12" x14ac:dyDescent="0.2">
      <c r="A71" s="1" t="s">
        <v>688</v>
      </c>
      <c r="B71" s="26" t="s">
        <v>712</v>
      </c>
      <c r="C71" s="10">
        <v>201560.89</v>
      </c>
      <c r="D71" s="10">
        <v>72893.17</v>
      </c>
      <c r="E71" s="10">
        <v>584456.72</v>
      </c>
      <c r="F71" s="10">
        <v>110126.1</v>
      </c>
      <c r="G71" s="10">
        <v>0</v>
      </c>
      <c r="H71" s="10">
        <v>0</v>
      </c>
      <c r="I71" s="10">
        <v>1326.83</v>
      </c>
      <c r="J71" s="10">
        <v>0</v>
      </c>
      <c r="K71" s="4"/>
      <c r="L71" s="4"/>
    </row>
    <row r="72" spans="1:12" x14ac:dyDescent="0.2">
      <c r="A72" s="1" t="s">
        <v>688</v>
      </c>
      <c r="B72" s="26" t="s">
        <v>713</v>
      </c>
      <c r="C72" s="10">
        <v>0</v>
      </c>
      <c r="D72" s="10">
        <v>0</v>
      </c>
      <c r="E72" s="10">
        <v>353711.84</v>
      </c>
      <c r="F72" s="10">
        <v>41134.49</v>
      </c>
      <c r="G72" s="10">
        <v>0</v>
      </c>
      <c r="H72" s="10">
        <v>0</v>
      </c>
      <c r="I72" s="10">
        <v>0</v>
      </c>
      <c r="J72" s="10">
        <v>0</v>
      </c>
      <c r="K72" s="4"/>
      <c r="L72" s="4"/>
    </row>
    <row r="73" spans="1:12" x14ac:dyDescent="0.2">
      <c r="A73" s="1" t="s">
        <v>688</v>
      </c>
      <c r="B73" s="26" t="s">
        <v>714</v>
      </c>
      <c r="C73" s="10">
        <v>1542300</v>
      </c>
      <c r="D73" s="10">
        <v>811000</v>
      </c>
      <c r="E73" s="10">
        <v>601900</v>
      </c>
      <c r="F73" s="10">
        <v>223400</v>
      </c>
      <c r="G73" s="10">
        <v>982200</v>
      </c>
      <c r="H73" s="10">
        <v>1045400</v>
      </c>
      <c r="I73" s="10">
        <v>703200</v>
      </c>
      <c r="J73" s="10">
        <v>469600</v>
      </c>
      <c r="K73" s="4"/>
      <c r="L73" s="4"/>
    </row>
    <row r="74" spans="1:12" x14ac:dyDescent="0.2">
      <c r="A74" s="1" t="s">
        <v>688</v>
      </c>
      <c r="B74" s="26" t="s">
        <v>715</v>
      </c>
      <c r="C74" s="10">
        <v>2114006.92</v>
      </c>
      <c r="D74" s="10">
        <v>292751.92</v>
      </c>
      <c r="E74" s="10">
        <v>1541791.95</v>
      </c>
      <c r="F74" s="10">
        <v>712704.41</v>
      </c>
      <c r="G74" s="10">
        <v>0</v>
      </c>
      <c r="H74" s="10">
        <v>0</v>
      </c>
      <c r="I74" s="10">
        <v>12075.7</v>
      </c>
      <c r="J74" s="10">
        <v>0</v>
      </c>
      <c r="K74" s="4"/>
      <c r="L74" s="4"/>
    </row>
    <row r="75" spans="1:12" x14ac:dyDescent="0.2">
      <c r="A75" s="1" t="s">
        <v>688</v>
      </c>
      <c r="B75" s="26" t="s">
        <v>716</v>
      </c>
      <c r="C75" s="10">
        <v>858381.01</v>
      </c>
      <c r="D75" s="10">
        <v>2594.8000000000002</v>
      </c>
      <c r="E75" s="10">
        <v>854058.38</v>
      </c>
      <c r="F75" s="10">
        <v>335959.02</v>
      </c>
      <c r="G75" s="10">
        <v>0</v>
      </c>
      <c r="H75" s="10">
        <v>0</v>
      </c>
      <c r="I75" s="10">
        <v>697021.29</v>
      </c>
      <c r="J75" s="10">
        <v>673500</v>
      </c>
      <c r="K75" s="4"/>
      <c r="L75" s="4"/>
    </row>
    <row r="76" spans="1:12" x14ac:dyDescent="0.2">
      <c r="A76" s="1" t="s">
        <v>688</v>
      </c>
      <c r="B76" s="26" t="s">
        <v>717</v>
      </c>
      <c r="C76" s="10">
        <v>294067.3</v>
      </c>
      <c r="D76" s="10">
        <v>137225.63</v>
      </c>
      <c r="E76" s="10">
        <v>245385.24</v>
      </c>
      <c r="F76" s="10">
        <v>38576.81</v>
      </c>
      <c r="G76" s="10">
        <v>0</v>
      </c>
      <c r="H76" s="10">
        <v>0</v>
      </c>
      <c r="I76" s="10">
        <v>0</v>
      </c>
      <c r="J76" s="10">
        <v>0</v>
      </c>
      <c r="K76" s="4"/>
      <c r="L76" s="4"/>
    </row>
    <row r="77" spans="1:12" x14ac:dyDescent="0.2">
      <c r="A77" s="1" t="s">
        <v>688</v>
      </c>
      <c r="B77" s="26" t="s">
        <v>718</v>
      </c>
      <c r="C77" s="10">
        <v>2367744</v>
      </c>
      <c r="D77" s="10">
        <v>5718</v>
      </c>
      <c r="E77" s="10">
        <v>1515590</v>
      </c>
      <c r="F77" s="10">
        <v>623084</v>
      </c>
      <c r="G77" s="10">
        <v>0</v>
      </c>
      <c r="H77" s="10">
        <v>0</v>
      </c>
      <c r="I77" s="10">
        <v>77836</v>
      </c>
      <c r="J77" s="10">
        <v>390</v>
      </c>
      <c r="K77" s="4"/>
      <c r="L77" s="4"/>
    </row>
    <row r="78" spans="1:12" x14ac:dyDescent="0.2">
      <c r="A78" s="1" t="s">
        <v>323</v>
      </c>
      <c r="B78" s="26" t="s">
        <v>719</v>
      </c>
      <c r="C78" s="10">
        <v>676181.03</v>
      </c>
      <c r="D78" s="10">
        <v>58828.61</v>
      </c>
      <c r="E78" s="10">
        <v>1585767.92</v>
      </c>
      <c r="F78" s="10">
        <v>337630.88</v>
      </c>
      <c r="G78" s="10">
        <v>0</v>
      </c>
      <c r="H78" s="10">
        <v>0</v>
      </c>
      <c r="I78" s="10">
        <v>45000</v>
      </c>
      <c r="J78" s="10">
        <v>400000</v>
      </c>
      <c r="K78" s="4"/>
      <c r="L78" s="4"/>
    </row>
    <row r="79" spans="1:12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2">
      <c r="B80" s="26" t="s">
        <v>287</v>
      </c>
      <c r="C80" s="11">
        <f t="shared" ref="C80:J80" si="0">SUBTOTAL(9,C47:C79)</f>
        <v>41255307.909999989</v>
      </c>
      <c r="D80" s="11">
        <f t="shared" si="0"/>
        <v>10118881.23</v>
      </c>
      <c r="E80" s="11">
        <f t="shared" si="0"/>
        <v>34743554.030000001</v>
      </c>
      <c r="F80" s="11">
        <f t="shared" si="0"/>
        <v>12053459.51</v>
      </c>
      <c r="G80" s="11">
        <f t="shared" si="0"/>
        <v>3555200.66</v>
      </c>
      <c r="H80" s="11">
        <f t="shared" si="0"/>
        <v>3404357.2</v>
      </c>
      <c r="I80" s="11">
        <f t="shared" si="0"/>
        <v>5433390.1400000006</v>
      </c>
      <c r="J80" s="11">
        <f t="shared" si="0"/>
        <v>2812697.83</v>
      </c>
      <c r="K80" s="4"/>
      <c r="L80" s="4"/>
    </row>
    <row r="81" spans="1:13" x14ac:dyDescent="0.2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8.75" x14ac:dyDescent="0.3">
      <c r="B82" s="230" t="s">
        <v>320</v>
      </c>
      <c r="C82" s="230"/>
      <c r="D82" s="230"/>
      <c r="E82" s="230"/>
      <c r="F82" s="230"/>
      <c r="G82" s="230"/>
      <c r="H82" s="230"/>
      <c r="I82" s="230"/>
      <c r="J82" s="230"/>
      <c r="K82" s="230"/>
      <c r="L82" s="230"/>
    </row>
    <row r="83" spans="1:13" ht="25.5" customHeight="1" x14ac:dyDescent="0.2">
      <c r="B83" s="13" t="s">
        <v>594</v>
      </c>
      <c r="C83" s="231" t="s">
        <v>385</v>
      </c>
      <c r="D83" s="232"/>
      <c r="E83" s="231" t="s">
        <v>386</v>
      </c>
      <c r="F83" s="232"/>
      <c r="G83" s="231" t="s">
        <v>387</v>
      </c>
      <c r="H83" s="232"/>
      <c r="I83" s="231" t="s">
        <v>388</v>
      </c>
      <c r="J83" s="232"/>
      <c r="K83" s="25"/>
      <c r="L83" s="4"/>
      <c r="M83" s="6"/>
    </row>
    <row r="84" spans="1:13" x14ac:dyDescent="0.2">
      <c r="B84" s="26"/>
      <c r="C84" s="27" t="s">
        <v>313</v>
      </c>
      <c r="D84" s="27" t="s">
        <v>314</v>
      </c>
      <c r="E84" s="27" t="s">
        <v>313</v>
      </c>
      <c r="F84" s="27" t="s">
        <v>314</v>
      </c>
      <c r="G84" s="27" t="s">
        <v>313</v>
      </c>
      <c r="H84" s="27" t="s">
        <v>314</v>
      </c>
      <c r="I84" s="27" t="s">
        <v>313</v>
      </c>
      <c r="J84" s="27" t="s">
        <v>314</v>
      </c>
      <c r="K84" s="28"/>
      <c r="L84" s="28"/>
    </row>
    <row r="85" spans="1:13" x14ac:dyDescent="0.2">
      <c r="B85" s="26"/>
      <c r="C85" s="27" t="s">
        <v>315</v>
      </c>
      <c r="D85" s="27" t="s">
        <v>315</v>
      </c>
      <c r="E85" s="27" t="s">
        <v>315</v>
      </c>
      <c r="F85" s="27" t="s">
        <v>315</v>
      </c>
      <c r="G85" s="27" t="s">
        <v>315</v>
      </c>
      <c r="H85" s="27" t="s">
        <v>315</v>
      </c>
      <c r="I85" s="27" t="s">
        <v>315</v>
      </c>
      <c r="J85" s="27" t="s">
        <v>315</v>
      </c>
      <c r="K85" s="28"/>
      <c r="L85" s="28"/>
    </row>
    <row r="86" spans="1:13" x14ac:dyDescent="0.2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2">
      <c r="A87" s="1" t="s">
        <v>688</v>
      </c>
      <c r="B87" s="26" t="s">
        <v>692</v>
      </c>
      <c r="C87" s="10">
        <v>322700</v>
      </c>
      <c r="D87" s="10">
        <v>57800</v>
      </c>
      <c r="E87" s="10">
        <v>7592000</v>
      </c>
      <c r="F87" s="10">
        <v>226000</v>
      </c>
      <c r="G87" s="10">
        <v>458200</v>
      </c>
      <c r="H87" s="10">
        <v>254600</v>
      </c>
      <c r="I87" s="10">
        <v>571000</v>
      </c>
      <c r="J87" s="10">
        <v>131000</v>
      </c>
      <c r="K87" s="4"/>
      <c r="L87" s="4"/>
    </row>
    <row r="88" spans="1:13" x14ac:dyDescent="0.2">
      <c r="A88" s="1" t="s">
        <v>688</v>
      </c>
      <c r="B88" s="26" t="s">
        <v>695</v>
      </c>
      <c r="C88" s="10">
        <v>4776157</v>
      </c>
      <c r="D88" s="10">
        <v>217895</v>
      </c>
      <c r="E88" s="10">
        <v>43443772</v>
      </c>
      <c r="F88" s="10">
        <v>354300</v>
      </c>
      <c r="G88" s="10">
        <v>6101134</v>
      </c>
      <c r="H88" s="10">
        <v>5129173</v>
      </c>
      <c r="I88" s="10">
        <v>1184134</v>
      </c>
      <c r="J88" s="10">
        <v>803370</v>
      </c>
      <c r="K88" s="4"/>
      <c r="L88" s="4"/>
    </row>
    <row r="89" spans="1:13" x14ac:dyDescent="0.2">
      <c r="A89" s="1" t="s">
        <v>688</v>
      </c>
      <c r="B89" s="26" t="s">
        <v>698</v>
      </c>
      <c r="C89" s="10">
        <v>766274.89</v>
      </c>
      <c r="D89" s="10">
        <v>131395.28</v>
      </c>
      <c r="E89" s="10">
        <v>2908555.04</v>
      </c>
      <c r="F89" s="10">
        <v>50202.96</v>
      </c>
      <c r="G89" s="10">
        <v>567007.34</v>
      </c>
      <c r="H89" s="10">
        <v>58786.19</v>
      </c>
      <c r="I89" s="10">
        <v>52135.57</v>
      </c>
      <c r="J89" s="10">
        <v>858.08</v>
      </c>
      <c r="K89" s="4"/>
      <c r="L89" s="4"/>
    </row>
    <row r="90" spans="1:13" x14ac:dyDescent="0.2">
      <c r="A90" s="1" t="s">
        <v>688</v>
      </c>
      <c r="B90" s="26" t="s">
        <v>689</v>
      </c>
      <c r="C90" s="10">
        <v>241709.04</v>
      </c>
      <c r="D90" s="10">
        <v>11279</v>
      </c>
      <c r="E90" s="10">
        <v>721116.57</v>
      </c>
      <c r="F90" s="10">
        <v>11622</v>
      </c>
      <c r="G90" s="10">
        <v>340900.69</v>
      </c>
      <c r="H90" s="10">
        <v>187684</v>
      </c>
      <c r="I90" s="10">
        <v>139700.76</v>
      </c>
      <c r="J90" s="10">
        <v>2130</v>
      </c>
      <c r="K90" s="4"/>
      <c r="L90" s="4"/>
    </row>
    <row r="91" spans="1:13" x14ac:dyDescent="0.2">
      <c r="A91" s="1" t="s">
        <v>688</v>
      </c>
      <c r="B91" s="26" t="s">
        <v>690</v>
      </c>
      <c r="C91" s="10">
        <v>417810.2</v>
      </c>
      <c r="D91" s="10">
        <v>49365.56</v>
      </c>
      <c r="E91" s="10">
        <v>411354.53</v>
      </c>
      <c r="F91" s="10">
        <v>7528.97</v>
      </c>
      <c r="G91" s="10">
        <v>531628.87</v>
      </c>
      <c r="H91" s="10">
        <v>349061.13</v>
      </c>
      <c r="I91" s="10">
        <v>94417.81</v>
      </c>
      <c r="J91" s="10">
        <v>468.6</v>
      </c>
      <c r="K91" s="4"/>
      <c r="L91" s="4"/>
    </row>
    <row r="92" spans="1:13" x14ac:dyDescent="0.2">
      <c r="A92" s="1" t="s">
        <v>688</v>
      </c>
      <c r="B92" s="26" t="s">
        <v>691</v>
      </c>
      <c r="C92" s="10">
        <v>904869.07</v>
      </c>
      <c r="D92" s="10">
        <v>50807.25</v>
      </c>
      <c r="E92" s="10">
        <v>1850671.58</v>
      </c>
      <c r="F92" s="10">
        <v>42614.22</v>
      </c>
      <c r="G92" s="10">
        <v>644593.78</v>
      </c>
      <c r="H92" s="10">
        <v>461839.08</v>
      </c>
      <c r="I92" s="10">
        <v>200803.11</v>
      </c>
      <c r="J92" s="10">
        <v>87698.62</v>
      </c>
      <c r="K92" s="4"/>
      <c r="L92" s="4"/>
    </row>
    <row r="93" spans="1:13" x14ac:dyDescent="0.2">
      <c r="A93" s="1" t="s">
        <v>688</v>
      </c>
      <c r="B93" s="26" t="s">
        <v>693</v>
      </c>
      <c r="C93" s="10">
        <v>2277422</v>
      </c>
      <c r="D93" s="10">
        <v>111684</v>
      </c>
      <c r="E93" s="10">
        <v>3082902</v>
      </c>
      <c r="F93" s="10">
        <v>73336</v>
      </c>
      <c r="G93" s="10">
        <v>2179235</v>
      </c>
      <c r="H93" s="10">
        <v>1050478</v>
      </c>
      <c r="I93" s="10">
        <v>347837</v>
      </c>
      <c r="J93" s="10">
        <v>4167</v>
      </c>
      <c r="K93" s="4"/>
      <c r="L93" s="4"/>
    </row>
    <row r="94" spans="1:13" x14ac:dyDescent="0.2">
      <c r="A94" s="1" t="s">
        <v>688</v>
      </c>
      <c r="B94" s="26" t="s">
        <v>694</v>
      </c>
      <c r="C94" s="10">
        <v>1624848</v>
      </c>
      <c r="D94" s="10">
        <v>147061</v>
      </c>
      <c r="E94" s="10">
        <v>675607</v>
      </c>
      <c r="F94" s="10">
        <v>1512</v>
      </c>
      <c r="G94" s="10">
        <v>620846</v>
      </c>
      <c r="H94" s="10">
        <v>471135</v>
      </c>
      <c r="I94" s="10">
        <v>60344</v>
      </c>
      <c r="J94" s="10">
        <v>0</v>
      </c>
      <c r="K94" s="4"/>
      <c r="L94" s="4"/>
    </row>
    <row r="95" spans="1:13" x14ac:dyDescent="0.2">
      <c r="A95" s="1" t="s">
        <v>688</v>
      </c>
      <c r="B95" s="26" t="s">
        <v>696</v>
      </c>
      <c r="C95" s="10">
        <v>1477562.16</v>
      </c>
      <c r="D95" s="10">
        <v>144139.23000000001</v>
      </c>
      <c r="E95" s="10">
        <v>5829534.7199999997</v>
      </c>
      <c r="F95" s="10">
        <v>245582.68</v>
      </c>
      <c r="G95" s="10">
        <v>617910.99</v>
      </c>
      <c r="H95" s="10">
        <v>380276.43</v>
      </c>
      <c r="I95" s="10">
        <v>79200</v>
      </c>
      <c r="J95" s="10">
        <v>0</v>
      </c>
      <c r="K95" s="4"/>
      <c r="L95" s="4"/>
    </row>
    <row r="96" spans="1:13" x14ac:dyDescent="0.2">
      <c r="A96" s="1" t="s">
        <v>688</v>
      </c>
      <c r="B96" s="26" t="s">
        <v>697</v>
      </c>
      <c r="C96" s="10">
        <v>922773.19</v>
      </c>
      <c r="D96" s="10">
        <v>102965.98</v>
      </c>
      <c r="E96" s="10">
        <v>6530032.3200000003</v>
      </c>
      <c r="F96" s="10">
        <v>158631.29</v>
      </c>
      <c r="G96" s="10">
        <v>1405447.16</v>
      </c>
      <c r="H96" s="10">
        <v>341318.59</v>
      </c>
      <c r="I96" s="10">
        <v>238508.11</v>
      </c>
      <c r="J96" s="10">
        <v>23179.78</v>
      </c>
      <c r="K96" s="4"/>
      <c r="L96" s="4"/>
    </row>
    <row r="97" spans="1:12" x14ac:dyDescent="0.2">
      <c r="A97" s="1" t="s">
        <v>688</v>
      </c>
      <c r="B97" s="26" t="s">
        <v>699</v>
      </c>
      <c r="C97" s="10">
        <v>858655.85</v>
      </c>
      <c r="D97" s="10">
        <v>140334.66</v>
      </c>
      <c r="E97" s="10">
        <v>1150729.6200000001</v>
      </c>
      <c r="F97" s="10">
        <v>12586.41</v>
      </c>
      <c r="G97" s="10">
        <v>440111.63</v>
      </c>
      <c r="H97" s="10">
        <v>56325.83</v>
      </c>
      <c r="I97" s="10">
        <v>177773.12</v>
      </c>
      <c r="J97" s="10">
        <v>12826.59</v>
      </c>
      <c r="K97" s="4"/>
      <c r="L97" s="4"/>
    </row>
    <row r="98" spans="1:12" x14ac:dyDescent="0.2">
      <c r="A98" s="1" t="s">
        <v>688</v>
      </c>
      <c r="B98" s="26" t="s">
        <v>700</v>
      </c>
      <c r="C98" s="10">
        <v>636330.46</v>
      </c>
      <c r="D98" s="10">
        <v>88633.4</v>
      </c>
      <c r="E98" s="10">
        <v>2784697.29</v>
      </c>
      <c r="F98" s="10">
        <v>67732.97</v>
      </c>
      <c r="G98" s="10">
        <v>371978.69</v>
      </c>
      <c r="H98" s="10">
        <v>82509.63</v>
      </c>
      <c r="I98" s="10">
        <v>42000</v>
      </c>
      <c r="J98" s="10">
        <v>0</v>
      </c>
      <c r="K98" s="4"/>
      <c r="L98" s="4"/>
    </row>
    <row r="99" spans="1:12" x14ac:dyDescent="0.2">
      <c r="A99" s="1" t="s">
        <v>688</v>
      </c>
      <c r="B99" s="26" t="s">
        <v>701</v>
      </c>
      <c r="C99" s="10">
        <v>1436710.89</v>
      </c>
      <c r="D99" s="10">
        <v>69994.75</v>
      </c>
      <c r="E99" s="10">
        <v>2461436.5299999998</v>
      </c>
      <c r="F99" s="10">
        <v>47234.65</v>
      </c>
      <c r="G99" s="10">
        <v>5366529.16</v>
      </c>
      <c r="H99" s="10">
        <v>4725484.08</v>
      </c>
      <c r="I99" s="10">
        <v>135543.66</v>
      </c>
      <c r="J99" s="10">
        <v>1989</v>
      </c>
      <c r="K99" s="4"/>
      <c r="L99" s="4"/>
    </row>
    <row r="100" spans="1:12" x14ac:dyDescent="0.2">
      <c r="A100" s="1" t="s">
        <v>688</v>
      </c>
      <c r="B100" s="26" t="s">
        <v>702</v>
      </c>
      <c r="C100" s="10">
        <v>557589.22</v>
      </c>
      <c r="D100" s="10">
        <v>183031.88</v>
      </c>
      <c r="E100" s="10">
        <v>1583989.56</v>
      </c>
      <c r="F100" s="10">
        <v>31452.3</v>
      </c>
      <c r="G100" s="10">
        <v>319520.42</v>
      </c>
      <c r="H100" s="10">
        <v>53052.06</v>
      </c>
      <c r="I100" s="10">
        <v>104484.87</v>
      </c>
      <c r="J100" s="10">
        <v>0</v>
      </c>
      <c r="K100" s="4"/>
      <c r="L100" s="4"/>
    </row>
    <row r="101" spans="1:12" x14ac:dyDescent="0.2">
      <c r="A101" s="1" t="s">
        <v>688</v>
      </c>
      <c r="B101" s="26" t="s">
        <v>703</v>
      </c>
      <c r="C101" s="10">
        <v>489073.94</v>
      </c>
      <c r="D101" s="10">
        <v>42352.72</v>
      </c>
      <c r="E101" s="10">
        <v>492848.15</v>
      </c>
      <c r="F101" s="10">
        <v>6756.42</v>
      </c>
      <c r="G101" s="10">
        <v>495327.54</v>
      </c>
      <c r="H101" s="10">
        <v>187206.39</v>
      </c>
      <c r="I101" s="10">
        <v>60206.21</v>
      </c>
      <c r="J101" s="10">
        <v>1086.07</v>
      </c>
      <c r="K101" s="4"/>
      <c r="L101" s="4"/>
    </row>
    <row r="102" spans="1:12" x14ac:dyDescent="0.2">
      <c r="A102" s="1" t="s">
        <v>688</v>
      </c>
      <c r="B102" s="26" t="s">
        <v>704</v>
      </c>
      <c r="C102" s="10">
        <v>163722.14000000001</v>
      </c>
      <c r="D102" s="10">
        <v>30765.05</v>
      </c>
      <c r="E102" s="10">
        <v>26731.93</v>
      </c>
      <c r="F102" s="10">
        <v>459.85</v>
      </c>
      <c r="G102" s="10">
        <v>824286.64</v>
      </c>
      <c r="H102" s="10">
        <v>616016.06999999995</v>
      </c>
      <c r="I102" s="10">
        <v>48424.85</v>
      </c>
      <c r="J102" s="10">
        <v>902.15</v>
      </c>
      <c r="K102" s="4"/>
      <c r="L102" s="4"/>
    </row>
    <row r="103" spans="1:12" x14ac:dyDescent="0.2">
      <c r="A103" s="1" t="s">
        <v>688</v>
      </c>
      <c r="B103" s="26" t="s">
        <v>705</v>
      </c>
      <c r="C103" s="10">
        <v>1000347.08</v>
      </c>
      <c r="D103" s="10">
        <v>257111.11</v>
      </c>
      <c r="E103" s="10">
        <v>5020397.45</v>
      </c>
      <c r="F103" s="10">
        <v>87817.4</v>
      </c>
      <c r="G103" s="10">
        <v>673967.8</v>
      </c>
      <c r="H103" s="10">
        <v>481054.81</v>
      </c>
      <c r="I103" s="10">
        <v>849134.22</v>
      </c>
      <c r="J103" s="10">
        <v>493424.48</v>
      </c>
      <c r="K103" s="4"/>
      <c r="L103" s="4"/>
    </row>
    <row r="104" spans="1:12" x14ac:dyDescent="0.2">
      <c r="A104" s="1" t="s">
        <v>688</v>
      </c>
      <c r="B104" s="26" t="s">
        <v>706</v>
      </c>
      <c r="C104" s="10">
        <v>635699.06999999995</v>
      </c>
      <c r="D104" s="10">
        <v>43343.96</v>
      </c>
      <c r="E104" s="10">
        <v>589954.03</v>
      </c>
      <c r="F104" s="10">
        <v>12018.92</v>
      </c>
      <c r="G104" s="10">
        <v>546750.67000000004</v>
      </c>
      <c r="H104" s="10">
        <v>212466.45</v>
      </c>
      <c r="I104" s="10">
        <v>38895.5</v>
      </c>
      <c r="J104" s="10">
        <v>671.49</v>
      </c>
      <c r="K104" s="4"/>
      <c r="L104" s="4"/>
    </row>
    <row r="105" spans="1:12" x14ac:dyDescent="0.2">
      <c r="A105" s="1" t="s">
        <v>688</v>
      </c>
      <c r="B105" s="26" t="s">
        <v>707</v>
      </c>
      <c r="C105" s="10">
        <v>1136528.32</v>
      </c>
      <c r="D105" s="10">
        <v>97852.56</v>
      </c>
      <c r="E105" s="10">
        <v>2509627.59</v>
      </c>
      <c r="F105" s="10">
        <v>15770.03</v>
      </c>
      <c r="G105" s="10">
        <v>705640.6</v>
      </c>
      <c r="H105" s="10">
        <v>223732.61</v>
      </c>
      <c r="I105" s="10">
        <v>23871.81</v>
      </c>
      <c r="J105" s="10">
        <v>0</v>
      </c>
      <c r="K105" s="4"/>
      <c r="L105" s="4"/>
    </row>
    <row r="106" spans="1:12" x14ac:dyDescent="0.2">
      <c r="A106" s="1" t="s">
        <v>688</v>
      </c>
      <c r="B106" s="26" t="s">
        <v>708</v>
      </c>
      <c r="C106" s="10">
        <v>820395</v>
      </c>
      <c r="D106" s="10">
        <v>54931</v>
      </c>
      <c r="E106" s="10">
        <v>1445873</v>
      </c>
      <c r="F106" s="10">
        <v>346785</v>
      </c>
      <c r="G106" s="10">
        <v>406005</v>
      </c>
      <c r="H106" s="10">
        <v>171241</v>
      </c>
      <c r="I106" s="10">
        <v>391113</v>
      </c>
      <c r="J106" s="10">
        <v>325420</v>
      </c>
      <c r="K106" s="4"/>
      <c r="L106" s="4"/>
    </row>
    <row r="107" spans="1:12" x14ac:dyDescent="0.2">
      <c r="A107" s="1" t="s">
        <v>688</v>
      </c>
      <c r="B107" s="26" t="s">
        <v>709</v>
      </c>
      <c r="C107" s="10">
        <v>686395.13</v>
      </c>
      <c r="D107" s="10">
        <v>193877.07</v>
      </c>
      <c r="E107" s="10">
        <v>1657877.26</v>
      </c>
      <c r="F107" s="10">
        <v>27299.49</v>
      </c>
      <c r="G107" s="10">
        <v>6217445.0499999998</v>
      </c>
      <c r="H107" s="10">
        <v>4470634.63</v>
      </c>
      <c r="I107" s="10">
        <v>0</v>
      </c>
      <c r="J107" s="10">
        <v>0</v>
      </c>
      <c r="K107" s="4"/>
      <c r="L107" s="4"/>
    </row>
    <row r="108" spans="1:12" x14ac:dyDescent="0.2">
      <c r="A108" s="1" t="s">
        <v>688</v>
      </c>
      <c r="B108" s="26" t="s">
        <v>710</v>
      </c>
      <c r="C108" s="10">
        <v>517854.38</v>
      </c>
      <c r="D108" s="10">
        <v>65196.37</v>
      </c>
      <c r="E108" s="10">
        <v>764917.05</v>
      </c>
      <c r="F108" s="10">
        <v>0</v>
      </c>
      <c r="G108" s="10">
        <v>315261.13</v>
      </c>
      <c r="H108" s="10">
        <v>53428.35</v>
      </c>
      <c r="I108" s="10">
        <v>94497.82</v>
      </c>
      <c r="J108" s="10">
        <v>3348.92</v>
      </c>
      <c r="K108" s="4"/>
      <c r="L108" s="4"/>
    </row>
    <row r="109" spans="1:12" x14ac:dyDescent="0.2">
      <c r="A109" s="1" t="s">
        <v>688</v>
      </c>
      <c r="B109" s="26" t="s">
        <v>711</v>
      </c>
      <c r="C109" s="10">
        <v>392578</v>
      </c>
      <c r="D109" s="10">
        <v>102009</v>
      </c>
      <c r="E109" s="10">
        <v>454771</v>
      </c>
      <c r="F109" s="10">
        <v>6604</v>
      </c>
      <c r="G109" s="10">
        <v>623219</v>
      </c>
      <c r="H109" s="10">
        <v>331866</v>
      </c>
      <c r="I109" s="10">
        <v>25497</v>
      </c>
      <c r="J109" s="10">
        <v>1772</v>
      </c>
      <c r="K109" s="4"/>
      <c r="L109" s="4"/>
    </row>
    <row r="110" spans="1:12" x14ac:dyDescent="0.2">
      <c r="A110" s="1" t="s">
        <v>688</v>
      </c>
      <c r="B110" s="26" t="s">
        <v>712</v>
      </c>
      <c r="C110" s="10">
        <v>474840.78</v>
      </c>
      <c r="D110" s="10">
        <v>63912.45</v>
      </c>
      <c r="E110" s="10">
        <v>0</v>
      </c>
      <c r="F110" s="10">
        <v>0</v>
      </c>
      <c r="G110" s="10">
        <v>302239.5</v>
      </c>
      <c r="H110" s="10">
        <v>156179.51999999999</v>
      </c>
      <c r="I110" s="10">
        <v>53313.9</v>
      </c>
      <c r="J110" s="10">
        <v>8500</v>
      </c>
      <c r="K110" s="4"/>
      <c r="L110" s="4"/>
    </row>
    <row r="111" spans="1:12" x14ac:dyDescent="0.2">
      <c r="A111" s="1" t="s">
        <v>688</v>
      </c>
      <c r="B111" s="26" t="s">
        <v>713</v>
      </c>
      <c r="C111" s="10">
        <v>371503.74</v>
      </c>
      <c r="D111" s="10">
        <v>10448.6</v>
      </c>
      <c r="E111" s="10">
        <v>653076.43999999994</v>
      </c>
      <c r="F111" s="10">
        <v>13497.27</v>
      </c>
      <c r="G111" s="10">
        <v>375449.43</v>
      </c>
      <c r="H111" s="10">
        <v>254187.65</v>
      </c>
      <c r="I111" s="10">
        <v>29550.04</v>
      </c>
      <c r="J111" s="10">
        <v>0</v>
      </c>
      <c r="K111" s="4"/>
      <c r="L111" s="4"/>
    </row>
    <row r="112" spans="1:12" x14ac:dyDescent="0.2">
      <c r="A112" s="1" t="s">
        <v>688</v>
      </c>
      <c r="B112" s="26" t="s">
        <v>714</v>
      </c>
      <c r="C112" s="10">
        <v>1756100</v>
      </c>
      <c r="D112" s="10">
        <v>165500</v>
      </c>
      <c r="E112" s="10">
        <v>8041600</v>
      </c>
      <c r="F112" s="10">
        <v>171600</v>
      </c>
      <c r="G112" s="10">
        <v>960900</v>
      </c>
      <c r="H112" s="10">
        <v>318200</v>
      </c>
      <c r="I112" s="10">
        <v>0</v>
      </c>
      <c r="J112" s="10">
        <v>0</v>
      </c>
      <c r="K112" s="4"/>
      <c r="L112" s="4"/>
    </row>
    <row r="113" spans="1:13" x14ac:dyDescent="0.2">
      <c r="A113" s="1" t="s">
        <v>688</v>
      </c>
      <c r="B113" s="26" t="s">
        <v>715</v>
      </c>
      <c r="C113" s="10">
        <v>1322243.23</v>
      </c>
      <c r="D113" s="10">
        <v>307913.94</v>
      </c>
      <c r="E113" s="10">
        <v>1783059.82</v>
      </c>
      <c r="F113" s="10">
        <v>34278.230000000003</v>
      </c>
      <c r="G113" s="10">
        <v>678338.58</v>
      </c>
      <c r="H113" s="10">
        <v>50200.67</v>
      </c>
      <c r="I113" s="10">
        <v>208915.73</v>
      </c>
      <c r="J113" s="10">
        <v>21946.75</v>
      </c>
      <c r="K113" s="4"/>
      <c r="L113" s="4"/>
    </row>
    <row r="114" spans="1:13" x14ac:dyDescent="0.2">
      <c r="A114" s="1" t="s">
        <v>688</v>
      </c>
      <c r="B114" s="26" t="s">
        <v>716</v>
      </c>
      <c r="C114" s="10">
        <v>577137.39</v>
      </c>
      <c r="D114" s="10">
        <v>99020.55</v>
      </c>
      <c r="E114" s="10">
        <v>3900147.16</v>
      </c>
      <c r="F114" s="10">
        <v>76214.25</v>
      </c>
      <c r="G114" s="10">
        <v>536724.34</v>
      </c>
      <c r="H114" s="10">
        <v>340869.31</v>
      </c>
      <c r="I114" s="10">
        <v>33337.01</v>
      </c>
      <c r="J114" s="10">
        <v>0</v>
      </c>
      <c r="K114" s="4"/>
      <c r="L114" s="4"/>
    </row>
    <row r="115" spans="1:13" x14ac:dyDescent="0.2">
      <c r="A115" s="1" t="s">
        <v>688</v>
      </c>
      <c r="B115" s="26" t="s">
        <v>717</v>
      </c>
      <c r="C115" s="10">
        <v>1057705.1499999999</v>
      </c>
      <c r="D115" s="10">
        <v>54995.79</v>
      </c>
      <c r="E115" s="10">
        <v>1074345.42</v>
      </c>
      <c r="F115" s="10">
        <v>21009.87</v>
      </c>
      <c r="G115" s="10">
        <v>285593.34999999998</v>
      </c>
      <c r="H115" s="10">
        <v>215763.37</v>
      </c>
      <c r="I115" s="10">
        <v>30627.73</v>
      </c>
      <c r="J115" s="10">
        <v>75.569999999999993</v>
      </c>
      <c r="K115" s="4"/>
      <c r="L115" s="4"/>
    </row>
    <row r="116" spans="1:13" x14ac:dyDescent="0.2">
      <c r="A116" s="1" t="s">
        <v>688</v>
      </c>
      <c r="B116" s="26" t="s">
        <v>718</v>
      </c>
      <c r="C116" s="10">
        <v>786071</v>
      </c>
      <c r="D116" s="10">
        <v>56094</v>
      </c>
      <c r="E116" s="10">
        <v>1821061</v>
      </c>
      <c r="F116" s="10">
        <v>22478</v>
      </c>
      <c r="G116" s="10">
        <v>682845</v>
      </c>
      <c r="H116" s="10">
        <v>161795</v>
      </c>
      <c r="I116" s="10">
        <v>101944</v>
      </c>
      <c r="J116" s="10">
        <v>279</v>
      </c>
      <c r="K116" s="4"/>
      <c r="L116" s="4"/>
    </row>
    <row r="117" spans="1:13" x14ac:dyDescent="0.2">
      <c r="A117" s="1" t="s">
        <v>423</v>
      </c>
      <c r="B117" s="26" t="s">
        <v>719</v>
      </c>
      <c r="C117" s="10">
        <v>295975.28999999998</v>
      </c>
      <c r="D117" s="10">
        <v>41523.82</v>
      </c>
      <c r="E117" s="10">
        <v>1647145.44</v>
      </c>
      <c r="F117" s="10">
        <v>29610.41</v>
      </c>
      <c r="G117" s="10">
        <v>1016829.58</v>
      </c>
      <c r="H117" s="10">
        <v>52187.46</v>
      </c>
      <c r="I117" s="10">
        <v>414230.45</v>
      </c>
      <c r="J117" s="10">
        <v>11575.41</v>
      </c>
      <c r="K117" s="4"/>
      <c r="L117" s="4"/>
    </row>
    <row r="118" spans="1:13" x14ac:dyDescent="0.2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2">
      <c r="B119" s="26" t="s">
        <v>287</v>
      </c>
      <c r="C119" s="11">
        <f t="shared" ref="C119:J119" si="1">SUBTOTAL(9,C86:C118)</f>
        <v>29705581.609999996</v>
      </c>
      <c r="D119" s="11">
        <f t="shared" si="1"/>
        <v>3193234.9799999995</v>
      </c>
      <c r="E119" s="11">
        <f t="shared" si="1"/>
        <v>112909831.50000001</v>
      </c>
      <c r="F119" s="11">
        <f t="shared" si="1"/>
        <v>2202535.59</v>
      </c>
      <c r="G119" s="11">
        <f t="shared" si="1"/>
        <v>35611866.940000005</v>
      </c>
      <c r="H119" s="11">
        <f t="shared" si="1"/>
        <v>21898752.310000002</v>
      </c>
      <c r="I119" s="11">
        <f t="shared" si="1"/>
        <v>5831441.2800000012</v>
      </c>
      <c r="J119" s="11">
        <f t="shared" si="1"/>
        <v>1936689.5099999998</v>
      </c>
      <c r="K119" s="4"/>
      <c r="L119" s="4"/>
    </row>
    <row r="120" spans="1:13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8.75" x14ac:dyDescent="0.3">
      <c r="B121" s="230" t="s">
        <v>320</v>
      </c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</row>
    <row r="122" spans="1:13" ht="25.5" customHeight="1" x14ac:dyDescent="0.2">
      <c r="B122" s="13" t="s">
        <v>594</v>
      </c>
      <c r="C122" s="231" t="s">
        <v>389</v>
      </c>
      <c r="D122" s="232"/>
      <c r="E122" s="231" t="s">
        <v>390</v>
      </c>
      <c r="F122" s="232"/>
      <c r="G122" s="231" t="s">
        <v>391</v>
      </c>
      <c r="H122" s="232"/>
      <c r="I122" s="231" t="s">
        <v>392</v>
      </c>
      <c r="J122" s="232"/>
      <c r="K122" s="25"/>
      <c r="L122" s="4"/>
      <c r="M122" s="6"/>
    </row>
    <row r="123" spans="1:13" x14ac:dyDescent="0.2">
      <c r="B123" s="26"/>
      <c r="C123" s="27" t="s">
        <v>313</v>
      </c>
      <c r="D123" s="27" t="s">
        <v>314</v>
      </c>
      <c r="E123" s="27" t="s">
        <v>313</v>
      </c>
      <c r="F123" s="27" t="s">
        <v>314</v>
      </c>
      <c r="G123" s="27" t="s">
        <v>313</v>
      </c>
      <c r="H123" s="27" t="s">
        <v>314</v>
      </c>
      <c r="I123" s="27" t="s">
        <v>313</v>
      </c>
      <c r="J123" s="27" t="s">
        <v>314</v>
      </c>
      <c r="K123" s="28"/>
      <c r="L123" s="28"/>
    </row>
    <row r="124" spans="1:13" x14ac:dyDescent="0.2">
      <c r="B124" s="26"/>
      <c r="C124" s="27" t="s">
        <v>315</v>
      </c>
      <c r="D124" s="27" t="s">
        <v>315</v>
      </c>
      <c r="E124" s="27" t="s">
        <v>315</v>
      </c>
      <c r="F124" s="27" t="s">
        <v>315</v>
      </c>
      <c r="G124" s="27" t="s">
        <v>315</v>
      </c>
      <c r="H124" s="27" t="s">
        <v>315</v>
      </c>
      <c r="I124" s="27" t="s">
        <v>315</v>
      </c>
      <c r="J124" s="27" t="s">
        <v>315</v>
      </c>
      <c r="K124" s="28"/>
      <c r="L124" s="28"/>
    </row>
    <row r="125" spans="1:13" x14ac:dyDescent="0.2">
      <c r="B125" s="26"/>
      <c r="C125" s="10"/>
      <c r="D125" s="10"/>
      <c r="E125" s="10"/>
      <c r="F125" s="10"/>
      <c r="G125" s="10"/>
      <c r="H125" s="10"/>
      <c r="I125" s="4"/>
      <c r="J125" s="4"/>
      <c r="K125" s="4"/>
      <c r="L125" s="4"/>
    </row>
    <row r="126" spans="1:13" x14ac:dyDescent="0.2">
      <c r="A126" s="1" t="s">
        <v>688</v>
      </c>
      <c r="B126" s="26" t="s">
        <v>692</v>
      </c>
      <c r="C126" s="10">
        <v>1433600</v>
      </c>
      <c r="D126" s="10">
        <v>563600</v>
      </c>
      <c r="E126" s="10">
        <v>729600</v>
      </c>
      <c r="F126" s="10">
        <v>216900</v>
      </c>
      <c r="G126" s="10">
        <v>16582400</v>
      </c>
      <c r="H126" s="10">
        <v>1815400</v>
      </c>
      <c r="I126" s="4">
        <v>1648800</v>
      </c>
      <c r="J126" s="4">
        <v>316900</v>
      </c>
      <c r="K126" s="4"/>
      <c r="L126" s="4"/>
    </row>
    <row r="127" spans="1:13" x14ac:dyDescent="0.2">
      <c r="A127" s="1" t="s">
        <v>688</v>
      </c>
      <c r="B127" s="26" t="s">
        <v>695</v>
      </c>
      <c r="C127" s="10">
        <v>6000</v>
      </c>
      <c r="D127" s="10">
        <v>2000</v>
      </c>
      <c r="E127" s="10">
        <v>3663334</v>
      </c>
      <c r="F127" s="10">
        <v>3120000</v>
      </c>
      <c r="G127" s="10">
        <v>127464677</v>
      </c>
      <c r="H127" s="10">
        <v>81277074</v>
      </c>
      <c r="I127" s="4">
        <v>3091249</v>
      </c>
      <c r="J127" s="4">
        <v>0</v>
      </c>
      <c r="K127" s="4"/>
      <c r="L127" s="4"/>
    </row>
    <row r="128" spans="1:13" x14ac:dyDescent="0.2">
      <c r="A128" s="1" t="s">
        <v>688</v>
      </c>
      <c r="B128" s="26" t="s">
        <v>698</v>
      </c>
      <c r="C128" s="10">
        <v>808647.68000000005</v>
      </c>
      <c r="D128" s="10">
        <v>282262.55</v>
      </c>
      <c r="E128" s="10">
        <v>385322.99</v>
      </c>
      <c r="F128" s="10">
        <v>5571.91</v>
      </c>
      <c r="G128" s="10">
        <v>4944000</v>
      </c>
      <c r="H128" s="10">
        <v>0</v>
      </c>
      <c r="I128" s="4">
        <v>0</v>
      </c>
      <c r="J128" s="4">
        <v>200200</v>
      </c>
      <c r="K128" s="4"/>
      <c r="L128" s="4"/>
    </row>
    <row r="129" spans="1:12" x14ac:dyDescent="0.2">
      <c r="A129" s="1" t="s">
        <v>688</v>
      </c>
      <c r="B129" s="26" t="s">
        <v>689</v>
      </c>
      <c r="C129" s="10">
        <v>323720.68</v>
      </c>
      <c r="D129" s="10">
        <v>132023</v>
      </c>
      <c r="E129" s="10">
        <v>478622.84</v>
      </c>
      <c r="F129" s="10">
        <v>57892</v>
      </c>
      <c r="G129" s="10">
        <v>2848439.22</v>
      </c>
      <c r="H129" s="10">
        <v>283070</v>
      </c>
      <c r="I129" s="4">
        <v>121259.74</v>
      </c>
      <c r="J129" s="4">
        <v>67170</v>
      </c>
      <c r="K129" s="4"/>
      <c r="L129" s="4"/>
    </row>
    <row r="130" spans="1:12" x14ac:dyDescent="0.2">
      <c r="A130" s="1" t="s">
        <v>688</v>
      </c>
      <c r="B130" s="26" t="s">
        <v>690</v>
      </c>
      <c r="C130" s="10">
        <v>22923.57</v>
      </c>
      <c r="D130" s="10">
        <v>0</v>
      </c>
      <c r="E130" s="10">
        <v>343094.14</v>
      </c>
      <c r="F130" s="10">
        <v>119003.93</v>
      </c>
      <c r="G130" s="10">
        <v>4068763.04</v>
      </c>
      <c r="H130" s="10">
        <v>270000</v>
      </c>
      <c r="I130" s="4">
        <v>317358.27</v>
      </c>
      <c r="J130" s="4">
        <v>7438.88</v>
      </c>
      <c r="K130" s="4"/>
      <c r="L130" s="4"/>
    </row>
    <row r="131" spans="1:12" x14ac:dyDescent="0.2">
      <c r="A131" s="1" t="s">
        <v>688</v>
      </c>
      <c r="B131" s="26" t="s">
        <v>691</v>
      </c>
      <c r="C131" s="10">
        <v>297638.40000000002</v>
      </c>
      <c r="D131" s="10">
        <v>74077.81</v>
      </c>
      <c r="E131" s="10">
        <v>815670.97</v>
      </c>
      <c r="F131" s="10">
        <v>114492.66</v>
      </c>
      <c r="G131" s="10">
        <v>4932303.18</v>
      </c>
      <c r="H131" s="10">
        <v>270723.42</v>
      </c>
      <c r="I131" s="4">
        <v>595990.21</v>
      </c>
      <c r="J131" s="4">
        <v>164023.1</v>
      </c>
      <c r="K131" s="4"/>
      <c r="L131" s="4"/>
    </row>
    <row r="132" spans="1:12" x14ac:dyDescent="0.2">
      <c r="A132" s="1" t="s">
        <v>688</v>
      </c>
      <c r="B132" s="26" t="s">
        <v>693</v>
      </c>
      <c r="C132" s="10">
        <v>3875375</v>
      </c>
      <c r="D132" s="10">
        <v>982686</v>
      </c>
      <c r="E132" s="10">
        <v>2485601</v>
      </c>
      <c r="F132" s="10">
        <v>282994</v>
      </c>
      <c r="G132" s="10">
        <v>13633758</v>
      </c>
      <c r="H132" s="10">
        <v>44768</v>
      </c>
      <c r="I132" s="4">
        <v>1445211</v>
      </c>
      <c r="J132" s="4">
        <v>1367380</v>
      </c>
      <c r="K132" s="4"/>
      <c r="L132" s="4"/>
    </row>
    <row r="133" spans="1:12" x14ac:dyDescent="0.2">
      <c r="A133" s="1" t="s">
        <v>688</v>
      </c>
      <c r="B133" s="26" t="s">
        <v>694</v>
      </c>
      <c r="C133" s="10">
        <v>42500</v>
      </c>
      <c r="D133" s="10">
        <v>520</v>
      </c>
      <c r="E133" s="10">
        <v>686244</v>
      </c>
      <c r="F133" s="10">
        <v>94777</v>
      </c>
      <c r="G133" s="10">
        <v>6766193</v>
      </c>
      <c r="H133" s="10">
        <v>264324</v>
      </c>
      <c r="I133" s="4">
        <v>177129</v>
      </c>
      <c r="J133" s="4">
        <v>225005</v>
      </c>
      <c r="K133" s="4"/>
      <c r="L133" s="4"/>
    </row>
    <row r="134" spans="1:12" x14ac:dyDescent="0.2">
      <c r="A134" s="1" t="s">
        <v>688</v>
      </c>
      <c r="B134" s="26" t="s">
        <v>696</v>
      </c>
      <c r="C134" s="10">
        <v>2233805.62</v>
      </c>
      <c r="D134" s="10">
        <v>1895738.49</v>
      </c>
      <c r="E134" s="10">
        <v>654759.06000000006</v>
      </c>
      <c r="F134" s="10">
        <v>33790.35</v>
      </c>
      <c r="G134" s="10">
        <v>15493424.25</v>
      </c>
      <c r="H134" s="10">
        <v>0</v>
      </c>
      <c r="I134" s="4">
        <v>0</v>
      </c>
      <c r="J134" s="4">
        <v>550000</v>
      </c>
      <c r="K134" s="4"/>
      <c r="L134" s="4"/>
    </row>
    <row r="135" spans="1:12" x14ac:dyDescent="0.2">
      <c r="A135" s="1" t="s">
        <v>688</v>
      </c>
      <c r="B135" s="26" t="s">
        <v>697</v>
      </c>
      <c r="C135" s="10">
        <v>2202098.41</v>
      </c>
      <c r="D135" s="10">
        <v>948466.78</v>
      </c>
      <c r="E135" s="10">
        <v>1452017.26</v>
      </c>
      <c r="F135" s="10">
        <v>72699.460000000006</v>
      </c>
      <c r="G135" s="10">
        <v>20659562.579999998</v>
      </c>
      <c r="H135" s="10">
        <v>0</v>
      </c>
      <c r="I135" s="4">
        <v>215481.57</v>
      </c>
      <c r="J135" s="4">
        <v>850000</v>
      </c>
      <c r="K135" s="4"/>
      <c r="L135" s="4"/>
    </row>
    <row r="136" spans="1:12" x14ac:dyDescent="0.2">
      <c r="A136" s="1" t="s">
        <v>688</v>
      </c>
      <c r="B136" s="26" t="s">
        <v>699</v>
      </c>
      <c r="C136" s="10">
        <v>635663.75</v>
      </c>
      <c r="D136" s="10">
        <v>250078.35</v>
      </c>
      <c r="E136" s="10">
        <v>815961.28</v>
      </c>
      <c r="F136" s="10">
        <v>227828.54</v>
      </c>
      <c r="G136" s="10">
        <v>11594307.710000001</v>
      </c>
      <c r="H136" s="10">
        <v>5726899.9699999997</v>
      </c>
      <c r="I136" s="4">
        <v>928032.41</v>
      </c>
      <c r="J136" s="4">
        <v>322898.37</v>
      </c>
      <c r="K136" s="4"/>
      <c r="L136" s="4"/>
    </row>
    <row r="137" spans="1:12" x14ac:dyDescent="0.2">
      <c r="A137" s="1" t="s">
        <v>688</v>
      </c>
      <c r="B137" s="26" t="s">
        <v>700</v>
      </c>
      <c r="C137" s="10">
        <v>1252357.3</v>
      </c>
      <c r="D137" s="10">
        <v>303321.34999999998</v>
      </c>
      <c r="E137" s="10">
        <v>1190997.95</v>
      </c>
      <c r="F137" s="10">
        <v>192488.97</v>
      </c>
      <c r="G137" s="10">
        <v>5925106.4699999997</v>
      </c>
      <c r="H137" s="10">
        <v>566646.84</v>
      </c>
      <c r="I137" s="4">
        <v>600821.65</v>
      </c>
      <c r="J137" s="4">
        <v>26418.37</v>
      </c>
      <c r="K137" s="4"/>
      <c r="L137" s="4"/>
    </row>
    <row r="138" spans="1:12" x14ac:dyDescent="0.2">
      <c r="A138" s="1" t="s">
        <v>688</v>
      </c>
      <c r="B138" s="26" t="s">
        <v>701</v>
      </c>
      <c r="C138" s="10">
        <v>880350.7</v>
      </c>
      <c r="D138" s="10">
        <v>486047.14</v>
      </c>
      <c r="E138" s="10">
        <v>504455.21</v>
      </c>
      <c r="F138" s="10">
        <v>99276.72</v>
      </c>
      <c r="G138" s="10">
        <v>5586944.75</v>
      </c>
      <c r="H138" s="10">
        <v>237449.55</v>
      </c>
      <c r="I138" s="4">
        <v>577117.62</v>
      </c>
      <c r="J138" s="4">
        <v>264159.19</v>
      </c>
      <c r="K138" s="4"/>
      <c r="L138" s="4"/>
    </row>
    <row r="139" spans="1:12" x14ac:dyDescent="0.2">
      <c r="A139" s="1" t="s">
        <v>688</v>
      </c>
      <c r="B139" s="26" t="s">
        <v>702</v>
      </c>
      <c r="C139" s="10">
        <v>379340</v>
      </c>
      <c r="D139" s="10">
        <v>89691.36</v>
      </c>
      <c r="E139" s="10">
        <v>304210.36</v>
      </c>
      <c r="F139" s="10">
        <v>95896.9</v>
      </c>
      <c r="G139" s="10">
        <v>3896762.23</v>
      </c>
      <c r="H139" s="10">
        <v>406933.45</v>
      </c>
      <c r="I139" s="4">
        <v>273499.75</v>
      </c>
      <c r="J139" s="4">
        <v>163629.6</v>
      </c>
      <c r="K139" s="4"/>
      <c r="L139" s="4"/>
    </row>
    <row r="140" spans="1:12" x14ac:dyDescent="0.2">
      <c r="A140" s="1" t="s">
        <v>688</v>
      </c>
      <c r="B140" s="26" t="s">
        <v>703</v>
      </c>
      <c r="C140" s="10">
        <v>225531.27</v>
      </c>
      <c r="D140" s="10">
        <v>71487.47</v>
      </c>
      <c r="E140" s="10">
        <v>388121.39</v>
      </c>
      <c r="F140" s="10">
        <v>92752.98</v>
      </c>
      <c r="G140" s="10">
        <v>3931129.84</v>
      </c>
      <c r="H140" s="10">
        <v>820738.88</v>
      </c>
      <c r="I140" s="4">
        <v>207626.38</v>
      </c>
      <c r="J140" s="4">
        <v>94443.51</v>
      </c>
      <c r="K140" s="4"/>
      <c r="L140" s="4"/>
    </row>
    <row r="141" spans="1:12" x14ac:dyDescent="0.2">
      <c r="A141" s="1" t="s">
        <v>688</v>
      </c>
      <c r="B141" s="26" t="s">
        <v>704</v>
      </c>
      <c r="C141" s="10">
        <v>34056.769999999997</v>
      </c>
      <c r="D141" s="10">
        <v>24000</v>
      </c>
      <c r="E141" s="10">
        <v>281916.45</v>
      </c>
      <c r="F141" s="10">
        <v>82951.73</v>
      </c>
      <c r="G141" s="10">
        <v>2030539.48</v>
      </c>
      <c r="H141" s="10">
        <v>165016.04</v>
      </c>
      <c r="I141" s="4">
        <v>119993.46</v>
      </c>
      <c r="J141" s="4">
        <v>35250.07</v>
      </c>
      <c r="K141" s="4"/>
      <c r="L141" s="4"/>
    </row>
    <row r="142" spans="1:12" x14ac:dyDescent="0.2">
      <c r="A142" s="1" t="s">
        <v>688</v>
      </c>
      <c r="B142" s="26" t="s">
        <v>705</v>
      </c>
      <c r="C142" s="10">
        <v>1281675.92</v>
      </c>
      <c r="D142" s="10">
        <v>799948.28</v>
      </c>
      <c r="E142" s="10">
        <v>567568.46</v>
      </c>
      <c r="F142" s="10">
        <v>151441.38</v>
      </c>
      <c r="G142" s="10">
        <v>15377983.800000001</v>
      </c>
      <c r="H142" s="10">
        <v>1565237.9</v>
      </c>
      <c r="I142" s="4">
        <v>730431.77</v>
      </c>
      <c r="J142" s="4">
        <v>510023.72</v>
      </c>
      <c r="K142" s="4"/>
      <c r="L142" s="4"/>
    </row>
    <row r="143" spans="1:12" x14ac:dyDescent="0.2">
      <c r="A143" s="1" t="s">
        <v>688</v>
      </c>
      <c r="B143" s="26" t="s">
        <v>706</v>
      </c>
      <c r="C143" s="10">
        <v>230992.49</v>
      </c>
      <c r="D143" s="10">
        <v>33232.31</v>
      </c>
      <c r="E143" s="10">
        <v>273032.34999999998</v>
      </c>
      <c r="F143" s="10">
        <v>69096.12</v>
      </c>
      <c r="G143" s="10">
        <v>2362314.33</v>
      </c>
      <c r="H143" s="10">
        <v>110691.4</v>
      </c>
      <c r="I143" s="4">
        <v>310190.65999999997</v>
      </c>
      <c r="J143" s="4">
        <v>29588.29</v>
      </c>
      <c r="K143" s="4"/>
      <c r="L143" s="4"/>
    </row>
    <row r="144" spans="1:12" x14ac:dyDescent="0.2">
      <c r="A144" s="1" t="s">
        <v>688</v>
      </c>
      <c r="B144" s="26" t="s">
        <v>707</v>
      </c>
      <c r="C144" s="10">
        <v>413367.33</v>
      </c>
      <c r="D144" s="10">
        <v>126266.49</v>
      </c>
      <c r="E144" s="10">
        <v>312598.77</v>
      </c>
      <c r="F144" s="10">
        <v>76136.509999999995</v>
      </c>
      <c r="G144" s="10">
        <v>8920217.6199999992</v>
      </c>
      <c r="H144" s="10">
        <v>694543.83</v>
      </c>
      <c r="I144" s="4">
        <v>491594.21</v>
      </c>
      <c r="J144" s="4">
        <v>204825.3</v>
      </c>
      <c r="K144" s="4"/>
      <c r="L144" s="4"/>
    </row>
    <row r="145" spans="1:12" x14ac:dyDescent="0.2">
      <c r="A145" s="1" t="s">
        <v>688</v>
      </c>
      <c r="B145" s="26" t="s">
        <v>708</v>
      </c>
      <c r="C145" s="10">
        <v>505989</v>
      </c>
      <c r="D145" s="10">
        <v>286757</v>
      </c>
      <c r="E145" s="10">
        <v>711854</v>
      </c>
      <c r="F145" s="10">
        <v>136496</v>
      </c>
      <c r="G145" s="10">
        <v>5854377</v>
      </c>
      <c r="H145" s="10">
        <v>298853</v>
      </c>
      <c r="I145" s="4">
        <v>654154</v>
      </c>
      <c r="J145" s="4">
        <v>168921</v>
      </c>
      <c r="K145" s="4"/>
      <c r="L145" s="4"/>
    </row>
    <row r="146" spans="1:12" x14ac:dyDescent="0.2">
      <c r="A146" s="1" t="s">
        <v>688</v>
      </c>
      <c r="B146" s="26" t="s">
        <v>709</v>
      </c>
      <c r="C146" s="10">
        <v>284942.82</v>
      </c>
      <c r="D146" s="10">
        <v>74199.789999999994</v>
      </c>
      <c r="E146" s="10">
        <v>842946.48</v>
      </c>
      <c r="F146" s="10">
        <v>180368.09</v>
      </c>
      <c r="G146" s="10">
        <v>4312537.55</v>
      </c>
      <c r="H146" s="10">
        <v>446444.9</v>
      </c>
      <c r="I146" s="4">
        <v>350624.1</v>
      </c>
      <c r="J146" s="4">
        <v>267335.38</v>
      </c>
      <c r="K146" s="4"/>
      <c r="L146" s="4"/>
    </row>
    <row r="147" spans="1:12" x14ac:dyDescent="0.2">
      <c r="A147" s="1" t="s">
        <v>688</v>
      </c>
      <c r="B147" s="26" t="s">
        <v>710</v>
      </c>
      <c r="C147" s="10">
        <v>13000</v>
      </c>
      <c r="D147" s="10">
        <v>0</v>
      </c>
      <c r="E147" s="10">
        <v>369380.66</v>
      </c>
      <c r="F147" s="10">
        <v>100822.15</v>
      </c>
      <c r="G147" s="10">
        <v>2645340.21</v>
      </c>
      <c r="H147" s="10">
        <v>70657.55</v>
      </c>
      <c r="I147" s="4">
        <v>0</v>
      </c>
      <c r="J147" s="4">
        <v>90894</v>
      </c>
      <c r="K147" s="4"/>
      <c r="L147" s="4"/>
    </row>
    <row r="148" spans="1:12" x14ac:dyDescent="0.2">
      <c r="A148" s="1" t="s">
        <v>688</v>
      </c>
      <c r="B148" s="26" t="s">
        <v>711</v>
      </c>
      <c r="C148" s="10">
        <v>191151</v>
      </c>
      <c r="D148" s="10">
        <v>75189</v>
      </c>
      <c r="E148" s="10">
        <v>362853</v>
      </c>
      <c r="F148" s="10">
        <v>100572</v>
      </c>
      <c r="G148" s="10">
        <v>2998062</v>
      </c>
      <c r="H148" s="10">
        <v>430054</v>
      </c>
      <c r="I148" s="4">
        <v>241052</v>
      </c>
      <c r="J148" s="4">
        <v>105962</v>
      </c>
      <c r="K148" s="4"/>
      <c r="L148" s="4"/>
    </row>
    <row r="149" spans="1:12" x14ac:dyDescent="0.2">
      <c r="A149" s="1" t="s">
        <v>688</v>
      </c>
      <c r="B149" s="26" t="s">
        <v>712</v>
      </c>
      <c r="C149" s="10">
        <v>316593.26</v>
      </c>
      <c r="D149" s="10">
        <v>105786.34</v>
      </c>
      <c r="E149" s="10">
        <v>250742.68</v>
      </c>
      <c r="F149" s="10">
        <v>78616.47</v>
      </c>
      <c r="G149" s="10">
        <v>3023345.91</v>
      </c>
      <c r="H149" s="10">
        <v>216635.74</v>
      </c>
      <c r="I149" s="4">
        <v>0</v>
      </c>
      <c r="J149" s="4">
        <v>60000</v>
      </c>
      <c r="K149" s="4"/>
      <c r="L149" s="4"/>
    </row>
    <row r="150" spans="1:12" x14ac:dyDescent="0.2">
      <c r="A150" s="1" t="s">
        <v>688</v>
      </c>
      <c r="B150" s="26" t="s">
        <v>713</v>
      </c>
      <c r="C150" s="10">
        <v>299893.7</v>
      </c>
      <c r="D150" s="10">
        <v>155055.91</v>
      </c>
      <c r="E150" s="10">
        <v>407310.28</v>
      </c>
      <c r="F150" s="10">
        <v>135438.79</v>
      </c>
      <c r="G150" s="10">
        <v>3673324.49</v>
      </c>
      <c r="H150" s="10">
        <v>327841.90999999997</v>
      </c>
      <c r="I150" s="4">
        <v>315047.76</v>
      </c>
      <c r="J150" s="4">
        <v>74258.94</v>
      </c>
      <c r="K150" s="4"/>
      <c r="L150" s="4"/>
    </row>
    <row r="151" spans="1:12" x14ac:dyDescent="0.2">
      <c r="A151" s="1" t="s">
        <v>688</v>
      </c>
      <c r="B151" s="26" t="s">
        <v>714</v>
      </c>
      <c r="C151" s="10">
        <v>1439400</v>
      </c>
      <c r="D151" s="10">
        <v>734700</v>
      </c>
      <c r="E151" s="10">
        <v>693600</v>
      </c>
      <c r="F151" s="10">
        <v>94200</v>
      </c>
      <c r="G151" s="10">
        <v>19621200</v>
      </c>
      <c r="H151" s="10">
        <v>550000</v>
      </c>
      <c r="I151" s="4">
        <v>0</v>
      </c>
      <c r="J151" s="4">
        <v>0</v>
      </c>
      <c r="K151" s="4"/>
      <c r="L151" s="4"/>
    </row>
    <row r="152" spans="1:12" x14ac:dyDescent="0.2">
      <c r="A152" s="1" t="s">
        <v>688</v>
      </c>
      <c r="B152" s="26" t="s">
        <v>715</v>
      </c>
      <c r="C152" s="10">
        <v>1635059.26</v>
      </c>
      <c r="D152" s="10">
        <v>296299.06</v>
      </c>
      <c r="E152" s="10">
        <v>572037.93000000005</v>
      </c>
      <c r="F152" s="10">
        <v>153865.32</v>
      </c>
      <c r="G152" s="10">
        <v>7836788.1500000004</v>
      </c>
      <c r="H152" s="10">
        <v>515226.21</v>
      </c>
      <c r="I152" s="4">
        <v>524220.59</v>
      </c>
      <c r="J152" s="4">
        <v>188263.16</v>
      </c>
      <c r="K152" s="4"/>
      <c r="L152" s="4"/>
    </row>
    <row r="153" spans="1:12" x14ac:dyDescent="0.2">
      <c r="A153" s="1" t="s">
        <v>688</v>
      </c>
      <c r="B153" s="26" t="s">
        <v>716</v>
      </c>
      <c r="C153" s="10">
        <v>176366.92</v>
      </c>
      <c r="D153" s="10">
        <v>74395.44</v>
      </c>
      <c r="E153" s="10">
        <v>846534.05</v>
      </c>
      <c r="F153" s="10">
        <v>141702.29999999999</v>
      </c>
      <c r="G153" s="10">
        <v>9526709.9399999995</v>
      </c>
      <c r="H153" s="10">
        <v>842783.95</v>
      </c>
      <c r="I153" s="4">
        <v>336559.22</v>
      </c>
      <c r="J153" s="4">
        <v>118272.12</v>
      </c>
      <c r="K153" s="4"/>
      <c r="L153" s="4"/>
    </row>
    <row r="154" spans="1:12" x14ac:dyDescent="0.2">
      <c r="A154" s="1" t="s">
        <v>688</v>
      </c>
      <c r="B154" s="26" t="s">
        <v>717</v>
      </c>
      <c r="C154" s="10">
        <v>621824.09</v>
      </c>
      <c r="D154" s="10">
        <v>134280.60999999999</v>
      </c>
      <c r="E154" s="10">
        <v>628976.61</v>
      </c>
      <c r="F154" s="10">
        <v>351006.71999999997</v>
      </c>
      <c r="G154" s="10">
        <v>2777444.57</v>
      </c>
      <c r="H154" s="10">
        <v>372612.47</v>
      </c>
      <c r="I154" s="4">
        <v>287599.39</v>
      </c>
      <c r="J154" s="4">
        <v>111122.65</v>
      </c>
      <c r="K154" s="4"/>
      <c r="L154" s="4"/>
    </row>
    <row r="155" spans="1:12" x14ac:dyDescent="0.2">
      <c r="A155" s="1" t="s">
        <v>688</v>
      </c>
      <c r="B155" s="26" t="s">
        <v>718</v>
      </c>
      <c r="C155" s="10">
        <v>474294</v>
      </c>
      <c r="D155" s="10">
        <v>126788</v>
      </c>
      <c r="E155" s="10">
        <v>969883</v>
      </c>
      <c r="F155" s="10">
        <v>125190</v>
      </c>
      <c r="G155" s="10">
        <v>4654232</v>
      </c>
      <c r="H155" s="10">
        <v>417584</v>
      </c>
      <c r="I155" s="4">
        <v>457009</v>
      </c>
      <c r="J155" s="4">
        <v>169939</v>
      </c>
      <c r="K155" s="4"/>
      <c r="L155" s="4"/>
    </row>
    <row r="156" spans="1:12" x14ac:dyDescent="0.2">
      <c r="A156" s="1" t="s">
        <v>424</v>
      </c>
      <c r="B156" s="26" t="s">
        <v>719</v>
      </c>
      <c r="C156" s="10">
        <v>684784.11</v>
      </c>
      <c r="D156" s="10">
        <v>272472.7</v>
      </c>
      <c r="E156" s="10">
        <v>372830.28</v>
      </c>
      <c r="F156" s="10">
        <v>84637.21</v>
      </c>
      <c r="G156" s="10">
        <v>4719497.67</v>
      </c>
      <c r="H156" s="10">
        <v>490572.38</v>
      </c>
      <c r="I156" s="4">
        <v>514378.95</v>
      </c>
      <c r="J156" s="4">
        <v>202724.46</v>
      </c>
      <c r="K156" s="4"/>
      <c r="L156" s="4"/>
    </row>
    <row r="157" spans="1:12" x14ac:dyDescent="0.2">
      <c r="B157" s="26"/>
      <c r="C157" s="10"/>
      <c r="D157" s="10"/>
      <c r="E157" s="10"/>
      <c r="F157" s="10"/>
      <c r="G157" s="10"/>
      <c r="H157" s="10"/>
      <c r="I157" s="4"/>
      <c r="J157" s="4"/>
      <c r="K157" s="4"/>
      <c r="L157" s="4"/>
    </row>
    <row r="158" spans="1:12" x14ac:dyDescent="0.2">
      <c r="B158" s="26" t="s">
        <v>287</v>
      </c>
      <c r="C158" s="11">
        <f t="shared" ref="C158:J158" si="2">SUBTOTAL(9,C125:C157)</f>
        <v>23222943.050000004</v>
      </c>
      <c r="D158" s="11">
        <f t="shared" si="2"/>
        <v>9401371.2299999967</v>
      </c>
      <c r="E158" s="11">
        <f t="shared" si="2"/>
        <v>23362077.449999999</v>
      </c>
      <c r="F158" s="11">
        <f t="shared" si="2"/>
        <v>6888906.2100000009</v>
      </c>
      <c r="G158" s="11">
        <f t="shared" si="2"/>
        <v>348661685.99000001</v>
      </c>
      <c r="H158" s="11">
        <f t="shared" si="2"/>
        <v>99498783.390000001</v>
      </c>
      <c r="I158" s="11">
        <f t="shared" si="2"/>
        <v>15532431.710000001</v>
      </c>
      <c r="J158" s="11">
        <f t="shared" si="2"/>
        <v>6957046.1100000003</v>
      </c>
      <c r="K158" s="4"/>
      <c r="L158" s="4"/>
    </row>
    <row r="159" spans="1:12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8.75" x14ac:dyDescent="0.3">
      <c r="B160" s="230" t="s">
        <v>320</v>
      </c>
      <c r="C160" s="230"/>
      <c r="D160" s="230"/>
      <c r="E160" s="230"/>
      <c r="F160" s="230"/>
      <c r="G160" s="230"/>
      <c r="H160" s="230"/>
      <c r="I160" s="230"/>
      <c r="J160" s="230"/>
      <c r="K160" s="230"/>
      <c r="L160" s="230"/>
    </row>
    <row r="161" spans="1:13" ht="25.5" customHeight="1" x14ac:dyDescent="0.2">
      <c r="B161" s="13" t="s">
        <v>594</v>
      </c>
      <c r="C161" s="231" t="s">
        <v>393</v>
      </c>
      <c r="D161" s="232"/>
      <c r="E161" s="231" t="s">
        <v>353</v>
      </c>
      <c r="F161" s="232"/>
      <c r="G161" s="231" t="s">
        <v>640</v>
      </c>
      <c r="H161" s="232"/>
      <c r="I161" s="235"/>
      <c r="J161" s="241"/>
      <c r="K161" s="231" t="s">
        <v>162</v>
      </c>
      <c r="L161" s="246"/>
      <c r="M161" s="6"/>
    </row>
    <row r="162" spans="1:13" x14ac:dyDescent="0.2">
      <c r="B162" s="26"/>
      <c r="C162" s="27" t="s">
        <v>313</v>
      </c>
      <c r="D162" s="27" t="s">
        <v>314</v>
      </c>
      <c r="E162" s="27" t="s">
        <v>313</v>
      </c>
      <c r="F162" s="27" t="s">
        <v>314</v>
      </c>
      <c r="G162" s="27" t="s">
        <v>313</v>
      </c>
      <c r="H162" s="27" t="s">
        <v>314</v>
      </c>
      <c r="I162" s="28"/>
      <c r="J162" s="28"/>
      <c r="K162" s="27" t="s">
        <v>313</v>
      </c>
      <c r="L162" s="27" t="s">
        <v>314</v>
      </c>
    </row>
    <row r="163" spans="1:13" x14ac:dyDescent="0.2">
      <c r="B163" s="26"/>
      <c r="C163" s="27" t="s">
        <v>315</v>
      </c>
      <c r="D163" s="27" t="s">
        <v>315</v>
      </c>
      <c r="E163" s="27" t="s">
        <v>315</v>
      </c>
      <c r="F163" s="27" t="s">
        <v>315</v>
      </c>
      <c r="G163" s="27" t="s">
        <v>315</v>
      </c>
      <c r="H163" s="27" t="s">
        <v>315</v>
      </c>
      <c r="I163" s="28"/>
      <c r="J163" s="28"/>
      <c r="K163" s="27" t="s">
        <v>315</v>
      </c>
      <c r="L163" s="27" t="s">
        <v>315</v>
      </c>
    </row>
    <row r="164" spans="1:13" x14ac:dyDescent="0.2">
      <c r="B164" s="26"/>
      <c r="C164" s="10"/>
      <c r="D164" s="10"/>
      <c r="E164" s="10"/>
      <c r="F164" s="10"/>
      <c r="G164" s="4"/>
      <c r="H164" s="4"/>
      <c r="I164" s="4"/>
      <c r="J164" s="4"/>
      <c r="K164" s="10"/>
      <c r="L164" s="10"/>
    </row>
    <row r="165" spans="1:13" x14ac:dyDescent="0.2">
      <c r="A165" s="1" t="s">
        <v>688</v>
      </c>
      <c r="B165" s="26" t="s">
        <v>692</v>
      </c>
      <c r="C165" s="10">
        <v>484000</v>
      </c>
      <c r="D165" s="10">
        <v>10800</v>
      </c>
      <c r="E165" s="10">
        <v>0</v>
      </c>
      <c r="F165" s="10">
        <v>0</v>
      </c>
      <c r="G165" s="30">
        <v>0</v>
      </c>
      <c r="H165" s="30">
        <v>0</v>
      </c>
      <c r="I165" s="30"/>
      <c r="J165" s="30"/>
      <c r="K165" s="10">
        <f t="shared" ref="K165:K195" si="3">C48+E48+G48+I48+C87+E87+G87+I87+C126+E126+G126+I126+C165+E165+G165</f>
        <v>33182100</v>
      </c>
      <c r="L165" s="10">
        <f t="shared" ref="L165:L195" si="4">D48+F48+H48+J48+D87+F87+H87+J87+D126+F126+H126+J126+D165+F165+H165</f>
        <v>5011500</v>
      </c>
    </row>
    <row r="166" spans="1:13" x14ac:dyDescent="0.2">
      <c r="A166" s="1" t="s">
        <v>688</v>
      </c>
      <c r="B166" s="26" t="s">
        <v>695</v>
      </c>
      <c r="C166" s="10">
        <v>959556</v>
      </c>
      <c r="D166" s="10">
        <v>16200</v>
      </c>
      <c r="E166" s="10">
        <v>2047376</v>
      </c>
      <c r="F166" s="10">
        <v>1251500</v>
      </c>
      <c r="G166" s="30">
        <v>521847</v>
      </c>
      <c r="H166" s="30">
        <v>521847</v>
      </c>
      <c r="I166" s="30"/>
      <c r="J166" s="30"/>
      <c r="K166" s="10">
        <f t="shared" si="3"/>
        <v>200785245</v>
      </c>
      <c r="L166" s="10">
        <f t="shared" si="4"/>
        <v>93746759</v>
      </c>
    </row>
    <row r="167" spans="1:13" x14ac:dyDescent="0.2">
      <c r="A167" s="1" t="s">
        <v>688</v>
      </c>
      <c r="B167" s="26" t="s">
        <v>698</v>
      </c>
      <c r="C167" s="10">
        <v>102742.32</v>
      </c>
      <c r="D167" s="10">
        <v>1056.44</v>
      </c>
      <c r="E167" s="10">
        <v>112950.92</v>
      </c>
      <c r="F167" s="10">
        <v>115358.78</v>
      </c>
      <c r="G167" s="30">
        <v>170026.74</v>
      </c>
      <c r="H167" s="30">
        <v>2063.0700000000002</v>
      </c>
      <c r="I167" s="30"/>
      <c r="J167" s="30"/>
      <c r="K167" s="10">
        <f t="shared" si="3"/>
        <v>11668159.440000001</v>
      </c>
      <c r="L167" s="10">
        <f t="shared" si="4"/>
        <v>923786.62</v>
      </c>
    </row>
    <row r="168" spans="1:13" x14ac:dyDescent="0.2">
      <c r="A168" s="1" t="s">
        <v>688</v>
      </c>
      <c r="B168" s="26" t="s">
        <v>689</v>
      </c>
      <c r="C168" s="10">
        <v>170916.39</v>
      </c>
      <c r="D168" s="10">
        <v>16549</v>
      </c>
      <c r="E168" s="10">
        <v>0</v>
      </c>
      <c r="F168" s="10">
        <v>0</v>
      </c>
      <c r="G168" s="30">
        <v>0</v>
      </c>
      <c r="H168" s="30">
        <v>0</v>
      </c>
      <c r="I168" s="30"/>
      <c r="J168" s="30"/>
      <c r="K168" s="10">
        <f t="shared" si="3"/>
        <v>6637640.4500000002</v>
      </c>
      <c r="L168" s="10">
        <f t="shared" si="4"/>
        <v>1224732</v>
      </c>
    </row>
    <row r="169" spans="1:13" x14ac:dyDescent="0.2">
      <c r="A169" s="1" t="s">
        <v>688</v>
      </c>
      <c r="B169" s="26" t="s">
        <v>690</v>
      </c>
      <c r="C169" s="10">
        <v>655840.93999999994</v>
      </c>
      <c r="D169" s="10">
        <v>65756.55</v>
      </c>
      <c r="E169" s="10">
        <v>122.83</v>
      </c>
      <c r="F169" s="10">
        <v>0</v>
      </c>
      <c r="G169" s="30">
        <v>0</v>
      </c>
      <c r="H169" s="30">
        <v>0</v>
      </c>
      <c r="I169" s="30"/>
      <c r="J169" s="30"/>
      <c r="K169" s="10">
        <f t="shared" si="3"/>
        <v>8112854.879999999</v>
      </c>
      <c r="L169" s="10">
        <f t="shared" si="4"/>
        <v>1472034.4899999998</v>
      </c>
    </row>
    <row r="170" spans="1:13" x14ac:dyDescent="0.2">
      <c r="A170" s="1" t="s">
        <v>688</v>
      </c>
      <c r="B170" s="26" t="s">
        <v>691</v>
      </c>
      <c r="C170" s="10">
        <v>744808.74</v>
      </c>
      <c r="D170" s="10">
        <v>28380.37</v>
      </c>
      <c r="E170" s="10">
        <v>78344.94</v>
      </c>
      <c r="F170" s="10">
        <v>0</v>
      </c>
      <c r="G170" s="30">
        <v>0</v>
      </c>
      <c r="H170" s="30">
        <v>0</v>
      </c>
      <c r="I170" s="30"/>
      <c r="J170" s="30"/>
      <c r="K170" s="10">
        <f t="shared" si="3"/>
        <v>14599422.390000001</v>
      </c>
      <c r="L170" s="10">
        <f t="shared" si="4"/>
        <v>2147890.5699999998</v>
      </c>
    </row>
    <row r="171" spans="1:13" x14ac:dyDescent="0.2">
      <c r="A171" s="1" t="s">
        <v>688</v>
      </c>
      <c r="B171" s="26" t="s">
        <v>693</v>
      </c>
      <c r="C171" s="10">
        <v>2003926</v>
      </c>
      <c r="D171" s="10">
        <v>234875</v>
      </c>
      <c r="E171" s="10">
        <v>144268</v>
      </c>
      <c r="F171" s="10">
        <v>53514</v>
      </c>
      <c r="G171" s="30">
        <v>594978</v>
      </c>
      <c r="H171" s="30">
        <v>556489</v>
      </c>
      <c r="I171" s="30"/>
      <c r="J171" s="30"/>
      <c r="K171" s="10">
        <f t="shared" si="3"/>
        <v>44007418</v>
      </c>
      <c r="L171" s="10">
        <f t="shared" si="4"/>
        <v>8314175</v>
      </c>
    </row>
    <row r="172" spans="1:13" x14ac:dyDescent="0.2">
      <c r="A172" s="1" t="s">
        <v>688</v>
      </c>
      <c r="B172" s="26" t="s">
        <v>694</v>
      </c>
      <c r="C172" s="10">
        <v>792570</v>
      </c>
      <c r="D172" s="10">
        <v>52849</v>
      </c>
      <c r="E172" s="10">
        <v>0</v>
      </c>
      <c r="F172" s="10">
        <v>0</v>
      </c>
      <c r="G172" s="30">
        <v>0</v>
      </c>
      <c r="H172" s="30">
        <v>0</v>
      </c>
      <c r="I172" s="30"/>
      <c r="J172" s="30"/>
      <c r="K172" s="10">
        <f t="shared" si="3"/>
        <v>13908348</v>
      </c>
      <c r="L172" s="10">
        <f t="shared" si="4"/>
        <v>1310215</v>
      </c>
    </row>
    <row r="173" spans="1:13" x14ac:dyDescent="0.2">
      <c r="A173" s="1" t="s">
        <v>688</v>
      </c>
      <c r="B173" s="26" t="s">
        <v>696</v>
      </c>
      <c r="C173" s="10">
        <v>141062.37</v>
      </c>
      <c r="D173" s="10">
        <v>22864.59</v>
      </c>
      <c r="E173" s="10">
        <v>0</v>
      </c>
      <c r="F173" s="10">
        <v>0</v>
      </c>
      <c r="G173" s="30">
        <v>232555.46</v>
      </c>
      <c r="H173" s="30">
        <v>0</v>
      </c>
      <c r="I173" s="30"/>
      <c r="J173" s="30"/>
      <c r="K173" s="10">
        <f t="shared" si="3"/>
        <v>31999245.129999999</v>
      </c>
      <c r="L173" s="10">
        <f t="shared" si="4"/>
        <v>7140948.6399999987</v>
      </c>
    </row>
    <row r="174" spans="1:13" x14ac:dyDescent="0.2">
      <c r="A174" s="1" t="s">
        <v>688</v>
      </c>
      <c r="B174" s="26" t="s">
        <v>697</v>
      </c>
      <c r="C174" s="10">
        <v>1147996.3700000001</v>
      </c>
      <c r="D174" s="10">
        <v>46487.89</v>
      </c>
      <c r="E174" s="10">
        <v>0</v>
      </c>
      <c r="F174" s="10">
        <v>0</v>
      </c>
      <c r="G174" s="30">
        <v>493682.59</v>
      </c>
      <c r="H174" s="30">
        <v>3360.03</v>
      </c>
      <c r="I174" s="30"/>
      <c r="J174" s="30"/>
      <c r="K174" s="10">
        <f t="shared" si="3"/>
        <v>45137193.840000004</v>
      </c>
      <c r="L174" s="10">
        <f t="shared" si="4"/>
        <v>4962062.37</v>
      </c>
    </row>
    <row r="175" spans="1:13" x14ac:dyDescent="0.2">
      <c r="A175" s="1" t="s">
        <v>688</v>
      </c>
      <c r="B175" s="26" t="s">
        <v>699</v>
      </c>
      <c r="C175" s="10">
        <v>674990.31</v>
      </c>
      <c r="D175" s="10">
        <v>66110.41</v>
      </c>
      <c r="E175" s="10">
        <v>0</v>
      </c>
      <c r="F175" s="10">
        <v>0</v>
      </c>
      <c r="G175" s="30">
        <v>60000</v>
      </c>
      <c r="H175" s="30">
        <v>0</v>
      </c>
      <c r="I175" s="30"/>
      <c r="J175" s="30"/>
      <c r="K175" s="10">
        <f t="shared" si="3"/>
        <v>18098033.140000001</v>
      </c>
      <c r="L175" s="10">
        <f t="shared" si="4"/>
        <v>6881923.0099999998</v>
      </c>
    </row>
    <row r="176" spans="1:13" x14ac:dyDescent="0.2">
      <c r="A176" s="1" t="s">
        <v>688</v>
      </c>
      <c r="B176" s="26" t="s">
        <v>700</v>
      </c>
      <c r="C176" s="10">
        <v>919251.5</v>
      </c>
      <c r="D176" s="10">
        <v>128866.01</v>
      </c>
      <c r="E176" s="10">
        <v>0</v>
      </c>
      <c r="F176" s="10">
        <v>15600</v>
      </c>
      <c r="G176" s="30">
        <v>0</v>
      </c>
      <c r="H176" s="30">
        <v>0</v>
      </c>
      <c r="I176" s="30"/>
      <c r="J176" s="30"/>
      <c r="K176" s="10">
        <f t="shared" si="3"/>
        <v>18177190.52</v>
      </c>
      <c r="L176" s="10">
        <f t="shared" si="4"/>
        <v>4349862.74</v>
      </c>
    </row>
    <row r="177" spans="1:12" x14ac:dyDescent="0.2">
      <c r="A177" s="1" t="s">
        <v>688</v>
      </c>
      <c r="B177" s="26" t="s">
        <v>701</v>
      </c>
      <c r="C177" s="10">
        <v>1245300.4099999999</v>
      </c>
      <c r="D177" s="10">
        <v>54790.25</v>
      </c>
      <c r="E177" s="10">
        <v>0</v>
      </c>
      <c r="F177" s="10">
        <v>0</v>
      </c>
      <c r="G177" s="30">
        <v>500000</v>
      </c>
      <c r="H177" s="30">
        <v>500000</v>
      </c>
      <c r="I177" s="30"/>
      <c r="J177" s="30"/>
      <c r="K177" s="10">
        <f t="shared" si="3"/>
        <v>19650606.039999999</v>
      </c>
      <c r="L177" s="10">
        <f t="shared" si="4"/>
        <v>6570599.8199999994</v>
      </c>
    </row>
    <row r="178" spans="1:12" x14ac:dyDescent="0.2">
      <c r="A178" s="1" t="s">
        <v>688</v>
      </c>
      <c r="B178" s="26" t="s">
        <v>702</v>
      </c>
      <c r="C178" s="10">
        <v>1767198.42</v>
      </c>
      <c r="D178" s="10">
        <v>1058036.48</v>
      </c>
      <c r="E178" s="10">
        <v>141176.87</v>
      </c>
      <c r="F178" s="10">
        <v>124000</v>
      </c>
      <c r="G178" s="30">
        <v>0</v>
      </c>
      <c r="H178" s="30">
        <v>0</v>
      </c>
      <c r="I178" s="30"/>
      <c r="J178" s="30"/>
      <c r="K178" s="10">
        <f t="shared" si="3"/>
        <v>11168721.65</v>
      </c>
      <c r="L178" s="10">
        <f t="shared" si="4"/>
        <v>3407120.03</v>
      </c>
    </row>
    <row r="179" spans="1:12" x14ac:dyDescent="0.2">
      <c r="A179" s="1" t="s">
        <v>688</v>
      </c>
      <c r="B179" s="26" t="s">
        <v>703</v>
      </c>
      <c r="C179" s="10">
        <v>450345.32</v>
      </c>
      <c r="D179" s="10">
        <v>10589.42</v>
      </c>
      <c r="E179" s="10">
        <v>0</v>
      </c>
      <c r="F179" s="10">
        <v>0</v>
      </c>
      <c r="G179" s="30">
        <v>1000</v>
      </c>
      <c r="H179" s="30">
        <v>0</v>
      </c>
      <c r="I179" s="30"/>
      <c r="J179" s="30"/>
      <c r="K179" s="10">
        <f t="shared" si="3"/>
        <v>7799984.6399999997</v>
      </c>
      <c r="L179" s="10">
        <f t="shared" si="4"/>
        <v>1754602.2499999998</v>
      </c>
    </row>
    <row r="180" spans="1:12" x14ac:dyDescent="0.2">
      <c r="A180" s="1" t="s">
        <v>688</v>
      </c>
      <c r="B180" s="26" t="s">
        <v>704</v>
      </c>
      <c r="C180" s="10">
        <v>449806.35</v>
      </c>
      <c r="D180" s="10">
        <v>11321.35</v>
      </c>
      <c r="E180" s="10">
        <v>29225.49</v>
      </c>
      <c r="F180" s="10">
        <v>748.2</v>
      </c>
      <c r="G180" s="30">
        <v>0</v>
      </c>
      <c r="H180" s="30">
        <v>0</v>
      </c>
      <c r="I180" s="30"/>
      <c r="J180" s="30"/>
      <c r="K180" s="10">
        <f t="shared" si="3"/>
        <v>4275814.49</v>
      </c>
      <c r="L180" s="10">
        <f t="shared" si="4"/>
        <v>1019585.0399999999</v>
      </c>
    </row>
    <row r="181" spans="1:12" x14ac:dyDescent="0.2">
      <c r="A181" s="1" t="s">
        <v>688</v>
      </c>
      <c r="B181" s="26" t="s">
        <v>705</v>
      </c>
      <c r="C181" s="10">
        <v>986547.96</v>
      </c>
      <c r="D181" s="10">
        <v>29132.35</v>
      </c>
      <c r="E181" s="10">
        <v>3756670.86</v>
      </c>
      <c r="F181" s="10">
        <v>3206646.53</v>
      </c>
      <c r="G181" s="30">
        <v>20000</v>
      </c>
      <c r="H181" s="30">
        <v>0</v>
      </c>
      <c r="I181" s="30"/>
      <c r="J181" s="30"/>
      <c r="K181" s="10">
        <f t="shared" si="3"/>
        <v>32314238.060000002</v>
      </c>
      <c r="L181" s="10">
        <f t="shared" si="4"/>
        <v>8296405.5199999996</v>
      </c>
    </row>
    <row r="182" spans="1:12" x14ac:dyDescent="0.2">
      <c r="A182" s="1" t="s">
        <v>688</v>
      </c>
      <c r="B182" s="26" t="s">
        <v>706</v>
      </c>
      <c r="C182" s="10">
        <v>214534.67</v>
      </c>
      <c r="D182" s="10">
        <v>3266.48</v>
      </c>
      <c r="E182" s="10">
        <v>45052.11</v>
      </c>
      <c r="F182" s="10">
        <v>330.1</v>
      </c>
      <c r="G182" s="30">
        <v>0</v>
      </c>
      <c r="H182" s="30">
        <v>0</v>
      </c>
      <c r="I182" s="30"/>
      <c r="J182" s="30"/>
      <c r="K182" s="10">
        <f t="shared" si="3"/>
        <v>5332917.5000000009</v>
      </c>
      <c r="L182" s="10">
        <f t="shared" si="4"/>
        <v>525705.52</v>
      </c>
    </row>
    <row r="183" spans="1:12" x14ac:dyDescent="0.2">
      <c r="A183" s="1" t="s">
        <v>688</v>
      </c>
      <c r="B183" s="26" t="s">
        <v>707</v>
      </c>
      <c r="C183" s="10">
        <v>522037.99</v>
      </c>
      <c r="D183" s="10">
        <v>305290.09999999998</v>
      </c>
      <c r="E183" s="10">
        <v>0</v>
      </c>
      <c r="F183" s="10">
        <v>0</v>
      </c>
      <c r="G183" s="30">
        <v>0</v>
      </c>
      <c r="H183" s="30">
        <v>0</v>
      </c>
      <c r="I183" s="30"/>
      <c r="J183" s="30"/>
      <c r="K183" s="10">
        <f t="shared" si="3"/>
        <v>16721686.629999999</v>
      </c>
      <c r="L183" s="10">
        <f t="shared" si="4"/>
        <v>1863239.8900000001</v>
      </c>
    </row>
    <row r="184" spans="1:12" x14ac:dyDescent="0.2">
      <c r="A184" s="1" t="s">
        <v>688</v>
      </c>
      <c r="B184" s="26" t="s">
        <v>708</v>
      </c>
      <c r="C184" s="10">
        <v>989196</v>
      </c>
      <c r="D184" s="10">
        <v>34454</v>
      </c>
      <c r="E184" s="10">
        <v>3228997</v>
      </c>
      <c r="F184" s="10">
        <v>2976527</v>
      </c>
      <c r="G184" s="30">
        <v>280000</v>
      </c>
      <c r="H184" s="30">
        <v>75000</v>
      </c>
      <c r="I184" s="30"/>
      <c r="J184" s="30"/>
      <c r="K184" s="10">
        <f t="shared" si="3"/>
        <v>18022535</v>
      </c>
      <c r="L184" s="10">
        <f t="shared" si="4"/>
        <v>5768228</v>
      </c>
    </row>
    <row r="185" spans="1:12" x14ac:dyDescent="0.2">
      <c r="A185" s="1" t="s">
        <v>688</v>
      </c>
      <c r="B185" s="26" t="s">
        <v>709</v>
      </c>
      <c r="C185" s="10">
        <v>608690.9</v>
      </c>
      <c r="D185" s="10">
        <v>44502.19</v>
      </c>
      <c r="E185" s="10">
        <v>256.33999999999997</v>
      </c>
      <c r="F185" s="10">
        <v>0</v>
      </c>
      <c r="G185" s="30">
        <v>290468.15000000002</v>
      </c>
      <c r="H185" s="30">
        <v>2603.4299999999998</v>
      </c>
      <c r="I185" s="30"/>
      <c r="J185" s="30"/>
      <c r="K185" s="10">
        <f t="shared" si="3"/>
        <v>16331256.779999999</v>
      </c>
      <c r="L185" s="10">
        <f t="shared" si="4"/>
        <v>5810850.4900000002</v>
      </c>
    </row>
    <row r="186" spans="1:12" x14ac:dyDescent="0.2">
      <c r="A186" s="1" t="s">
        <v>688</v>
      </c>
      <c r="B186" s="26" t="s">
        <v>710</v>
      </c>
      <c r="C186" s="10">
        <v>657410.63</v>
      </c>
      <c r="D186" s="10">
        <v>80203.37</v>
      </c>
      <c r="E186" s="10">
        <v>277539.63</v>
      </c>
      <c r="F186" s="10">
        <v>73374.399999999994</v>
      </c>
      <c r="G186" s="30">
        <v>10000</v>
      </c>
      <c r="H186" s="30">
        <v>0</v>
      </c>
      <c r="I186" s="30"/>
      <c r="J186" s="30"/>
      <c r="K186" s="10">
        <f t="shared" si="3"/>
        <v>6371394.8799999999</v>
      </c>
      <c r="L186" s="10">
        <f t="shared" si="4"/>
        <v>848492.3</v>
      </c>
    </row>
    <row r="187" spans="1:12" x14ac:dyDescent="0.2">
      <c r="A187" s="1" t="s">
        <v>688</v>
      </c>
      <c r="B187" s="26" t="s">
        <v>711</v>
      </c>
      <c r="C187" s="10">
        <v>218574</v>
      </c>
      <c r="D187" s="10">
        <v>14335</v>
      </c>
      <c r="E187" s="10">
        <v>3771</v>
      </c>
      <c r="F187" s="10">
        <v>500</v>
      </c>
      <c r="G187" s="30">
        <v>223367</v>
      </c>
      <c r="H187" s="30">
        <v>153445</v>
      </c>
      <c r="I187" s="30"/>
      <c r="J187" s="30"/>
      <c r="K187" s="10">
        <f t="shared" si="3"/>
        <v>7908385</v>
      </c>
      <c r="L187" s="10">
        <f t="shared" si="4"/>
        <v>2110973</v>
      </c>
    </row>
    <row r="188" spans="1:12" x14ac:dyDescent="0.2">
      <c r="A188" s="1" t="s">
        <v>688</v>
      </c>
      <c r="B188" s="26" t="s">
        <v>712</v>
      </c>
      <c r="C188" s="10">
        <v>344205.93</v>
      </c>
      <c r="D188" s="10">
        <v>40679.519999999997</v>
      </c>
      <c r="E188" s="10">
        <v>0</v>
      </c>
      <c r="F188" s="10">
        <v>0</v>
      </c>
      <c r="G188" s="30">
        <v>0</v>
      </c>
      <c r="H188" s="30">
        <v>0</v>
      </c>
      <c r="I188" s="30"/>
      <c r="J188" s="30"/>
      <c r="K188" s="10">
        <f t="shared" si="3"/>
        <v>5552626.4000000004</v>
      </c>
      <c r="L188" s="10">
        <f t="shared" si="4"/>
        <v>913329.30999999994</v>
      </c>
    </row>
    <row r="189" spans="1:12" x14ac:dyDescent="0.2">
      <c r="A189" s="1" t="s">
        <v>688</v>
      </c>
      <c r="B189" s="26" t="s">
        <v>713</v>
      </c>
      <c r="C189" s="10">
        <v>427034.61</v>
      </c>
      <c r="D189" s="10">
        <v>15815.81</v>
      </c>
      <c r="E189" s="10">
        <v>0</v>
      </c>
      <c r="F189" s="10">
        <v>0</v>
      </c>
      <c r="G189" s="30">
        <v>0</v>
      </c>
      <c r="H189" s="30">
        <v>0</v>
      </c>
      <c r="I189" s="30"/>
      <c r="J189" s="30"/>
      <c r="K189" s="10">
        <f t="shared" si="3"/>
        <v>6905902.3300000001</v>
      </c>
      <c r="L189" s="10">
        <f t="shared" si="4"/>
        <v>1027679.3700000001</v>
      </c>
    </row>
    <row r="190" spans="1:12" x14ac:dyDescent="0.2">
      <c r="A190" s="1" t="s">
        <v>688</v>
      </c>
      <c r="B190" s="26" t="s">
        <v>714</v>
      </c>
      <c r="C190" s="10">
        <v>358600</v>
      </c>
      <c r="D190" s="10">
        <v>0</v>
      </c>
      <c r="E190" s="10">
        <v>0</v>
      </c>
      <c r="F190" s="10">
        <v>0</v>
      </c>
      <c r="G190" s="30">
        <v>518500</v>
      </c>
      <c r="H190" s="30">
        <v>5600</v>
      </c>
      <c r="I190" s="30"/>
      <c r="J190" s="30"/>
      <c r="K190" s="10">
        <f t="shared" si="3"/>
        <v>37219500</v>
      </c>
      <c r="L190" s="10">
        <f t="shared" si="4"/>
        <v>4589200</v>
      </c>
    </row>
    <row r="191" spans="1:12" x14ac:dyDescent="0.2">
      <c r="A191" s="1" t="s">
        <v>688</v>
      </c>
      <c r="B191" s="26" t="s">
        <v>715</v>
      </c>
      <c r="C191" s="10">
        <v>563691.01</v>
      </c>
      <c r="D191" s="10">
        <v>41575.449999999997</v>
      </c>
      <c r="E191" s="10">
        <v>7327130.3799999999</v>
      </c>
      <c r="F191" s="10">
        <v>7285443</v>
      </c>
      <c r="G191" s="30">
        <v>0</v>
      </c>
      <c r="H191" s="30">
        <v>0</v>
      </c>
      <c r="I191" s="30"/>
      <c r="J191" s="30"/>
      <c r="K191" s="10">
        <f t="shared" si="3"/>
        <v>26119359.250000004</v>
      </c>
      <c r="L191" s="10">
        <f t="shared" si="4"/>
        <v>9900468.120000001</v>
      </c>
    </row>
    <row r="192" spans="1:12" x14ac:dyDescent="0.2">
      <c r="A192" s="1" t="s">
        <v>688</v>
      </c>
      <c r="B192" s="26" t="s">
        <v>716</v>
      </c>
      <c r="C192" s="10">
        <v>44280.63</v>
      </c>
      <c r="D192" s="10">
        <v>1031.29</v>
      </c>
      <c r="E192" s="10">
        <v>104070.95</v>
      </c>
      <c r="F192" s="10">
        <v>2222.4899999999998</v>
      </c>
      <c r="G192" s="30">
        <v>22696.87</v>
      </c>
      <c r="H192" s="30">
        <v>555.62</v>
      </c>
      <c r="I192" s="30"/>
      <c r="J192" s="30"/>
      <c r="K192" s="10">
        <f t="shared" si="3"/>
        <v>18514025.16</v>
      </c>
      <c r="L192" s="10">
        <f t="shared" si="4"/>
        <v>2709121.1400000006</v>
      </c>
    </row>
    <row r="193" spans="1:13" x14ac:dyDescent="0.2">
      <c r="A193" s="1" t="s">
        <v>688</v>
      </c>
      <c r="B193" s="26" t="s">
        <v>717</v>
      </c>
      <c r="C193" s="10">
        <v>197473.35</v>
      </c>
      <c r="D193" s="10">
        <v>483.92</v>
      </c>
      <c r="E193" s="10">
        <v>47881.32</v>
      </c>
      <c r="F193" s="10">
        <v>0</v>
      </c>
      <c r="G193" s="30">
        <v>0</v>
      </c>
      <c r="H193" s="30">
        <v>0</v>
      </c>
      <c r="I193" s="30"/>
      <c r="J193" s="30"/>
      <c r="K193" s="10">
        <f t="shared" si="3"/>
        <v>7548923.5199999986</v>
      </c>
      <c r="L193" s="10">
        <f t="shared" si="4"/>
        <v>1437153.4099999997</v>
      </c>
    </row>
    <row r="194" spans="1:13" x14ac:dyDescent="0.2">
      <c r="A194" s="1" t="s">
        <v>688</v>
      </c>
      <c r="B194" s="26" t="s">
        <v>718</v>
      </c>
      <c r="C194" s="10">
        <v>973742</v>
      </c>
      <c r="D194" s="10">
        <v>155269</v>
      </c>
      <c r="E194" s="10">
        <v>0</v>
      </c>
      <c r="F194" s="10">
        <v>0</v>
      </c>
      <c r="G194" s="30">
        <v>15000</v>
      </c>
      <c r="H194" s="30">
        <v>0</v>
      </c>
      <c r="I194" s="30"/>
      <c r="J194" s="30"/>
      <c r="K194" s="10">
        <f t="shared" si="3"/>
        <v>14897251</v>
      </c>
      <c r="L194" s="10">
        <f t="shared" si="4"/>
        <v>1864608</v>
      </c>
    </row>
    <row r="195" spans="1:13" x14ac:dyDescent="0.2">
      <c r="A195" s="1" t="s">
        <v>450</v>
      </c>
      <c r="B195" s="26" t="s">
        <v>719</v>
      </c>
      <c r="C195" s="10">
        <v>608155.41</v>
      </c>
      <c r="D195" s="10">
        <v>123449</v>
      </c>
      <c r="E195" s="10">
        <v>0</v>
      </c>
      <c r="F195" s="10">
        <v>0</v>
      </c>
      <c r="G195" s="30">
        <v>172953.60000000001</v>
      </c>
      <c r="H195" s="30">
        <v>1362.53</v>
      </c>
      <c r="I195" s="30"/>
      <c r="J195" s="30"/>
      <c r="K195" s="10">
        <f t="shared" si="3"/>
        <v>12753729.729999999</v>
      </c>
      <c r="L195" s="10">
        <f t="shared" si="4"/>
        <v>2106574.8699999996</v>
      </c>
    </row>
    <row r="196" spans="1:13" x14ac:dyDescent="0.2">
      <c r="B196" s="26"/>
      <c r="C196" s="10"/>
      <c r="D196" s="10"/>
      <c r="E196" s="10"/>
      <c r="F196" s="10"/>
      <c r="G196" s="4"/>
      <c r="H196" s="4"/>
      <c r="I196" s="4"/>
      <c r="J196" s="4"/>
      <c r="K196" s="10"/>
      <c r="L196" s="10"/>
    </row>
    <row r="197" spans="1:13" x14ac:dyDescent="0.2">
      <c r="B197" s="26" t="s">
        <v>287</v>
      </c>
      <c r="C197" s="11">
        <f t="shared" ref="C197:H197" si="5">SUBTOTAL(9,C164:C196)</f>
        <v>20424486.530000001</v>
      </c>
      <c r="D197" s="11">
        <f t="shared" si="5"/>
        <v>2715020.24</v>
      </c>
      <c r="E197" s="11">
        <f t="shared" si="5"/>
        <v>17344834.640000001</v>
      </c>
      <c r="F197" s="11">
        <f t="shared" si="5"/>
        <v>15105764.5</v>
      </c>
      <c r="G197" s="11">
        <f t="shared" si="5"/>
        <v>4127075.41</v>
      </c>
      <c r="H197" s="11">
        <f t="shared" si="5"/>
        <v>1822325.6800000002</v>
      </c>
      <c r="I197" s="4"/>
      <c r="J197" s="4"/>
      <c r="K197" s="11">
        <f>SUBTOTAL(9,K164:K196)</f>
        <v>721721708.8499999</v>
      </c>
      <c r="L197" s="11">
        <f>SUBTOTAL(9,L164:L196)</f>
        <v>200009825.52000001</v>
      </c>
    </row>
    <row r="198" spans="1:13" x14ac:dyDescent="0.2">
      <c r="B198" s="26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3" x14ac:dyDescent="0.2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3" ht="39.75" customHeight="1" x14ac:dyDescent="0.2">
      <c r="B200" s="26"/>
      <c r="C200" s="235"/>
      <c r="D200" s="235"/>
      <c r="E200" s="235"/>
      <c r="F200" s="235"/>
      <c r="G200" s="235"/>
      <c r="H200" s="235"/>
      <c r="I200" s="235"/>
      <c r="J200" s="241"/>
      <c r="K200" s="231" t="s">
        <v>354</v>
      </c>
      <c r="L200" s="232"/>
      <c r="M200" s="6"/>
    </row>
    <row r="201" spans="1:13" x14ac:dyDescent="0.2">
      <c r="B201" s="15"/>
      <c r="C201" s="28"/>
      <c r="D201" s="28"/>
      <c r="E201" s="28"/>
      <c r="F201" s="28"/>
      <c r="G201" s="26"/>
      <c r="H201" s="28"/>
      <c r="I201" s="27"/>
      <c r="J201" s="27"/>
      <c r="K201" s="149" t="s">
        <v>313</v>
      </c>
      <c r="L201" s="141" t="s">
        <v>314</v>
      </c>
    </row>
    <row r="202" spans="1:13" x14ac:dyDescent="0.2">
      <c r="B202" s="15"/>
      <c r="C202" s="28"/>
      <c r="D202" s="28"/>
      <c r="E202" s="28"/>
      <c r="F202" s="28"/>
      <c r="G202" s="28"/>
      <c r="H202" s="28"/>
      <c r="I202" s="27"/>
      <c r="J202" s="27"/>
      <c r="K202" s="28" t="s">
        <v>315</v>
      </c>
      <c r="L202" s="141" t="s">
        <v>315</v>
      </c>
    </row>
    <row r="203" spans="1:13" x14ac:dyDescent="0.2">
      <c r="B203" s="15"/>
      <c r="C203" s="28"/>
      <c r="D203" s="28"/>
      <c r="E203" s="28"/>
      <c r="F203" s="28"/>
      <c r="G203" s="28"/>
      <c r="H203" s="28"/>
      <c r="I203" s="28"/>
      <c r="J203" s="28"/>
      <c r="K203" s="28"/>
      <c r="L203" s="141"/>
    </row>
    <row r="204" spans="1:13" x14ac:dyDescent="0.2">
      <c r="A204" s="31" t="s">
        <v>175</v>
      </c>
      <c r="B204" s="26"/>
      <c r="C204" s="4"/>
      <c r="D204" s="4"/>
      <c r="E204" s="4"/>
      <c r="F204" s="4"/>
      <c r="G204" s="4"/>
      <c r="H204" s="245" t="s">
        <v>595</v>
      </c>
      <c r="I204" s="245"/>
      <c r="J204" s="245"/>
      <c r="K204" s="143">
        <v>0</v>
      </c>
      <c r="L204" s="144">
        <v>0</v>
      </c>
    </row>
    <row r="205" spans="1:13" x14ac:dyDescent="0.2">
      <c r="A205" s="31"/>
      <c r="B205" s="26"/>
      <c r="C205" s="4"/>
      <c r="D205" s="4"/>
      <c r="E205" s="4"/>
      <c r="F205" s="4"/>
      <c r="G205" s="4"/>
      <c r="H205" s="4"/>
      <c r="I205" s="4"/>
      <c r="J205" s="4"/>
      <c r="K205" s="15">
        <f>K197+K204</f>
        <v>721721708.8499999</v>
      </c>
      <c r="L205" s="15">
        <f>L197+L204</f>
        <v>200009825.52000001</v>
      </c>
    </row>
    <row r="206" spans="1:13" x14ac:dyDescent="0.2">
      <c r="A206" s="31" t="s">
        <v>187</v>
      </c>
      <c r="B206" s="26"/>
      <c r="C206" s="4"/>
      <c r="D206" s="4"/>
      <c r="E206" s="4"/>
      <c r="F206" s="4"/>
      <c r="G206" s="4"/>
      <c r="H206" s="238" t="s">
        <v>177</v>
      </c>
      <c r="I206" s="238"/>
      <c r="J206" s="238"/>
      <c r="K206" s="4">
        <v>72554038.039999992</v>
      </c>
      <c r="L206" s="125">
        <v>72554038.039999992</v>
      </c>
    </row>
    <row r="207" spans="1:13" ht="13.5" thickBot="1" x14ac:dyDescent="0.25">
      <c r="A207" s="31"/>
      <c r="B207" s="10"/>
      <c r="C207" s="10"/>
      <c r="D207" s="10"/>
      <c r="E207" s="10"/>
      <c r="F207" s="10"/>
      <c r="G207" s="10"/>
      <c r="H207" s="126"/>
      <c r="I207" s="126"/>
      <c r="J207" s="126"/>
      <c r="K207" s="126"/>
      <c r="L207" s="127"/>
    </row>
    <row r="208" spans="1:13" ht="14.25" thickTop="1" thickBot="1" x14ac:dyDescent="0.25">
      <c r="B208" s="10"/>
      <c r="C208" s="10"/>
      <c r="D208" s="10"/>
      <c r="E208" s="10"/>
      <c r="F208" s="10"/>
      <c r="G208" s="10"/>
      <c r="H208" s="239" t="s">
        <v>176</v>
      </c>
      <c r="I208" s="239"/>
      <c r="J208" s="239"/>
      <c r="K208" s="128">
        <f>K205-K206</f>
        <v>649167670.80999994</v>
      </c>
      <c r="L208" s="129">
        <f>L205-L206</f>
        <v>127455787.48000002</v>
      </c>
    </row>
    <row r="209" spans="2:12" ht="13.5" thickTop="1" x14ac:dyDescent="0.2">
      <c r="B209" s="26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2">
      <c r="B210" s="26"/>
      <c r="C210" s="4"/>
      <c r="D210" s="4"/>
      <c r="E210" s="4"/>
      <c r="F210" s="4"/>
      <c r="G210" s="4"/>
      <c r="H210" s="4"/>
      <c r="I210" s="4"/>
      <c r="J210" s="4"/>
      <c r="K210" s="4"/>
      <c r="L210" s="4"/>
    </row>
  </sheetData>
  <mergeCells count="29">
    <mergeCell ref="K200:L200"/>
    <mergeCell ref="K161:L161"/>
    <mergeCell ref="B82:L82"/>
    <mergeCell ref="B43:L43"/>
    <mergeCell ref="C44:D44"/>
    <mergeCell ref="E44:F44"/>
    <mergeCell ref="G44:H44"/>
    <mergeCell ref="I44:J44"/>
    <mergeCell ref="B160:L160"/>
    <mergeCell ref="C161:D161"/>
    <mergeCell ref="E161:F161"/>
    <mergeCell ref="G161:H161"/>
    <mergeCell ref="I161:J161"/>
    <mergeCell ref="H204:J204"/>
    <mergeCell ref="H206:J206"/>
    <mergeCell ref="H208:J208"/>
    <mergeCell ref="I83:J83"/>
    <mergeCell ref="C83:D83"/>
    <mergeCell ref="E83:F83"/>
    <mergeCell ref="G83:H83"/>
    <mergeCell ref="B121:L121"/>
    <mergeCell ref="C122:D122"/>
    <mergeCell ref="E122:F122"/>
    <mergeCell ref="G122:H122"/>
    <mergeCell ref="I122:J122"/>
    <mergeCell ref="C200:D200"/>
    <mergeCell ref="E200:F200"/>
    <mergeCell ref="G200:H200"/>
    <mergeCell ref="I200:J200"/>
  </mergeCells>
  <phoneticPr fontId="0" type="noConversion"/>
  <pageMargins left="0.74803149606299213" right="0.74803149606299213" top="0.49" bottom="0.52" header="0.17" footer="0.51181102362204722"/>
  <pageSetup paperSize="9" scale="58" fitToHeight="10" orientation="landscape" r:id="rId1"/>
  <headerFooter alignWithMargins="0"/>
  <rowBreaks count="3" manualBreakCount="3">
    <brk id="81" max="16383" man="1"/>
    <brk id="120" max="16383" man="1"/>
    <brk id="15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B45" zoomScale="60" zoomScaleNormal="100" workbookViewId="0">
      <selection activeCell="B68" sqref="B68:L116"/>
    </sheetView>
  </sheetViews>
  <sheetFormatPr defaultColWidth="9.140625" defaultRowHeight="12.75" x14ac:dyDescent="0.2"/>
  <cols>
    <col min="1" max="1" width="9.140625" style="1" hidden="1" customWidth="1"/>
    <col min="2" max="2" width="27.7109375" style="1" customWidth="1"/>
    <col min="3" max="30" width="13" style="1" customWidth="1"/>
    <col min="31" max="16384" width="9.140625" style="1"/>
  </cols>
  <sheetData>
    <row r="1" spans="1:12" hidden="1" x14ac:dyDescent="0.2">
      <c r="A1" s="1" t="s">
        <v>605</v>
      </c>
    </row>
    <row r="2" spans="1:12" hidden="1" x14ac:dyDescent="0.2">
      <c r="A2" s="1" t="s">
        <v>300</v>
      </c>
    </row>
    <row r="3" spans="1:12" hidden="1" x14ac:dyDescent="0.2">
      <c r="A3" s="1" t="s">
        <v>307</v>
      </c>
      <c r="B3" s="8" t="s">
        <v>322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</row>
    <row r="4" spans="1:12" hidden="1" x14ac:dyDescent="0.2">
      <c r="A4" s="1" t="s">
        <v>289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316</v>
      </c>
      <c r="C5" s="1">
        <v>560</v>
      </c>
      <c r="D5" s="1">
        <v>560</v>
      </c>
      <c r="E5" s="1">
        <v>570</v>
      </c>
      <c r="F5" s="1">
        <v>570</v>
      </c>
      <c r="G5" s="1">
        <v>580</v>
      </c>
      <c r="H5" s="1">
        <v>580</v>
      </c>
      <c r="I5" s="1">
        <v>590</v>
      </c>
      <c r="J5" s="1">
        <v>590</v>
      </c>
      <c r="K5" s="2"/>
      <c r="L5" s="3"/>
    </row>
    <row r="6" spans="1:12" s="22" customFormat="1" ht="12.75" hidden="1" customHeight="1" x14ac:dyDescent="0.2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298</v>
      </c>
    </row>
    <row r="10" spans="1:12" hidden="1" x14ac:dyDescent="0.2">
      <c r="A10" s="1" t="s">
        <v>311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288</v>
      </c>
      <c r="L10" s="31" t="s">
        <v>288</v>
      </c>
    </row>
    <row r="11" spans="1:12" hidden="1" x14ac:dyDescent="0.2">
      <c r="A11" s="1" t="s">
        <v>293</v>
      </c>
      <c r="C11" s="61"/>
      <c r="D11" s="31"/>
      <c r="E11" s="61"/>
      <c r="F11" s="31"/>
      <c r="G11" s="61"/>
      <c r="H11" s="31"/>
      <c r="I11" s="61"/>
      <c r="J11" s="31"/>
      <c r="K11" s="61">
        <v>10</v>
      </c>
      <c r="L11" s="31">
        <v>30</v>
      </c>
    </row>
    <row r="12" spans="1:12" hidden="1" x14ac:dyDescent="0.2">
      <c r="A12" s="1" t="s">
        <v>283</v>
      </c>
      <c r="C12" s="31"/>
      <c r="D12" s="31"/>
      <c r="E12" s="31"/>
      <c r="F12" s="31"/>
      <c r="G12" s="31"/>
      <c r="H12" s="31"/>
      <c r="I12" s="31"/>
      <c r="J12" s="31"/>
      <c r="K12" s="31" t="s">
        <v>189</v>
      </c>
      <c r="L12" s="31" t="s">
        <v>189</v>
      </c>
    </row>
    <row r="13" spans="1:12" s="22" customFormat="1" ht="12.75" hidden="1" customHeight="1" x14ac:dyDescent="0.2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606</v>
      </c>
    </row>
    <row r="16" spans="1:12" hidden="1" x14ac:dyDescent="0.2">
      <c r="A16" s="1" t="s">
        <v>299</v>
      </c>
    </row>
    <row r="17" spans="1:13" hidden="1" x14ac:dyDescent="0.2">
      <c r="A17" s="1" t="s">
        <v>312</v>
      </c>
      <c r="B17" s="8" t="s">
        <v>322</v>
      </c>
      <c r="C17" s="1" t="s">
        <v>288</v>
      </c>
      <c r="D17" s="1" t="s">
        <v>288</v>
      </c>
      <c r="E17" s="1" t="s">
        <v>288</v>
      </c>
      <c r="F17" s="1" t="s">
        <v>288</v>
      </c>
    </row>
    <row r="18" spans="1:13" hidden="1" x14ac:dyDescent="0.2">
      <c r="A18" s="1" t="s">
        <v>294</v>
      </c>
      <c r="C18" s="7">
        <v>10</v>
      </c>
      <c r="D18" s="1">
        <v>30</v>
      </c>
      <c r="E18" s="7">
        <v>10</v>
      </c>
      <c r="F18" s="1">
        <v>30</v>
      </c>
      <c r="G18" s="7"/>
      <c r="I18" s="7"/>
      <c r="K18" s="2"/>
      <c r="L18" s="3"/>
    </row>
    <row r="19" spans="1:13" hidden="1" x14ac:dyDescent="0.2">
      <c r="A19" s="1" t="s">
        <v>284</v>
      </c>
      <c r="C19" s="1">
        <v>600</v>
      </c>
      <c r="D19" s="1">
        <v>600</v>
      </c>
      <c r="E19" s="1">
        <v>610</v>
      </c>
      <c r="F19" s="1">
        <v>610</v>
      </c>
      <c r="K19" s="2"/>
      <c r="L19" s="3"/>
    </row>
    <row r="20" spans="1:13" s="22" customFormat="1" ht="12.75" hidden="1" customHeight="1" x14ac:dyDescent="0.2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/>
      <c r="H20" s="1"/>
      <c r="I20" s="23"/>
      <c r="J20" s="1"/>
    </row>
    <row r="21" spans="1:13" customFormat="1" x14ac:dyDescent="0.2"/>
    <row r="22" spans="1:13" hidden="1" x14ac:dyDescent="0.2">
      <c r="A22" s="1" t="s">
        <v>190</v>
      </c>
    </row>
    <row r="23" spans="1:13" hidden="1" x14ac:dyDescent="0.2">
      <c r="A23" s="1" t="s">
        <v>435</v>
      </c>
      <c r="K23" s="31"/>
    </row>
    <row r="24" spans="1:13" hidden="1" x14ac:dyDescent="0.2">
      <c r="A24" s="1" t="s">
        <v>436</v>
      </c>
      <c r="B24" s="8"/>
      <c r="C24" s="31"/>
      <c r="D24" s="31"/>
      <c r="E24" s="31"/>
      <c r="F24" s="31"/>
      <c r="K24" s="31" t="s">
        <v>288</v>
      </c>
      <c r="L24" s="1" t="s">
        <v>288</v>
      </c>
    </row>
    <row r="25" spans="1:13" hidden="1" x14ac:dyDescent="0.2">
      <c r="A25" s="1" t="s">
        <v>437</v>
      </c>
      <c r="C25" s="61"/>
      <c r="D25" s="31"/>
      <c r="E25" s="61"/>
      <c r="F25" s="31"/>
      <c r="G25" s="7"/>
      <c r="I25" s="7"/>
      <c r="K25" s="61">
        <v>10</v>
      </c>
      <c r="L25" s="1">
        <v>10</v>
      </c>
    </row>
    <row r="26" spans="1:13" hidden="1" x14ac:dyDescent="0.2">
      <c r="A26" s="1" t="s">
        <v>438</v>
      </c>
      <c r="C26" s="31"/>
      <c r="D26" s="31"/>
      <c r="E26" s="31"/>
      <c r="F26" s="31"/>
      <c r="K26" s="31">
        <v>120</v>
      </c>
      <c r="L26" s="1">
        <v>120</v>
      </c>
    </row>
    <row r="27" spans="1:13" s="22" customFormat="1" ht="12.75" hidden="1" customHeight="1" x14ac:dyDescent="0.25">
      <c r="A27" s="1" t="s">
        <v>439</v>
      </c>
      <c r="C27" s="31"/>
      <c r="D27" s="31"/>
      <c r="E27" s="31"/>
      <c r="F27" s="31"/>
      <c r="G27" s="1"/>
      <c r="H27" s="1"/>
      <c r="I27" s="23"/>
      <c r="J27" s="1"/>
      <c r="K27" s="61" t="s">
        <v>419</v>
      </c>
      <c r="L27" s="7" t="s">
        <v>419</v>
      </c>
    </row>
    <row r="29" spans="1:13" ht="18.75" x14ac:dyDescent="0.3">
      <c r="B29" s="224" t="s">
        <v>320</v>
      </c>
      <c r="C29" s="224"/>
      <c r="D29" s="224"/>
      <c r="E29" s="224"/>
      <c r="F29" s="224"/>
      <c r="G29" s="224"/>
      <c r="H29" s="224"/>
      <c r="I29" s="224"/>
      <c r="J29" s="224"/>
      <c r="K29" s="224"/>
      <c r="L29" s="224"/>
    </row>
    <row r="30" spans="1:13" ht="25.5" customHeight="1" x14ac:dyDescent="0.2">
      <c r="B30" s="13" t="s">
        <v>594</v>
      </c>
      <c r="C30" s="243" t="s">
        <v>394</v>
      </c>
      <c r="D30" s="244"/>
      <c r="E30" s="243" t="s">
        <v>395</v>
      </c>
      <c r="F30" s="244"/>
      <c r="G30" s="243" t="s">
        <v>396</v>
      </c>
      <c r="H30" s="244"/>
      <c r="I30" s="243" t="s">
        <v>397</v>
      </c>
      <c r="J30" s="244"/>
      <c r="K30" s="14"/>
      <c r="L30" s="6"/>
      <c r="M30" s="6"/>
    </row>
    <row r="31" spans="1:13" x14ac:dyDescent="0.2">
      <c r="B31" s="8"/>
      <c r="C31" s="9" t="s">
        <v>313</v>
      </c>
      <c r="D31" s="9" t="s">
        <v>314</v>
      </c>
      <c r="E31" s="9" t="s">
        <v>313</v>
      </c>
      <c r="F31" s="9" t="s">
        <v>314</v>
      </c>
      <c r="G31" s="9" t="s">
        <v>313</v>
      </c>
      <c r="H31" s="9" t="s">
        <v>314</v>
      </c>
      <c r="I31" s="9" t="s">
        <v>313</v>
      </c>
      <c r="J31" s="9" t="s">
        <v>314</v>
      </c>
      <c r="K31" s="12"/>
      <c r="L31" s="12"/>
    </row>
    <row r="32" spans="1:13" x14ac:dyDescent="0.2">
      <c r="B32" s="8"/>
      <c r="C32" s="9" t="s">
        <v>315</v>
      </c>
      <c r="D32" s="9" t="s">
        <v>315</v>
      </c>
      <c r="E32" s="9" t="s">
        <v>315</v>
      </c>
      <c r="F32" s="9" t="s">
        <v>315</v>
      </c>
      <c r="G32" s="9" t="s">
        <v>315</v>
      </c>
      <c r="H32" s="9" t="s">
        <v>315</v>
      </c>
      <c r="I32" s="9" t="s">
        <v>315</v>
      </c>
      <c r="J32" s="9" t="s">
        <v>315</v>
      </c>
      <c r="K32" s="12"/>
      <c r="L32" s="12"/>
    </row>
    <row r="33" spans="1:12" x14ac:dyDescent="0.2">
      <c r="B33" s="8"/>
      <c r="K33" s="6"/>
      <c r="L33" s="6"/>
    </row>
    <row r="34" spans="1:12" x14ac:dyDescent="0.2">
      <c r="A34" s="1" t="s">
        <v>688</v>
      </c>
      <c r="B34" s="26" t="s">
        <v>692</v>
      </c>
      <c r="C34" s="10">
        <v>1235200</v>
      </c>
      <c r="D34" s="10">
        <v>605200</v>
      </c>
      <c r="E34" s="10">
        <v>7988900</v>
      </c>
      <c r="F34" s="10">
        <v>836100</v>
      </c>
      <c r="G34" s="10">
        <v>9663400</v>
      </c>
      <c r="H34" s="10">
        <v>342600</v>
      </c>
      <c r="I34" s="10">
        <v>1395400</v>
      </c>
      <c r="J34" s="10">
        <v>366300</v>
      </c>
      <c r="K34" s="4"/>
      <c r="L34" s="4"/>
    </row>
    <row r="35" spans="1:12" x14ac:dyDescent="0.2">
      <c r="A35" s="1" t="s">
        <v>688</v>
      </c>
      <c r="B35" s="26" t="s">
        <v>695</v>
      </c>
      <c r="C35" s="10">
        <v>11353101</v>
      </c>
      <c r="D35" s="10">
        <v>3463300</v>
      </c>
      <c r="E35" s="10">
        <v>26241929</v>
      </c>
      <c r="F35" s="10">
        <v>860046</v>
      </c>
      <c r="G35" s="10">
        <v>26333724</v>
      </c>
      <c r="H35" s="10">
        <v>1069294</v>
      </c>
      <c r="I35" s="10">
        <v>20675410</v>
      </c>
      <c r="J35" s="10">
        <v>5508016</v>
      </c>
      <c r="K35" s="4"/>
      <c r="L35" s="4"/>
    </row>
    <row r="36" spans="1:12" x14ac:dyDescent="0.2">
      <c r="A36" s="1" t="s">
        <v>688</v>
      </c>
      <c r="B36" s="26" t="s">
        <v>698</v>
      </c>
      <c r="C36" s="10">
        <v>2243537.88</v>
      </c>
      <c r="D36" s="10">
        <v>1850070.35</v>
      </c>
      <c r="E36" s="10">
        <v>1622250</v>
      </c>
      <c r="F36" s="10">
        <v>0</v>
      </c>
      <c r="G36" s="10">
        <v>4744789.24</v>
      </c>
      <c r="H36" s="10">
        <v>265674.11</v>
      </c>
      <c r="I36" s="10">
        <v>1931319.38</v>
      </c>
      <c r="J36" s="10">
        <v>206719.04</v>
      </c>
      <c r="K36" s="4"/>
      <c r="L36" s="4"/>
    </row>
    <row r="37" spans="1:12" x14ac:dyDescent="0.2">
      <c r="A37" s="1" t="s">
        <v>688</v>
      </c>
      <c r="B37" s="26" t="s">
        <v>689</v>
      </c>
      <c r="C37" s="10">
        <v>79050</v>
      </c>
      <c r="D37" s="10">
        <v>0</v>
      </c>
      <c r="E37" s="10">
        <v>1779559.26</v>
      </c>
      <c r="F37" s="10">
        <v>43470</v>
      </c>
      <c r="G37" s="10">
        <v>967670.35</v>
      </c>
      <c r="H37" s="10">
        <v>11650</v>
      </c>
      <c r="I37" s="10">
        <v>49333.7</v>
      </c>
      <c r="J37" s="10">
        <v>0</v>
      </c>
      <c r="K37" s="4"/>
      <c r="L37" s="4"/>
    </row>
    <row r="38" spans="1:12" x14ac:dyDescent="0.2">
      <c r="A38" s="1" t="s">
        <v>688</v>
      </c>
      <c r="B38" s="26" t="s">
        <v>690</v>
      </c>
      <c r="C38" s="10">
        <v>210952</v>
      </c>
      <c r="D38" s="10">
        <v>86.34</v>
      </c>
      <c r="E38" s="10">
        <v>2118218.2400000002</v>
      </c>
      <c r="F38" s="10">
        <v>73433.62</v>
      </c>
      <c r="G38" s="10">
        <v>297031.08</v>
      </c>
      <c r="H38" s="10">
        <v>4370.93</v>
      </c>
      <c r="I38" s="10">
        <v>1373885.47</v>
      </c>
      <c r="J38" s="10">
        <v>967911.28</v>
      </c>
      <c r="K38" s="4"/>
      <c r="L38" s="4"/>
    </row>
    <row r="39" spans="1:12" x14ac:dyDescent="0.2">
      <c r="A39" s="1" t="s">
        <v>688</v>
      </c>
      <c r="B39" s="26" t="s">
        <v>691</v>
      </c>
      <c r="C39" s="10">
        <v>1909182.61</v>
      </c>
      <c r="D39" s="10">
        <v>774453.7</v>
      </c>
      <c r="E39" s="10">
        <v>4672606.9800000004</v>
      </c>
      <c r="F39" s="10">
        <v>148804.65</v>
      </c>
      <c r="G39" s="10">
        <v>2282294.37</v>
      </c>
      <c r="H39" s="10">
        <v>116576.02</v>
      </c>
      <c r="I39" s="10">
        <v>208805.01</v>
      </c>
      <c r="J39" s="10">
        <v>0</v>
      </c>
      <c r="K39" s="4"/>
      <c r="L39" s="4"/>
    </row>
    <row r="40" spans="1:12" x14ac:dyDescent="0.2">
      <c r="A40" s="1" t="s">
        <v>688</v>
      </c>
      <c r="B40" s="26" t="s">
        <v>693</v>
      </c>
      <c r="C40" s="10">
        <v>3156280</v>
      </c>
      <c r="D40" s="10">
        <v>1179484</v>
      </c>
      <c r="E40" s="10">
        <v>11777603</v>
      </c>
      <c r="F40" s="10">
        <v>346571</v>
      </c>
      <c r="G40" s="10">
        <v>5235734</v>
      </c>
      <c r="H40" s="10">
        <v>167398</v>
      </c>
      <c r="I40" s="10">
        <v>6369842</v>
      </c>
      <c r="J40" s="10">
        <v>1296902</v>
      </c>
      <c r="K40" s="4"/>
      <c r="L40" s="4"/>
    </row>
    <row r="41" spans="1:12" x14ac:dyDescent="0.2">
      <c r="A41" s="1" t="s">
        <v>688</v>
      </c>
      <c r="B41" s="26" t="s">
        <v>694</v>
      </c>
      <c r="C41" s="10">
        <v>1237106</v>
      </c>
      <c r="D41" s="10">
        <v>21389</v>
      </c>
      <c r="E41" s="10">
        <v>4495109</v>
      </c>
      <c r="F41" s="10">
        <v>288278</v>
      </c>
      <c r="G41" s="10">
        <v>1757393</v>
      </c>
      <c r="H41" s="10">
        <v>45949</v>
      </c>
      <c r="I41" s="10">
        <v>1041</v>
      </c>
      <c r="J41" s="10">
        <v>0</v>
      </c>
      <c r="K41" s="4"/>
      <c r="L41" s="4"/>
    </row>
    <row r="42" spans="1:12" x14ac:dyDescent="0.2">
      <c r="A42" s="1" t="s">
        <v>688</v>
      </c>
      <c r="B42" s="26" t="s">
        <v>696</v>
      </c>
      <c r="C42" s="10">
        <v>345331.18</v>
      </c>
      <c r="D42" s="10">
        <v>189900</v>
      </c>
      <c r="E42" s="10">
        <v>9752758.3000000007</v>
      </c>
      <c r="F42" s="10">
        <v>604511.37</v>
      </c>
      <c r="G42" s="10">
        <v>13657006.77</v>
      </c>
      <c r="H42" s="10">
        <v>1063695.06</v>
      </c>
      <c r="I42" s="10">
        <v>3607225.31</v>
      </c>
      <c r="J42" s="10">
        <v>704453.2</v>
      </c>
      <c r="K42" s="4"/>
      <c r="L42" s="4"/>
    </row>
    <row r="43" spans="1:12" x14ac:dyDescent="0.2">
      <c r="A43" s="1" t="s">
        <v>688</v>
      </c>
      <c r="B43" s="26" t="s">
        <v>697</v>
      </c>
      <c r="C43" s="10">
        <v>742445.04</v>
      </c>
      <c r="D43" s="10">
        <v>321493.08</v>
      </c>
      <c r="E43" s="10">
        <v>13484205.25</v>
      </c>
      <c r="F43" s="10">
        <v>376630.6</v>
      </c>
      <c r="G43" s="10">
        <v>18665967.91</v>
      </c>
      <c r="H43" s="10">
        <v>1015641.04</v>
      </c>
      <c r="I43" s="10">
        <v>6499376.5599999996</v>
      </c>
      <c r="J43" s="10">
        <v>169471.51</v>
      </c>
      <c r="K43" s="4"/>
      <c r="L43" s="4"/>
    </row>
    <row r="44" spans="1:12" x14ac:dyDescent="0.2">
      <c r="A44" s="1" t="s">
        <v>688</v>
      </c>
      <c r="B44" s="26" t="s">
        <v>699</v>
      </c>
      <c r="C44" s="10">
        <v>215000</v>
      </c>
      <c r="D44" s="10">
        <v>700</v>
      </c>
      <c r="E44" s="10">
        <v>5305153.83</v>
      </c>
      <c r="F44" s="10">
        <v>1854121.15</v>
      </c>
      <c r="G44" s="10">
        <v>676729.54</v>
      </c>
      <c r="H44" s="10">
        <v>43620.74</v>
      </c>
      <c r="I44" s="10">
        <v>597840.56999999995</v>
      </c>
      <c r="J44" s="10">
        <v>339821.23</v>
      </c>
      <c r="K44" s="4"/>
      <c r="L44" s="4"/>
    </row>
    <row r="45" spans="1:12" x14ac:dyDescent="0.2">
      <c r="A45" s="1" t="s">
        <v>688</v>
      </c>
      <c r="B45" s="26" t="s">
        <v>700</v>
      </c>
      <c r="C45" s="10">
        <v>438525.96</v>
      </c>
      <c r="D45" s="10">
        <v>1914.68</v>
      </c>
      <c r="E45" s="10">
        <v>3741211.82</v>
      </c>
      <c r="F45" s="10">
        <v>181475.95</v>
      </c>
      <c r="G45" s="10">
        <v>2676800.41</v>
      </c>
      <c r="H45" s="10">
        <v>88207.09</v>
      </c>
      <c r="I45" s="10">
        <v>325317.87</v>
      </c>
      <c r="J45" s="10">
        <v>165762.75</v>
      </c>
      <c r="K45" s="4"/>
      <c r="L45" s="4"/>
    </row>
    <row r="46" spans="1:12" x14ac:dyDescent="0.2">
      <c r="A46" s="1" t="s">
        <v>688</v>
      </c>
      <c r="B46" s="26" t="s">
        <v>701</v>
      </c>
      <c r="C46" s="10">
        <v>873035.61</v>
      </c>
      <c r="D46" s="10">
        <v>457550.67</v>
      </c>
      <c r="E46" s="10">
        <v>7536903.4299999997</v>
      </c>
      <c r="F46" s="10">
        <v>432542.63</v>
      </c>
      <c r="G46" s="10">
        <v>1466139.98</v>
      </c>
      <c r="H46" s="10">
        <v>15666.55</v>
      </c>
      <c r="I46" s="10">
        <v>452530.49</v>
      </c>
      <c r="J46" s="10">
        <v>189168.14</v>
      </c>
      <c r="K46" s="4"/>
      <c r="L46" s="4"/>
    </row>
    <row r="47" spans="1:12" x14ac:dyDescent="0.2">
      <c r="A47" s="1" t="s">
        <v>688</v>
      </c>
      <c r="B47" s="26" t="s">
        <v>702</v>
      </c>
      <c r="C47" s="10">
        <v>319941.7</v>
      </c>
      <c r="D47" s="10">
        <v>0</v>
      </c>
      <c r="E47" s="10">
        <v>2758501.12</v>
      </c>
      <c r="F47" s="10">
        <v>86098.16</v>
      </c>
      <c r="G47" s="10">
        <v>2442089.9</v>
      </c>
      <c r="H47" s="10">
        <v>34943.199999999997</v>
      </c>
      <c r="I47" s="10">
        <v>66035.25</v>
      </c>
      <c r="J47" s="10">
        <v>0</v>
      </c>
      <c r="K47" s="4"/>
      <c r="L47" s="4"/>
    </row>
    <row r="48" spans="1:12" x14ac:dyDescent="0.2">
      <c r="A48" s="1" t="s">
        <v>688</v>
      </c>
      <c r="B48" s="26" t="s">
        <v>703</v>
      </c>
      <c r="C48" s="10">
        <v>75103.64</v>
      </c>
      <c r="D48" s="10">
        <v>0</v>
      </c>
      <c r="E48" s="10">
        <v>2538807.1800000002</v>
      </c>
      <c r="F48" s="10">
        <v>163161.29</v>
      </c>
      <c r="G48" s="10">
        <v>463905.18</v>
      </c>
      <c r="H48" s="10">
        <v>9745.57</v>
      </c>
      <c r="I48" s="10">
        <v>864419.25</v>
      </c>
      <c r="J48" s="10">
        <v>377075.49</v>
      </c>
      <c r="K48" s="4"/>
      <c r="L48" s="4"/>
    </row>
    <row r="49" spans="1:12" x14ac:dyDescent="0.2">
      <c r="A49" s="1" t="s">
        <v>688</v>
      </c>
      <c r="B49" s="26" t="s">
        <v>704</v>
      </c>
      <c r="C49" s="10">
        <v>223662.26</v>
      </c>
      <c r="D49" s="10">
        <v>9.92</v>
      </c>
      <c r="E49" s="10">
        <v>1631628.68</v>
      </c>
      <c r="F49" s="10">
        <v>48527.5</v>
      </c>
      <c r="G49" s="10">
        <v>516665.05</v>
      </c>
      <c r="H49" s="10">
        <v>19672.05</v>
      </c>
      <c r="I49" s="10">
        <v>201226.32</v>
      </c>
      <c r="J49" s="10">
        <v>7149.09</v>
      </c>
      <c r="K49" s="4"/>
      <c r="L49" s="4"/>
    </row>
    <row r="50" spans="1:12" x14ac:dyDescent="0.2">
      <c r="A50" s="1" t="s">
        <v>688</v>
      </c>
      <c r="B50" s="26" t="s">
        <v>705</v>
      </c>
      <c r="C50" s="10">
        <v>776526.49</v>
      </c>
      <c r="D50" s="10">
        <v>0</v>
      </c>
      <c r="E50" s="10">
        <v>6101400.6100000003</v>
      </c>
      <c r="F50" s="10">
        <v>132860.26</v>
      </c>
      <c r="G50" s="10">
        <v>3108832.25</v>
      </c>
      <c r="H50" s="10">
        <v>38124.17</v>
      </c>
      <c r="I50" s="10">
        <v>650101.69999999995</v>
      </c>
      <c r="J50" s="10">
        <v>199483.5</v>
      </c>
      <c r="K50" s="4"/>
      <c r="L50" s="4"/>
    </row>
    <row r="51" spans="1:12" x14ac:dyDescent="0.2">
      <c r="A51" s="1" t="s">
        <v>688</v>
      </c>
      <c r="B51" s="26" t="s">
        <v>706</v>
      </c>
      <c r="C51" s="10">
        <v>431723.13</v>
      </c>
      <c r="D51" s="10">
        <v>0</v>
      </c>
      <c r="E51" s="10">
        <v>2307569.9300000002</v>
      </c>
      <c r="F51" s="10">
        <v>92268.14</v>
      </c>
      <c r="G51" s="10">
        <v>483168.02</v>
      </c>
      <c r="H51" s="10">
        <v>9493.0300000000007</v>
      </c>
      <c r="I51" s="10">
        <v>296563.02</v>
      </c>
      <c r="J51" s="10">
        <v>177426.71</v>
      </c>
      <c r="K51" s="4"/>
      <c r="L51" s="4"/>
    </row>
    <row r="52" spans="1:12" x14ac:dyDescent="0.2">
      <c r="A52" s="1" t="s">
        <v>688</v>
      </c>
      <c r="B52" s="26" t="s">
        <v>707</v>
      </c>
      <c r="C52" s="10">
        <v>243000</v>
      </c>
      <c r="D52" s="10">
        <v>60000</v>
      </c>
      <c r="E52" s="10">
        <v>3136157.58</v>
      </c>
      <c r="F52" s="10">
        <v>132416.16</v>
      </c>
      <c r="G52" s="10">
        <v>1558458.52</v>
      </c>
      <c r="H52" s="10">
        <v>37518.51</v>
      </c>
      <c r="I52" s="10">
        <v>1675693.98</v>
      </c>
      <c r="J52" s="10">
        <v>408792.89</v>
      </c>
      <c r="K52" s="4"/>
      <c r="L52" s="4"/>
    </row>
    <row r="53" spans="1:12" x14ac:dyDescent="0.2">
      <c r="A53" s="1" t="s">
        <v>688</v>
      </c>
      <c r="B53" s="26" t="s">
        <v>708</v>
      </c>
      <c r="C53" s="10">
        <v>2370539</v>
      </c>
      <c r="D53" s="10">
        <v>1043781</v>
      </c>
      <c r="E53" s="10">
        <v>3670865</v>
      </c>
      <c r="F53" s="10">
        <v>285722</v>
      </c>
      <c r="G53" s="10">
        <v>2184139</v>
      </c>
      <c r="H53" s="10">
        <v>30173</v>
      </c>
      <c r="I53" s="10">
        <v>1260650</v>
      </c>
      <c r="J53" s="10">
        <v>817962</v>
      </c>
      <c r="K53" s="4"/>
      <c r="L53" s="4"/>
    </row>
    <row r="54" spans="1:12" x14ac:dyDescent="0.2">
      <c r="A54" s="1" t="s">
        <v>688</v>
      </c>
      <c r="B54" s="26" t="s">
        <v>709</v>
      </c>
      <c r="C54" s="10">
        <v>845483.38</v>
      </c>
      <c r="D54" s="10">
        <v>207976.11</v>
      </c>
      <c r="E54" s="10">
        <v>4163262.96</v>
      </c>
      <c r="F54" s="10">
        <v>99009.41</v>
      </c>
      <c r="G54" s="10">
        <v>1813955.29</v>
      </c>
      <c r="H54" s="10">
        <v>5142.55</v>
      </c>
      <c r="I54" s="10">
        <v>636049.98</v>
      </c>
      <c r="J54" s="10">
        <v>96831.29</v>
      </c>
      <c r="K54" s="4"/>
      <c r="L54" s="4"/>
    </row>
    <row r="55" spans="1:12" x14ac:dyDescent="0.2">
      <c r="A55" s="1" t="s">
        <v>688</v>
      </c>
      <c r="B55" s="26" t="s">
        <v>710</v>
      </c>
      <c r="C55" s="10">
        <v>298000.24</v>
      </c>
      <c r="D55" s="10">
        <v>0</v>
      </c>
      <c r="E55" s="10">
        <v>2505127.5699999998</v>
      </c>
      <c r="F55" s="10">
        <v>152634.04</v>
      </c>
      <c r="G55" s="10">
        <v>735789.83</v>
      </c>
      <c r="H55" s="10">
        <v>3000</v>
      </c>
      <c r="I55" s="10">
        <v>22850</v>
      </c>
      <c r="J55" s="10">
        <v>7000</v>
      </c>
      <c r="K55" s="4"/>
      <c r="L55" s="4"/>
    </row>
    <row r="56" spans="1:12" x14ac:dyDescent="0.2">
      <c r="A56" s="1" t="s">
        <v>688</v>
      </c>
      <c r="B56" s="26" t="s">
        <v>711</v>
      </c>
      <c r="C56" s="10">
        <v>315465</v>
      </c>
      <c r="D56" s="10">
        <v>22655</v>
      </c>
      <c r="E56" s="10">
        <v>2517571</v>
      </c>
      <c r="F56" s="10">
        <v>65000</v>
      </c>
      <c r="G56" s="10">
        <v>431983</v>
      </c>
      <c r="H56" s="10">
        <v>0</v>
      </c>
      <c r="I56" s="10">
        <v>0</v>
      </c>
      <c r="J56" s="10">
        <v>0</v>
      </c>
      <c r="K56" s="4"/>
      <c r="L56" s="4"/>
    </row>
    <row r="57" spans="1:12" x14ac:dyDescent="0.2">
      <c r="A57" s="1" t="s">
        <v>688</v>
      </c>
      <c r="B57" s="26" t="s">
        <v>712</v>
      </c>
      <c r="C57" s="10">
        <v>419369.42</v>
      </c>
      <c r="D57" s="10">
        <v>23198.87</v>
      </c>
      <c r="E57" s="10">
        <v>1968520.98</v>
      </c>
      <c r="F57" s="10">
        <v>69681.34</v>
      </c>
      <c r="G57" s="10">
        <v>365168.25</v>
      </c>
      <c r="H57" s="10">
        <v>6397.74</v>
      </c>
      <c r="I57" s="10">
        <v>221323.47</v>
      </c>
      <c r="J57" s="10">
        <v>147399.15</v>
      </c>
      <c r="K57" s="4"/>
      <c r="L57" s="4"/>
    </row>
    <row r="58" spans="1:12" x14ac:dyDescent="0.2">
      <c r="A58" s="1" t="s">
        <v>688</v>
      </c>
      <c r="B58" s="26" t="s">
        <v>713</v>
      </c>
      <c r="C58" s="10">
        <v>112351.97</v>
      </c>
      <c r="D58" s="10">
        <v>2700.01</v>
      </c>
      <c r="E58" s="10">
        <v>2116355.1800000002</v>
      </c>
      <c r="F58" s="10">
        <v>106892.91</v>
      </c>
      <c r="G58" s="10">
        <v>660940.9</v>
      </c>
      <c r="H58" s="10">
        <v>15779.64</v>
      </c>
      <c r="I58" s="10">
        <v>418096.07</v>
      </c>
      <c r="J58" s="10">
        <v>46.9</v>
      </c>
      <c r="K58" s="4"/>
      <c r="L58" s="4"/>
    </row>
    <row r="59" spans="1:12" x14ac:dyDescent="0.2">
      <c r="A59" s="1" t="s">
        <v>688</v>
      </c>
      <c r="B59" s="26" t="s">
        <v>714</v>
      </c>
      <c r="C59" s="10">
        <v>505200</v>
      </c>
      <c r="D59" s="10">
        <v>150000</v>
      </c>
      <c r="E59" s="10">
        <v>11226600</v>
      </c>
      <c r="F59" s="10">
        <v>475100</v>
      </c>
      <c r="G59" s="10">
        <v>19596100</v>
      </c>
      <c r="H59" s="10">
        <v>492600</v>
      </c>
      <c r="I59" s="10">
        <v>9258500</v>
      </c>
      <c r="J59" s="10">
        <v>3251000</v>
      </c>
      <c r="K59" s="4"/>
      <c r="L59" s="4"/>
    </row>
    <row r="60" spans="1:12" x14ac:dyDescent="0.2">
      <c r="A60" s="1" t="s">
        <v>688</v>
      </c>
      <c r="B60" s="26" t="s">
        <v>715</v>
      </c>
      <c r="C60" s="10">
        <v>2659278.0099999998</v>
      </c>
      <c r="D60" s="10">
        <v>1107284.71</v>
      </c>
      <c r="E60" s="10">
        <v>4429471.6500000004</v>
      </c>
      <c r="F60" s="10">
        <v>187665.75</v>
      </c>
      <c r="G60" s="10">
        <v>2676265.09</v>
      </c>
      <c r="H60" s="10">
        <v>40895.53</v>
      </c>
      <c r="I60" s="10">
        <v>681439.48</v>
      </c>
      <c r="J60" s="10">
        <v>320498.18</v>
      </c>
      <c r="K60" s="4"/>
      <c r="L60" s="4"/>
    </row>
    <row r="61" spans="1:12" x14ac:dyDescent="0.2">
      <c r="A61" s="1" t="s">
        <v>688</v>
      </c>
      <c r="B61" s="26" t="s">
        <v>716</v>
      </c>
      <c r="C61" s="10">
        <v>625686.16</v>
      </c>
      <c r="D61" s="10">
        <v>163464.94</v>
      </c>
      <c r="E61" s="10">
        <v>5441619.5</v>
      </c>
      <c r="F61" s="10">
        <v>141869.96</v>
      </c>
      <c r="G61" s="10">
        <v>3323482.4</v>
      </c>
      <c r="H61" s="10">
        <v>74764.100000000006</v>
      </c>
      <c r="I61" s="10">
        <v>1117236.6499999999</v>
      </c>
      <c r="J61" s="10">
        <v>170006.94</v>
      </c>
      <c r="K61" s="4"/>
      <c r="L61" s="4"/>
    </row>
    <row r="62" spans="1:12" x14ac:dyDescent="0.2">
      <c r="A62" s="1" t="s">
        <v>688</v>
      </c>
      <c r="B62" s="26" t="s">
        <v>717</v>
      </c>
      <c r="C62" s="10">
        <v>2314683.62</v>
      </c>
      <c r="D62" s="10">
        <v>1047770.99</v>
      </c>
      <c r="E62" s="10">
        <v>2622638.5099999998</v>
      </c>
      <c r="F62" s="10">
        <v>90293.68</v>
      </c>
      <c r="G62" s="10">
        <v>1711616.46</v>
      </c>
      <c r="H62" s="10">
        <v>37112.480000000003</v>
      </c>
      <c r="I62" s="10">
        <v>1068792</v>
      </c>
      <c r="J62" s="10">
        <v>241837.14</v>
      </c>
      <c r="K62" s="4"/>
      <c r="L62" s="4"/>
    </row>
    <row r="63" spans="1:12" x14ac:dyDescent="0.2">
      <c r="A63" s="1" t="s">
        <v>688</v>
      </c>
      <c r="B63" s="26" t="s">
        <v>718</v>
      </c>
      <c r="C63" s="10">
        <v>361553</v>
      </c>
      <c r="D63" s="10">
        <v>0</v>
      </c>
      <c r="E63" s="10">
        <v>4972564</v>
      </c>
      <c r="F63" s="10">
        <v>102136</v>
      </c>
      <c r="G63" s="10">
        <v>1619410</v>
      </c>
      <c r="H63" s="10">
        <v>19010</v>
      </c>
      <c r="I63" s="10">
        <v>1051486</v>
      </c>
      <c r="J63" s="10">
        <v>199443</v>
      </c>
      <c r="K63" s="4"/>
      <c r="L63" s="4"/>
    </row>
    <row r="64" spans="1:12" x14ac:dyDescent="0.2">
      <c r="A64" s="1" t="s">
        <v>323</v>
      </c>
      <c r="B64" s="26" t="s">
        <v>719</v>
      </c>
      <c r="C64" s="10">
        <v>438785.37</v>
      </c>
      <c r="D64" s="10">
        <v>0</v>
      </c>
      <c r="E64" s="10">
        <v>4001638.03</v>
      </c>
      <c r="F64" s="10">
        <v>159397.4</v>
      </c>
      <c r="G64" s="10">
        <v>2252770.59</v>
      </c>
      <c r="H64" s="10">
        <v>175062.19</v>
      </c>
      <c r="I64" s="10">
        <v>943711.24</v>
      </c>
      <c r="J64" s="10">
        <v>569423.35</v>
      </c>
      <c r="K64" s="4"/>
      <c r="L64" s="4"/>
    </row>
    <row r="65" spans="1:13" x14ac:dyDescent="0.2">
      <c r="B65" s="26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2">
      <c r="B66" s="26" t="s">
        <v>287</v>
      </c>
      <c r="C66" s="11">
        <f t="shared" ref="C66:J66" si="0">SUBTOTAL(9,C33:C65)</f>
        <v>37375099.669999987</v>
      </c>
      <c r="D66" s="11">
        <f t="shared" si="0"/>
        <v>12694383.369999997</v>
      </c>
      <c r="E66" s="11">
        <f t="shared" si="0"/>
        <v>168626707.59</v>
      </c>
      <c r="F66" s="11">
        <f t="shared" si="0"/>
        <v>8636718.9700000007</v>
      </c>
      <c r="G66" s="11">
        <f t="shared" si="0"/>
        <v>134369420.38000003</v>
      </c>
      <c r="H66" s="11">
        <f t="shared" si="0"/>
        <v>5299776.3000000007</v>
      </c>
      <c r="I66" s="11">
        <f t="shared" si="0"/>
        <v>63921501.769999996</v>
      </c>
      <c r="J66" s="11">
        <f t="shared" si="0"/>
        <v>16905900.780000001</v>
      </c>
      <c r="K66" s="4"/>
      <c r="L66" s="4"/>
    </row>
    <row r="67" spans="1:13" x14ac:dyDescent="0.2">
      <c r="B67" s="26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8.75" x14ac:dyDescent="0.3">
      <c r="B68" s="230" t="s">
        <v>320</v>
      </c>
      <c r="C68" s="230"/>
      <c r="D68" s="230"/>
      <c r="E68" s="230"/>
      <c r="F68" s="230"/>
      <c r="G68" s="230"/>
      <c r="H68" s="230"/>
      <c r="I68" s="230"/>
      <c r="J68" s="230"/>
      <c r="K68" s="230"/>
      <c r="L68" s="230"/>
    </row>
    <row r="69" spans="1:13" ht="25.5" customHeight="1" x14ac:dyDescent="0.2">
      <c r="B69" s="13" t="s">
        <v>594</v>
      </c>
      <c r="C69" s="231" t="s">
        <v>398</v>
      </c>
      <c r="D69" s="232"/>
      <c r="E69" s="231" t="s">
        <v>353</v>
      </c>
      <c r="F69" s="236"/>
      <c r="G69" s="235"/>
      <c r="H69" s="235"/>
      <c r="I69" s="235"/>
      <c r="J69" s="235"/>
      <c r="K69" s="236" t="s">
        <v>162</v>
      </c>
      <c r="L69" s="232"/>
      <c r="M69" s="6"/>
    </row>
    <row r="70" spans="1:13" x14ac:dyDescent="0.2">
      <c r="B70" s="26"/>
      <c r="C70" s="27" t="s">
        <v>313</v>
      </c>
      <c r="D70" s="27" t="s">
        <v>314</v>
      </c>
      <c r="E70" s="27" t="s">
        <v>313</v>
      </c>
      <c r="F70" s="27" t="s">
        <v>314</v>
      </c>
      <c r="G70" s="27"/>
      <c r="H70" s="27"/>
      <c r="I70" s="28"/>
      <c r="J70" s="28"/>
      <c r="K70" s="27" t="s">
        <v>313</v>
      </c>
      <c r="L70" s="27" t="s">
        <v>314</v>
      </c>
    </row>
    <row r="71" spans="1:13" x14ac:dyDescent="0.2">
      <c r="B71" s="26"/>
      <c r="C71" s="27" t="s">
        <v>315</v>
      </c>
      <c r="D71" s="27" t="s">
        <v>315</v>
      </c>
      <c r="E71" s="27" t="s">
        <v>315</v>
      </c>
      <c r="F71" s="27" t="s">
        <v>315</v>
      </c>
      <c r="G71" s="27"/>
      <c r="H71" s="27"/>
      <c r="I71" s="28"/>
      <c r="J71" s="28"/>
      <c r="K71" s="27" t="s">
        <v>315</v>
      </c>
      <c r="L71" s="27" t="s">
        <v>315</v>
      </c>
    </row>
    <row r="72" spans="1:13" x14ac:dyDescent="0.2">
      <c r="B72" s="26"/>
      <c r="C72" s="10"/>
      <c r="D72" s="10"/>
      <c r="E72" s="10"/>
      <c r="F72" s="10"/>
      <c r="G72" s="10"/>
      <c r="H72" s="10"/>
      <c r="I72" s="4"/>
      <c r="J72" s="4"/>
      <c r="K72" s="10"/>
      <c r="L72" s="10"/>
    </row>
    <row r="73" spans="1:13" x14ac:dyDescent="0.2">
      <c r="A73" s="1" t="s">
        <v>688</v>
      </c>
      <c r="B73" s="26" t="s">
        <v>692</v>
      </c>
      <c r="C73" s="10">
        <v>2803400</v>
      </c>
      <c r="D73" s="10">
        <v>155200</v>
      </c>
      <c r="E73" s="10">
        <v>0</v>
      </c>
      <c r="F73" s="10">
        <v>0</v>
      </c>
      <c r="G73" s="10"/>
      <c r="H73" s="10"/>
      <c r="I73" s="4"/>
      <c r="J73" s="4"/>
      <c r="K73" s="10">
        <f t="shared" ref="K73:K103" si="1">C34+E34+G34+I34+C73+E73</f>
        <v>23086300</v>
      </c>
      <c r="L73" s="10">
        <f t="shared" ref="L73:L103" si="2">D34+F34+H34+J34+D73+F73</f>
        <v>2305400</v>
      </c>
    </row>
    <row r="74" spans="1:13" x14ac:dyDescent="0.2">
      <c r="A74" s="1" t="s">
        <v>688</v>
      </c>
      <c r="B74" s="26" t="s">
        <v>695</v>
      </c>
      <c r="C74" s="10">
        <v>18182801</v>
      </c>
      <c r="D74" s="10">
        <v>2671265</v>
      </c>
      <c r="E74" s="10">
        <v>0</v>
      </c>
      <c r="F74" s="10">
        <v>1540000</v>
      </c>
      <c r="G74" s="10"/>
      <c r="H74" s="10"/>
      <c r="I74" s="4"/>
      <c r="J74" s="4"/>
      <c r="K74" s="10">
        <f t="shared" si="1"/>
        <v>102786965</v>
      </c>
      <c r="L74" s="10">
        <f t="shared" si="2"/>
        <v>15111921</v>
      </c>
    </row>
    <row r="75" spans="1:13" x14ac:dyDescent="0.2">
      <c r="A75" s="1" t="s">
        <v>688</v>
      </c>
      <c r="B75" s="26" t="s">
        <v>698</v>
      </c>
      <c r="C75" s="10">
        <v>6353853.4699999997</v>
      </c>
      <c r="D75" s="10">
        <v>2323694.58</v>
      </c>
      <c r="E75" s="10">
        <v>626276.03</v>
      </c>
      <c r="F75" s="10">
        <v>415115.64</v>
      </c>
      <c r="G75" s="10"/>
      <c r="H75" s="10"/>
      <c r="I75" s="4"/>
      <c r="J75" s="4"/>
      <c r="K75" s="10">
        <f t="shared" si="1"/>
        <v>17522026</v>
      </c>
      <c r="L75" s="10">
        <f t="shared" si="2"/>
        <v>5061273.72</v>
      </c>
    </row>
    <row r="76" spans="1:13" x14ac:dyDescent="0.2">
      <c r="A76" s="1" t="s">
        <v>688</v>
      </c>
      <c r="B76" s="26" t="s">
        <v>689</v>
      </c>
      <c r="C76" s="10">
        <v>1223291.51</v>
      </c>
      <c r="D76" s="10">
        <v>83968</v>
      </c>
      <c r="E76" s="10">
        <v>0</v>
      </c>
      <c r="F76" s="10">
        <v>0</v>
      </c>
      <c r="G76" s="10"/>
      <c r="H76" s="10"/>
      <c r="I76" s="4"/>
      <c r="J76" s="4"/>
      <c r="K76" s="10">
        <f t="shared" si="1"/>
        <v>4098904.8200000003</v>
      </c>
      <c r="L76" s="10">
        <f t="shared" si="2"/>
        <v>139088</v>
      </c>
    </row>
    <row r="77" spans="1:13" x14ac:dyDescent="0.2">
      <c r="A77" s="1" t="s">
        <v>688</v>
      </c>
      <c r="B77" s="26" t="s">
        <v>690</v>
      </c>
      <c r="C77" s="10">
        <v>1674795.27</v>
      </c>
      <c r="D77" s="10">
        <v>459818.96</v>
      </c>
      <c r="E77" s="10">
        <v>798.42</v>
      </c>
      <c r="F77" s="10">
        <v>0</v>
      </c>
      <c r="G77" s="10"/>
      <c r="H77" s="10"/>
      <c r="I77" s="4"/>
      <c r="J77" s="4"/>
      <c r="K77" s="10">
        <f t="shared" si="1"/>
        <v>5675680.4800000004</v>
      </c>
      <c r="L77" s="10">
        <f t="shared" si="2"/>
        <v>1505621.1300000001</v>
      </c>
    </row>
    <row r="78" spans="1:13" x14ac:dyDescent="0.2">
      <c r="A78" s="1" t="s">
        <v>688</v>
      </c>
      <c r="B78" s="26" t="s">
        <v>691</v>
      </c>
      <c r="C78" s="10">
        <v>1408736.75</v>
      </c>
      <c r="D78" s="10">
        <v>244743.53</v>
      </c>
      <c r="E78" s="10">
        <v>0</v>
      </c>
      <c r="F78" s="10">
        <v>0</v>
      </c>
      <c r="G78" s="10"/>
      <c r="H78" s="10"/>
      <c r="I78" s="4"/>
      <c r="J78" s="4"/>
      <c r="K78" s="10">
        <f t="shared" si="1"/>
        <v>10481625.720000001</v>
      </c>
      <c r="L78" s="10">
        <f t="shared" si="2"/>
        <v>1284577.8999999999</v>
      </c>
    </row>
    <row r="79" spans="1:13" x14ac:dyDescent="0.2">
      <c r="A79" s="1" t="s">
        <v>688</v>
      </c>
      <c r="B79" s="26" t="s">
        <v>693</v>
      </c>
      <c r="C79" s="10">
        <v>2076042</v>
      </c>
      <c r="D79" s="10">
        <v>147941</v>
      </c>
      <c r="E79" s="10">
        <v>485636</v>
      </c>
      <c r="F79" s="10">
        <v>69788</v>
      </c>
      <c r="G79" s="10"/>
      <c r="H79" s="10"/>
      <c r="I79" s="4"/>
      <c r="J79" s="4"/>
      <c r="K79" s="10">
        <f t="shared" si="1"/>
        <v>29101137</v>
      </c>
      <c r="L79" s="10">
        <f t="shared" si="2"/>
        <v>3208084</v>
      </c>
    </row>
    <row r="80" spans="1:13" x14ac:dyDescent="0.2">
      <c r="A80" s="1" t="s">
        <v>688</v>
      </c>
      <c r="B80" s="26" t="s">
        <v>694</v>
      </c>
      <c r="C80" s="10">
        <v>2118872</v>
      </c>
      <c r="D80" s="10">
        <v>289588</v>
      </c>
      <c r="E80" s="10">
        <v>0</v>
      </c>
      <c r="F80" s="10">
        <v>0</v>
      </c>
      <c r="G80" s="10"/>
      <c r="H80" s="10"/>
      <c r="I80" s="4"/>
      <c r="J80" s="4"/>
      <c r="K80" s="10">
        <f t="shared" si="1"/>
        <v>9609521</v>
      </c>
      <c r="L80" s="10">
        <f t="shared" si="2"/>
        <v>645204</v>
      </c>
    </row>
    <row r="81" spans="1:12" x14ac:dyDescent="0.2">
      <c r="A81" s="1" t="s">
        <v>688</v>
      </c>
      <c r="B81" s="26" t="s">
        <v>696</v>
      </c>
      <c r="C81" s="10">
        <v>5086532.6900000004</v>
      </c>
      <c r="D81" s="10">
        <v>892549.31</v>
      </c>
      <c r="E81" s="10">
        <v>1814216.57</v>
      </c>
      <c r="F81" s="10">
        <v>1951800</v>
      </c>
      <c r="G81" s="10"/>
      <c r="H81" s="10"/>
      <c r="I81" s="4"/>
      <c r="J81" s="4"/>
      <c r="K81" s="10">
        <f t="shared" si="1"/>
        <v>34263070.82</v>
      </c>
      <c r="L81" s="10">
        <f t="shared" si="2"/>
        <v>5406908.9399999995</v>
      </c>
    </row>
    <row r="82" spans="1:12" x14ac:dyDescent="0.2">
      <c r="A82" s="1" t="s">
        <v>688</v>
      </c>
      <c r="B82" s="26" t="s">
        <v>697</v>
      </c>
      <c r="C82" s="10">
        <v>5442646.6699999999</v>
      </c>
      <c r="D82" s="10">
        <v>593187.28</v>
      </c>
      <c r="E82" s="10">
        <v>0</v>
      </c>
      <c r="F82" s="10">
        <v>0</v>
      </c>
      <c r="G82" s="10"/>
      <c r="H82" s="10"/>
      <c r="I82" s="4"/>
      <c r="J82" s="4"/>
      <c r="K82" s="10">
        <f t="shared" si="1"/>
        <v>44834641.43</v>
      </c>
      <c r="L82" s="10">
        <f t="shared" si="2"/>
        <v>2476423.5099999998</v>
      </c>
    </row>
    <row r="83" spans="1:12" x14ac:dyDescent="0.2">
      <c r="A83" s="1" t="s">
        <v>688</v>
      </c>
      <c r="B83" s="26" t="s">
        <v>699</v>
      </c>
      <c r="C83" s="10">
        <v>395016.52</v>
      </c>
      <c r="D83" s="10">
        <v>65320.3</v>
      </c>
      <c r="E83" s="10">
        <v>1643495.53</v>
      </c>
      <c r="F83" s="10">
        <v>1381948.13</v>
      </c>
      <c r="G83" s="10"/>
      <c r="H83" s="10"/>
      <c r="I83" s="4"/>
      <c r="J83" s="4"/>
      <c r="K83" s="10">
        <f t="shared" si="1"/>
        <v>8833235.9900000002</v>
      </c>
      <c r="L83" s="10">
        <f t="shared" si="2"/>
        <v>3685531.55</v>
      </c>
    </row>
    <row r="84" spans="1:12" x14ac:dyDescent="0.2">
      <c r="A84" s="1" t="s">
        <v>688</v>
      </c>
      <c r="B84" s="26" t="s">
        <v>700</v>
      </c>
      <c r="C84" s="10">
        <v>1198774.22</v>
      </c>
      <c r="D84" s="10">
        <v>308228.77</v>
      </c>
      <c r="E84" s="10">
        <v>0</v>
      </c>
      <c r="F84" s="10">
        <v>0</v>
      </c>
      <c r="G84" s="10"/>
      <c r="H84" s="10"/>
      <c r="I84" s="4"/>
      <c r="J84" s="4"/>
      <c r="K84" s="10">
        <f t="shared" si="1"/>
        <v>8380630.2799999993</v>
      </c>
      <c r="L84" s="10">
        <f t="shared" si="2"/>
        <v>745589.24</v>
      </c>
    </row>
    <row r="85" spans="1:12" x14ac:dyDescent="0.2">
      <c r="A85" s="1" t="s">
        <v>688</v>
      </c>
      <c r="B85" s="26" t="s">
        <v>701</v>
      </c>
      <c r="C85" s="10">
        <v>815222.76</v>
      </c>
      <c r="D85" s="10">
        <v>46782.81</v>
      </c>
      <c r="E85" s="10">
        <v>0</v>
      </c>
      <c r="F85" s="10">
        <v>0</v>
      </c>
      <c r="G85" s="10"/>
      <c r="H85" s="10"/>
      <c r="I85" s="4"/>
      <c r="J85" s="4"/>
      <c r="K85" s="10">
        <f t="shared" si="1"/>
        <v>11143832.27</v>
      </c>
      <c r="L85" s="10">
        <f t="shared" si="2"/>
        <v>1141710.8000000003</v>
      </c>
    </row>
    <row r="86" spans="1:12" x14ac:dyDescent="0.2">
      <c r="A86" s="1" t="s">
        <v>688</v>
      </c>
      <c r="B86" s="26" t="s">
        <v>702</v>
      </c>
      <c r="C86" s="10">
        <v>664734.59</v>
      </c>
      <c r="D86" s="10">
        <v>77322.61</v>
      </c>
      <c r="E86" s="10">
        <v>0</v>
      </c>
      <c r="F86" s="10">
        <v>0</v>
      </c>
      <c r="G86" s="10"/>
      <c r="H86" s="10"/>
      <c r="I86" s="4"/>
      <c r="J86" s="4"/>
      <c r="K86" s="10">
        <f t="shared" si="1"/>
        <v>6251302.5600000005</v>
      </c>
      <c r="L86" s="10">
        <f t="shared" si="2"/>
        <v>198363.97</v>
      </c>
    </row>
    <row r="87" spans="1:12" x14ac:dyDescent="0.2">
      <c r="A87" s="1" t="s">
        <v>688</v>
      </c>
      <c r="B87" s="26" t="s">
        <v>703</v>
      </c>
      <c r="C87" s="10">
        <v>1282610.23</v>
      </c>
      <c r="D87" s="10">
        <v>657874.22</v>
      </c>
      <c r="E87" s="10">
        <v>120587.28</v>
      </c>
      <c r="F87" s="10">
        <v>120000</v>
      </c>
      <c r="G87" s="10"/>
      <c r="H87" s="10"/>
      <c r="I87" s="4"/>
      <c r="J87" s="4"/>
      <c r="K87" s="10">
        <f t="shared" si="1"/>
        <v>5345432.7600000007</v>
      </c>
      <c r="L87" s="10">
        <f t="shared" si="2"/>
        <v>1327856.5699999998</v>
      </c>
    </row>
    <row r="88" spans="1:12" x14ac:dyDescent="0.2">
      <c r="A88" s="1" t="s">
        <v>688</v>
      </c>
      <c r="B88" s="26" t="s">
        <v>704</v>
      </c>
      <c r="C88" s="10">
        <v>692369.63</v>
      </c>
      <c r="D88" s="10">
        <v>94341.46</v>
      </c>
      <c r="E88" s="10">
        <v>2844.34</v>
      </c>
      <c r="F88" s="10">
        <v>0</v>
      </c>
      <c r="G88" s="10"/>
      <c r="H88" s="10"/>
      <c r="I88" s="4"/>
      <c r="J88" s="4"/>
      <c r="K88" s="10">
        <f t="shared" si="1"/>
        <v>3268396.2799999993</v>
      </c>
      <c r="L88" s="10">
        <f t="shared" si="2"/>
        <v>169700.02000000002</v>
      </c>
    </row>
    <row r="89" spans="1:12" x14ac:dyDescent="0.2">
      <c r="A89" s="1" t="s">
        <v>688</v>
      </c>
      <c r="B89" s="26" t="s">
        <v>705</v>
      </c>
      <c r="C89" s="10">
        <v>3302332.3</v>
      </c>
      <c r="D89" s="10">
        <v>580037.74</v>
      </c>
      <c r="E89" s="10">
        <v>9654.89</v>
      </c>
      <c r="F89" s="10">
        <v>0</v>
      </c>
      <c r="G89" s="10"/>
      <c r="H89" s="10"/>
      <c r="I89" s="4"/>
      <c r="J89" s="4"/>
      <c r="K89" s="10">
        <f t="shared" si="1"/>
        <v>13948848.240000002</v>
      </c>
      <c r="L89" s="10">
        <f t="shared" si="2"/>
        <v>950505.66999999993</v>
      </c>
    </row>
    <row r="90" spans="1:12" x14ac:dyDescent="0.2">
      <c r="A90" s="1" t="s">
        <v>688</v>
      </c>
      <c r="B90" s="26" t="s">
        <v>706</v>
      </c>
      <c r="C90" s="10">
        <v>378359.26</v>
      </c>
      <c r="D90" s="10">
        <v>52567.42</v>
      </c>
      <c r="E90" s="10">
        <v>0</v>
      </c>
      <c r="F90" s="10">
        <v>30000</v>
      </c>
      <c r="G90" s="10"/>
      <c r="H90" s="10"/>
      <c r="I90" s="4"/>
      <c r="J90" s="4"/>
      <c r="K90" s="10">
        <f t="shared" si="1"/>
        <v>3897383.3600000003</v>
      </c>
      <c r="L90" s="10">
        <f t="shared" si="2"/>
        <v>361755.3</v>
      </c>
    </row>
    <row r="91" spans="1:12" x14ac:dyDescent="0.2">
      <c r="A91" s="1" t="s">
        <v>688</v>
      </c>
      <c r="B91" s="26" t="s">
        <v>707</v>
      </c>
      <c r="C91" s="10">
        <v>1887573.59</v>
      </c>
      <c r="D91" s="10">
        <v>220963.22</v>
      </c>
      <c r="E91" s="10">
        <v>0</v>
      </c>
      <c r="F91" s="10">
        <v>0</v>
      </c>
      <c r="G91" s="10"/>
      <c r="H91" s="10"/>
      <c r="I91" s="4"/>
      <c r="J91" s="4"/>
      <c r="K91" s="10">
        <f t="shared" si="1"/>
        <v>8500883.6699999999</v>
      </c>
      <c r="L91" s="10">
        <f t="shared" si="2"/>
        <v>859690.78</v>
      </c>
    </row>
    <row r="92" spans="1:12" x14ac:dyDescent="0.2">
      <c r="A92" s="1" t="s">
        <v>688</v>
      </c>
      <c r="B92" s="26" t="s">
        <v>708</v>
      </c>
      <c r="C92" s="10">
        <v>1514309</v>
      </c>
      <c r="D92" s="10">
        <v>549460</v>
      </c>
      <c r="E92" s="10">
        <v>0</v>
      </c>
      <c r="F92" s="10">
        <v>0</v>
      </c>
      <c r="G92" s="10"/>
      <c r="H92" s="10"/>
      <c r="I92" s="4"/>
      <c r="J92" s="4"/>
      <c r="K92" s="10">
        <f t="shared" si="1"/>
        <v>11000502</v>
      </c>
      <c r="L92" s="10">
        <f t="shared" si="2"/>
        <v>2727098</v>
      </c>
    </row>
    <row r="93" spans="1:12" x14ac:dyDescent="0.2">
      <c r="A93" s="1" t="s">
        <v>688</v>
      </c>
      <c r="B93" s="26" t="s">
        <v>709</v>
      </c>
      <c r="C93" s="10">
        <v>1024109.97</v>
      </c>
      <c r="D93" s="10">
        <v>53844.31</v>
      </c>
      <c r="E93" s="10">
        <v>2606.2800000000002</v>
      </c>
      <c r="F93" s="10">
        <v>917.61</v>
      </c>
      <c r="G93" s="10"/>
      <c r="H93" s="10"/>
      <c r="I93" s="4"/>
      <c r="J93" s="4"/>
      <c r="K93" s="10">
        <f t="shared" si="1"/>
        <v>8485467.8599999994</v>
      </c>
      <c r="L93" s="10">
        <f t="shared" si="2"/>
        <v>463721.27999999997</v>
      </c>
    </row>
    <row r="94" spans="1:12" x14ac:dyDescent="0.2">
      <c r="A94" s="1" t="s">
        <v>688</v>
      </c>
      <c r="B94" s="26" t="s">
        <v>710</v>
      </c>
      <c r="C94" s="10">
        <v>1210619.57</v>
      </c>
      <c r="D94" s="10">
        <v>84331.54</v>
      </c>
      <c r="E94" s="10">
        <v>31000</v>
      </c>
      <c r="F94" s="10">
        <v>31000</v>
      </c>
      <c r="G94" s="10"/>
      <c r="H94" s="10"/>
      <c r="I94" s="4"/>
      <c r="J94" s="4"/>
      <c r="K94" s="10">
        <f t="shared" si="1"/>
        <v>4803387.21</v>
      </c>
      <c r="L94" s="10">
        <f t="shared" si="2"/>
        <v>277965.58</v>
      </c>
    </row>
    <row r="95" spans="1:12" x14ac:dyDescent="0.2">
      <c r="A95" s="1" t="s">
        <v>688</v>
      </c>
      <c r="B95" s="26" t="s">
        <v>711</v>
      </c>
      <c r="C95" s="10">
        <v>517865</v>
      </c>
      <c r="D95" s="10">
        <v>238472</v>
      </c>
      <c r="E95" s="10">
        <v>0</v>
      </c>
      <c r="F95" s="10">
        <v>0</v>
      </c>
      <c r="G95" s="10"/>
      <c r="H95" s="10"/>
      <c r="I95" s="4"/>
      <c r="J95" s="4"/>
      <c r="K95" s="10">
        <f t="shared" si="1"/>
        <v>3782884</v>
      </c>
      <c r="L95" s="10">
        <f t="shared" si="2"/>
        <v>326127</v>
      </c>
    </row>
    <row r="96" spans="1:12" x14ac:dyDescent="0.2">
      <c r="A96" s="1" t="s">
        <v>688</v>
      </c>
      <c r="B96" s="26" t="s">
        <v>712</v>
      </c>
      <c r="C96" s="10">
        <v>1071506.04</v>
      </c>
      <c r="D96" s="10">
        <v>347094.63</v>
      </c>
      <c r="E96" s="10">
        <v>0</v>
      </c>
      <c r="F96" s="10">
        <v>0</v>
      </c>
      <c r="G96" s="10"/>
      <c r="H96" s="10"/>
      <c r="I96" s="4"/>
      <c r="J96" s="4"/>
      <c r="K96" s="10">
        <f t="shared" si="1"/>
        <v>4045888.16</v>
      </c>
      <c r="L96" s="10">
        <f t="shared" si="2"/>
        <v>593771.73</v>
      </c>
    </row>
    <row r="97" spans="1:13" x14ac:dyDescent="0.2">
      <c r="A97" s="1" t="s">
        <v>688</v>
      </c>
      <c r="B97" s="26" t="s">
        <v>713</v>
      </c>
      <c r="C97" s="10">
        <v>821053.73</v>
      </c>
      <c r="D97" s="10">
        <v>101774.48</v>
      </c>
      <c r="E97" s="10">
        <v>0</v>
      </c>
      <c r="F97" s="10">
        <v>0</v>
      </c>
      <c r="G97" s="10"/>
      <c r="H97" s="10"/>
      <c r="I97" s="4"/>
      <c r="J97" s="4"/>
      <c r="K97" s="10">
        <f t="shared" si="1"/>
        <v>4128797.85</v>
      </c>
      <c r="L97" s="10">
        <f t="shared" si="2"/>
        <v>227193.94</v>
      </c>
    </row>
    <row r="98" spans="1:13" x14ac:dyDescent="0.2">
      <c r="A98" s="1" t="s">
        <v>688</v>
      </c>
      <c r="B98" s="26" t="s">
        <v>714</v>
      </c>
      <c r="C98" s="10">
        <v>2059200</v>
      </c>
      <c r="D98" s="10">
        <v>560700</v>
      </c>
      <c r="E98" s="10">
        <v>0</v>
      </c>
      <c r="F98" s="10">
        <v>0</v>
      </c>
      <c r="G98" s="10"/>
      <c r="H98" s="10"/>
      <c r="I98" s="4"/>
      <c r="J98" s="4"/>
      <c r="K98" s="10">
        <f t="shared" si="1"/>
        <v>42645600</v>
      </c>
      <c r="L98" s="10">
        <f t="shared" si="2"/>
        <v>4929400</v>
      </c>
    </row>
    <row r="99" spans="1:13" x14ac:dyDescent="0.2">
      <c r="A99" s="1" t="s">
        <v>688</v>
      </c>
      <c r="B99" s="26" t="s">
        <v>715</v>
      </c>
      <c r="C99" s="10">
        <v>1522720.87</v>
      </c>
      <c r="D99" s="10">
        <v>189656.15</v>
      </c>
      <c r="E99" s="10">
        <v>985005.43</v>
      </c>
      <c r="F99" s="10">
        <v>959809.15</v>
      </c>
      <c r="G99" s="10"/>
      <c r="H99" s="10"/>
      <c r="I99" s="4"/>
      <c r="J99" s="4"/>
      <c r="K99" s="10">
        <f t="shared" si="1"/>
        <v>12954180.530000001</v>
      </c>
      <c r="L99" s="10">
        <f t="shared" si="2"/>
        <v>2805809.4699999997</v>
      </c>
    </row>
    <row r="100" spans="1:13" x14ac:dyDescent="0.2">
      <c r="A100" s="1" t="s">
        <v>688</v>
      </c>
      <c r="B100" s="26" t="s">
        <v>716</v>
      </c>
      <c r="C100" s="10">
        <v>2582978.5099999998</v>
      </c>
      <c r="D100" s="10">
        <v>419320.77</v>
      </c>
      <c r="E100" s="10">
        <v>945050.5</v>
      </c>
      <c r="F100" s="10">
        <v>933612</v>
      </c>
      <c r="G100" s="10"/>
      <c r="H100" s="10"/>
      <c r="I100" s="4"/>
      <c r="J100" s="4"/>
      <c r="K100" s="10">
        <f t="shared" si="1"/>
        <v>14036053.720000001</v>
      </c>
      <c r="L100" s="10">
        <f t="shared" si="2"/>
        <v>1903038.71</v>
      </c>
    </row>
    <row r="101" spans="1:13" x14ac:dyDescent="0.2">
      <c r="A101" s="1" t="s">
        <v>688</v>
      </c>
      <c r="B101" s="26" t="s">
        <v>717</v>
      </c>
      <c r="C101" s="10">
        <v>1109385.02</v>
      </c>
      <c r="D101" s="10">
        <v>135616.48000000001</v>
      </c>
      <c r="E101" s="10">
        <v>154110.19</v>
      </c>
      <c r="F101" s="10">
        <v>91764.73</v>
      </c>
      <c r="G101" s="10"/>
      <c r="H101" s="10"/>
      <c r="I101" s="4"/>
      <c r="J101" s="4"/>
      <c r="K101" s="10">
        <f t="shared" si="1"/>
        <v>8981225.7999999989</v>
      </c>
      <c r="L101" s="10">
        <f t="shared" si="2"/>
        <v>1644395.5</v>
      </c>
    </row>
    <row r="102" spans="1:13" x14ac:dyDescent="0.2">
      <c r="A102" s="1" t="s">
        <v>688</v>
      </c>
      <c r="B102" s="26" t="s">
        <v>718</v>
      </c>
      <c r="C102" s="10">
        <v>1578525</v>
      </c>
      <c r="D102" s="10">
        <v>207911</v>
      </c>
      <c r="E102" s="10">
        <v>0</v>
      </c>
      <c r="F102" s="10">
        <v>0</v>
      </c>
      <c r="G102" s="10"/>
      <c r="H102" s="10"/>
      <c r="I102" s="4"/>
      <c r="J102" s="4"/>
      <c r="K102" s="10">
        <f t="shared" si="1"/>
        <v>9583538</v>
      </c>
      <c r="L102" s="10">
        <f t="shared" si="2"/>
        <v>528500</v>
      </c>
    </row>
    <row r="103" spans="1:13" x14ac:dyDescent="0.2">
      <c r="A103" s="1" t="s">
        <v>423</v>
      </c>
      <c r="B103" s="26" t="s">
        <v>719</v>
      </c>
      <c r="C103" s="10">
        <v>911560.14</v>
      </c>
      <c r="D103" s="10">
        <v>88450.49</v>
      </c>
      <c r="E103" s="10">
        <v>19070.43</v>
      </c>
      <c r="F103" s="10">
        <v>13000</v>
      </c>
      <c r="G103" s="10"/>
      <c r="H103" s="10"/>
      <c r="I103" s="4"/>
      <c r="J103" s="4"/>
      <c r="K103" s="10">
        <f t="shared" si="1"/>
        <v>8567535.7999999989</v>
      </c>
      <c r="L103" s="10">
        <f t="shared" si="2"/>
        <v>1005333.4299999999</v>
      </c>
    </row>
    <row r="104" spans="1:13" x14ac:dyDescent="0.2">
      <c r="B104" s="26"/>
      <c r="C104" s="10"/>
      <c r="D104" s="10"/>
      <c r="E104" s="10"/>
      <c r="F104" s="10"/>
      <c r="G104" s="10"/>
      <c r="H104" s="10"/>
      <c r="I104" s="4"/>
      <c r="J104" s="4"/>
      <c r="K104" s="10"/>
      <c r="L104" s="10"/>
    </row>
    <row r="105" spans="1:13" x14ac:dyDescent="0.2">
      <c r="B105" s="26" t="s">
        <v>287</v>
      </c>
      <c r="C105" s="11">
        <f>SUBTOTAL(9,C72:C104)</f>
        <v>72911797.309999987</v>
      </c>
      <c r="D105" s="11">
        <f>SUBTOTAL(9,D72:D104)</f>
        <v>12942026.060000004</v>
      </c>
      <c r="E105" s="11">
        <f>SUBTOTAL(9,E72:E104)</f>
        <v>6840351.8900000006</v>
      </c>
      <c r="F105" s="11">
        <f>SUBTOTAL(9,F72:F104)</f>
        <v>7538755.2600000007</v>
      </c>
      <c r="G105" s="4"/>
      <c r="H105" s="4"/>
      <c r="I105" s="4"/>
      <c r="J105" s="4"/>
      <c r="K105" s="11">
        <f>SUBTOTAL(9,K72:K104)</f>
        <v>484044878.61000001</v>
      </c>
      <c r="L105" s="11">
        <f>SUBTOTAL(9,L72:L104)</f>
        <v>64017560.739999987</v>
      </c>
    </row>
    <row r="106" spans="1:13" x14ac:dyDescent="0.2"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</row>
    <row r="107" spans="1:13" x14ac:dyDescent="0.2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39.75" customHeight="1" x14ac:dyDescent="0.2">
      <c r="B108" s="26"/>
      <c r="C108" s="235"/>
      <c r="D108" s="235"/>
      <c r="E108" s="235"/>
      <c r="F108" s="235"/>
      <c r="G108" s="235"/>
      <c r="H108" s="235"/>
      <c r="I108" s="235"/>
      <c r="J108" s="241"/>
      <c r="K108" s="231" t="s">
        <v>162</v>
      </c>
      <c r="L108" s="246"/>
      <c r="M108" s="6"/>
    </row>
    <row r="109" spans="1:13" x14ac:dyDescent="0.2">
      <c r="B109" s="15"/>
      <c r="C109" s="28"/>
      <c r="D109" s="28"/>
      <c r="E109" s="28"/>
      <c r="F109" s="28"/>
      <c r="G109" s="26"/>
      <c r="H109" s="28"/>
      <c r="I109" s="27"/>
      <c r="J109" s="27"/>
      <c r="K109" s="149" t="s">
        <v>313</v>
      </c>
      <c r="L109" s="149" t="s">
        <v>314</v>
      </c>
    </row>
    <row r="110" spans="1:13" x14ac:dyDescent="0.2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315</v>
      </c>
      <c r="L110" s="28" t="s">
        <v>315</v>
      </c>
      <c r="M110" s="6"/>
    </row>
    <row r="111" spans="1:13" x14ac:dyDescent="0.2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3" x14ac:dyDescent="0.2">
      <c r="A112" s="31" t="s">
        <v>175</v>
      </c>
      <c r="B112" s="26"/>
      <c r="C112" s="4"/>
      <c r="D112" s="4"/>
      <c r="E112" s="4"/>
      <c r="F112" s="4"/>
      <c r="G112" s="4"/>
      <c r="H112" s="240" t="s">
        <v>595</v>
      </c>
      <c r="I112" s="240"/>
      <c r="J112" s="240"/>
      <c r="K112" s="145">
        <v>0</v>
      </c>
      <c r="L112" s="145">
        <v>0</v>
      </c>
    </row>
    <row r="113" spans="1:12" x14ac:dyDescent="0.2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484044878.61000001</v>
      </c>
      <c r="L113" s="15">
        <f>L105+L112</f>
        <v>64017560.739999987</v>
      </c>
    </row>
    <row r="114" spans="1:12" x14ac:dyDescent="0.2">
      <c r="A114" s="31" t="s">
        <v>77</v>
      </c>
      <c r="B114" s="26"/>
      <c r="C114" s="4"/>
      <c r="D114" s="4"/>
      <c r="E114" s="4"/>
      <c r="F114" s="4"/>
      <c r="G114" s="4"/>
      <c r="H114" s="238" t="s">
        <v>560</v>
      </c>
      <c r="I114" s="238"/>
      <c r="J114" s="238"/>
      <c r="K114" s="4">
        <v>2465530.3199999998</v>
      </c>
      <c r="L114" s="4">
        <v>2465530.3199999998</v>
      </c>
    </row>
    <row r="115" spans="1:12" ht="13.5" thickBot="1" x14ac:dyDescent="0.25">
      <c r="A115" s="31"/>
      <c r="B115" s="10"/>
      <c r="C115" s="10"/>
      <c r="D115" s="10"/>
      <c r="E115" s="10"/>
      <c r="F115" s="10"/>
      <c r="G115" s="10"/>
      <c r="H115" s="126"/>
      <c r="I115" s="126"/>
      <c r="J115" s="126"/>
      <c r="K115" s="126"/>
      <c r="L115" s="126"/>
    </row>
    <row r="116" spans="1:12" ht="14.25" thickTop="1" thickBot="1" x14ac:dyDescent="0.25">
      <c r="B116" s="10"/>
      <c r="C116" s="10"/>
      <c r="D116" s="10"/>
      <c r="E116" s="10"/>
      <c r="F116" s="10"/>
      <c r="G116" s="10"/>
      <c r="H116" s="239" t="s">
        <v>176</v>
      </c>
      <c r="I116" s="239"/>
      <c r="J116" s="239"/>
      <c r="K116" s="128">
        <f>K113-K114</f>
        <v>481579348.29000002</v>
      </c>
      <c r="L116" s="164">
        <f>L113-L114</f>
        <v>61552030.419999987</v>
      </c>
    </row>
    <row r="117" spans="1:12" ht="13.5" thickTop="1" x14ac:dyDescent="0.2">
      <c r="B117" s="26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2">
      <c r="L118" s="6"/>
    </row>
    <row r="119" spans="1:12" x14ac:dyDescent="0.2">
      <c r="C119" s="41"/>
      <c r="D119" s="41"/>
      <c r="L119" s="6"/>
    </row>
    <row r="120" spans="1:12" x14ac:dyDescent="0.2">
      <c r="C120" s="7"/>
      <c r="L120" s="6"/>
    </row>
    <row r="121" spans="1:12" x14ac:dyDescent="0.2">
      <c r="C121" s="7"/>
    </row>
    <row r="122" spans="1:12" x14ac:dyDescent="0.2">
      <c r="C122" s="7"/>
      <c r="D122" s="7"/>
    </row>
    <row r="123" spans="1:12" x14ac:dyDescent="0.2">
      <c r="C123" s="7"/>
    </row>
  </sheetData>
  <mergeCells count="19">
    <mergeCell ref="G69:H69"/>
    <mergeCell ref="K69:L69"/>
    <mergeCell ref="K108:L108"/>
    <mergeCell ref="H116:J116"/>
    <mergeCell ref="H114:J114"/>
    <mergeCell ref="H112:J112"/>
    <mergeCell ref="B29:L29"/>
    <mergeCell ref="C30:D30"/>
    <mergeCell ref="E30:F30"/>
    <mergeCell ref="G30:H30"/>
    <mergeCell ref="I30:J30"/>
    <mergeCell ref="C108:D108"/>
    <mergeCell ref="E108:F108"/>
    <mergeCell ref="G108:H108"/>
    <mergeCell ref="I108:J108"/>
    <mergeCell ref="B68:L68"/>
    <mergeCell ref="I69:J69"/>
    <mergeCell ref="C69:D69"/>
    <mergeCell ref="E69:F69"/>
  </mergeCells>
  <phoneticPr fontId="0" type="noConversion"/>
  <pageMargins left="0.74803149606299213" right="0.74803149606299213" top="0.42" bottom="0.63" header="0.28000000000000003" footer="0.51181102362204722"/>
  <pageSetup paperSize="9" scale="78" fitToHeight="10" orientation="landscape" r:id="rId1"/>
  <headerFooter alignWithMargins="0"/>
  <rowBreaks count="1" manualBreakCount="1">
    <brk id="67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view="pageBreakPreview" topLeftCell="B51" zoomScale="60" zoomScaleNormal="100" workbookViewId="0">
      <selection activeCell="B71" sqref="B71:L119"/>
    </sheetView>
  </sheetViews>
  <sheetFormatPr defaultColWidth="9.140625" defaultRowHeight="12.75" x14ac:dyDescent="0.2"/>
  <cols>
    <col min="1" max="1" width="11.5703125" style="1" hidden="1" customWidth="1"/>
    <col min="2" max="2" width="27.7109375" style="1" customWidth="1"/>
    <col min="3" max="29" width="13" style="1" customWidth="1"/>
    <col min="30" max="16384" width="9.140625" style="1"/>
  </cols>
  <sheetData>
    <row r="1" spans="1:12" hidden="1" x14ac:dyDescent="0.2">
      <c r="A1" s="1" t="s">
        <v>605</v>
      </c>
    </row>
    <row r="2" spans="1:12" hidden="1" x14ac:dyDescent="0.2">
      <c r="A2" s="1" t="s">
        <v>300</v>
      </c>
    </row>
    <row r="3" spans="1:12" hidden="1" x14ac:dyDescent="0.2">
      <c r="A3" s="1" t="s">
        <v>307</v>
      </c>
      <c r="B3" s="8" t="s">
        <v>322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</row>
    <row r="4" spans="1:12" hidden="1" x14ac:dyDescent="0.2">
      <c r="A4" s="1" t="s">
        <v>289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316</v>
      </c>
      <c r="C5" s="1">
        <v>620</v>
      </c>
      <c r="D5" s="1">
        <v>620</v>
      </c>
      <c r="E5" s="1">
        <v>630</v>
      </c>
      <c r="F5" s="1">
        <v>630</v>
      </c>
      <c r="G5" s="1">
        <v>640</v>
      </c>
      <c r="H5" s="1">
        <v>640</v>
      </c>
      <c r="I5" s="1">
        <v>650</v>
      </c>
      <c r="J5" s="1">
        <v>650</v>
      </c>
      <c r="K5" s="2"/>
      <c r="L5" s="3"/>
    </row>
    <row r="6" spans="1:12" s="22" customFormat="1" ht="12.75" hidden="1" customHeight="1" x14ac:dyDescent="0.2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hidden="1" x14ac:dyDescent="0.2"/>
    <row r="8" spans="1:12" s="22" customFormat="1" ht="12.75" hidden="1" customHeight="1" x14ac:dyDescent="0.25">
      <c r="A8" s="1"/>
      <c r="D8" s="1"/>
      <c r="E8" s="1"/>
      <c r="F8" s="1"/>
      <c r="G8" s="1"/>
      <c r="H8" s="1"/>
      <c r="I8" s="23"/>
      <c r="J8" s="1"/>
    </row>
    <row r="9" spans="1:12" hidden="1" x14ac:dyDescent="0.2">
      <c r="A9" s="1" t="s">
        <v>164</v>
      </c>
    </row>
    <row r="10" spans="1:12" hidden="1" x14ac:dyDescent="0.2">
      <c r="A10" s="1" t="s">
        <v>298</v>
      </c>
    </row>
    <row r="11" spans="1:12" hidden="1" x14ac:dyDescent="0.2">
      <c r="A11" s="1" t="s">
        <v>311</v>
      </c>
      <c r="B11" s="8"/>
      <c r="C11" s="31"/>
      <c r="D11" s="31"/>
      <c r="E11" s="31"/>
      <c r="F11" s="31"/>
      <c r="G11" s="31"/>
      <c r="H11" s="31"/>
      <c r="I11" s="31"/>
      <c r="J11" s="31"/>
      <c r="K11" s="31" t="s">
        <v>288</v>
      </c>
      <c r="L11" s="31" t="s">
        <v>288</v>
      </c>
    </row>
    <row r="12" spans="1:12" hidden="1" x14ac:dyDescent="0.2">
      <c r="A12" s="1" t="s">
        <v>293</v>
      </c>
      <c r="C12" s="61"/>
      <c r="D12" s="31"/>
      <c r="E12" s="61"/>
      <c r="F12" s="31"/>
      <c r="G12" s="61"/>
      <c r="H12" s="31"/>
      <c r="I12" s="61"/>
      <c r="J12" s="31"/>
      <c r="K12" s="61">
        <v>10</v>
      </c>
      <c r="L12" s="31">
        <v>30</v>
      </c>
    </row>
    <row r="13" spans="1:12" hidden="1" x14ac:dyDescent="0.2">
      <c r="A13" s="1" t="s">
        <v>283</v>
      </c>
      <c r="C13" s="31"/>
      <c r="D13" s="31"/>
      <c r="E13" s="31"/>
      <c r="F13" s="31"/>
      <c r="G13" s="31"/>
      <c r="H13" s="31"/>
      <c r="I13" s="31"/>
      <c r="J13" s="31"/>
      <c r="K13" s="31" t="s">
        <v>191</v>
      </c>
      <c r="L13" s="31" t="s">
        <v>191</v>
      </c>
    </row>
    <row r="14" spans="1:12" s="22" customFormat="1" ht="12.75" hidden="1" customHeight="1" x14ac:dyDescent="0.25">
      <c r="A14" s="1" t="s">
        <v>425</v>
      </c>
      <c r="C14" s="31"/>
      <c r="D14" s="31"/>
      <c r="E14" s="31"/>
      <c r="F14" s="31"/>
      <c r="G14" s="31"/>
      <c r="H14" s="31"/>
      <c r="I14" s="31"/>
      <c r="J14" s="31"/>
      <c r="K14" s="31" t="s">
        <v>418</v>
      </c>
      <c r="L14" s="31" t="s">
        <v>419</v>
      </c>
    </row>
    <row r="15" spans="1:12" s="22" customFormat="1" ht="12.75" hidden="1" customHeight="1" x14ac:dyDescent="0.25">
      <c r="A15" s="1"/>
      <c r="D15" s="1"/>
      <c r="E15" s="1"/>
      <c r="F15" s="1"/>
      <c r="G15" s="1"/>
      <c r="H15" s="1"/>
      <c r="I15" s="23"/>
      <c r="J15" s="1"/>
    </row>
    <row r="16" spans="1:12" hidden="1" x14ac:dyDescent="0.2">
      <c r="A16" s="1" t="s">
        <v>606</v>
      </c>
    </row>
    <row r="17" spans="1:12" hidden="1" x14ac:dyDescent="0.2">
      <c r="A17" s="1" t="s">
        <v>299</v>
      </c>
    </row>
    <row r="18" spans="1:12" hidden="1" x14ac:dyDescent="0.2">
      <c r="A18" s="1" t="s">
        <v>312</v>
      </c>
      <c r="B18" s="8" t="s">
        <v>322</v>
      </c>
      <c r="C18" s="1" t="s">
        <v>288</v>
      </c>
      <c r="D18" s="1" t="s">
        <v>288</v>
      </c>
      <c r="E18" s="1" t="s">
        <v>288</v>
      </c>
      <c r="F18" s="1" t="s">
        <v>288</v>
      </c>
    </row>
    <row r="19" spans="1:12" hidden="1" x14ac:dyDescent="0.2">
      <c r="A19" s="1" t="s">
        <v>294</v>
      </c>
      <c r="C19" s="7">
        <v>10</v>
      </c>
      <c r="D19" s="1">
        <v>30</v>
      </c>
      <c r="E19" s="7">
        <v>10</v>
      </c>
      <c r="F19" s="1">
        <v>30</v>
      </c>
      <c r="G19" s="7"/>
      <c r="I19" s="7"/>
      <c r="K19" s="2"/>
      <c r="L19" s="3"/>
    </row>
    <row r="20" spans="1:12" hidden="1" x14ac:dyDescent="0.2">
      <c r="A20" s="1" t="s">
        <v>284</v>
      </c>
      <c r="C20" s="1">
        <v>660</v>
      </c>
      <c r="D20" s="1">
        <v>660</v>
      </c>
      <c r="E20" s="1">
        <v>670</v>
      </c>
      <c r="F20" s="1">
        <v>670</v>
      </c>
      <c r="K20" s="2"/>
      <c r="L20" s="3"/>
    </row>
    <row r="21" spans="1:12" s="22" customFormat="1" ht="12.75" hidden="1" customHeight="1" x14ac:dyDescent="0.25">
      <c r="A21" s="1" t="s">
        <v>432</v>
      </c>
      <c r="C21" s="1" t="s">
        <v>418</v>
      </c>
      <c r="D21" s="1" t="s">
        <v>419</v>
      </c>
      <c r="E21" s="1" t="s">
        <v>418</v>
      </c>
      <c r="F21" s="1" t="s">
        <v>419</v>
      </c>
      <c r="G21" s="1"/>
      <c r="H21" s="1"/>
      <c r="I21" s="23"/>
      <c r="J21" s="1"/>
    </row>
    <row r="22" spans="1:12" customFormat="1" hidden="1" x14ac:dyDescent="0.2"/>
    <row r="23" spans="1:12" s="22" customFormat="1" ht="12.75" hidden="1" customHeight="1" x14ac:dyDescent="0.25">
      <c r="A23" s="1"/>
      <c r="D23" s="1"/>
      <c r="E23" s="1"/>
      <c r="F23" s="1"/>
      <c r="G23" s="1"/>
      <c r="H23" s="1"/>
      <c r="I23" s="23"/>
      <c r="J23" s="1"/>
    </row>
    <row r="24" spans="1:12" hidden="1" x14ac:dyDescent="0.2">
      <c r="A24" s="1" t="s">
        <v>192</v>
      </c>
    </row>
    <row r="25" spans="1:12" hidden="1" x14ac:dyDescent="0.2">
      <c r="A25" s="1" t="s">
        <v>435</v>
      </c>
    </row>
    <row r="26" spans="1:12" hidden="1" x14ac:dyDescent="0.2">
      <c r="A26" s="1" t="s">
        <v>436</v>
      </c>
      <c r="B26" s="8"/>
      <c r="C26" s="31"/>
      <c r="D26" s="31"/>
      <c r="E26" s="31"/>
      <c r="F26" s="31"/>
      <c r="K26" s="31" t="s">
        <v>288</v>
      </c>
      <c r="L26" s="1" t="s">
        <v>288</v>
      </c>
    </row>
    <row r="27" spans="1:12" hidden="1" x14ac:dyDescent="0.2">
      <c r="A27" s="1" t="s">
        <v>437</v>
      </c>
      <c r="C27" s="61"/>
      <c r="D27" s="31"/>
      <c r="E27" s="61"/>
      <c r="F27" s="31"/>
      <c r="G27" s="7"/>
      <c r="I27" s="7"/>
      <c r="K27" s="61">
        <v>10</v>
      </c>
      <c r="L27" s="1">
        <v>10</v>
      </c>
    </row>
    <row r="28" spans="1:12" hidden="1" x14ac:dyDescent="0.2">
      <c r="A28" s="1" t="s">
        <v>438</v>
      </c>
      <c r="C28" s="31"/>
      <c r="D28" s="31"/>
      <c r="E28" s="31"/>
      <c r="F28" s="31"/>
      <c r="K28" s="31">
        <v>80</v>
      </c>
      <c r="L28" s="1">
        <v>80</v>
      </c>
    </row>
    <row r="29" spans="1:12" s="22" customFormat="1" ht="12.75" hidden="1" customHeight="1" x14ac:dyDescent="0.25">
      <c r="A29" s="1" t="s">
        <v>439</v>
      </c>
      <c r="C29" s="31"/>
      <c r="D29" s="31"/>
      <c r="E29" s="31"/>
      <c r="F29" s="31"/>
      <c r="G29" s="1"/>
      <c r="H29" s="1"/>
      <c r="I29" s="23"/>
      <c r="J29" s="1"/>
      <c r="K29" s="61" t="s">
        <v>419</v>
      </c>
      <c r="L29" s="7" t="s">
        <v>419</v>
      </c>
    </row>
    <row r="30" spans="1:12" hidden="1" x14ac:dyDescent="0.2"/>
    <row r="32" spans="1:12" ht="18.75" x14ac:dyDescent="0.3">
      <c r="B32" s="230" t="s">
        <v>320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</row>
    <row r="33" spans="1:13" ht="25.5" customHeight="1" x14ac:dyDescent="0.2">
      <c r="B33" s="13" t="s">
        <v>594</v>
      </c>
      <c r="C33" s="231" t="s">
        <v>399</v>
      </c>
      <c r="D33" s="232"/>
      <c r="E33" s="231" t="s">
        <v>400</v>
      </c>
      <c r="F33" s="232"/>
      <c r="G33" s="231" t="s">
        <v>401</v>
      </c>
      <c r="H33" s="232"/>
      <c r="I33" s="231" t="s">
        <v>402</v>
      </c>
      <c r="J33" s="232"/>
      <c r="K33" s="25"/>
      <c r="L33" s="4"/>
      <c r="M33" s="6"/>
    </row>
    <row r="34" spans="1:13" x14ac:dyDescent="0.2">
      <c r="B34" s="26"/>
      <c r="C34" s="27" t="s">
        <v>313</v>
      </c>
      <c r="D34" s="27" t="s">
        <v>314</v>
      </c>
      <c r="E34" s="27" t="s">
        <v>313</v>
      </c>
      <c r="F34" s="27" t="s">
        <v>314</v>
      </c>
      <c r="G34" s="27" t="s">
        <v>313</v>
      </c>
      <c r="H34" s="27" t="s">
        <v>314</v>
      </c>
      <c r="I34" s="27" t="s">
        <v>313</v>
      </c>
      <c r="J34" s="27" t="s">
        <v>314</v>
      </c>
      <c r="K34" s="28"/>
      <c r="L34" s="28"/>
    </row>
    <row r="35" spans="1:13" x14ac:dyDescent="0.2">
      <c r="B35" s="26"/>
      <c r="C35" s="27" t="s">
        <v>315</v>
      </c>
      <c r="D35" s="27" t="s">
        <v>315</v>
      </c>
      <c r="E35" s="27" t="s">
        <v>315</v>
      </c>
      <c r="F35" s="27" t="s">
        <v>315</v>
      </c>
      <c r="G35" s="27" t="s">
        <v>315</v>
      </c>
      <c r="H35" s="27" t="s">
        <v>315</v>
      </c>
      <c r="I35" s="27" t="s">
        <v>315</v>
      </c>
      <c r="J35" s="27" t="s">
        <v>315</v>
      </c>
      <c r="K35" s="28"/>
      <c r="L35" s="28"/>
    </row>
    <row r="36" spans="1:13" x14ac:dyDescent="0.2">
      <c r="B36" s="26"/>
      <c r="C36" s="10"/>
      <c r="D36" s="10"/>
      <c r="E36" s="10"/>
      <c r="F36" s="10"/>
      <c r="G36" s="10"/>
      <c r="H36" s="10"/>
      <c r="I36" s="10"/>
      <c r="J36" s="10"/>
      <c r="K36" s="4"/>
      <c r="L36" s="4"/>
    </row>
    <row r="37" spans="1:13" x14ac:dyDescent="0.2">
      <c r="A37" s="1" t="s">
        <v>688</v>
      </c>
      <c r="B37" s="26" t="s">
        <v>692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171800</v>
      </c>
      <c r="J37" s="10">
        <v>73900</v>
      </c>
      <c r="K37" s="4"/>
      <c r="L37" s="4"/>
    </row>
    <row r="38" spans="1:13" x14ac:dyDescent="0.2">
      <c r="A38" s="1" t="s">
        <v>688</v>
      </c>
      <c r="B38" s="26" t="s">
        <v>695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815651</v>
      </c>
      <c r="J38" s="10">
        <v>195850</v>
      </c>
      <c r="K38" s="4"/>
      <c r="L38" s="4"/>
    </row>
    <row r="39" spans="1:13" x14ac:dyDescent="0.2">
      <c r="A39" s="1" t="s">
        <v>688</v>
      </c>
      <c r="B39" s="26" t="s">
        <v>698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215283.65</v>
      </c>
      <c r="J39" s="10">
        <v>39818.93</v>
      </c>
      <c r="K39" s="4"/>
      <c r="L39" s="4"/>
    </row>
    <row r="40" spans="1:13" x14ac:dyDescent="0.2">
      <c r="A40" s="1" t="s">
        <v>688</v>
      </c>
      <c r="B40" s="26" t="s">
        <v>689</v>
      </c>
      <c r="C40" s="10">
        <v>78614.289999999994</v>
      </c>
      <c r="D40" s="10">
        <v>1876</v>
      </c>
      <c r="E40" s="10">
        <v>0</v>
      </c>
      <c r="F40" s="10">
        <v>0</v>
      </c>
      <c r="G40" s="10">
        <v>0</v>
      </c>
      <c r="H40" s="10">
        <v>0</v>
      </c>
      <c r="I40" s="10">
        <v>237500</v>
      </c>
      <c r="J40" s="10">
        <v>67400</v>
      </c>
      <c r="K40" s="4"/>
      <c r="L40" s="4"/>
    </row>
    <row r="41" spans="1:13" x14ac:dyDescent="0.2">
      <c r="A41" s="1" t="s">
        <v>688</v>
      </c>
      <c r="B41" s="26" t="s">
        <v>690</v>
      </c>
      <c r="C41" s="10">
        <v>100813.96</v>
      </c>
      <c r="D41" s="10">
        <v>1084.77</v>
      </c>
      <c r="E41" s="10">
        <v>0</v>
      </c>
      <c r="F41" s="10">
        <v>0</v>
      </c>
      <c r="G41" s="10">
        <v>0</v>
      </c>
      <c r="H41" s="10">
        <v>0</v>
      </c>
      <c r="I41" s="10">
        <v>555365.52</v>
      </c>
      <c r="J41" s="10">
        <v>462036.49</v>
      </c>
      <c r="K41" s="4"/>
      <c r="L41" s="4"/>
    </row>
    <row r="42" spans="1:13" x14ac:dyDescent="0.2">
      <c r="A42" s="1" t="s">
        <v>688</v>
      </c>
      <c r="B42" s="26" t="s">
        <v>691</v>
      </c>
      <c r="C42" s="10">
        <v>0</v>
      </c>
      <c r="D42" s="10">
        <v>0</v>
      </c>
      <c r="E42" s="10">
        <v>93644.59</v>
      </c>
      <c r="F42" s="10">
        <v>47551.61</v>
      </c>
      <c r="G42" s="10">
        <v>0</v>
      </c>
      <c r="H42" s="10">
        <v>0</v>
      </c>
      <c r="I42" s="10">
        <v>658084.92000000004</v>
      </c>
      <c r="J42" s="10">
        <v>358016.46</v>
      </c>
      <c r="K42" s="4"/>
      <c r="L42" s="4"/>
    </row>
    <row r="43" spans="1:13" x14ac:dyDescent="0.2">
      <c r="A43" s="1" t="s">
        <v>688</v>
      </c>
      <c r="B43" s="26" t="s">
        <v>693</v>
      </c>
      <c r="C43" s="10">
        <v>163526</v>
      </c>
      <c r="D43" s="10">
        <v>930</v>
      </c>
      <c r="E43" s="10">
        <v>1277450</v>
      </c>
      <c r="F43" s="10">
        <v>143693</v>
      </c>
      <c r="G43" s="10">
        <v>551523</v>
      </c>
      <c r="H43" s="10">
        <v>8744</v>
      </c>
      <c r="I43" s="10">
        <v>3367030</v>
      </c>
      <c r="J43" s="10">
        <v>2261988</v>
      </c>
      <c r="K43" s="4"/>
      <c r="L43" s="4"/>
    </row>
    <row r="44" spans="1:13" x14ac:dyDescent="0.2">
      <c r="A44" s="1" t="s">
        <v>688</v>
      </c>
      <c r="B44" s="26" t="s">
        <v>694</v>
      </c>
      <c r="C44" s="10">
        <v>2658</v>
      </c>
      <c r="D44" s="10">
        <v>173</v>
      </c>
      <c r="E44" s="10">
        <v>1801290</v>
      </c>
      <c r="F44" s="10">
        <v>68972</v>
      </c>
      <c r="G44" s="10">
        <v>37666</v>
      </c>
      <c r="H44" s="10">
        <v>136</v>
      </c>
      <c r="I44" s="10">
        <v>734077</v>
      </c>
      <c r="J44" s="10">
        <v>421588</v>
      </c>
      <c r="K44" s="4"/>
      <c r="L44" s="4"/>
    </row>
    <row r="45" spans="1:13" x14ac:dyDescent="0.2">
      <c r="A45" s="1" t="s">
        <v>688</v>
      </c>
      <c r="B45" s="26" t="s">
        <v>696</v>
      </c>
      <c r="C45" s="10">
        <v>0</v>
      </c>
      <c r="D45" s="10">
        <v>0</v>
      </c>
      <c r="E45" s="10">
        <v>4148100</v>
      </c>
      <c r="F45" s="10">
        <v>3918100</v>
      </c>
      <c r="G45" s="10">
        <v>0</v>
      </c>
      <c r="H45" s="10">
        <v>0</v>
      </c>
      <c r="I45" s="10">
        <v>366625.1</v>
      </c>
      <c r="J45" s="10">
        <v>122529.52</v>
      </c>
      <c r="K45" s="4"/>
      <c r="L45" s="4"/>
    </row>
    <row r="46" spans="1:13" x14ac:dyDescent="0.2">
      <c r="A46" s="1" t="s">
        <v>688</v>
      </c>
      <c r="B46" s="26" t="s">
        <v>697</v>
      </c>
      <c r="C46" s="10">
        <v>0</v>
      </c>
      <c r="D46" s="10">
        <v>0</v>
      </c>
      <c r="E46" s="10">
        <v>325009.46000000002</v>
      </c>
      <c r="F46" s="10">
        <v>9494.23</v>
      </c>
      <c r="G46" s="10">
        <v>0</v>
      </c>
      <c r="H46" s="10">
        <v>0</v>
      </c>
      <c r="I46" s="10">
        <v>619558.28</v>
      </c>
      <c r="J46" s="10">
        <v>198959.14</v>
      </c>
      <c r="K46" s="4"/>
      <c r="L46" s="4"/>
    </row>
    <row r="47" spans="1:13" x14ac:dyDescent="0.2">
      <c r="A47" s="1" t="s">
        <v>688</v>
      </c>
      <c r="B47" s="26" t="s">
        <v>699</v>
      </c>
      <c r="C47" s="10">
        <v>841508</v>
      </c>
      <c r="D47" s="10">
        <v>405000</v>
      </c>
      <c r="E47" s="10">
        <v>1167413.9099999999</v>
      </c>
      <c r="F47" s="10">
        <v>597583.82999999996</v>
      </c>
      <c r="G47" s="10">
        <v>44678.77</v>
      </c>
      <c r="H47" s="10">
        <v>1604.13</v>
      </c>
      <c r="I47" s="10">
        <v>673048.03</v>
      </c>
      <c r="J47" s="10">
        <v>535904.46</v>
      </c>
      <c r="K47" s="4"/>
      <c r="L47" s="4"/>
    </row>
    <row r="48" spans="1:13" x14ac:dyDescent="0.2">
      <c r="A48" s="1" t="s">
        <v>688</v>
      </c>
      <c r="B48" s="26" t="s">
        <v>700</v>
      </c>
      <c r="C48" s="10">
        <v>143963.57</v>
      </c>
      <c r="D48" s="10">
        <v>1280.83</v>
      </c>
      <c r="E48" s="10">
        <v>1508846.96</v>
      </c>
      <c r="F48" s="10">
        <v>1027245.56</v>
      </c>
      <c r="G48" s="10">
        <v>266559.74</v>
      </c>
      <c r="H48" s="10">
        <v>158625.06</v>
      </c>
      <c r="I48" s="10">
        <v>912891.46</v>
      </c>
      <c r="J48" s="10">
        <v>738220.17</v>
      </c>
      <c r="K48" s="4"/>
      <c r="L48" s="4"/>
    </row>
    <row r="49" spans="1:12" x14ac:dyDescent="0.2">
      <c r="A49" s="1" t="s">
        <v>688</v>
      </c>
      <c r="B49" s="26" t="s">
        <v>701</v>
      </c>
      <c r="C49" s="10">
        <v>257836.6</v>
      </c>
      <c r="D49" s="10">
        <v>2919.34</v>
      </c>
      <c r="E49" s="10">
        <v>0</v>
      </c>
      <c r="F49" s="10">
        <v>0</v>
      </c>
      <c r="G49" s="10">
        <v>0</v>
      </c>
      <c r="H49" s="10">
        <v>0</v>
      </c>
      <c r="I49" s="10">
        <v>741400.48</v>
      </c>
      <c r="J49" s="10">
        <v>336802.71</v>
      </c>
      <c r="K49" s="4"/>
      <c r="L49" s="4"/>
    </row>
    <row r="50" spans="1:12" x14ac:dyDescent="0.2">
      <c r="A50" s="1" t="s">
        <v>688</v>
      </c>
      <c r="B50" s="26" t="s">
        <v>702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631239.24</v>
      </c>
      <c r="J50" s="10">
        <v>472943.43</v>
      </c>
      <c r="K50" s="4"/>
      <c r="L50" s="4"/>
    </row>
    <row r="51" spans="1:12" x14ac:dyDescent="0.2">
      <c r="A51" s="1" t="s">
        <v>688</v>
      </c>
      <c r="B51" s="26" t="s">
        <v>703</v>
      </c>
      <c r="C51" s="10">
        <v>403602.82</v>
      </c>
      <c r="D51" s="10">
        <v>60802.62</v>
      </c>
      <c r="E51" s="10">
        <v>0</v>
      </c>
      <c r="F51" s="10">
        <v>0</v>
      </c>
      <c r="G51" s="10">
        <v>0</v>
      </c>
      <c r="H51" s="10">
        <v>0</v>
      </c>
      <c r="I51" s="10">
        <v>518128.99</v>
      </c>
      <c r="J51" s="10">
        <v>315326.09999999998</v>
      </c>
      <c r="K51" s="4"/>
      <c r="L51" s="4"/>
    </row>
    <row r="52" spans="1:12" x14ac:dyDescent="0.2">
      <c r="A52" s="1" t="s">
        <v>688</v>
      </c>
      <c r="B52" s="26" t="s">
        <v>704</v>
      </c>
      <c r="C52" s="10">
        <v>69380.56</v>
      </c>
      <c r="D52" s="10">
        <v>20346.82</v>
      </c>
      <c r="E52" s="10">
        <v>0</v>
      </c>
      <c r="F52" s="10">
        <v>0</v>
      </c>
      <c r="G52" s="10">
        <v>0</v>
      </c>
      <c r="H52" s="10">
        <v>0</v>
      </c>
      <c r="I52" s="10">
        <v>419186.35</v>
      </c>
      <c r="J52" s="10">
        <v>222688.01</v>
      </c>
      <c r="K52" s="4"/>
      <c r="L52" s="4"/>
    </row>
    <row r="53" spans="1:12" x14ac:dyDescent="0.2">
      <c r="A53" s="1" t="s">
        <v>688</v>
      </c>
      <c r="B53" s="26" t="s">
        <v>705</v>
      </c>
      <c r="C53" s="10">
        <v>187561.35</v>
      </c>
      <c r="D53" s="10">
        <v>1772.13</v>
      </c>
      <c r="E53" s="10">
        <v>15000</v>
      </c>
      <c r="F53" s="10">
        <v>5000</v>
      </c>
      <c r="G53" s="10">
        <v>0</v>
      </c>
      <c r="H53" s="10">
        <v>0</v>
      </c>
      <c r="I53" s="10">
        <v>976793.22</v>
      </c>
      <c r="J53" s="10">
        <v>550668.13</v>
      </c>
      <c r="K53" s="4"/>
      <c r="L53" s="4"/>
    </row>
    <row r="54" spans="1:12" x14ac:dyDescent="0.2">
      <c r="A54" s="1" t="s">
        <v>688</v>
      </c>
      <c r="B54" s="26" t="s">
        <v>706</v>
      </c>
      <c r="C54" s="10">
        <v>53588.36</v>
      </c>
      <c r="D54" s="10">
        <v>335.74</v>
      </c>
      <c r="E54" s="10">
        <v>0</v>
      </c>
      <c r="F54" s="10">
        <v>0</v>
      </c>
      <c r="G54" s="10">
        <v>0</v>
      </c>
      <c r="H54" s="10">
        <v>0</v>
      </c>
      <c r="I54" s="10">
        <v>373145.4</v>
      </c>
      <c r="J54" s="10">
        <v>230305.76</v>
      </c>
      <c r="K54" s="4"/>
      <c r="L54" s="4"/>
    </row>
    <row r="55" spans="1:12" x14ac:dyDescent="0.2">
      <c r="A55" s="1" t="s">
        <v>688</v>
      </c>
      <c r="B55" s="26" t="s">
        <v>707</v>
      </c>
      <c r="C55" s="10">
        <v>0</v>
      </c>
      <c r="D55" s="10">
        <v>0</v>
      </c>
      <c r="E55" s="10">
        <v>516159.48</v>
      </c>
      <c r="F55" s="10">
        <v>148754.54999999999</v>
      </c>
      <c r="G55" s="10">
        <v>163605.1</v>
      </c>
      <c r="H55" s="10">
        <v>4273.4799999999996</v>
      </c>
      <c r="I55" s="10">
        <v>622919.13</v>
      </c>
      <c r="J55" s="10">
        <v>265114.65999999997</v>
      </c>
      <c r="K55" s="4"/>
      <c r="L55" s="4"/>
    </row>
    <row r="56" spans="1:12" x14ac:dyDescent="0.2">
      <c r="A56" s="1" t="s">
        <v>688</v>
      </c>
      <c r="B56" s="26" t="s">
        <v>708</v>
      </c>
      <c r="C56" s="10">
        <v>104323</v>
      </c>
      <c r="D56" s="10">
        <v>0</v>
      </c>
      <c r="E56" s="10">
        <v>972281</v>
      </c>
      <c r="F56" s="10">
        <v>6562</v>
      </c>
      <c r="G56" s="10">
        <v>41045</v>
      </c>
      <c r="H56" s="10">
        <v>598</v>
      </c>
      <c r="I56" s="10">
        <v>1055576</v>
      </c>
      <c r="J56" s="10">
        <v>575991</v>
      </c>
      <c r="K56" s="4"/>
      <c r="L56" s="4"/>
    </row>
    <row r="57" spans="1:12" x14ac:dyDescent="0.2">
      <c r="A57" s="1" t="s">
        <v>688</v>
      </c>
      <c r="B57" s="26" t="s">
        <v>709</v>
      </c>
      <c r="C57" s="10">
        <v>47815.839999999997</v>
      </c>
      <c r="D57" s="10">
        <v>35121.660000000003</v>
      </c>
      <c r="E57" s="10">
        <v>0</v>
      </c>
      <c r="F57" s="10">
        <v>0</v>
      </c>
      <c r="G57" s="10">
        <v>0</v>
      </c>
      <c r="H57" s="10">
        <v>0</v>
      </c>
      <c r="I57" s="10">
        <v>751146</v>
      </c>
      <c r="J57" s="10">
        <v>428656.08</v>
      </c>
      <c r="K57" s="4"/>
      <c r="L57" s="4"/>
    </row>
    <row r="58" spans="1:12" x14ac:dyDescent="0.2">
      <c r="A58" s="1" t="s">
        <v>688</v>
      </c>
      <c r="B58" s="26" t="s">
        <v>710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468559.41</v>
      </c>
      <c r="J58" s="10">
        <v>303668.93</v>
      </c>
      <c r="K58" s="4"/>
      <c r="L58" s="4"/>
    </row>
    <row r="59" spans="1:12" x14ac:dyDescent="0.2">
      <c r="A59" s="1" t="s">
        <v>688</v>
      </c>
      <c r="B59" s="26" t="s">
        <v>711</v>
      </c>
      <c r="C59" s="10">
        <v>247035</v>
      </c>
      <c r="D59" s="10">
        <v>422</v>
      </c>
      <c r="E59" s="10">
        <v>0</v>
      </c>
      <c r="F59" s="10">
        <v>0</v>
      </c>
      <c r="G59" s="10">
        <v>0</v>
      </c>
      <c r="H59" s="10">
        <v>0</v>
      </c>
      <c r="I59" s="10">
        <v>375150</v>
      </c>
      <c r="J59" s="10">
        <v>208068</v>
      </c>
      <c r="K59" s="4"/>
      <c r="L59" s="4"/>
    </row>
    <row r="60" spans="1:12" x14ac:dyDescent="0.2">
      <c r="A60" s="1" t="s">
        <v>688</v>
      </c>
      <c r="B60" s="26" t="s">
        <v>712</v>
      </c>
      <c r="C60" s="10">
        <v>235672.64</v>
      </c>
      <c r="D60" s="10">
        <v>1085.3900000000001</v>
      </c>
      <c r="E60" s="10">
        <v>0</v>
      </c>
      <c r="F60" s="10">
        <v>0</v>
      </c>
      <c r="G60" s="10">
        <v>0</v>
      </c>
      <c r="H60" s="10">
        <v>0</v>
      </c>
      <c r="I60" s="10">
        <v>445428.91</v>
      </c>
      <c r="J60" s="10">
        <v>272096.77</v>
      </c>
      <c r="K60" s="4"/>
      <c r="L60" s="4"/>
    </row>
    <row r="61" spans="1:12" x14ac:dyDescent="0.2">
      <c r="A61" s="1" t="s">
        <v>688</v>
      </c>
      <c r="B61" s="26" t="s">
        <v>713</v>
      </c>
      <c r="C61" s="10">
        <v>39083.07</v>
      </c>
      <c r="D61" s="10">
        <v>88.52</v>
      </c>
      <c r="E61" s="10">
        <v>184946.43</v>
      </c>
      <c r="F61" s="10">
        <v>172012.65</v>
      </c>
      <c r="G61" s="10">
        <v>30693.56</v>
      </c>
      <c r="H61" s="10">
        <v>117.95</v>
      </c>
      <c r="I61" s="10">
        <v>304947.82</v>
      </c>
      <c r="J61" s="10">
        <v>211677.12</v>
      </c>
      <c r="K61" s="4"/>
      <c r="L61" s="4"/>
    </row>
    <row r="62" spans="1:12" x14ac:dyDescent="0.2">
      <c r="A62" s="1" t="s">
        <v>688</v>
      </c>
      <c r="B62" s="26" t="s">
        <v>714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1448500</v>
      </c>
      <c r="J62" s="10">
        <v>628100</v>
      </c>
      <c r="K62" s="4"/>
      <c r="L62" s="4"/>
    </row>
    <row r="63" spans="1:12" x14ac:dyDescent="0.2">
      <c r="A63" s="1" t="s">
        <v>688</v>
      </c>
      <c r="B63" s="26" t="s">
        <v>715</v>
      </c>
      <c r="C63" s="10">
        <v>180489.21</v>
      </c>
      <c r="D63" s="10">
        <v>11047.51</v>
      </c>
      <c r="E63" s="10">
        <v>0</v>
      </c>
      <c r="F63" s="10">
        <v>0</v>
      </c>
      <c r="G63" s="10">
        <v>0</v>
      </c>
      <c r="H63" s="10">
        <v>0</v>
      </c>
      <c r="I63" s="10">
        <v>963364.34</v>
      </c>
      <c r="J63" s="10">
        <v>603732.32999999996</v>
      </c>
      <c r="K63" s="4"/>
      <c r="L63" s="4"/>
    </row>
    <row r="64" spans="1:12" x14ac:dyDescent="0.2">
      <c r="A64" s="1" t="s">
        <v>688</v>
      </c>
      <c r="B64" s="26" t="s">
        <v>716</v>
      </c>
      <c r="C64" s="10">
        <v>0</v>
      </c>
      <c r="D64" s="10">
        <v>0</v>
      </c>
      <c r="E64" s="10">
        <v>124514.61</v>
      </c>
      <c r="F64" s="10">
        <v>546.52</v>
      </c>
      <c r="G64" s="10">
        <v>63680.41</v>
      </c>
      <c r="H64" s="10">
        <v>154.43</v>
      </c>
      <c r="I64" s="10">
        <v>693879.13</v>
      </c>
      <c r="J64" s="10">
        <v>355531.98</v>
      </c>
      <c r="K64" s="4"/>
      <c r="L64" s="4"/>
    </row>
    <row r="65" spans="1:13" x14ac:dyDescent="0.2">
      <c r="A65" s="1" t="s">
        <v>688</v>
      </c>
      <c r="B65" s="26" t="s">
        <v>717</v>
      </c>
      <c r="C65" s="10">
        <v>33460.26</v>
      </c>
      <c r="D65" s="10">
        <v>575.89</v>
      </c>
      <c r="E65" s="10">
        <v>0</v>
      </c>
      <c r="F65" s="10">
        <v>0</v>
      </c>
      <c r="G65" s="10">
        <v>0</v>
      </c>
      <c r="H65" s="10">
        <v>0</v>
      </c>
      <c r="I65" s="10">
        <v>475323.58</v>
      </c>
      <c r="J65" s="10">
        <v>321380.42</v>
      </c>
      <c r="K65" s="4"/>
      <c r="L65" s="4"/>
    </row>
    <row r="66" spans="1:13" x14ac:dyDescent="0.2">
      <c r="A66" s="1" t="s">
        <v>688</v>
      </c>
      <c r="B66" s="26" t="s">
        <v>718</v>
      </c>
      <c r="C66" s="10">
        <v>63663</v>
      </c>
      <c r="D66" s="10">
        <v>0</v>
      </c>
      <c r="E66" s="10">
        <v>966361</v>
      </c>
      <c r="F66" s="10">
        <v>440755</v>
      </c>
      <c r="G66" s="10">
        <v>161919</v>
      </c>
      <c r="H66" s="10">
        <v>7695</v>
      </c>
      <c r="I66" s="10">
        <v>694722</v>
      </c>
      <c r="J66" s="10">
        <v>394610</v>
      </c>
      <c r="K66" s="4"/>
      <c r="L66" s="4"/>
    </row>
    <row r="67" spans="1:13" x14ac:dyDescent="0.2">
      <c r="A67" s="1" t="s">
        <v>323</v>
      </c>
      <c r="B67" s="26" t="s">
        <v>719</v>
      </c>
      <c r="C67" s="10">
        <v>0</v>
      </c>
      <c r="D67" s="10">
        <v>0</v>
      </c>
      <c r="E67" s="10">
        <v>926198.42</v>
      </c>
      <c r="F67" s="10">
        <v>526774.64</v>
      </c>
      <c r="G67" s="10">
        <v>236520.02</v>
      </c>
      <c r="H67" s="10">
        <v>2064.94</v>
      </c>
      <c r="I67" s="10">
        <v>537245.68999999994</v>
      </c>
      <c r="J67" s="10">
        <v>268046.2</v>
      </c>
      <c r="K67" s="4"/>
      <c r="L67" s="4"/>
    </row>
    <row r="68" spans="1:13" x14ac:dyDescent="0.2">
      <c r="B68" s="26"/>
      <c r="C68" s="10"/>
      <c r="D68" s="10"/>
      <c r="E68" s="10"/>
      <c r="F68" s="10"/>
      <c r="G68" s="10"/>
      <c r="H68" s="10"/>
      <c r="I68" s="10"/>
      <c r="J68" s="10"/>
      <c r="K68" s="4"/>
      <c r="L68" s="4"/>
    </row>
    <row r="69" spans="1:13" x14ac:dyDescent="0.2">
      <c r="B69" s="26" t="s">
        <v>287</v>
      </c>
      <c r="C69" s="11">
        <f t="shared" ref="C69:J69" si="0">SUBTOTAL(9,C36:C68)</f>
        <v>3254595.53</v>
      </c>
      <c r="D69" s="11">
        <f t="shared" si="0"/>
        <v>544862.22000000009</v>
      </c>
      <c r="E69" s="11">
        <f t="shared" si="0"/>
        <v>14027215.859999998</v>
      </c>
      <c r="F69" s="11">
        <f t="shared" si="0"/>
        <v>7113045.5899999999</v>
      </c>
      <c r="G69" s="11">
        <f t="shared" si="0"/>
        <v>1597890.6</v>
      </c>
      <c r="H69" s="11">
        <f t="shared" si="0"/>
        <v>184012.99000000002</v>
      </c>
      <c r="I69" s="11">
        <f t="shared" si="0"/>
        <v>21823570.650000002</v>
      </c>
      <c r="J69" s="11">
        <f t="shared" si="0"/>
        <v>12441618.799999997</v>
      </c>
      <c r="K69" s="4"/>
      <c r="L69" s="4"/>
    </row>
    <row r="70" spans="1:13" x14ac:dyDescent="0.2">
      <c r="B70" s="2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 ht="18.75" x14ac:dyDescent="0.3">
      <c r="B71" s="230" t="s">
        <v>320</v>
      </c>
      <c r="C71" s="230"/>
      <c r="D71" s="230"/>
      <c r="E71" s="230"/>
      <c r="F71" s="230"/>
      <c r="G71" s="230"/>
      <c r="H71" s="230"/>
      <c r="I71" s="230"/>
      <c r="J71" s="230"/>
      <c r="K71" s="230"/>
      <c r="L71" s="230"/>
    </row>
    <row r="72" spans="1:13" ht="25.5" customHeight="1" x14ac:dyDescent="0.2">
      <c r="B72" s="13" t="s">
        <v>594</v>
      </c>
      <c r="C72" s="231" t="s">
        <v>403</v>
      </c>
      <c r="D72" s="232"/>
      <c r="E72" s="231" t="s">
        <v>353</v>
      </c>
      <c r="F72" s="236"/>
      <c r="G72" s="235"/>
      <c r="H72" s="235"/>
      <c r="I72" s="235"/>
      <c r="J72" s="235"/>
      <c r="K72" s="236" t="s">
        <v>354</v>
      </c>
      <c r="L72" s="232"/>
      <c r="M72" s="6"/>
    </row>
    <row r="73" spans="1:13" x14ac:dyDescent="0.2">
      <c r="B73" s="26"/>
      <c r="C73" s="27" t="s">
        <v>313</v>
      </c>
      <c r="D73" s="27" t="s">
        <v>314</v>
      </c>
      <c r="E73" s="27" t="s">
        <v>313</v>
      </c>
      <c r="F73" s="27" t="s">
        <v>314</v>
      </c>
      <c r="G73" s="27"/>
      <c r="H73" s="27"/>
      <c r="I73" s="28"/>
      <c r="J73" s="28"/>
      <c r="K73" s="27" t="s">
        <v>313</v>
      </c>
      <c r="L73" s="27" t="s">
        <v>314</v>
      </c>
    </row>
    <row r="74" spans="1:13" x14ac:dyDescent="0.2">
      <c r="B74" s="26"/>
      <c r="C74" s="27" t="s">
        <v>315</v>
      </c>
      <c r="D74" s="27" t="s">
        <v>315</v>
      </c>
      <c r="E74" s="27" t="s">
        <v>315</v>
      </c>
      <c r="F74" s="27" t="s">
        <v>315</v>
      </c>
      <c r="G74" s="27"/>
      <c r="H74" s="27"/>
      <c r="I74" s="28"/>
      <c r="J74" s="28"/>
      <c r="K74" s="27" t="s">
        <v>315</v>
      </c>
      <c r="L74" s="27" t="s">
        <v>315</v>
      </c>
    </row>
    <row r="75" spans="1:13" x14ac:dyDescent="0.2">
      <c r="B75" s="26"/>
      <c r="C75" s="10"/>
      <c r="D75" s="10"/>
      <c r="E75" s="10"/>
      <c r="F75" s="10"/>
      <c r="G75" s="10"/>
      <c r="H75" s="10"/>
      <c r="I75" s="4"/>
      <c r="J75" s="4"/>
      <c r="K75" s="10"/>
      <c r="L75" s="10"/>
    </row>
    <row r="76" spans="1:13" x14ac:dyDescent="0.2">
      <c r="A76" s="1" t="s">
        <v>688</v>
      </c>
      <c r="B76" s="26" t="s">
        <v>692</v>
      </c>
      <c r="C76" s="10">
        <v>323100</v>
      </c>
      <c r="D76" s="10">
        <v>109200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K106" si="1">C37+E37+G37+I37+C76+E76</f>
        <v>494900</v>
      </c>
      <c r="L76" s="10">
        <f t="shared" ref="L76:L106" si="2">D37+F37+H37+J37+D76+F76</f>
        <v>183100</v>
      </c>
    </row>
    <row r="77" spans="1:13" x14ac:dyDescent="0.2">
      <c r="A77" s="1" t="s">
        <v>688</v>
      </c>
      <c r="B77" s="26" t="s">
        <v>695</v>
      </c>
      <c r="C77" s="10">
        <v>1502095</v>
      </c>
      <c r="D77" s="10">
        <v>600000</v>
      </c>
      <c r="E77" s="10">
        <v>0</v>
      </c>
      <c r="F77" s="10">
        <v>0</v>
      </c>
      <c r="G77" s="10"/>
      <c r="H77" s="10"/>
      <c r="I77" s="4"/>
      <c r="J77" s="4"/>
      <c r="K77" s="10">
        <f t="shared" si="1"/>
        <v>2317746</v>
      </c>
      <c r="L77" s="10">
        <f t="shared" si="2"/>
        <v>795850</v>
      </c>
    </row>
    <row r="78" spans="1:13" x14ac:dyDescent="0.2">
      <c r="A78" s="1" t="s">
        <v>688</v>
      </c>
      <c r="B78" s="26" t="s">
        <v>698</v>
      </c>
      <c r="C78" s="10">
        <v>0</v>
      </c>
      <c r="D78" s="10">
        <v>0</v>
      </c>
      <c r="E78" s="10">
        <v>0</v>
      </c>
      <c r="F78" s="10">
        <v>0</v>
      </c>
      <c r="G78" s="10"/>
      <c r="H78" s="10"/>
      <c r="I78" s="4"/>
      <c r="J78" s="4"/>
      <c r="K78" s="10">
        <f t="shared" si="1"/>
        <v>215283.65</v>
      </c>
      <c r="L78" s="10">
        <f t="shared" si="2"/>
        <v>39818.93</v>
      </c>
    </row>
    <row r="79" spans="1:13" x14ac:dyDescent="0.2">
      <c r="A79" s="1" t="s">
        <v>688</v>
      </c>
      <c r="B79" s="26" t="s">
        <v>689</v>
      </c>
      <c r="C79" s="10">
        <v>20000</v>
      </c>
      <c r="D79" s="10">
        <v>10000</v>
      </c>
      <c r="E79" s="10">
        <v>0</v>
      </c>
      <c r="F79" s="10">
        <v>0</v>
      </c>
      <c r="G79" s="10"/>
      <c r="H79" s="10"/>
      <c r="I79" s="4"/>
      <c r="J79" s="4"/>
      <c r="K79" s="10">
        <f t="shared" si="1"/>
        <v>336114.29</v>
      </c>
      <c r="L79" s="10">
        <f t="shared" si="2"/>
        <v>79276</v>
      </c>
    </row>
    <row r="80" spans="1:13" x14ac:dyDescent="0.2">
      <c r="A80" s="1" t="s">
        <v>688</v>
      </c>
      <c r="B80" s="26" t="s">
        <v>690</v>
      </c>
      <c r="C80" s="10">
        <v>0</v>
      </c>
      <c r="D80" s="10">
        <v>0</v>
      </c>
      <c r="E80" s="10">
        <v>0</v>
      </c>
      <c r="F80" s="10">
        <v>0</v>
      </c>
      <c r="G80" s="10"/>
      <c r="H80" s="10"/>
      <c r="I80" s="4"/>
      <c r="J80" s="4"/>
      <c r="K80" s="10">
        <f t="shared" si="1"/>
        <v>656179.48</v>
      </c>
      <c r="L80" s="10">
        <f t="shared" si="2"/>
        <v>463121.26</v>
      </c>
    </row>
    <row r="81" spans="1:12" x14ac:dyDescent="0.2">
      <c r="A81" s="1" t="s">
        <v>688</v>
      </c>
      <c r="B81" s="26" t="s">
        <v>691</v>
      </c>
      <c r="C81" s="10">
        <v>36237.53</v>
      </c>
      <c r="D81" s="10">
        <v>4817.6899999999996</v>
      </c>
      <c r="E81" s="10">
        <v>0</v>
      </c>
      <c r="F81" s="10">
        <v>0</v>
      </c>
      <c r="G81" s="10"/>
      <c r="H81" s="10"/>
      <c r="I81" s="4"/>
      <c r="J81" s="4"/>
      <c r="K81" s="10">
        <f t="shared" si="1"/>
        <v>787967.04</v>
      </c>
      <c r="L81" s="10">
        <f t="shared" si="2"/>
        <v>410385.76</v>
      </c>
    </row>
    <row r="82" spans="1:12" x14ac:dyDescent="0.2">
      <c r="A82" s="1" t="s">
        <v>688</v>
      </c>
      <c r="B82" s="26" t="s">
        <v>693</v>
      </c>
      <c r="C82" s="10">
        <v>72904</v>
      </c>
      <c r="D82" s="10">
        <v>26180</v>
      </c>
      <c r="E82" s="10">
        <v>0</v>
      </c>
      <c r="F82" s="10">
        <v>0</v>
      </c>
      <c r="G82" s="10"/>
      <c r="H82" s="10"/>
      <c r="I82" s="4"/>
      <c r="J82" s="4"/>
      <c r="K82" s="10">
        <f t="shared" si="1"/>
        <v>5432433</v>
      </c>
      <c r="L82" s="10">
        <f t="shared" si="2"/>
        <v>2441535</v>
      </c>
    </row>
    <row r="83" spans="1:12" x14ac:dyDescent="0.2">
      <c r="A83" s="1" t="s">
        <v>688</v>
      </c>
      <c r="B83" s="26" t="s">
        <v>694</v>
      </c>
      <c r="C83" s="10">
        <v>164449</v>
      </c>
      <c r="D83" s="10">
        <v>21194</v>
      </c>
      <c r="E83" s="10">
        <v>15000</v>
      </c>
      <c r="F83" s="10">
        <v>0</v>
      </c>
      <c r="G83" s="10"/>
      <c r="H83" s="10"/>
      <c r="I83" s="4"/>
      <c r="J83" s="4"/>
      <c r="K83" s="10">
        <f t="shared" si="1"/>
        <v>2755140</v>
      </c>
      <c r="L83" s="10">
        <f t="shared" si="2"/>
        <v>512063</v>
      </c>
    </row>
    <row r="84" spans="1:12" x14ac:dyDescent="0.2">
      <c r="A84" s="1" t="s">
        <v>688</v>
      </c>
      <c r="B84" s="26" t="s">
        <v>696</v>
      </c>
      <c r="C84" s="10">
        <v>70775.58</v>
      </c>
      <c r="D84" s="10">
        <v>25000</v>
      </c>
      <c r="E84" s="10">
        <v>0</v>
      </c>
      <c r="F84" s="10">
        <v>0</v>
      </c>
      <c r="G84" s="10"/>
      <c r="H84" s="10"/>
      <c r="I84" s="4"/>
      <c r="J84" s="4"/>
      <c r="K84" s="10">
        <f t="shared" si="1"/>
        <v>4585500.68</v>
      </c>
      <c r="L84" s="10">
        <f t="shared" si="2"/>
        <v>4065629.52</v>
      </c>
    </row>
    <row r="85" spans="1:12" x14ac:dyDescent="0.2">
      <c r="A85" s="1" t="s">
        <v>688</v>
      </c>
      <c r="B85" s="26" t="s">
        <v>697</v>
      </c>
      <c r="C85" s="10">
        <v>142794.48000000001</v>
      </c>
      <c r="D85" s="10">
        <v>50941.48</v>
      </c>
      <c r="E85" s="10">
        <v>0</v>
      </c>
      <c r="F85" s="10">
        <v>0</v>
      </c>
      <c r="G85" s="10"/>
      <c r="H85" s="10"/>
      <c r="I85" s="4"/>
      <c r="J85" s="4"/>
      <c r="K85" s="10">
        <f t="shared" si="1"/>
        <v>1087362.22</v>
      </c>
      <c r="L85" s="10">
        <f t="shared" si="2"/>
        <v>259394.85000000003</v>
      </c>
    </row>
    <row r="86" spans="1:12" x14ac:dyDescent="0.2">
      <c r="A86" s="1" t="s">
        <v>688</v>
      </c>
      <c r="B86" s="26" t="s">
        <v>699</v>
      </c>
      <c r="C86" s="10">
        <v>0</v>
      </c>
      <c r="D86" s="10">
        <v>500</v>
      </c>
      <c r="E86" s="10">
        <v>0</v>
      </c>
      <c r="F86" s="10">
        <v>0</v>
      </c>
      <c r="G86" s="10"/>
      <c r="H86" s="10"/>
      <c r="I86" s="4"/>
      <c r="J86" s="4"/>
      <c r="K86" s="10">
        <f t="shared" si="1"/>
        <v>2726648.71</v>
      </c>
      <c r="L86" s="10">
        <f t="shared" si="2"/>
        <v>1540592.42</v>
      </c>
    </row>
    <row r="87" spans="1:12" x14ac:dyDescent="0.2">
      <c r="A87" s="1" t="s">
        <v>688</v>
      </c>
      <c r="B87" s="26" t="s">
        <v>700</v>
      </c>
      <c r="C87" s="10">
        <v>17203.71</v>
      </c>
      <c r="D87" s="10">
        <v>4870</v>
      </c>
      <c r="E87" s="10">
        <v>0</v>
      </c>
      <c r="F87" s="10">
        <v>0</v>
      </c>
      <c r="G87" s="10"/>
      <c r="H87" s="10"/>
      <c r="I87" s="4"/>
      <c r="J87" s="4"/>
      <c r="K87" s="10">
        <f t="shared" si="1"/>
        <v>2849465.44</v>
      </c>
      <c r="L87" s="10">
        <f t="shared" si="2"/>
        <v>1930241.62</v>
      </c>
    </row>
    <row r="88" spans="1:12" x14ac:dyDescent="0.2">
      <c r="A88" s="1" t="s">
        <v>688</v>
      </c>
      <c r="B88" s="26" t="s">
        <v>701</v>
      </c>
      <c r="C88" s="10">
        <v>5638.08</v>
      </c>
      <c r="D88" s="10">
        <v>2000</v>
      </c>
      <c r="E88" s="10">
        <v>188000</v>
      </c>
      <c r="F88" s="10">
        <v>0</v>
      </c>
      <c r="G88" s="10"/>
      <c r="H88" s="10"/>
      <c r="I88" s="4"/>
      <c r="J88" s="4"/>
      <c r="K88" s="10">
        <f t="shared" si="1"/>
        <v>1192875.1599999999</v>
      </c>
      <c r="L88" s="10">
        <f t="shared" si="2"/>
        <v>341722.05000000005</v>
      </c>
    </row>
    <row r="89" spans="1:12" x14ac:dyDescent="0.2">
      <c r="A89" s="1" t="s">
        <v>688</v>
      </c>
      <c r="B89" s="26" t="s">
        <v>702</v>
      </c>
      <c r="C89" s="10">
        <v>9024.16</v>
      </c>
      <c r="D89" s="10">
        <v>2029.87</v>
      </c>
      <c r="E89" s="10">
        <v>0</v>
      </c>
      <c r="F89" s="10">
        <v>0</v>
      </c>
      <c r="G89" s="10"/>
      <c r="H89" s="10"/>
      <c r="I89" s="4"/>
      <c r="J89" s="4"/>
      <c r="K89" s="10">
        <f t="shared" si="1"/>
        <v>640263.4</v>
      </c>
      <c r="L89" s="10">
        <f t="shared" si="2"/>
        <v>474973.3</v>
      </c>
    </row>
    <row r="90" spans="1:12" x14ac:dyDescent="0.2">
      <c r="A90" s="1" t="s">
        <v>688</v>
      </c>
      <c r="B90" s="26" t="s">
        <v>703</v>
      </c>
      <c r="C90" s="10">
        <v>4079.75</v>
      </c>
      <c r="D90" s="10">
        <v>0</v>
      </c>
      <c r="E90" s="10">
        <v>0</v>
      </c>
      <c r="F90" s="10">
        <v>0</v>
      </c>
      <c r="G90" s="10"/>
      <c r="H90" s="10"/>
      <c r="I90" s="4"/>
      <c r="J90" s="4"/>
      <c r="K90" s="10">
        <f t="shared" si="1"/>
        <v>925811.56</v>
      </c>
      <c r="L90" s="10">
        <f t="shared" si="2"/>
        <v>376128.72</v>
      </c>
    </row>
    <row r="91" spans="1:12" x14ac:dyDescent="0.2">
      <c r="A91" s="1" t="s">
        <v>688</v>
      </c>
      <c r="B91" s="26" t="s">
        <v>704</v>
      </c>
      <c r="C91" s="10">
        <v>4748.0600000000004</v>
      </c>
      <c r="D91" s="10">
        <v>0</v>
      </c>
      <c r="E91" s="10">
        <v>2844.34</v>
      </c>
      <c r="F91" s="10">
        <v>0</v>
      </c>
      <c r="G91" s="10"/>
      <c r="H91" s="10"/>
      <c r="I91" s="4"/>
      <c r="J91" s="4"/>
      <c r="K91" s="10">
        <f t="shared" si="1"/>
        <v>496159.31</v>
      </c>
      <c r="L91" s="10">
        <f t="shared" si="2"/>
        <v>243034.83000000002</v>
      </c>
    </row>
    <row r="92" spans="1:12" x14ac:dyDescent="0.2">
      <c r="A92" s="1" t="s">
        <v>688</v>
      </c>
      <c r="B92" s="26" t="s">
        <v>705</v>
      </c>
      <c r="C92" s="10">
        <v>186056.95999999999</v>
      </c>
      <c r="D92" s="10">
        <v>84337.51</v>
      </c>
      <c r="E92" s="10">
        <v>4483.8100000000004</v>
      </c>
      <c r="F92" s="10">
        <v>0</v>
      </c>
      <c r="G92" s="10"/>
      <c r="H92" s="10"/>
      <c r="I92" s="4"/>
      <c r="J92" s="4"/>
      <c r="K92" s="10">
        <f t="shared" si="1"/>
        <v>1369895.34</v>
      </c>
      <c r="L92" s="10">
        <f t="shared" si="2"/>
        <v>641777.77</v>
      </c>
    </row>
    <row r="93" spans="1:12" x14ac:dyDescent="0.2">
      <c r="A93" s="1" t="s">
        <v>688</v>
      </c>
      <c r="B93" s="26" t="s">
        <v>706</v>
      </c>
      <c r="C93" s="10">
        <v>2783.6</v>
      </c>
      <c r="D93" s="10">
        <v>0</v>
      </c>
      <c r="E93" s="10">
        <v>0</v>
      </c>
      <c r="F93" s="10">
        <v>0</v>
      </c>
      <c r="G93" s="10"/>
      <c r="H93" s="10"/>
      <c r="I93" s="4"/>
      <c r="J93" s="4"/>
      <c r="K93" s="10">
        <f t="shared" si="1"/>
        <v>429517.36</v>
      </c>
      <c r="L93" s="10">
        <f t="shared" si="2"/>
        <v>230641.5</v>
      </c>
    </row>
    <row r="94" spans="1:12" x14ac:dyDescent="0.2">
      <c r="A94" s="1" t="s">
        <v>688</v>
      </c>
      <c r="B94" s="26" t="s">
        <v>707</v>
      </c>
      <c r="C94" s="10">
        <v>39026.980000000003</v>
      </c>
      <c r="D94" s="10">
        <v>12500</v>
      </c>
      <c r="E94" s="10">
        <v>0</v>
      </c>
      <c r="F94" s="10">
        <v>0</v>
      </c>
      <c r="G94" s="10"/>
      <c r="H94" s="10"/>
      <c r="I94" s="4"/>
      <c r="J94" s="4"/>
      <c r="K94" s="10">
        <f t="shared" si="1"/>
        <v>1341710.69</v>
      </c>
      <c r="L94" s="10">
        <f t="shared" si="2"/>
        <v>430642.68999999994</v>
      </c>
    </row>
    <row r="95" spans="1:12" x14ac:dyDescent="0.2">
      <c r="A95" s="1" t="s">
        <v>688</v>
      </c>
      <c r="B95" s="26" t="s">
        <v>708</v>
      </c>
      <c r="C95" s="10">
        <v>85544</v>
      </c>
      <c r="D95" s="10">
        <v>14325</v>
      </c>
      <c r="E95" s="10">
        <v>0</v>
      </c>
      <c r="F95" s="10">
        <v>0</v>
      </c>
      <c r="G95" s="10"/>
      <c r="H95" s="10"/>
      <c r="I95" s="4"/>
      <c r="J95" s="4"/>
      <c r="K95" s="10">
        <f t="shared" si="1"/>
        <v>2258769</v>
      </c>
      <c r="L95" s="10">
        <f t="shared" si="2"/>
        <v>597476</v>
      </c>
    </row>
    <row r="96" spans="1:12" x14ac:dyDescent="0.2">
      <c r="A96" s="1" t="s">
        <v>688</v>
      </c>
      <c r="B96" s="26" t="s">
        <v>709</v>
      </c>
      <c r="C96" s="10">
        <v>120914.98</v>
      </c>
      <c r="D96" s="10">
        <v>7500</v>
      </c>
      <c r="E96" s="10">
        <v>2563.37</v>
      </c>
      <c r="F96" s="10">
        <v>0</v>
      </c>
      <c r="G96" s="10"/>
      <c r="H96" s="10"/>
      <c r="I96" s="4"/>
      <c r="J96" s="4"/>
      <c r="K96" s="10">
        <f t="shared" si="1"/>
        <v>922440.19</v>
      </c>
      <c r="L96" s="10">
        <f t="shared" si="2"/>
        <v>471277.74</v>
      </c>
    </row>
    <row r="97" spans="1:13" x14ac:dyDescent="0.2">
      <c r="A97" s="1" t="s">
        <v>688</v>
      </c>
      <c r="B97" s="26" t="s">
        <v>710</v>
      </c>
      <c r="C97" s="10">
        <v>0</v>
      </c>
      <c r="D97" s="10">
        <v>0</v>
      </c>
      <c r="E97" s="10">
        <v>0</v>
      </c>
      <c r="F97" s="10">
        <v>0</v>
      </c>
      <c r="G97" s="10"/>
      <c r="H97" s="10"/>
      <c r="I97" s="4"/>
      <c r="J97" s="4"/>
      <c r="K97" s="10">
        <f t="shared" si="1"/>
        <v>468559.41</v>
      </c>
      <c r="L97" s="10">
        <f t="shared" si="2"/>
        <v>303668.93</v>
      </c>
    </row>
    <row r="98" spans="1:13" x14ac:dyDescent="0.2">
      <c r="A98" s="1" t="s">
        <v>688</v>
      </c>
      <c r="B98" s="26" t="s">
        <v>711</v>
      </c>
      <c r="C98" s="10">
        <v>13096</v>
      </c>
      <c r="D98" s="10">
        <v>10581</v>
      </c>
      <c r="E98" s="10">
        <v>118</v>
      </c>
      <c r="F98" s="10">
        <v>100</v>
      </c>
      <c r="G98" s="10"/>
      <c r="H98" s="10"/>
      <c r="I98" s="4"/>
      <c r="J98" s="4"/>
      <c r="K98" s="10">
        <f t="shared" si="1"/>
        <v>635399</v>
      </c>
      <c r="L98" s="10">
        <f t="shared" si="2"/>
        <v>219171</v>
      </c>
    </row>
    <row r="99" spans="1:13" x14ac:dyDescent="0.2">
      <c r="A99" s="1" t="s">
        <v>688</v>
      </c>
      <c r="B99" s="26" t="s">
        <v>712</v>
      </c>
      <c r="C99" s="10">
        <v>23679.3</v>
      </c>
      <c r="D99" s="10">
        <v>10166.98</v>
      </c>
      <c r="E99" s="10">
        <v>0</v>
      </c>
      <c r="F99" s="10">
        <v>0</v>
      </c>
      <c r="G99" s="10"/>
      <c r="H99" s="10"/>
      <c r="I99" s="4"/>
      <c r="J99" s="4"/>
      <c r="K99" s="10">
        <f t="shared" si="1"/>
        <v>704780.85000000009</v>
      </c>
      <c r="L99" s="10">
        <f t="shared" si="2"/>
        <v>283349.14</v>
      </c>
    </row>
    <row r="100" spans="1:13" x14ac:dyDescent="0.2">
      <c r="A100" s="1" t="s">
        <v>688</v>
      </c>
      <c r="B100" s="26" t="s">
        <v>713</v>
      </c>
      <c r="C100" s="10">
        <v>0</v>
      </c>
      <c r="D100" s="10">
        <v>0</v>
      </c>
      <c r="E100" s="10">
        <v>0</v>
      </c>
      <c r="F100" s="10">
        <v>0</v>
      </c>
      <c r="G100" s="10"/>
      <c r="H100" s="10"/>
      <c r="I100" s="4"/>
      <c r="J100" s="4"/>
      <c r="K100" s="10">
        <f t="shared" si="1"/>
        <v>559670.88</v>
      </c>
      <c r="L100" s="10">
        <f t="shared" si="2"/>
        <v>383896.24</v>
      </c>
    </row>
    <row r="101" spans="1:13" x14ac:dyDescent="0.2">
      <c r="A101" s="1" t="s">
        <v>688</v>
      </c>
      <c r="B101" s="26" t="s">
        <v>714</v>
      </c>
      <c r="C101" s="10">
        <v>256800</v>
      </c>
      <c r="D101" s="10">
        <v>90000</v>
      </c>
      <c r="E101" s="10">
        <v>0</v>
      </c>
      <c r="F101" s="10">
        <v>0</v>
      </c>
      <c r="G101" s="10"/>
      <c r="H101" s="10"/>
      <c r="I101" s="4"/>
      <c r="J101" s="4"/>
      <c r="K101" s="10">
        <f t="shared" si="1"/>
        <v>1705300</v>
      </c>
      <c r="L101" s="10">
        <f t="shared" si="2"/>
        <v>718100</v>
      </c>
    </row>
    <row r="102" spans="1:13" x14ac:dyDescent="0.2">
      <c r="A102" s="1" t="s">
        <v>688</v>
      </c>
      <c r="B102" s="26" t="s">
        <v>715</v>
      </c>
      <c r="C102" s="10">
        <v>28080.43</v>
      </c>
      <c r="D102" s="10">
        <v>3279.4</v>
      </c>
      <c r="E102" s="10">
        <v>217700</v>
      </c>
      <c r="F102" s="10">
        <v>217700</v>
      </c>
      <c r="G102" s="10"/>
      <c r="H102" s="10"/>
      <c r="I102" s="4"/>
      <c r="J102" s="4"/>
      <c r="K102" s="10">
        <f t="shared" si="1"/>
        <v>1389633.98</v>
      </c>
      <c r="L102" s="10">
        <f t="shared" si="2"/>
        <v>835759.24</v>
      </c>
    </row>
    <row r="103" spans="1:13" x14ac:dyDescent="0.2">
      <c r="A103" s="1" t="s">
        <v>688</v>
      </c>
      <c r="B103" s="26" t="s">
        <v>716</v>
      </c>
      <c r="C103" s="10">
        <v>38252.92</v>
      </c>
      <c r="D103" s="10">
        <v>13000</v>
      </c>
      <c r="E103" s="10">
        <v>108951.24</v>
      </c>
      <c r="F103" s="10">
        <v>65576.399999999994</v>
      </c>
      <c r="G103" s="10"/>
      <c r="H103" s="10"/>
      <c r="I103" s="4"/>
      <c r="J103" s="4"/>
      <c r="K103" s="10">
        <f t="shared" si="1"/>
        <v>1029278.31</v>
      </c>
      <c r="L103" s="10">
        <f t="shared" si="2"/>
        <v>434809.32999999996</v>
      </c>
    </row>
    <row r="104" spans="1:13" x14ac:dyDescent="0.2">
      <c r="A104" s="1" t="s">
        <v>688</v>
      </c>
      <c r="B104" s="26" t="s">
        <v>717</v>
      </c>
      <c r="C104" s="10">
        <v>9511.75</v>
      </c>
      <c r="D104" s="10">
        <v>0</v>
      </c>
      <c r="E104" s="10">
        <v>0</v>
      </c>
      <c r="F104" s="10">
        <v>0</v>
      </c>
      <c r="G104" s="10"/>
      <c r="H104" s="10"/>
      <c r="I104" s="4"/>
      <c r="J104" s="4"/>
      <c r="K104" s="10">
        <f t="shared" si="1"/>
        <v>518295.59</v>
      </c>
      <c r="L104" s="10">
        <f t="shared" si="2"/>
        <v>321956.31</v>
      </c>
    </row>
    <row r="105" spans="1:13" x14ac:dyDescent="0.2">
      <c r="A105" s="1" t="s">
        <v>688</v>
      </c>
      <c r="B105" s="26" t="s">
        <v>718</v>
      </c>
      <c r="C105" s="10">
        <v>425181</v>
      </c>
      <c r="D105" s="10">
        <v>32068</v>
      </c>
      <c r="E105" s="10">
        <v>0</v>
      </c>
      <c r="F105" s="10">
        <v>0</v>
      </c>
      <c r="G105" s="10"/>
      <c r="H105" s="10"/>
      <c r="I105" s="4"/>
      <c r="J105" s="4"/>
      <c r="K105" s="10">
        <f t="shared" si="1"/>
        <v>2311846</v>
      </c>
      <c r="L105" s="10">
        <f t="shared" si="2"/>
        <v>875128</v>
      </c>
    </row>
    <row r="106" spans="1:13" x14ac:dyDescent="0.2">
      <c r="A106" s="1" t="s">
        <v>423</v>
      </c>
      <c r="B106" s="26" t="s">
        <v>719</v>
      </c>
      <c r="C106" s="10">
        <v>67302.22</v>
      </c>
      <c r="D106" s="10">
        <v>35600.51</v>
      </c>
      <c r="E106" s="10">
        <v>0</v>
      </c>
      <c r="F106" s="10">
        <v>0</v>
      </c>
      <c r="G106" s="10"/>
      <c r="H106" s="10"/>
      <c r="I106" s="4"/>
      <c r="J106" s="4"/>
      <c r="K106" s="10">
        <f t="shared" si="1"/>
        <v>1767266.3499999999</v>
      </c>
      <c r="L106" s="10">
        <f t="shared" si="2"/>
        <v>832486.29</v>
      </c>
    </row>
    <row r="107" spans="1:13" x14ac:dyDescent="0.2">
      <c r="B107" s="26"/>
      <c r="C107" s="10"/>
      <c r="D107" s="10"/>
      <c r="E107" s="10"/>
      <c r="F107" s="10"/>
      <c r="G107" s="10"/>
      <c r="H107" s="10"/>
      <c r="I107" s="4"/>
      <c r="J107" s="4"/>
      <c r="K107" s="10"/>
      <c r="L107" s="10"/>
    </row>
    <row r="108" spans="1:13" x14ac:dyDescent="0.2">
      <c r="B108" s="26" t="s">
        <v>287</v>
      </c>
      <c r="C108" s="11">
        <f>SUBTOTAL(9,C75:C107)</f>
        <v>3669279.4900000007</v>
      </c>
      <c r="D108" s="11">
        <f>SUBTOTAL(9,D75:D107)</f>
        <v>1170091.4399999997</v>
      </c>
      <c r="E108" s="11">
        <f>SUBTOTAL(9,E75:E107)</f>
        <v>539660.76</v>
      </c>
      <c r="F108" s="11">
        <f>SUBTOTAL(9,F75:F107)</f>
        <v>283376.40000000002</v>
      </c>
      <c r="G108" s="4"/>
      <c r="H108" s="4"/>
      <c r="I108" s="4"/>
      <c r="J108" s="4"/>
      <c r="K108" s="11">
        <f>SUBTOTAL(9,K75:K107)</f>
        <v>44912212.890000001</v>
      </c>
      <c r="L108" s="11">
        <f>SUBTOTAL(9,L75:L107)</f>
        <v>21737007.439999994</v>
      </c>
    </row>
    <row r="109" spans="1:13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2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3" ht="39.75" customHeight="1" x14ac:dyDescent="0.2">
      <c r="B111" s="26"/>
      <c r="C111" s="235"/>
      <c r="D111" s="235"/>
      <c r="E111" s="235"/>
      <c r="F111" s="235"/>
      <c r="G111" s="235"/>
      <c r="H111" s="235"/>
      <c r="I111" s="235"/>
      <c r="J111" s="241"/>
      <c r="K111" s="231" t="s">
        <v>162</v>
      </c>
      <c r="L111" s="246"/>
      <c r="M111" s="6"/>
    </row>
    <row r="112" spans="1:13" x14ac:dyDescent="0.2">
      <c r="B112" s="15"/>
      <c r="C112" s="28"/>
      <c r="D112" s="28"/>
      <c r="E112" s="28"/>
      <c r="F112" s="28"/>
      <c r="G112" s="26"/>
      <c r="H112" s="28"/>
      <c r="I112" s="27"/>
      <c r="J112" s="27"/>
      <c r="K112" s="149" t="s">
        <v>313</v>
      </c>
      <c r="L112" s="141" t="s">
        <v>314</v>
      </c>
    </row>
    <row r="113" spans="1:12" x14ac:dyDescent="0.2">
      <c r="B113" s="15"/>
      <c r="C113" s="28"/>
      <c r="D113" s="28"/>
      <c r="E113" s="28"/>
      <c r="F113" s="28"/>
      <c r="G113" s="28"/>
      <c r="H113" s="28"/>
      <c r="I113" s="27"/>
      <c r="J113" s="27"/>
      <c r="K113" s="28" t="s">
        <v>315</v>
      </c>
      <c r="L113" s="141" t="s">
        <v>315</v>
      </c>
    </row>
    <row r="114" spans="1:12" x14ac:dyDescent="0.2">
      <c r="B114" s="15"/>
      <c r="C114" s="28"/>
      <c r="D114" s="28"/>
      <c r="E114" s="28"/>
      <c r="F114" s="28"/>
      <c r="G114" s="28"/>
      <c r="H114" s="28"/>
      <c r="I114" s="28"/>
      <c r="J114" s="28"/>
      <c r="K114" s="28"/>
      <c r="L114" s="141"/>
    </row>
    <row r="115" spans="1:12" x14ac:dyDescent="0.2">
      <c r="A115" s="31" t="s">
        <v>175</v>
      </c>
      <c r="B115" s="26"/>
      <c r="C115" s="4"/>
      <c r="D115" s="4"/>
      <c r="E115" s="4"/>
      <c r="F115" s="4"/>
      <c r="G115" s="4"/>
      <c r="H115" s="245" t="s">
        <v>595</v>
      </c>
      <c r="I115" s="245"/>
      <c r="J115" s="245"/>
      <c r="K115" s="143">
        <v>0</v>
      </c>
      <c r="L115" s="144">
        <v>0</v>
      </c>
    </row>
    <row r="116" spans="1:12" x14ac:dyDescent="0.2">
      <c r="A116" s="31"/>
      <c r="B116" s="26"/>
      <c r="C116" s="4"/>
      <c r="D116" s="4"/>
      <c r="E116" s="4"/>
      <c r="F116" s="4"/>
      <c r="G116" s="4"/>
      <c r="H116" s="4"/>
      <c r="I116" s="4"/>
      <c r="J116" s="4"/>
      <c r="K116" s="15">
        <f>K108+K115</f>
        <v>44912212.890000001</v>
      </c>
      <c r="L116" s="15">
        <f>L108+L115</f>
        <v>21737007.439999994</v>
      </c>
    </row>
    <row r="117" spans="1:12" x14ac:dyDescent="0.2">
      <c r="A117" s="31" t="s">
        <v>77</v>
      </c>
      <c r="B117" s="26"/>
      <c r="C117" s="4"/>
      <c r="D117" s="4"/>
      <c r="E117" s="4"/>
      <c r="F117" s="4"/>
      <c r="G117" s="4"/>
      <c r="H117" s="238" t="s">
        <v>560</v>
      </c>
      <c r="I117" s="238"/>
      <c r="J117" s="238"/>
      <c r="K117" s="4">
        <v>0</v>
      </c>
      <c r="L117" s="125">
        <v>0</v>
      </c>
    </row>
    <row r="118" spans="1:12" ht="13.5" thickBot="1" x14ac:dyDescent="0.25">
      <c r="A118" s="31"/>
      <c r="B118" s="10"/>
      <c r="C118" s="10"/>
      <c r="D118" s="10"/>
      <c r="E118" s="10"/>
      <c r="F118" s="10"/>
      <c r="G118" s="10"/>
      <c r="H118" s="126"/>
      <c r="I118" s="126"/>
      <c r="J118" s="126"/>
      <c r="K118" s="126"/>
      <c r="L118" s="127"/>
    </row>
    <row r="119" spans="1:12" ht="14.25" thickTop="1" thickBot="1" x14ac:dyDescent="0.25">
      <c r="B119" s="10"/>
      <c r="C119" s="10"/>
      <c r="D119" s="10"/>
      <c r="E119" s="10"/>
      <c r="F119" s="10"/>
      <c r="G119" s="10"/>
      <c r="H119" s="239" t="s">
        <v>176</v>
      </c>
      <c r="I119" s="239"/>
      <c r="J119" s="239"/>
      <c r="K119" s="128">
        <f>K116-K117</f>
        <v>44912212.890000001</v>
      </c>
      <c r="L119" s="129">
        <f>L116-L117</f>
        <v>21737007.439999994</v>
      </c>
    </row>
    <row r="120" spans="1:12" ht="13.5" thickTop="1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</sheetData>
  <mergeCells count="19">
    <mergeCell ref="B32:L32"/>
    <mergeCell ref="C33:D33"/>
    <mergeCell ref="E33:F33"/>
    <mergeCell ref="G33:H33"/>
    <mergeCell ref="I33:J33"/>
    <mergeCell ref="B71:L71"/>
    <mergeCell ref="H119:J119"/>
    <mergeCell ref="I111:J111"/>
    <mergeCell ref="H117:J117"/>
    <mergeCell ref="H115:J115"/>
    <mergeCell ref="K72:L72"/>
    <mergeCell ref="K111:L111"/>
    <mergeCell ref="E111:F111"/>
    <mergeCell ref="G111:H111"/>
    <mergeCell ref="C111:D111"/>
    <mergeCell ref="E72:F72"/>
    <mergeCell ref="G72:H72"/>
    <mergeCell ref="I72:J72"/>
    <mergeCell ref="C72:D7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fitToHeight="10" orientation="landscape" r:id="rId1"/>
  <headerFooter alignWithMargins="0"/>
  <rowBreaks count="1" manualBreakCount="1">
    <brk id="70" min="1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"/>
  <sheetViews>
    <sheetView view="pageBreakPreview" topLeftCell="B98" zoomScale="60" zoomScaleNormal="100" workbookViewId="0">
      <selection activeCell="K116" sqref="K116"/>
    </sheetView>
  </sheetViews>
  <sheetFormatPr defaultColWidth="9.140625" defaultRowHeight="12.75" x14ac:dyDescent="0.2"/>
  <cols>
    <col min="1" max="1" width="9.140625" style="1" hidden="1" customWidth="1"/>
    <col min="2" max="2" width="27.7109375" style="1" customWidth="1"/>
    <col min="3" max="27" width="13" style="1" customWidth="1"/>
    <col min="28" max="16384" width="9.140625" style="1"/>
  </cols>
  <sheetData>
    <row r="1" spans="1:12" hidden="1" x14ac:dyDescent="0.2">
      <c r="A1" s="1" t="s">
        <v>605</v>
      </c>
    </row>
    <row r="2" spans="1:12" hidden="1" x14ac:dyDescent="0.2">
      <c r="A2" s="1" t="s">
        <v>300</v>
      </c>
    </row>
    <row r="3" spans="1:12" hidden="1" x14ac:dyDescent="0.2">
      <c r="A3" s="1" t="s">
        <v>307</v>
      </c>
      <c r="B3" s="8" t="s">
        <v>322</v>
      </c>
      <c r="C3" s="1" t="s">
        <v>288</v>
      </c>
      <c r="D3" s="1" t="s">
        <v>288</v>
      </c>
      <c r="E3" s="1" t="s">
        <v>288</v>
      </c>
      <c r="F3" s="1" t="s">
        <v>288</v>
      </c>
      <c r="G3" s="1" t="s">
        <v>288</v>
      </c>
      <c r="H3" s="1" t="s">
        <v>288</v>
      </c>
      <c r="I3" s="1" t="s">
        <v>288</v>
      </c>
      <c r="J3" s="1" t="s">
        <v>288</v>
      </c>
    </row>
    <row r="4" spans="1:12" hidden="1" x14ac:dyDescent="0.2">
      <c r="A4" s="1" t="s">
        <v>289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316</v>
      </c>
      <c r="C5" s="1">
        <v>680</v>
      </c>
      <c r="D5" s="1">
        <v>680</v>
      </c>
      <c r="E5" s="1">
        <v>690</v>
      </c>
      <c r="F5" s="1">
        <v>690</v>
      </c>
      <c r="G5" s="1">
        <v>700</v>
      </c>
      <c r="H5" s="1">
        <v>700</v>
      </c>
      <c r="I5" s="1">
        <v>710</v>
      </c>
      <c r="J5" s="1">
        <v>710</v>
      </c>
      <c r="K5" s="2"/>
      <c r="L5" s="3"/>
    </row>
    <row r="6" spans="1:12" s="22" customFormat="1" ht="12.75" hidden="1" customHeight="1" x14ac:dyDescent="0.25">
      <c r="A6" s="1" t="s">
        <v>417</v>
      </c>
      <c r="C6" s="1" t="s">
        <v>418</v>
      </c>
      <c r="D6" s="1" t="s">
        <v>419</v>
      </c>
      <c r="E6" s="1" t="s">
        <v>418</v>
      </c>
      <c r="F6" s="1" t="s">
        <v>419</v>
      </c>
      <c r="G6" s="1" t="s">
        <v>418</v>
      </c>
      <c r="H6" s="1" t="s">
        <v>419</v>
      </c>
      <c r="I6" s="1" t="s">
        <v>418</v>
      </c>
      <c r="J6" s="1" t="s">
        <v>419</v>
      </c>
    </row>
    <row r="7" spans="1:12" customFormat="1" x14ac:dyDescent="0.2"/>
    <row r="8" spans="1:12" hidden="1" x14ac:dyDescent="0.2">
      <c r="A8" s="1" t="s">
        <v>164</v>
      </c>
    </row>
    <row r="9" spans="1:12" hidden="1" x14ac:dyDescent="0.2">
      <c r="A9" s="1" t="s">
        <v>298</v>
      </c>
    </row>
    <row r="10" spans="1:12" hidden="1" x14ac:dyDescent="0.2">
      <c r="A10" s="1" t="s">
        <v>311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288</v>
      </c>
      <c r="L10" s="31" t="s">
        <v>288</v>
      </c>
    </row>
    <row r="11" spans="1:12" hidden="1" x14ac:dyDescent="0.2">
      <c r="A11" s="1" t="s">
        <v>293</v>
      </c>
      <c r="C11" s="61"/>
      <c r="D11" s="31"/>
      <c r="E11" s="61"/>
      <c r="F11" s="31"/>
      <c r="G11" s="61"/>
      <c r="H11" s="31"/>
      <c r="I11" s="61"/>
      <c r="J11" s="31"/>
      <c r="K11" s="61">
        <v>10</v>
      </c>
      <c r="L11" s="31">
        <v>30</v>
      </c>
    </row>
    <row r="12" spans="1:12" hidden="1" x14ac:dyDescent="0.2">
      <c r="A12" s="1" t="s">
        <v>283</v>
      </c>
      <c r="C12" s="31"/>
      <c r="D12" s="31"/>
      <c r="E12" s="31"/>
      <c r="F12" s="31"/>
      <c r="G12" s="31"/>
      <c r="H12" s="31"/>
      <c r="I12" s="31"/>
      <c r="J12" s="31"/>
      <c r="K12" s="31" t="s">
        <v>193</v>
      </c>
      <c r="L12" s="31" t="s">
        <v>193</v>
      </c>
    </row>
    <row r="13" spans="1:12" s="22" customFormat="1" ht="12.75" hidden="1" customHeight="1" x14ac:dyDescent="0.25">
      <c r="A13" s="1" t="s">
        <v>425</v>
      </c>
      <c r="C13" s="31"/>
      <c r="D13" s="31"/>
      <c r="E13" s="31"/>
      <c r="F13" s="31"/>
      <c r="G13" s="31"/>
      <c r="H13" s="31"/>
      <c r="I13" s="31"/>
      <c r="J13" s="31"/>
      <c r="K13" s="31" t="s">
        <v>418</v>
      </c>
      <c r="L13" s="31" t="s">
        <v>419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606</v>
      </c>
    </row>
    <row r="16" spans="1:12" hidden="1" x14ac:dyDescent="0.2">
      <c r="A16" s="1" t="s">
        <v>299</v>
      </c>
    </row>
    <row r="17" spans="1:12" hidden="1" x14ac:dyDescent="0.2">
      <c r="A17" s="1" t="s">
        <v>312</v>
      </c>
      <c r="B17" s="8" t="s">
        <v>322</v>
      </c>
      <c r="C17" s="1" t="s">
        <v>288</v>
      </c>
      <c r="D17" s="1" t="s">
        <v>288</v>
      </c>
      <c r="E17" s="1" t="s">
        <v>288</v>
      </c>
      <c r="F17" s="1" t="s">
        <v>288</v>
      </c>
      <c r="G17" s="1" t="s">
        <v>288</v>
      </c>
      <c r="H17" s="1" t="s">
        <v>288</v>
      </c>
      <c r="I17" s="1" t="s">
        <v>288</v>
      </c>
      <c r="J17" s="1" t="s">
        <v>288</v>
      </c>
    </row>
    <row r="18" spans="1:12" hidden="1" x14ac:dyDescent="0.2">
      <c r="A18" s="1" t="s">
        <v>294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284</v>
      </c>
      <c r="C19" s="1">
        <v>720</v>
      </c>
      <c r="D19" s="1">
        <v>720</v>
      </c>
      <c r="E19" s="1">
        <v>730</v>
      </c>
      <c r="F19" s="1">
        <v>730</v>
      </c>
      <c r="G19" s="1">
        <v>740</v>
      </c>
      <c r="H19" s="1">
        <v>740</v>
      </c>
      <c r="I19" s="1">
        <v>750</v>
      </c>
      <c r="J19" s="1">
        <v>750</v>
      </c>
      <c r="K19" s="2"/>
      <c r="L19" s="3"/>
    </row>
    <row r="20" spans="1:12" s="22" customFormat="1" ht="12.75" hidden="1" customHeight="1" x14ac:dyDescent="0.25">
      <c r="A20" s="1" t="s">
        <v>432</v>
      </c>
      <c r="C20" s="1" t="s">
        <v>418</v>
      </c>
      <c r="D20" s="1" t="s">
        <v>419</v>
      </c>
      <c r="E20" s="1" t="s">
        <v>418</v>
      </c>
      <c r="F20" s="1" t="s">
        <v>419</v>
      </c>
      <c r="G20" s="1" t="s">
        <v>418</v>
      </c>
      <c r="H20" s="1" t="s">
        <v>419</v>
      </c>
      <c r="I20" s="1" t="s">
        <v>418</v>
      </c>
      <c r="J20" s="1" t="s">
        <v>419</v>
      </c>
    </row>
    <row r="21" spans="1:12" customFormat="1" x14ac:dyDescent="0.2"/>
    <row r="22" spans="1:12" hidden="1" x14ac:dyDescent="0.2">
      <c r="A22" s="1" t="s">
        <v>607</v>
      </c>
    </row>
    <row r="23" spans="1:12" hidden="1" x14ac:dyDescent="0.2">
      <c r="A23" s="1" t="s">
        <v>440</v>
      </c>
    </row>
    <row r="24" spans="1:12" hidden="1" x14ac:dyDescent="0.2">
      <c r="A24" s="1" t="s">
        <v>441</v>
      </c>
      <c r="B24" s="8" t="s">
        <v>322</v>
      </c>
      <c r="C24" s="1" t="s">
        <v>288</v>
      </c>
      <c r="D24" s="1" t="s">
        <v>288</v>
      </c>
      <c r="E24" s="1" t="s">
        <v>288</v>
      </c>
      <c r="F24" s="1" t="s">
        <v>288</v>
      </c>
      <c r="G24" s="1" t="s">
        <v>288</v>
      </c>
      <c r="H24" s="1" t="s">
        <v>288</v>
      </c>
    </row>
    <row r="25" spans="1:12" hidden="1" x14ac:dyDescent="0.2">
      <c r="A25" s="1" t="s">
        <v>442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2">
      <c r="A26" s="1" t="s">
        <v>443</v>
      </c>
      <c r="C26" s="1">
        <v>760</v>
      </c>
      <c r="D26" s="1">
        <v>760</v>
      </c>
      <c r="E26" s="1">
        <v>770</v>
      </c>
      <c r="F26" s="1">
        <v>770</v>
      </c>
      <c r="G26" s="1">
        <v>780</v>
      </c>
      <c r="H26" s="1">
        <v>780</v>
      </c>
      <c r="K26" s="2"/>
      <c r="L26" s="3"/>
    </row>
    <row r="27" spans="1:12" s="22" customFormat="1" ht="12.75" hidden="1" customHeight="1" x14ac:dyDescent="0.25">
      <c r="A27" s="1" t="s">
        <v>444</v>
      </c>
      <c r="C27" s="1" t="s">
        <v>418</v>
      </c>
      <c r="D27" s="1" t="s">
        <v>419</v>
      </c>
      <c r="E27" s="1" t="s">
        <v>418</v>
      </c>
      <c r="F27" s="1" t="s">
        <v>419</v>
      </c>
      <c r="G27" s="1" t="s">
        <v>418</v>
      </c>
      <c r="H27" s="1" t="s">
        <v>419</v>
      </c>
      <c r="I27" s="23"/>
      <c r="J27" s="1"/>
    </row>
    <row r="28" spans="1:12" x14ac:dyDescent="0.2">
      <c r="K28" s="2"/>
      <c r="L28" s="3"/>
    </row>
    <row r="29" spans="1:12" hidden="1" x14ac:dyDescent="0.2">
      <c r="A29" s="1" t="s">
        <v>194</v>
      </c>
      <c r="K29" s="2"/>
      <c r="L29" s="3"/>
    </row>
    <row r="30" spans="1:12" hidden="1" x14ac:dyDescent="0.2">
      <c r="A30" s="1" t="s">
        <v>461</v>
      </c>
      <c r="K30" s="2"/>
      <c r="L30" s="3"/>
    </row>
    <row r="31" spans="1:12" hidden="1" x14ac:dyDescent="0.2">
      <c r="A31" s="1" t="s">
        <v>462</v>
      </c>
      <c r="B31" s="8"/>
      <c r="C31" s="31"/>
      <c r="D31" s="31"/>
      <c r="E31" s="31"/>
      <c r="F31" s="31"/>
      <c r="G31" s="31"/>
      <c r="H31" s="31"/>
      <c r="K31" s="31" t="s">
        <v>288</v>
      </c>
      <c r="L31" s="1" t="s">
        <v>288</v>
      </c>
    </row>
    <row r="32" spans="1:12" hidden="1" x14ac:dyDescent="0.2">
      <c r="A32" s="1" t="s">
        <v>463</v>
      </c>
      <c r="C32" s="61"/>
      <c r="D32" s="31"/>
      <c r="E32" s="61"/>
      <c r="F32" s="31"/>
      <c r="G32" s="61"/>
      <c r="H32" s="31"/>
      <c r="K32" s="61">
        <v>10</v>
      </c>
      <c r="L32" s="1">
        <v>10</v>
      </c>
    </row>
    <row r="33" spans="1:13" hidden="1" x14ac:dyDescent="0.2">
      <c r="A33" s="1" t="s">
        <v>464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75" hidden="1" x14ac:dyDescent="0.25">
      <c r="A34" s="1" t="s">
        <v>465</v>
      </c>
      <c r="B34" s="22"/>
      <c r="C34" s="31"/>
      <c r="D34" s="31"/>
      <c r="E34" s="31"/>
      <c r="F34" s="31"/>
      <c r="G34" s="31"/>
      <c r="H34" s="31"/>
      <c r="K34" s="61" t="s">
        <v>419</v>
      </c>
      <c r="L34" s="7" t="s">
        <v>419</v>
      </c>
    </row>
    <row r="35" spans="1:13" ht="15.75" x14ac:dyDescent="0.25">
      <c r="B35" s="22"/>
      <c r="C35" s="31"/>
      <c r="D35" s="31"/>
      <c r="E35" s="31"/>
      <c r="F35" s="31"/>
      <c r="G35" s="31"/>
      <c r="H35" s="31"/>
      <c r="K35" s="61"/>
      <c r="L35" s="7"/>
    </row>
    <row r="36" spans="1:13" hidden="1" x14ac:dyDescent="0.2">
      <c r="A36" s="1" t="s">
        <v>575</v>
      </c>
    </row>
    <row r="37" spans="1:13" hidden="1" x14ac:dyDescent="0.2">
      <c r="A37" s="1" t="s">
        <v>466</v>
      </c>
    </row>
    <row r="38" spans="1:13" hidden="1" x14ac:dyDescent="0.2">
      <c r="A38" s="1" t="s">
        <v>467</v>
      </c>
      <c r="B38" s="8" t="s">
        <v>322</v>
      </c>
      <c r="C38" s="1" t="s">
        <v>288</v>
      </c>
      <c r="D38" s="1" t="s">
        <v>288</v>
      </c>
      <c r="E38" s="1" t="s">
        <v>288</v>
      </c>
      <c r="F38" s="1" t="s">
        <v>288</v>
      </c>
      <c r="G38" s="1" t="s">
        <v>288</v>
      </c>
      <c r="H38" s="1" t="s">
        <v>288</v>
      </c>
      <c r="I38" s="1" t="s">
        <v>288</v>
      </c>
      <c r="J38" s="1" t="s">
        <v>288</v>
      </c>
    </row>
    <row r="39" spans="1:13" hidden="1" x14ac:dyDescent="0.2">
      <c r="A39" s="1" t="s">
        <v>468</v>
      </c>
      <c r="C39" s="7">
        <v>10</v>
      </c>
      <c r="D39" s="1">
        <v>30</v>
      </c>
      <c r="E39" s="7">
        <v>10</v>
      </c>
      <c r="F39" s="1">
        <v>30</v>
      </c>
      <c r="G39" s="7">
        <v>10</v>
      </c>
      <c r="H39" s="1">
        <v>30</v>
      </c>
      <c r="I39" s="7">
        <v>10</v>
      </c>
      <c r="J39" s="1">
        <v>30</v>
      </c>
      <c r="K39" s="2"/>
      <c r="L39" s="3"/>
    </row>
    <row r="40" spans="1:13" hidden="1" x14ac:dyDescent="0.2">
      <c r="A40" s="1" t="s">
        <v>469</v>
      </c>
      <c r="C40" s="1">
        <v>680</v>
      </c>
      <c r="D40" s="1">
        <v>680</v>
      </c>
      <c r="E40" s="1">
        <v>690</v>
      </c>
      <c r="F40" s="1">
        <v>690</v>
      </c>
      <c r="G40" s="1">
        <v>700</v>
      </c>
      <c r="H40" s="1">
        <v>700</v>
      </c>
      <c r="I40" s="1">
        <v>710</v>
      </c>
      <c r="J40" s="1">
        <v>710</v>
      </c>
      <c r="K40" s="2"/>
      <c r="L40" s="3"/>
    </row>
    <row r="41" spans="1:13" s="22" customFormat="1" ht="12.75" hidden="1" customHeight="1" x14ac:dyDescent="0.25">
      <c r="A41" s="1" t="s">
        <v>470</v>
      </c>
      <c r="C41" s="1" t="s">
        <v>418</v>
      </c>
      <c r="D41" s="1" t="s">
        <v>419</v>
      </c>
      <c r="E41" s="1" t="s">
        <v>418</v>
      </c>
      <c r="F41" s="1" t="s">
        <v>419</v>
      </c>
      <c r="G41" s="1" t="s">
        <v>418</v>
      </c>
      <c r="H41" s="1" t="s">
        <v>419</v>
      </c>
      <c r="I41" s="1" t="s">
        <v>418</v>
      </c>
      <c r="J41" s="1" t="s">
        <v>419</v>
      </c>
    </row>
    <row r="42" spans="1:13" ht="15.75" x14ac:dyDescent="0.25">
      <c r="B42" s="22"/>
      <c r="C42" s="31"/>
      <c r="D42" s="31"/>
      <c r="E42" s="31"/>
      <c r="F42" s="31"/>
      <c r="G42" s="31"/>
      <c r="H42" s="31"/>
      <c r="K42" s="61"/>
      <c r="L42" s="7"/>
    </row>
    <row r="43" spans="1:13" ht="18.75" x14ac:dyDescent="0.3">
      <c r="B43" s="224" t="s">
        <v>320</v>
      </c>
      <c r="C43" s="224"/>
      <c r="D43" s="224"/>
      <c r="E43" s="224"/>
      <c r="F43" s="224"/>
      <c r="G43" s="224"/>
      <c r="H43" s="224"/>
      <c r="I43" s="224"/>
      <c r="J43" s="224"/>
      <c r="K43" s="224"/>
      <c r="L43" s="224"/>
    </row>
    <row r="44" spans="1:13" ht="25.5" customHeight="1" x14ac:dyDescent="0.2">
      <c r="B44" s="13" t="s">
        <v>594</v>
      </c>
      <c r="C44" s="231" t="s">
        <v>404</v>
      </c>
      <c r="D44" s="232"/>
      <c r="E44" s="231" t="s">
        <v>405</v>
      </c>
      <c r="F44" s="232"/>
      <c r="G44" s="231" t="s">
        <v>406</v>
      </c>
      <c r="H44" s="232"/>
      <c r="I44" s="231" t="s">
        <v>407</v>
      </c>
      <c r="J44" s="232"/>
      <c r="K44" s="25"/>
      <c r="L44" s="4"/>
      <c r="M44" s="6"/>
    </row>
    <row r="45" spans="1:13" x14ac:dyDescent="0.2">
      <c r="B45" s="26"/>
      <c r="C45" s="27" t="s">
        <v>313</v>
      </c>
      <c r="D45" s="27" t="s">
        <v>314</v>
      </c>
      <c r="E45" s="27" t="s">
        <v>313</v>
      </c>
      <c r="F45" s="27" t="s">
        <v>314</v>
      </c>
      <c r="G45" s="27" t="s">
        <v>313</v>
      </c>
      <c r="H45" s="27" t="s">
        <v>314</v>
      </c>
      <c r="I45" s="27" t="s">
        <v>313</v>
      </c>
      <c r="J45" s="27" t="s">
        <v>314</v>
      </c>
      <c r="K45" s="28"/>
      <c r="L45" s="28"/>
    </row>
    <row r="46" spans="1:13" x14ac:dyDescent="0.2">
      <c r="B46" s="26"/>
      <c r="C46" s="27" t="s">
        <v>315</v>
      </c>
      <c r="D46" s="27" t="s">
        <v>315</v>
      </c>
      <c r="E46" s="27" t="s">
        <v>315</v>
      </c>
      <c r="F46" s="27" t="s">
        <v>315</v>
      </c>
      <c r="G46" s="27" t="s">
        <v>315</v>
      </c>
      <c r="H46" s="27" t="s">
        <v>315</v>
      </c>
      <c r="I46" s="27" t="s">
        <v>315</v>
      </c>
      <c r="J46" s="27" t="s">
        <v>315</v>
      </c>
      <c r="K46" s="28"/>
      <c r="L46" s="28"/>
    </row>
    <row r="47" spans="1:13" x14ac:dyDescent="0.2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2">
      <c r="A48" s="1" t="s">
        <v>688</v>
      </c>
      <c r="B48" s="26" t="s">
        <v>692</v>
      </c>
      <c r="C48" s="10">
        <v>0</v>
      </c>
      <c r="D48" s="10">
        <v>0</v>
      </c>
      <c r="E48" s="10">
        <v>0</v>
      </c>
      <c r="F48" s="10">
        <v>0</v>
      </c>
      <c r="G48" s="10">
        <v>5575100</v>
      </c>
      <c r="H48" s="10">
        <v>1099300</v>
      </c>
      <c r="I48" s="10">
        <v>397900</v>
      </c>
      <c r="J48" s="10">
        <v>10900</v>
      </c>
      <c r="K48" s="4"/>
      <c r="L48" s="4"/>
    </row>
    <row r="49" spans="1:12" x14ac:dyDescent="0.2">
      <c r="A49" s="1" t="s">
        <v>688</v>
      </c>
      <c r="B49" s="26" t="s">
        <v>695</v>
      </c>
      <c r="C49" s="10">
        <v>0</v>
      </c>
      <c r="D49" s="10">
        <v>0</v>
      </c>
      <c r="E49" s="10">
        <v>0</v>
      </c>
      <c r="F49" s="10">
        <v>0</v>
      </c>
      <c r="G49" s="10">
        <v>31418844</v>
      </c>
      <c r="H49" s="10">
        <v>16316865</v>
      </c>
      <c r="I49" s="10">
        <v>745087</v>
      </c>
      <c r="J49" s="10">
        <v>0</v>
      </c>
      <c r="K49" s="4"/>
      <c r="L49" s="4"/>
    </row>
    <row r="50" spans="1:12" x14ac:dyDescent="0.2">
      <c r="A50" s="1" t="s">
        <v>688</v>
      </c>
      <c r="B50" s="26" t="s">
        <v>698</v>
      </c>
      <c r="C50" s="10">
        <v>97786.5</v>
      </c>
      <c r="D50" s="10">
        <v>9090.69</v>
      </c>
      <c r="E50" s="10">
        <v>81715.27</v>
      </c>
      <c r="F50" s="10">
        <v>4349.6000000000004</v>
      </c>
      <c r="G50" s="10">
        <v>3269917.06</v>
      </c>
      <c r="H50" s="10">
        <v>120024.95</v>
      </c>
      <c r="I50" s="10">
        <v>240444.41</v>
      </c>
      <c r="J50" s="10">
        <v>3778.97</v>
      </c>
      <c r="K50" s="4"/>
      <c r="L50" s="4"/>
    </row>
    <row r="51" spans="1:12" x14ac:dyDescent="0.2">
      <c r="A51" s="1" t="s">
        <v>688</v>
      </c>
      <c r="B51" s="26" t="s">
        <v>689</v>
      </c>
      <c r="C51" s="10">
        <v>344164.86</v>
      </c>
      <c r="D51" s="10">
        <v>201664</v>
      </c>
      <c r="E51" s="10">
        <v>0</v>
      </c>
      <c r="F51" s="10">
        <v>0</v>
      </c>
      <c r="G51" s="10">
        <v>4291324.92</v>
      </c>
      <c r="H51" s="10">
        <v>8230</v>
      </c>
      <c r="I51" s="10">
        <v>170720.72</v>
      </c>
      <c r="J51" s="10">
        <v>2762</v>
      </c>
      <c r="K51" s="4"/>
      <c r="L51" s="4"/>
    </row>
    <row r="52" spans="1:12" x14ac:dyDescent="0.2">
      <c r="A52" s="1" t="s">
        <v>688</v>
      </c>
      <c r="B52" s="26" t="s">
        <v>690</v>
      </c>
      <c r="C52" s="10">
        <v>212435.84</v>
      </c>
      <c r="D52" s="10">
        <v>20183.68</v>
      </c>
      <c r="E52" s="10">
        <v>144981.96</v>
      </c>
      <c r="F52" s="10">
        <v>8612.94</v>
      </c>
      <c r="G52" s="10">
        <v>2111322.89</v>
      </c>
      <c r="H52" s="10">
        <v>369419.71</v>
      </c>
      <c r="I52" s="10">
        <v>185471.75</v>
      </c>
      <c r="J52" s="10">
        <v>3583.98</v>
      </c>
      <c r="K52" s="4"/>
      <c r="L52" s="4"/>
    </row>
    <row r="53" spans="1:12" x14ac:dyDescent="0.2">
      <c r="A53" s="1" t="s">
        <v>688</v>
      </c>
      <c r="B53" s="26" t="s">
        <v>691</v>
      </c>
      <c r="C53" s="10">
        <v>417341.1</v>
      </c>
      <c r="D53" s="10">
        <v>43009.89</v>
      </c>
      <c r="E53" s="10">
        <v>0</v>
      </c>
      <c r="F53" s="10">
        <v>0</v>
      </c>
      <c r="G53" s="10">
        <v>7730377.2699999996</v>
      </c>
      <c r="H53" s="10">
        <v>156032.81</v>
      </c>
      <c r="I53" s="10">
        <v>293283.65000000002</v>
      </c>
      <c r="J53" s="10">
        <v>3061.85</v>
      </c>
      <c r="K53" s="4"/>
      <c r="L53" s="4"/>
    </row>
    <row r="54" spans="1:12" x14ac:dyDescent="0.2">
      <c r="A54" s="1" t="s">
        <v>688</v>
      </c>
      <c r="B54" s="26" t="s">
        <v>693</v>
      </c>
      <c r="C54" s="10">
        <v>13055052</v>
      </c>
      <c r="D54" s="10">
        <v>13055052</v>
      </c>
      <c r="E54" s="10">
        <v>693607</v>
      </c>
      <c r="F54" s="10">
        <v>416684</v>
      </c>
      <c r="G54" s="10">
        <v>16807521</v>
      </c>
      <c r="H54" s="10">
        <v>404751</v>
      </c>
      <c r="I54" s="10">
        <v>577705</v>
      </c>
      <c r="J54" s="10">
        <v>5889</v>
      </c>
      <c r="K54" s="4"/>
      <c r="L54" s="4"/>
    </row>
    <row r="55" spans="1:12" x14ac:dyDescent="0.2">
      <c r="A55" s="1" t="s">
        <v>688</v>
      </c>
      <c r="B55" s="26" t="s">
        <v>694</v>
      </c>
      <c r="C55" s="10">
        <v>5184340</v>
      </c>
      <c r="D55" s="10">
        <v>4063682</v>
      </c>
      <c r="E55" s="10">
        <v>138610</v>
      </c>
      <c r="F55" s="10">
        <v>211756</v>
      </c>
      <c r="G55" s="10">
        <v>7955840</v>
      </c>
      <c r="H55" s="10">
        <v>717173</v>
      </c>
      <c r="I55" s="10">
        <v>447988</v>
      </c>
      <c r="J55" s="10">
        <v>8067</v>
      </c>
      <c r="K55" s="4"/>
      <c r="L55" s="4"/>
    </row>
    <row r="56" spans="1:12" x14ac:dyDescent="0.2">
      <c r="A56" s="1" t="s">
        <v>688</v>
      </c>
      <c r="B56" s="26" t="s">
        <v>696</v>
      </c>
      <c r="C56" s="10">
        <v>0</v>
      </c>
      <c r="D56" s="10">
        <v>0</v>
      </c>
      <c r="E56" s="10">
        <v>0</v>
      </c>
      <c r="F56" s="10">
        <v>0</v>
      </c>
      <c r="G56" s="10">
        <v>4927807.4000000004</v>
      </c>
      <c r="H56" s="10">
        <v>3738664.67</v>
      </c>
      <c r="I56" s="10">
        <v>316460.15000000002</v>
      </c>
      <c r="J56" s="10">
        <v>5567.08</v>
      </c>
      <c r="K56" s="4"/>
      <c r="L56" s="4"/>
    </row>
    <row r="57" spans="1:12" x14ac:dyDescent="0.2">
      <c r="A57" s="1" t="s">
        <v>688</v>
      </c>
      <c r="B57" s="26" t="s">
        <v>697</v>
      </c>
      <c r="C57" s="10">
        <v>0</v>
      </c>
      <c r="D57" s="10">
        <v>0</v>
      </c>
      <c r="E57" s="10">
        <v>180949.3</v>
      </c>
      <c r="F57" s="10">
        <v>0</v>
      </c>
      <c r="G57" s="10">
        <v>7244720.4900000002</v>
      </c>
      <c r="H57" s="10">
        <v>5726834.96</v>
      </c>
      <c r="I57" s="10">
        <v>913099.34</v>
      </c>
      <c r="J57" s="10">
        <v>67817.09</v>
      </c>
      <c r="K57" s="4"/>
      <c r="L57" s="4"/>
    </row>
    <row r="58" spans="1:12" x14ac:dyDescent="0.2">
      <c r="A58" s="1" t="s">
        <v>688</v>
      </c>
      <c r="B58" s="26" t="s">
        <v>699</v>
      </c>
      <c r="C58" s="10">
        <v>1601664</v>
      </c>
      <c r="D58" s="10">
        <v>1601664</v>
      </c>
      <c r="E58" s="10">
        <v>0</v>
      </c>
      <c r="F58" s="10">
        <v>0</v>
      </c>
      <c r="G58" s="10">
        <v>5267277.6100000003</v>
      </c>
      <c r="H58" s="10">
        <v>157823.93</v>
      </c>
      <c r="I58" s="10">
        <v>418206.57</v>
      </c>
      <c r="J58" s="10">
        <v>8177.01</v>
      </c>
      <c r="K58" s="4"/>
      <c r="L58" s="4"/>
    </row>
    <row r="59" spans="1:12" x14ac:dyDescent="0.2">
      <c r="A59" s="1" t="s">
        <v>688</v>
      </c>
      <c r="B59" s="26" t="s">
        <v>700</v>
      </c>
      <c r="C59" s="10">
        <v>0</v>
      </c>
      <c r="D59" s="10">
        <v>0</v>
      </c>
      <c r="E59" s="10">
        <v>0</v>
      </c>
      <c r="F59" s="10">
        <v>0</v>
      </c>
      <c r="G59" s="10">
        <v>8090382.3300000001</v>
      </c>
      <c r="H59" s="10">
        <v>545342.13</v>
      </c>
      <c r="I59" s="10">
        <v>273995.37</v>
      </c>
      <c r="J59" s="10">
        <v>3834.33</v>
      </c>
      <c r="K59" s="4"/>
      <c r="L59" s="4"/>
    </row>
    <row r="60" spans="1:12" x14ac:dyDescent="0.2">
      <c r="A60" s="1" t="s">
        <v>688</v>
      </c>
      <c r="B60" s="26" t="s">
        <v>701</v>
      </c>
      <c r="C60" s="10">
        <v>0</v>
      </c>
      <c r="D60" s="10">
        <v>0</v>
      </c>
      <c r="E60" s="10">
        <v>0</v>
      </c>
      <c r="F60" s="10">
        <v>0</v>
      </c>
      <c r="G60" s="10">
        <v>7740249.1900000004</v>
      </c>
      <c r="H60" s="10">
        <v>2827682.85</v>
      </c>
      <c r="I60" s="10">
        <v>231106.71</v>
      </c>
      <c r="J60" s="10">
        <v>3148.01</v>
      </c>
      <c r="K60" s="4"/>
      <c r="L60" s="4"/>
    </row>
    <row r="61" spans="1:12" x14ac:dyDescent="0.2">
      <c r="A61" s="1" t="s">
        <v>688</v>
      </c>
      <c r="B61" s="26" t="s">
        <v>702</v>
      </c>
      <c r="C61" s="10">
        <v>0</v>
      </c>
      <c r="D61" s="10">
        <v>0</v>
      </c>
      <c r="E61" s="10">
        <v>66300</v>
      </c>
      <c r="F61" s="10">
        <v>0</v>
      </c>
      <c r="G61" s="10">
        <v>3638088.63</v>
      </c>
      <c r="H61" s="10">
        <v>265156.88</v>
      </c>
      <c r="I61" s="10">
        <v>182835.24</v>
      </c>
      <c r="J61" s="10">
        <v>641.01</v>
      </c>
      <c r="K61" s="4"/>
      <c r="L61" s="4"/>
    </row>
    <row r="62" spans="1:12" x14ac:dyDescent="0.2">
      <c r="A62" s="1" t="s">
        <v>688</v>
      </c>
      <c r="B62" s="26" t="s">
        <v>703</v>
      </c>
      <c r="C62" s="10">
        <v>232753.65</v>
      </c>
      <c r="D62" s="10">
        <v>220518.98</v>
      </c>
      <c r="E62" s="10">
        <v>0</v>
      </c>
      <c r="F62" s="10">
        <v>0</v>
      </c>
      <c r="G62" s="10">
        <v>3316397.83</v>
      </c>
      <c r="H62" s="10">
        <v>73407.83</v>
      </c>
      <c r="I62" s="10">
        <v>257066.73</v>
      </c>
      <c r="J62" s="10">
        <v>7237.84</v>
      </c>
      <c r="K62" s="4"/>
      <c r="L62" s="4"/>
    </row>
    <row r="63" spans="1:12" x14ac:dyDescent="0.2">
      <c r="A63" s="1" t="s">
        <v>688</v>
      </c>
      <c r="B63" s="26" t="s">
        <v>704</v>
      </c>
      <c r="C63" s="10">
        <v>672149.65</v>
      </c>
      <c r="D63" s="10">
        <v>571029.56999999995</v>
      </c>
      <c r="E63" s="10">
        <v>0</v>
      </c>
      <c r="F63" s="10">
        <v>0</v>
      </c>
      <c r="G63" s="10">
        <v>602525.13</v>
      </c>
      <c r="H63" s="10">
        <v>160752.04999999999</v>
      </c>
      <c r="I63" s="10">
        <v>64345.77</v>
      </c>
      <c r="J63" s="10">
        <v>1905.09</v>
      </c>
      <c r="K63" s="4"/>
      <c r="L63" s="4"/>
    </row>
    <row r="64" spans="1:12" x14ac:dyDescent="0.2">
      <c r="A64" s="1" t="s">
        <v>688</v>
      </c>
      <c r="B64" s="26" t="s">
        <v>705</v>
      </c>
      <c r="C64" s="10">
        <v>3088206.29</v>
      </c>
      <c r="D64" s="10">
        <v>2312020.9700000002</v>
      </c>
      <c r="E64" s="10">
        <v>218207.16</v>
      </c>
      <c r="F64" s="10">
        <v>163003.14000000001</v>
      </c>
      <c r="G64" s="10">
        <v>6180484.8899999997</v>
      </c>
      <c r="H64" s="10">
        <v>2452002.08</v>
      </c>
      <c r="I64" s="10">
        <v>238908.08</v>
      </c>
      <c r="J64" s="10">
        <v>3212.14</v>
      </c>
      <c r="K64" s="4"/>
      <c r="L64" s="4"/>
    </row>
    <row r="65" spans="1:12" x14ac:dyDescent="0.2">
      <c r="A65" s="1" t="s">
        <v>688</v>
      </c>
      <c r="B65" s="26" t="s">
        <v>706</v>
      </c>
      <c r="C65" s="10">
        <v>170314.6</v>
      </c>
      <c r="D65" s="10">
        <v>1944.11</v>
      </c>
      <c r="E65" s="10">
        <v>57361.06</v>
      </c>
      <c r="F65" s="10">
        <v>0</v>
      </c>
      <c r="G65" s="10">
        <v>1302346.43</v>
      </c>
      <c r="H65" s="10">
        <v>563096.24</v>
      </c>
      <c r="I65" s="10">
        <v>295039.76</v>
      </c>
      <c r="J65" s="10">
        <v>2869.03</v>
      </c>
      <c r="K65" s="4"/>
      <c r="L65" s="4"/>
    </row>
    <row r="66" spans="1:12" x14ac:dyDescent="0.2">
      <c r="A66" s="1" t="s">
        <v>688</v>
      </c>
      <c r="B66" s="26" t="s">
        <v>707</v>
      </c>
      <c r="C66" s="10">
        <v>1275868.58</v>
      </c>
      <c r="D66" s="10">
        <v>1203929.05</v>
      </c>
      <c r="E66" s="10">
        <v>22445</v>
      </c>
      <c r="F66" s="10">
        <v>0</v>
      </c>
      <c r="G66" s="10">
        <v>6645556.3700000001</v>
      </c>
      <c r="H66" s="10">
        <v>652697.12</v>
      </c>
      <c r="I66" s="10">
        <v>187213.2</v>
      </c>
      <c r="J66" s="10">
        <v>1744.1</v>
      </c>
      <c r="K66" s="4"/>
      <c r="L66" s="4"/>
    </row>
    <row r="67" spans="1:12" x14ac:dyDescent="0.2">
      <c r="A67" s="1" t="s">
        <v>688</v>
      </c>
      <c r="B67" s="26" t="s">
        <v>708</v>
      </c>
      <c r="C67" s="10">
        <v>0</v>
      </c>
      <c r="D67" s="10">
        <v>0</v>
      </c>
      <c r="E67" s="10">
        <v>0</v>
      </c>
      <c r="F67" s="10">
        <v>0</v>
      </c>
      <c r="G67" s="10">
        <v>7046258</v>
      </c>
      <c r="H67" s="10">
        <v>207941</v>
      </c>
      <c r="I67" s="10">
        <v>389703</v>
      </c>
      <c r="J67" s="10">
        <v>4202</v>
      </c>
      <c r="K67" s="4"/>
      <c r="L67" s="4"/>
    </row>
    <row r="68" spans="1:12" x14ac:dyDescent="0.2">
      <c r="A68" s="1" t="s">
        <v>688</v>
      </c>
      <c r="B68" s="26" t="s">
        <v>709</v>
      </c>
      <c r="C68" s="10">
        <v>0</v>
      </c>
      <c r="D68" s="10">
        <v>0</v>
      </c>
      <c r="E68" s="10">
        <v>0</v>
      </c>
      <c r="F68" s="10">
        <v>0</v>
      </c>
      <c r="G68" s="10">
        <v>6022757.1600000001</v>
      </c>
      <c r="H68" s="10">
        <v>82620.61</v>
      </c>
      <c r="I68" s="10">
        <v>353201.17</v>
      </c>
      <c r="J68" s="10">
        <v>1819.6</v>
      </c>
      <c r="K68" s="4"/>
      <c r="L68" s="4"/>
    </row>
    <row r="69" spans="1:12" x14ac:dyDescent="0.2">
      <c r="A69" s="1" t="s">
        <v>688</v>
      </c>
      <c r="B69" s="26" t="s">
        <v>710</v>
      </c>
      <c r="C69" s="10">
        <v>55114.04</v>
      </c>
      <c r="D69" s="10">
        <v>58106.42</v>
      </c>
      <c r="E69" s="10">
        <v>0</v>
      </c>
      <c r="F69" s="10">
        <v>0</v>
      </c>
      <c r="G69" s="10">
        <v>2394200.21</v>
      </c>
      <c r="H69" s="10">
        <v>14047.6</v>
      </c>
      <c r="I69" s="10">
        <v>69044.149999999994</v>
      </c>
      <c r="J69" s="10">
        <v>1025.3599999999999</v>
      </c>
      <c r="K69" s="4"/>
      <c r="L69" s="4"/>
    </row>
    <row r="70" spans="1:12" x14ac:dyDescent="0.2">
      <c r="A70" s="1" t="s">
        <v>688</v>
      </c>
      <c r="B70" s="26" t="s">
        <v>711</v>
      </c>
      <c r="C70" s="10">
        <v>945086</v>
      </c>
      <c r="D70" s="10">
        <v>802981</v>
      </c>
      <c r="E70" s="10">
        <v>5000</v>
      </c>
      <c r="F70" s="10">
        <v>0</v>
      </c>
      <c r="G70" s="10">
        <v>3665386</v>
      </c>
      <c r="H70" s="10">
        <v>55731</v>
      </c>
      <c r="I70" s="10">
        <v>54344</v>
      </c>
      <c r="J70" s="10">
        <v>0</v>
      </c>
      <c r="K70" s="4"/>
      <c r="L70" s="4"/>
    </row>
    <row r="71" spans="1:12" x14ac:dyDescent="0.2">
      <c r="A71" s="1" t="s">
        <v>688</v>
      </c>
      <c r="B71" s="26" t="s">
        <v>712</v>
      </c>
      <c r="C71" s="10">
        <v>163699.39000000001</v>
      </c>
      <c r="D71" s="10">
        <v>21922.32</v>
      </c>
      <c r="E71" s="10">
        <v>0</v>
      </c>
      <c r="F71" s="10">
        <v>0</v>
      </c>
      <c r="G71" s="10">
        <v>2697175.75</v>
      </c>
      <c r="H71" s="10">
        <v>22691.9</v>
      </c>
      <c r="I71" s="10">
        <v>150858.67000000001</v>
      </c>
      <c r="J71" s="10">
        <v>4384.46</v>
      </c>
      <c r="K71" s="4"/>
      <c r="L71" s="4"/>
    </row>
    <row r="72" spans="1:12" x14ac:dyDescent="0.2">
      <c r="A72" s="1" t="s">
        <v>688</v>
      </c>
      <c r="B72" s="26" t="s">
        <v>713</v>
      </c>
      <c r="C72" s="10">
        <v>2183760.02</v>
      </c>
      <c r="D72" s="10">
        <v>2078630.87</v>
      </c>
      <c r="E72" s="10">
        <v>28984.959999999999</v>
      </c>
      <c r="F72" s="10">
        <v>4685.8999999999996</v>
      </c>
      <c r="G72" s="10">
        <v>3245794.84</v>
      </c>
      <c r="H72" s="10">
        <v>8203.2900000000009</v>
      </c>
      <c r="I72" s="10">
        <v>203188.41</v>
      </c>
      <c r="J72" s="10">
        <v>1675.34</v>
      </c>
      <c r="K72" s="4"/>
      <c r="L72" s="4"/>
    </row>
    <row r="73" spans="1:12" x14ac:dyDescent="0.2">
      <c r="A73" s="1" t="s">
        <v>688</v>
      </c>
      <c r="B73" s="26" t="s">
        <v>714</v>
      </c>
      <c r="C73" s="10">
        <v>48000</v>
      </c>
      <c r="D73" s="10">
        <v>41700</v>
      </c>
      <c r="E73" s="10">
        <v>0</v>
      </c>
      <c r="F73" s="10">
        <v>0</v>
      </c>
      <c r="G73" s="10">
        <v>19491300</v>
      </c>
      <c r="H73" s="10">
        <v>12331700</v>
      </c>
      <c r="I73" s="10">
        <v>431900</v>
      </c>
      <c r="J73" s="10">
        <v>4500</v>
      </c>
      <c r="K73" s="4"/>
      <c r="L73" s="4"/>
    </row>
    <row r="74" spans="1:12" x14ac:dyDescent="0.2">
      <c r="A74" s="1" t="s">
        <v>688</v>
      </c>
      <c r="B74" s="26" t="s">
        <v>715</v>
      </c>
      <c r="C74" s="10">
        <v>4898.12</v>
      </c>
      <c r="D74" s="10">
        <v>87829.67</v>
      </c>
      <c r="E74" s="10">
        <v>207073.43</v>
      </c>
      <c r="F74" s="10">
        <v>7761.24</v>
      </c>
      <c r="G74" s="10">
        <v>5076441.58</v>
      </c>
      <c r="H74" s="10">
        <v>162055.93</v>
      </c>
      <c r="I74" s="10">
        <v>274077.37</v>
      </c>
      <c r="J74" s="10">
        <v>1836.78</v>
      </c>
      <c r="K74" s="4"/>
      <c r="L74" s="4"/>
    </row>
    <row r="75" spans="1:12" x14ac:dyDescent="0.2">
      <c r="A75" s="1" t="s">
        <v>688</v>
      </c>
      <c r="B75" s="26" t="s">
        <v>716</v>
      </c>
      <c r="C75" s="10">
        <v>4759115.13</v>
      </c>
      <c r="D75" s="10">
        <v>4010041.93</v>
      </c>
      <c r="E75" s="10">
        <v>213478.19</v>
      </c>
      <c r="F75" s="10">
        <v>33625.800000000003</v>
      </c>
      <c r="G75" s="10">
        <v>5447758.4900000002</v>
      </c>
      <c r="H75" s="10">
        <v>4620518.25</v>
      </c>
      <c r="I75" s="10">
        <v>172501.27</v>
      </c>
      <c r="J75" s="10">
        <v>1652.62</v>
      </c>
      <c r="K75" s="4"/>
      <c r="L75" s="4"/>
    </row>
    <row r="76" spans="1:12" x14ac:dyDescent="0.2">
      <c r="A76" s="1" t="s">
        <v>688</v>
      </c>
      <c r="B76" s="26" t="s">
        <v>717</v>
      </c>
      <c r="C76" s="10">
        <v>2961212.41</v>
      </c>
      <c r="D76" s="10">
        <v>2881497.71</v>
      </c>
      <c r="E76" s="10">
        <v>0</v>
      </c>
      <c r="F76" s="10">
        <v>0</v>
      </c>
      <c r="G76" s="10">
        <v>2823074.74</v>
      </c>
      <c r="H76" s="10">
        <v>82067.75</v>
      </c>
      <c r="I76" s="10">
        <v>73169.22</v>
      </c>
      <c r="J76" s="10">
        <v>1119.1600000000001</v>
      </c>
      <c r="K76" s="4"/>
      <c r="L76" s="4"/>
    </row>
    <row r="77" spans="1:12" x14ac:dyDescent="0.2">
      <c r="A77" s="1" t="s">
        <v>688</v>
      </c>
      <c r="B77" s="26" t="s">
        <v>718</v>
      </c>
      <c r="C77" s="10">
        <v>736230</v>
      </c>
      <c r="D77" s="10">
        <v>46400</v>
      </c>
      <c r="E77" s="10">
        <v>188325</v>
      </c>
      <c r="F77" s="10">
        <v>5480</v>
      </c>
      <c r="G77" s="10">
        <v>6066121</v>
      </c>
      <c r="H77" s="10">
        <v>26156</v>
      </c>
      <c r="I77" s="10">
        <v>334352</v>
      </c>
      <c r="J77" s="10">
        <v>3840</v>
      </c>
      <c r="K77" s="4"/>
      <c r="L77" s="4"/>
    </row>
    <row r="78" spans="1:12" x14ac:dyDescent="0.2">
      <c r="A78" s="1" t="s">
        <v>323</v>
      </c>
      <c r="B78" s="26" t="s">
        <v>719</v>
      </c>
      <c r="C78" s="10">
        <v>2779462.91</v>
      </c>
      <c r="D78" s="10">
        <v>2779462.99</v>
      </c>
      <c r="E78" s="10">
        <v>217170.68</v>
      </c>
      <c r="F78" s="10">
        <v>217170.77</v>
      </c>
      <c r="G78" s="10">
        <v>5256400.71</v>
      </c>
      <c r="H78" s="10">
        <v>1828378.29</v>
      </c>
      <c r="I78" s="10">
        <v>310392.84000000003</v>
      </c>
      <c r="J78" s="10">
        <v>3852.93</v>
      </c>
      <c r="K78" s="4"/>
      <c r="L78" s="4"/>
    </row>
    <row r="79" spans="1:12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2">
      <c r="B80" s="26" t="s">
        <v>287</v>
      </c>
      <c r="C80" s="11">
        <f t="shared" ref="C80:J80" si="0">SUBTOTAL(9,C47:C79)</f>
        <v>40988655.090000004</v>
      </c>
      <c r="D80" s="11">
        <f t="shared" si="0"/>
        <v>36112361.850000001</v>
      </c>
      <c r="E80" s="11">
        <f t="shared" si="0"/>
        <v>2464209.0100000002</v>
      </c>
      <c r="F80" s="11">
        <f t="shared" si="0"/>
        <v>1073129.3900000001</v>
      </c>
      <c r="G80" s="11">
        <f t="shared" si="0"/>
        <v>203348751.92000005</v>
      </c>
      <c r="H80" s="11">
        <f t="shared" si="0"/>
        <v>55797368.829999998</v>
      </c>
      <c r="I80" s="11">
        <f t="shared" si="0"/>
        <v>9253609.5500000007</v>
      </c>
      <c r="J80" s="11">
        <f t="shared" si="0"/>
        <v>174103.77999999997</v>
      </c>
      <c r="K80" s="4"/>
      <c r="L80" s="4"/>
    </row>
    <row r="81" spans="1:13" x14ac:dyDescent="0.2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8.75" x14ac:dyDescent="0.3">
      <c r="B82" s="230" t="s">
        <v>320</v>
      </c>
      <c r="C82" s="230"/>
      <c r="D82" s="230"/>
      <c r="E82" s="230"/>
      <c r="F82" s="230"/>
      <c r="G82" s="230"/>
      <c r="H82" s="230"/>
      <c r="I82" s="230"/>
      <c r="J82" s="230"/>
      <c r="K82" s="230"/>
      <c r="L82" s="230"/>
    </row>
    <row r="83" spans="1:13" ht="25.5" customHeight="1" x14ac:dyDescent="0.2">
      <c r="B83" s="13" t="s">
        <v>594</v>
      </c>
      <c r="C83" s="231" t="s">
        <v>408</v>
      </c>
      <c r="D83" s="232"/>
      <c r="E83" s="231" t="s">
        <v>409</v>
      </c>
      <c r="F83" s="232"/>
      <c r="G83" s="231" t="s">
        <v>410</v>
      </c>
      <c r="H83" s="232"/>
      <c r="I83" s="231" t="s">
        <v>411</v>
      </c>
      <c r="J83" s="232"/>
      <c r="K83" s="25"/>
      <c r="L83" s="4"/>
      <c r="M83" s="6"/>
    </row>
    <row r="84" spans="1:13" x14ac:dyDescent="0.2">
      <c r="B84" s="26"/>
      <c r="C84" s="27" t="s">
        <v>313</v>
      </c>
      <c r="D84" s="27" t="s">
        <v>314</v>
      </c>
      <c r="E84" s="27" t="s">
        <v>313</v>
      </c>
      <c r="F84" s="27" t="s">
        <v>314</v>
      </c>
      <c r="G84" s="27" t="s">
        <v>313</v>
      </c>
      <c r="H84" s="27" t="s">
        <v>314</v>
      </c>
      <c r="I84" s="27" t="s">
        <v>313</v>
      </c>
      <c r="J84" s="27" t="s">
        <v>314</v>
      </c>
      <c r="K84" s="28"/>
      <c r="L84" s="28"/>
    </row>
    <row r="85" spans="1:13" x14ac:dyDescent="0.2">
      <c r="B85" s="26"/>
      <c r="C85" s="27" t="s">
        <v>315</v>
      </c>
      <c r="D85" s="27" t="s">
        <v>315</v>
      </c>
      <c r="E85" s="27" t="s">
        <v>315</v>
      </c>
      <c r="F85" s="27" t="s">
        <v>315</v>
      </c>
      <c r="G85" s="27" t="s">
        <v>315</v>
      </c>
      <c r="H85" s="27" t="s">
        <v>315</v>
      </c>
      <c r="I85" s="27" t="s">
        <v>315</v>
      </c>
      <c r="J85" s="27" t="s">
        <v>315</v>
      </c>
      <c r="K85" s="28"/>
      <c r="L85" s="28"/>
    </row>
    <row r="86" spans="1:13" x14ac:dyDescent="0.2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2">
      <c r="A87" s="1" t="s">
        <v>688</v>
      </c>
      <c r="B87" s="26" t="s">
        <v>692</v>
      </c>
      <c r="C87" s="10">
        <v>801300</v>
      </c>
      <c r="D87" s="10">
        <v>2600</v>
      </c>
      <c r="E87" s="10">
        <v>82800</v>
      </c>
      <c r="F87" s="10">
        <v>61700</v>
      </c>
      <c r="G87" s="10">
        <v>245100</v>
      </c>
      <c r="H87" s="10">
        <v>326000</v>
      </c>
      <c r="I87" s="10">
        <v>0</v>
      </c>
      <c r="J87" s="10">
        <v>0</v>
      </c>
      <c r="K87" s="4"/>
      <c r="L87" s="4"/>
    </row>
    <row r="88" spans="1:13" x14ac:dyDescent="0.2">
      <c r="A88" s="1" t="s">
        <v>688</v>
      </c>
      <c r="B88" s="26" t="s">
        <v>695</v>
      </c>
      <c r="C88" s="10">
        <v>0</v>
      </c>
      <c r="D88" s="10">
        <v>0</v>
      </c>
      <c r="E88" s="10">
        <v>0</v>
      </c>
      <c r="F88" s="10">
        <v>0</v>
      </c>
      <c r="G88" s="10">
        <v>1311064</v>
      </c>
      <c r="H88" s="10">
        <v>563000</v>
      </c>
      <c r="I88" s="10">
        <v>114045</v>
      </c>
      <c r="J88" s="10">
        <v>100000</v>
      </c>
      <c r="K88" s="4"/>
      <c r="L88" s="4"/>
    </row>
    <row r="89" spans="1:13" x14ac:dyDescent="0.2">
      <c r="A89" s="1" t="s">
        <v>688</v>
      </c>
      <c r="B89" s="26" t="s">
        <v>698</v>
      </c>
      <c r="C89" s="10">
        <v>175025.6</v>
      </c>
      <c r="D89" s="10">
        <v>0</v>
      </c>
      <c r="E89" s="10">
        <v>0</v>
      </c>
      <c r="F89" s="10">
        <v>0</v>
      </c>
      <c r="G89" s="10">
        <v>29562.67</v>
      </c>
      <c r="H89" s="10">
        <v>44598.53</v>
      </c>
      <c r="I89" s="10">
        <v>43100</v>
      </c>
      <c r="J89" s="10">
        <v>0</v>
      </c>
      <c r="K89" s="4"/>
      <c r="L89" s="4"/>
    </row>
    <row r="90" spans="1:13" x14ac:dyDescent="0.2">
      <c r="A90" s="1" t="s">
        <v>688</v>
      </c>
      <c r="B90" s="26" t="s">
        <v>689</v>
      </c>
      <c r="C90" s="10">
        <v>128839.03</v>
      </c>
      <c r="D90" s="10">
        <v>664</v>
      </c>
      <c r="E90" s="10">
        <v>0</v>
      </c>
      <c r="F90" s="10">
        <v>0</v>
      </c>
      <c r="G90" s="10">
        <v>18553.88</v>
      </c>
      <c r="H90" s="10">
        <v>397</v>
      </c>
      <c r="I90" s="10">
        <v>0</v>
      </c>
      <c r="J90" s="10">
        <v>0</v>
      </c>
      <c r="K90" s="4"/>
      <c r="L90" s="4"/>
    </row>
    <row r="91" spans="1:13" x14ac:dyDescent="0.2">
      <c r="A91" s="1" t="s">
        <v>688</v>
      </c>
      <c r="B91" s="26" t="s">
        <v>690</v>
      </c>
      <c r="C91" s="10">
        <v>160598.65</v>
      </c>
      <c r="D91" s="10">
        <v>1984.94</v>
      </c>
      <c r="E91" s="10">
        <v>0</v>
      </c>
      <c r="F91" s="10">
        <v>0</v>
      </c>
      <c r="G91" s="10">
        <v>8666.39</v>
      </c>
      <c r="H91" s="10">
        <v>5422.2</v>
      </c>
      <c r="I91" s="10">
        <v>63487</v>
      </c>
      <c r="J91" s="10">
        <v>63487</v>
      </c>
      <c r="K91" s="4"/>
      <c r="L91" s="4"/>
    </row>
    <row r="92" spans="1:13" x14ac:dyDescent="0.2">
      <c r="A92" s="1" t="s">
        <v>688</v>
      </c>
      <c r="B92" s="26" t="s">
        <v>691</v>
      </c>
      <c r="C92" s="10">
        <v>216681.62</v>
      </c>
      <c r="D92" s="10">
        <v>3866.17</v>
      </c>
      <c r="E92" s="10">
        <v>0</v>
      </c>
      <c r="F92" s="10">
        <v>0</v>
      </c>
      <c r="G92" s="10">
        <v>28686.11</v>
      </c>
      <c r="H92" s="10">
        <v>40000</v>
      </c>
      <c r="I92" s="10">
        <v>0</v>
      </c>
      <c r="J92" s="10">
        <v>0</v>
      </c>
      <c r="K92" s="4"/>
      <c r="L92" s="4"/>
    </row>
    <row r="93" spans="1:13" x14ac:dyDescent="0.2">
      <c r="A93" s="1" t="s">
        <v>688</v>
      </c>
      <c r="B93" s="26" t="s">
        <v>693</v>
      </c>
      <c r="C93" s="10">
        <v>596959</v>
      </c>
      <c r="D93" s="10">
        <v>0</v>
      </c>
      <c r="E93" s="10">
        <v>22661</v>
      </c>
      <c r="F93" s="10">
        <v>128</v>
      </c>
      <c r="G93" s="10">
        <v>457241</v>
      </c>
      <c r="H93" s="10">
        <v>158152</v>
      </c>
      <c r="I93" s="10">
        <v>25000</v>
      </c>
      <c r="J93" s="10">
        <v>25000</v>
      </c>
      <c r="K93" s="4"/>
      <c r="L93" s="4"/>
    </row>
    <row r="94" spans="1:13" x14ac:dyDescent="0.2">
      <c r="A94" s="1" t="s">
        <v>688</v>
      </c>
      <c r="B94" s="26" t="s">
        <v>694</v>
      </c>
      <c r="C94" s="10">
        <v>356229</v>
      </c>
      <c r="D94" s="10">
        <v>466</v>
      </c>
      <c r="E94" s="10">
        <v>2405</v>
      </c>
      <c r="F94" s="10">
        <v>100</v>
      </c>
      <c r="G94" s="10">
        <v>35446</v>
      </c>
      <c r="H94" s="10">
        <v>14353</v>
      </c>
      <c r="I94" s="10">
        <v>0</v>
      </c>
      <c r="J94" s="10">
        <v>0</v>
      </c>
      <c r="K94" s="4"/>
      <c r="L94" s="4"/>
    </row>
    <row r="95" spans="1:13" x14ac:dyDescent="0.2">
      <c r="A95" s="1" t="s">
        <v>688</v>
      </c>
      <c r="B95" s="26" t="s">
        <v>696</v>
      </c>
      <c r="C95" s="10">
        <v>100000</v>
      </c>
      <c r="D95" s="10">
        <v>0</v>
      </c>
      <c r="E95" s="10">
        <v>1000</v>
      </c>
      <c r="F95" s="10">
        <v>0</v>
      </c>
      <c r="G95" s="10">
        <v>153465.87</v>
      </c>
      <c r="H95" s="10">
        <v>301457.96000000002</v>
      </c>
      <c r="I95" s="10">
        <v>32000</v>
      </c>
      <c r="J95" s="10">
        <v>32000</v>
      </c>
      <c r="K95" s="4"/>
      <c r="L95" s="4"/>
    </row>
    <row r="96" spans="1:13" x14ac:dyDescent="0.2">
      <c r="A96" s="1" t="s">
        <v>688</v>
      </c>
      <c r="B96" s="26" t="s">
        <v>697</v>
      </c>
      <c r="C96" s="10">
        <v>162498.25</v>
      </c>
      <c r="D96" s="10">
        <v>0</v>
      </c>
      <c r="E96" s="10">
        <v>19564.330000000002</v>
      </c>
      <c r="F96" s="10">
        <v>0</v>
      </c>
      <c r="G96" s="10">
        <v>0</v>
      </c>
      <c r="H96" s="10">
        <v>3000</v>
      </c>
      <c r="I96" s="10">
        <v>0</v>
      </c>
      <c r="J96" s="10">
        <v>0</v>
      </c>
      <c r="K96" s="4"/>
      <c r="L96" s="4"/>
    </row>
    <row r="97" spans="1:12" x14ac:dyDescent="0.2">
      <c r="A97" s="1" t="s">
        <v>688</v>
      </c>
      <c r="B97" s="26" t="s">
        <v>699</v>
      </c>
      <c r="C97" s="10">
        <v>486250</v>
      </c>
      <c r="D97" s="10">
        <v>175000</v>
      </c>
      <c r="E97" s="10">
        <v>9000</v>
      </c>
      <c r="F97" s="10">
        <v>0</v>
      </c>
      <c r="G97" s="10">
        <v>208467</v>
      </c>
      <c r="H97" s="10">
        <v>200300</v>
      </c>
      <c r="I97" s="10">
        <v>5000</v>
      </c>
      <c r="J97" s="10">
        <v>6000</v>
      </c>
      <c r="K97" s="4"/>
      <c r="L97" s="4"/>
    </row>
    <row r="98" spans="1:12" x14ac:dyDescent="0.2">
      <c r="A98" s="1" t="s">
        <v>688</v>
      </c>
      <c r="B98" s="26" t="s">
        <v>700</v>
      </c>
      <c r="C98" s="10">
        <v>360858.09</v>
      </c>
      <c r="D98" s="10">
        <v>909.67</v>
      </c>
      <c r="E98" s="10">
        <v>0</v>
      </c>
      <c r="F98" s="10">
        <v>0</v>
      </c>
      <c r="G98" s="10">
        <v>49657.78</v>
      </c>
      <c r="H98" s="10">
        <v>27871.17</v>
      </c>
      <c r="I98" s="10">
        <v>0</v>
      </c>
      <c r="J98" s="10">
        <v>0</v>
      </c>
      <c r="K98" s="4"/>
      <c r="L98" s="4"/>
    </row>
    <row r="99" spans="1:12" x14ac:dyDescent="0.2">
      <c r="A99" s="1" t="s">
        <v>688</v>
      </c>
      <c r="B99" s="26" t="s">
        <v>701</v>
      </c>
      <c r="C99" s="10">
        <v>241106.24</v>
      </c>
      <c r="D99" s="10">
        <v>1206.57</v>
      </c>
      <c r="E99" s="10">
        <v>5000</v>
      </c>
      <c r="F99" s="10">
        <v>0</v>
      </c>
      <c r="G99" s="10">
        <v>10000</v>
      </c>
      <c r="H99" s="10">
        <v>0</v>
      </c>
      <c r="I99" s="10">
        <v>1000</v>
      </c>
      <c r="J99" s="10">
        <v>0</v>
      </c>
      <c r="K99" s="4"/>
      <c r="L99" s="4"/>
    </row>
    <row r="100" spans="1:12" x14ac:dyDescent="0.2">
      <c r="A100" s="1" t="s">
        <v>688</v>
      </c>
      <c r="B100" s="26" t="s">
        <v>702</v>
      </c>
      <c r="C100" s="10">
        <v>176944.34</v>
      </c>
      <c r="D100" s="10">
        <v>64.709999999999994</v>
      </c>
      <c r="E100" s="10">
        <v>27267.8</v>
      </c>
      <c r="F100" s="10">
        <v>634.37</v>
      </c>
      <c r="G100" s="10">
        <v>0</v>
      </c>
      <c r="H100" s="10">
        <v>15000</v>
      </c>
      <c r="I100" s="10">
        <v>0</v>
      </c>
      <c r="J100" s="10">
        <v>0</v>
      </c>
      <c r="K100" s="4"/>
      <c r="L100" s="4"/>
    </row>
    <row r="101" spans="1:12" x14ac:dyDescent="0.2">
      <c r="A101" s="1" t="s">
        <v>688</v>
      </c>
      <c r="B101" s="26" t="s">
        <v>703</v>
      </c>
      <c r="C101" s="10">
        <v>110149.83</v>
      </c>
      <c r="D101" s="10">
        <v>793.15</v>
      </c>
      <c r="E101" s="10">
        <v>0</v>
      </c>
      <c r="F101" s="10">
        <v>0</v>
      </c>
      <c r="G101" s="10">
        <v>3216.11</v>
      </c>
      <c r="H101" s="10">
        <v>84.77</v>
      </c>
      <c r="I101" s="10">
        <v>0</v>
      </c>
      <c r="J101" s="10">
        <v>0</v>
      </c>
      <c r="K101" s="4"/>
      <c r="L101" s="4"/>
    </row>
    <row r="102" spans="1:12" x14ac:dyDescent="0.2">
      <c r="A102" s="1" t="s">
        <v>688</v>
      </c>
      <c r="B102" s="26" t="s">
        <v>704</v>
      </c>
      <c r="C102" s="10">
        <v>70549.64</v>
      </c>
      <c r="D102" s="10">
        <v>268.33</v>
      </c>
      <c r="E102" s="10">
        <v>0</v>
      </c>
      <c r="F102" s="10">
        <v>0</v>
      </c>
      <c r="G102" s="10">
        <v>3676.57</v>
      </c>
      <c r="H102" s="10">
        <v>400</v>
      </c>
      <c r="I102" s="10">
        <v>0</v>
      </c>
      <c r="J102" s="10">
        <v>0</v>
      </c>
      <c r="K102" s="4"/>
      <c r="L102" s="4"/>
    </row>
    <row r="103" spans="1:12" x14ac:dyDescent="0.2">
      <c r="A103" s="1" t="s">
        <v>688</v>
      </c>
      <c r="B103" s="26" t="s">
        <v>705</v>
      </c>
      <c r="C103" s="10">
        <v>431935.97</v>
      </c>
      <c r="D103" s="10">
        <v>9383.76</v>
      </c>
      <c r="E103" s="10">
        <v>18097.689999999999</v>
      </c>
      <c r="F103" s="10">
        <v>0</v>
      </c>
      <c r="G103" s="10">
        <v>14913.81</v>
      </c>
      <c r="H103" s="10">
        <v>40292.51</v>
      </c>
      <c r="I103" s="10">
        <v>0</v>
      </c>
      <c r="J103" s="10">
        <v>0</v>
      </c>
      <c r="K103" s="4"/>
      <c r="L103" s="4"/>
    </row>
    <row r="104" spans="1:12" x14ac:dyDescent="0.2">
      <c r="A104" s="1" t="s">
        <v>688</v>
      </c>
      <c r="B104" s="26" t="s">
        <v>706</v>
      </c>
      <c r="C104" s="10">
        <v>74582.84</v>
      </c>
      <c r="D104" s="10">
        <v>653.35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4"/>
      <c r="L104" s="4"/>
    </row>
    <row r="105" spans="1:12" x14ac:dyDescent="0.2">
      <c r="A105" s="1" t="s">
        <v>688</v>
      </c>
      <c r="B105" s="26" t="s">
        <v>707</v>
      </c>
      <c r="C105" s="10">
        <v>214550.5</v>
      </c>
      <c r="D105" s="10">
        <v>1090.3499999999999</v>
      </c>
      <c r="E105" s="10">
        <v>1500</v>
      </c>
      <c r="F105" s="10">
        <v>0</v>
      </c>
      <c r="G105" s="10">
        <v>83516.929999999993</v>
      </c>
      <c r="H105" s="10">
        <v>11938.46</v>
      </c>
      <c r="I105" s="10">
        <v>5000</v>
      </c>
      <c r="J105" s="10">
        <v>5000</v>
      </c>
      <c r="K105" s="4"/>
      <c r="L105" s="4"/>
    </row>
    <row r="106" spans="1:12" x14ac:dyDescent="0.2">
      <c r="A106" s="1" t="s">
        <v>688</v>
      </c>
      <c r="B106" s="26" t="s">
        <v>708</v>
      </c>
      <c r="C106" s="10">
        <v>303799</v>
      </c>
      <c r="D106" s="10">
        <v>6220</v>
      </c>
      <c r="E106" s="10">
        <v>0</v>
      </c>
      <c r="F106" s="10">
        <v>0</v>
      </c>
      <c r="G106" s="10">
        <v>18642</v>
      </c>
      <c r="H106" s="10">
        <v>41214</v>
      </c>
      <c r="I106" s="10">
        <v>0</v>
      </c>
      <c r="J106" s="10">
        <v>0</v>
      </c>
      <c r="K106" s="4"/>
      <c r="L106" s="4"/>
    </row>
    <row r="107" spans="1:12" x14ac:dyDescent="0.2">
      <c r="A107" s="1" t="s">
        <v>688</v>
      </c>
      <c r="B107" s="26" t="s">
        <v>709</v>
      </c>
      <c r="C107" s="10">
        <v>194406.89</v>
      </c>
      <c r="D107" s="10">
        <v>1037.1600000000001</v>
      </c>
      <c r="E107" s="10">
        <v>3876.2</v>
      </c>
      <c r="F107" s="10">
        <v>0</v>
      </c>
      <c r="G107" s="10">
        <v>0</v>
      </c>
      <c r="H107" s="10">
        <v>3000</v>
      </c>
      <c r="I107" s="10">
        <v>0</v>
      </c>
      <c r="J107" s="10">
        <v>0</v>
      </c>
      <c r="K107" s="4"/>
      <c r="L107" s="4"/>
    </row>
    <row r="108" spans="1:12" x14ac:dyDescent="0.2">
      <c r="A108" s="1" t="s">
        <v>688</v>
      </c>
      <c r="B108" s="26" t="s">
        <v>710</v>
      </c>
      <c r="C108" s="10">
        <v>92305.4</v>
      </c>
      <c r="D108" s="10">
        <v>0</v>
      </c>
      <c r="E108" s="10">
        <v>0</v>
      </c>
      <c r="F108" s="10">
        <v>0</v>
      </c>
      <c r="G108" s="10">
        <v>0</v>
      </c>
      <c r="H108" s="10">
        <v>31015</v>
      </c>
      <c r="I108" s="10">
        <v>0</v>
      </c>
      <c r="J108" s="10">
        <v>0</v>
      </c>
      <c r="K108" s="4"/>
      <c r="L108" s="4"/>
    </row>
    <row r="109" spans="1:12" x14ac:dyDescent="0.2">
      <c r="A109" s="1" t="s">
        <v>688</v>
      </c>
      <c r="B109" s="26" t="s">
        <v>711</v>
      </c>
      <c r="C109" s="10">
        <v>140785</v>
      </c>
      <c r="D109" s="10">
        <v>0</v>
      </c>
      <c r="E109" s="10">
        <v>3500</v>
      </c>
      <c r="F109" s="10">
        <v>4000</v>
      </c>
      <c r="G109" s="10">
        <v>2778</v>
      </c>
      <c r="H109" s="10">
        <v>5550</v>
      </c>
      <c r="I109" s="10">
        <v>0</v>
      </c>
      <c r="J109" s="10">
        <v>0</v>
      </c>
      <c r="K109" s="4"/>
      <c r="L109" s="4"/>
    </row>
    <row r="110" spans="1:12" x14ac:dyDescent="0.2">
      <c r="A110" s="1" t="s">
        <v>688</v>
      </c>
      <c r="B110" s="26" t="s">
        <v>712</v>
      </c>
      <c r="C110" s="10">
        <v>146568.79999999999</v>
      </c>
      <c r="D110" s="10">
        <v>730.74</v>
      </c>
      <c r="E110" s="10">
        <v>956.78</v>
      </c>
      <c r="F110" s="10">
        <v>4000</v>
      </c>
      <c r="G110" s="10">
        <v>24010.34</v>
      </c>
      <c r="H110" s="10">
        <v>730.74</v>
      </c>
      <c r="I110" s="10">
        <v>0</v>
      </c>
      <c r="J110" s="10">
        <v>0</v>
      </c>
      <c r="K110" s="4"/>
      <c r="L110" s="4"/>
    </row>
    <row r="111" spans="1:12" x14ac:dyDescent="0.2">
      <c r="A111" s="1" t="s">
        <v>688</v>
      </c>
      <c r="B111" s="26" t="s">
        <v>713</v>
      </c>
      <c r="C111" s="10">
        <v>157878.32999999999</v>
      </c>
      <c r="D111" s="10">
        <v>1113.0899999999999</v>
      </c>
      <c r="E111" s="10">
        <v>0</v>
      </c>
      <c r="F111" s="10">
        <v>0</v>
      </c>
      <c r="G111" s="10">
        <v>43409.65</v>
      </c>
      <c r="H111" s="10">
        <v>12547.87</v>
      </c>
      <c r="I111" s="10">
        <v>0</v>
      </c>
      <c r="J111" s="10">
        <v>0</v>
      </c>
      <c r="K111" s="4"/>
      <c r="L111" s="4"/>
    </row>
    <row r="112" spans="1:12" x14ac:dyDescent="0.2">
      <c r="A112" s="1" t="s">
        <v>688</v>
      </c>
      <c r="B112" s="26" t="s">
        <v>714</v>
      </c>
      <c r="C112" s="10">
        <v>71200</v>
      </c>
      <c r="D112" s="10">
        <v>0</v>
      </c>
      <c r="E112" s="10">
        <v>0</v>
      </c>
      <c r="F112" s="10">
        <v>0</v>
      </c>
      <c r="G112" s="10">
        <v>0</v>
      </c>
      <c r="H112" s="10">
        <v>30000</v>
      </c>
      <c r="I112" s="10">
        <v>0</v>
      </c>
      <c r="J112" s="10">
        <v>0</v>
      </c>
      <c r="K112" s="4"/>
      <c r="L112" s="4"/>
    </row>
    <row r="113" spans="1:16" x14ac:dyDescent="0.2">
      <c r="A113" s="1" t="s">
        <v>688</v>
      </c>
      <c r="B113" s="26" t="s">
        <v>715</v>
      </c>
      <c r="C113" s="10">
        <v>301057.40000000002</v>
      </c>
      <c r="D113" s="10">
        <v>0</v>
      </c>
      <c r="E113" s="10">
        <v>0</v>
      </c>
      <c r="F113" s="10">
        <v>0</v>
      </c>
      <c r="G113" s="10">
        <v>21541.33</v>
      </c>
      <c r="H113" s="10">
        <v>27265.83</v>
      </c>
      <c r="I113" s="10">
        <v>0</v>
      </c>
      <c r="J113" s="10">
        <v>0</v>
      </c>
      <c r="K113" s="4"/>
      <c r="L113" s="4"/>
    </row>
    <row r="114" spans="1:16" x14ac:dyDescent="0.2">
      <c r="A114" s="1" t="s">
        <v>688</v>
      </c>
      <c r="B114" s="26" t="s">
        <v>716</v>
      </c>
      <c r="C114" s="10">
        <v>237963.42</v>
      </c>
      <c r="D114" s="10">
        <v>0</v>
      </c>
      <c r="E114" s="10">
        <v>0</v>
      </c>
      <c r="F114" s="10">
        <v>0</v>
      </c>
      <c r="G114" s="10">
        <v>10059.58</v>
      </c>
      <c r="H114" s="10">
        <v>15000</v>
      </c>
      <c r="I114" s="10">
        <v>0</v>
      </c>
      <c r="J114" s="10">
        <v>0</v>
      </c>
      <c r="K114" s="4"/>
      <c r="L114" s="4"/>
    </row>
    <row r="115" spans="1:16" x14ac:dyDescent="0.2">
      <c r="A115" s="1" t="s">
        <v>688</v>
      </c>
      <c r="B115" s="26" t="s">
        <v>717</v>
      </c>
      <c r="C115" s="10">
        <v>197260.04</v>
      </c>
      <c r="D115" s="10">
        <v>3911.85</v>
      </c>
      <c r="E115" s="10">
        <v>5526.11</v>
      </c>
      <c r="F115" s="10">
        <v>0</v>
      </c>
      <c r="G115" s="10">
        <v>25608.33</v>
      </c>
      <c r="H115" s="10">
        <v>6500</v>
      </c>
      <c r="I115" s="10">
        <v>6212.02</v>
      </c>
      <c r="J115" s="10">
        <v>0</v>
      </c>
      <c r="K115" s="4"/>
      <c r="L115" s="4"/>
    </row>
    <row r="116" spans="1:16" x14ac:dyDescent="0.2">
      <c r="A116" s="1" t="s">
        <v>688</v>
      </c>
      <c r="B116" s="26" t="s">
        <v>718</v>
      </c>
      <c r="C116" s="10">
        <v>220299</v>
      </c>
      <c r="D116" s="10">
        <v>772</v>
      </c>
      <c r="E116" s="10">
        <v>39674</v>
      </c>
      <c r="F116" s="10">
        <v>0</v>
      </c>
      <c r="G116" s="10">
        <v>25206</v>
      </c>
      <c r="H116" s="10">
        <v>37000</v>
      </c>
      <c r="I116" s="10">
        <v>0</v>
      </c>
      <c r="J116" s="10">
        <v>0</v>
      </c>
      <c r="K116" s="4"/>
      <c r="L116" s="4"/>
    </row>
    <row r="117" spans="1:16" x14ac:dyDescent="0.2">
      <c r="A117" s="1" t="s">
        <v>423</v>
      </c>
      <c r="B117" s="26" t="s">
        <v>719</v>
      </c>
      <c r="C117" s="10">
        <v>213493.26</v>
      </c>
      <c r="D117" s="10">
        <v>0</v>
      </c>
      <c r="E117" s="10">
        <v>5875.95</v>
      </c>
      <c r="F117" s="10">
        <v>0</v>
      </c>
      <c r="G117" s="10">
        <v>14331.82</v>
      </c>
      <c r="H117" s="10">
        <v>6453.25</v>
      </c>
      <c r="I117" s="10">
        <v>41941.360000000001</v>
      </c>
      <c r="J117" s="10">
        <v>0</v>
      </c>
      <c r="K117" s="4"/>
      <c r="L117" s="4"/>
    </row>
    <row r="118" spans="1:16" x14ac:dyDescent="0.2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6" x14ac:dyDescent="0.2">
      <c r="B119" s="26" t="s">
        <v>287</v>
      </c>
      <c r="C119" s="11">
        <f t="shared" ref="C119:J119" si="1">SUBTOTAL(9,C86:C118)</f>
        <v>7142075.1399999997</v>
      </c>
      <c r="D119" s="11">
        <f t="shared" si="1"/>
        <v>212735.84</v>
      </c>
      <c r="E119" s="11">
        <f t="shared" si="1"/>
        <v>248704.86000000002</v>
      </c>
      <c r="F119" s="11">
        <f t="shared" si="1"/>
        <v>70562.37</v>
      </c>
      <c r="G119" s="11">
        <f t="shared" si="1"/>
        <v>2846821.1699999995</v>
      </c>
      <c r="H119" s="11">
        <f t="shared" si="1"/>
        <v>1968544.29</v>
      </c>
      <c r="I119" s="11">
        <f t="shared" si="1"/>
        <v>336785.38</v>
      </c>
      <c r="J119" s="11">
        <f t="shared" si="1"/>
        <v>231487</v>
      </c>
      <c r="K119" s="4"/>
      <c r="L119" s="4"/>
    </row>
    <row r="120" spans="1:16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6" ht="18.75" x14ac:dyDescent="0.3">
      <c r="B121" s="230" t="s">
        <v>320</v>
      </c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</row>
    <row r="122" spans="1:16" ht="25.5" customHeight="1" x14ac:dyDescent="0.2">
      <c r="B122" s="13" t="s">
        <v>594</v>
      </c>
      <c r="C122" s="231" t="s">
        <v>412</v>
      </c>
      <c r="D122" s="232"/>
      <c r="E122" s="231" t="s">
        <v>413</v>
      </c>
      <c r="F122" s="232"/>
      <c r="G122" s="231" t="s">
        <v>353</v>
      </c>
      <c r="H122" s="236"/>
      <c r="I122" s="235"/>
      <c r="J122" s="235"/>
      <c r="K122" s="236" t="s">
        <v>162</v>
      </c>
      <c r="L122" s="232"/>
      <c r="M122" s="6"/>
    </row>
    <row r="123" spans="1:16" x14ac:dyDescent="0.2">
      <c r="B123" s="26"/>
      <c r="C123" s="27" t="s">
        <v>313</v>
      </c>
      <c r="D123" s="27" t="s">
        <v>314</v>
      </c>
      <c r="E123" s="27" t="s">
        <v>313</v>
      </c>
      <c r="F123" s="27" t="s">
        <v>314</v>
      </c>
      <c r="G123" s="27" t="s">
        <v>313</v>
      </c>
      <c r="H123" s="27" t="s">
        <v>314</v>
      </c>
      <c r="I123" s="28"/>
      <c r="J123" s="28"/>
      <c r="K123" s="27" t="s">
        <v>313</v>
      </c>
      <c r="L123" s="27" t="s">
        <v>314</v>
      </c>
      <c r="P123" s="1" t="s">
        <v>172</v>
      </c>
    </row>
    <row r="124" spans="1:16" x14ac:dyDescent="0.2">
      <c r="B124" s="26"/>
      <c r="C124" s="27" t="s">
        <v>315</v>
      </c>
      <c r="D124" s="27" t="s">
        <v>315</v>
      </c>
      <c r="E124" s="27" t="s">
        <v>315</v>
      </c>
      <c r="F124" s="27" t="s">
        <v>315</v>
      </c>
      <c r="G124" s="27" t="s">
        <v>315</v>
      </c>
      <c r="H124" s="27" t="s">
        <v>315</v>
      </c>
      <c r="I124" s="28"/>
      <c r="J124" s="28"/>
      <c r="K124" s="27" t="s">
        <v>315</v>
      </c>
      <c r="L124" s="27" t="s">
        <v>315</v>
      </c>
    </row>
    <row r="125" spans="1:16" x14ac:dyDescent="0.2">
      <c r="B125" s="26"/>
      <c r="C125" s="10"/>
      <c r="D125" s="10"/>
      <c r="E125" s="10"/>
      <c r="F125" s="10"/>
      <c r="G125" s="10"/>
      <c r="H125" s="10"/>
      <c r="I125" s="4"/>
      <c r="J125" s="4"/>
      <c r="K125" s="10"/>
      <c r="L125" s="10"/>
    </row>
    <row r="126" spans="1:16" x14ac:dyDescent="0.2">
      <c r="A126" s="1" t="s">
        <v>688</v>
      </c>
      <c r="B126" s="26" t="s">
        <v>692</v>
      </c>
      <c r="C126" s="10">
        <v>1326400</v>
      </c>
      <c r="D126" s="10">
        <v>0</v>
      </c>
      <c r="E126" s="10">
        <v>0</v>
      </c>
      <c r="F126" s="10">
        <v>0</v>
      </c>
      <c r="G126" s="10">
        <v>890200</v>
      </c>
      <c r="H126" s="10">
        <v>5583500</v>
      </c>
      <c r="I126" s="4"/>
      <c r="J126" s="4"/>
      <c r="K126" s="10">
        <f t="shared" ref="K126:K156" si="2">C48+E48+G48+I48+C87+E87+G87+I87+C126+E126+G126</f>
        <v>9318800</v>
      </c>
      <c r="L126" s="10">
        <f t="shared" ref="L126:L156" si="3">D48+F48+H48+J48+D87+F87+H87+J87+D126+F126+H126</f>
        <v>7084000</v>
      </c>
    </row>
    <row r="127" spans="1:16" x14ac:dyDescent="0.2">
      <c r="A127" s="1" t="s">
        <v>688</v>
      </c>
      <c r="B127" s="26" t="s">
        <v>695</v>
      </c>
      <c r="C127" s="10">
        <v>5744024</v>
      </c>
      <c r="D127" s="10">
        <v>0</v>
      </c>
      <c r="E127" s="10">
        <v>6304880</v>
      </c>
      <c r="F127" s="10">
        <v>0</v>
      </c>
      <c r="G127" s="10">
        <v>9351213</v>
      </c>
      <c r="H127" s="10">
        <v>24360770</v>
      </c>
      <c r="I127" s="4"/>
      <c r="J127" s="4"/>
      <c r="K127" s="10">
        <f t="shared" si="2"/>
        <v>54989157</v>
      </c>
      <c r="L127" s="10">
        <f t="shared" si="3"/>
        <v>41340635</v>
      </c>
    </row>
    <row r="128" spans="1:16" x14ac:dyDescent="0.2">
      <c r="A128" s="1" t="s">
        <v>688</v>
      </c>
      <c r="B128" s="26" t="s">
        <v>698</v>
      </c>
      <c r="C128" s="10">
        <v>1292241.03</v>
      </c>
      <c r="D128" s="10">
        <v>4267.17</v>
      </c>
      <c r="E128" s="10">
        <v>0</v>
      </c>
      <c r="F128" s="10">
        <v>0</v>
      </c>
      <c r="G128" s="10">
        <v>1346951.83</v>
      </c>
      <c r="H128" s="10">
        <v>1483867.85</v>
      </c>
      <c r="I128" s="4"/>
      <c r="J128" s="4"/>
      <c r="K128" s="10">
        <f t="shared" si="2"/>
        <v>6576744.3700000001</v>
      </c>
      <c r="L128" s="10">
        <f t="shared" si="3"/>
        <v>1669977.76</v>
      </c>
    </row>
    <row r="129" spans="1:12" x14ac:dyDescent="0.2">
      <c r="A129" s="1" t="s">
        <v>688</v>
      </c>
      <c r="B129" s="26" t="s">
        <v>689</v>
      </c>
      <c r="C129" s="10">
        <v>896961.77</v>
      </c>
      <c r="D129" s="10">
        <v>2326</v>
      </c>
      <c r="E129" s="10">
        <v>543728.1</v>
      </c>
      <c r="F129" s="10">
        <v>22722</v>
      </c>
      <c r="G129" s="10">
        <v>299400</v>
      </c>
      <c r="H129" s="10">
        <v>2409100</v>
      </c>
      <c r="I129" s="4"/>
      <c r="J129" s="4"/>
      <c r="K129" s="10">
        <f t="shared" si="2"/>
        <v>6693693.2799999993</v>
      </c>
      <c r="L129" s="10">
        <f t="shared" si="3"/>
        <v>2647865</v>
      </c>
    </row>
    <row r="130" spans="1:12" x14ac:dyDescent="0.2">
      <c r="A130" s="1" t="s">
        <v>688</v>
      </c>
      <c r="B130" s="26" t="s">
        <v>690</v>
      </c>
      <c r="C130" s="10">
        <v>794328.52</v>
      </c>
      <c r="D130" s="10">
        <v>32909.56</v>
      </c>
      <c r="E130" s="10">
        <v>531782.19999999995</v>
      </c>
      <c r="F130" s="10">
        <v>50453.4</v>
      </c>
      <c r="G130" s="10">
        <v>814694.81</v>
      </c>
      <c r="H130" s="10">
        <v>2245261.0099999998</v>
      </c>
      <c r="I130" s="4"/>
      <c r="J130" s="4"/>
      <c r="K130" s="10">
        <f t="shared" si="2"/>
        <v>5027770.01</v>
      </c>
      <c r="L130" s="10">
        <f t="shared" si="3"/>
        <v>2801318.42</v>
      </c>
    </row>
    <row r="131" spans="1:12" x14ac:dyDescent="0.2">
      <c r="A131" s="1" t="s">
        <v>688</v>
      </c>
      <c r="B131" s="26" t="s">
        <v>691</v>
      </c>
      <c r="C131" s="10">
        <v>2309053.4500000002</v>
      </c>
      <c r="D131" s="10">
        <v>25050.68</v>
      </c>
      <c r="E131" s="10">
        <v>1168764.54</v>
      </c>
      <c r="F131" s="10">
        <v>69067.02</v>
      </c>
      <c r="G131" s="10">
        <v>209045.08</v>
      </c>
      <c r="H131" s="10">
        <v>3069221.28</v>
      </c>
      <c r="I131" s="4"/>
      <c r="J131" s="4"/>
      <c r="K131" s="10">
        <f t="shared" si="2"/>
        <v>12373232.819999998</v>
      </c>
      <c r="L131" s="10">
        <f t="shared" si="3"/>
        <v>3409309.6999999997</v>
      </c>
    </row>
    <row r="132" spans="1:12" x14ac:dyDescent="0.2">
      <c r="A132" s="1" t="s">
        <v>688</v>
      </c>
      <c r="B132" s="26" t="s">
        <v>693</v>
      </c>
      <c r="C132" s="10">
        <v>3015040</v>
      </c>
      <c r="D132" s="10">
        <v>25171</v>
      </c>
      <c r="E132" s="10">
        <v>3017050</v>
      </c>
      <c r="F132" s="10">
        <v>70630</v>
      </c>
      <c r="G132" s="10">
        <v>10847818</v>
      </c>
      <c r="H132" s="10">
        <v>14460268</v>
      </c>
      <c r="I132" s="4"/>
      <c r="J132" s="4"/>
      <c r="K132" s="10">
        <f t="shared" si="2"/>
        <v>49115654</v>
      </c>
      <c r="L132" s="10">
        <f t="shared" si="3"/>
        <v>28621725</v>
      </c>
    </row>
    <row r="133" spans="1:12" x14ac:dyDescent="0.2">
      <c r="A133" s="1" t="s">
        <v>688</v>
      </c>
      <c r="B133" s="26" t="s">
        <v>694</v>
      </c>
      <c r="C133" s="10">
        <v>1636998</v>
      </c>
      <c r="D133" s="10">
        <v>1440</v>
      </c>
      <c r="E133" s="10">
        <v>1797103</v>
      </c>
      <c r="F133" s="10">
        <v>94497</v>
      </c>
      <c r="G133" s="10">
        <v>5792325</v>
      </c>
      <c r="H133" s="10">
        <v>11507055.310000001</v>
      </c>
      <c r="I133" s="4"/>
      <c r="J133" s="4"/>
      <c r="K133" s="10">
        <f t="shared" si="2"/>
        <v>23347284</v>
      </c>
      <c r="L133" s="10">
        <f t="shared" si="3"/>
        <v>16618589.310000001</v>
      </c>
    </row>
    <row r="134" spans="1:12" x14ac:dyDescent="0.2">
      <c r="A134" s="1" t="s">
        <v>688</v>
      </c>
      <c r="B134" s="26" t="s">
        <v>696</v>
      </c>
      <c r="C134" s="10">
        <v>2242732.46</v>
      </c>
      <c r="D134" s="10">
        <v>28666.560000000001</v>
      </c>
      <c r="E134" s="10">
        <v>0</v>
      </c>
      <c r="F134" s="10">
        <v>0</v>
      </c>
      <c r="G134" s="10">
        <v>374435.21</v>
      </c>
      <c r="H134" s="10">
        <v>3614149.45</v>
      </c>
      <c r="I134" s="4"/>
      <c r="J134" s="4"/>
      <c r="K134" s="10">
        <f t="shared" si="2"/>
        <v>8147901.0900000008</v>
      </c>
      <c r="L134" s="10">
        <f t="shared" si="3"/>
        <v>7720505.7200000007</v>
      </c>
    </row>
    <row r="135" spans="1:12" x14ac:dyDescent="0.2">
      <c r="A135" s="1" t="s">
        <v>688</v>
      </c>
      <c r="B135" s="26" t="s">
        <v>697</v>
      </c>
      <c r="C135" s="10">
        <v>2397465.7200000002</v>
      </c>
      <c r="D135" s="10">
        <v>23323.65</v>
      </c>
      <c r="E135" s="10">
        <v>0</v>
      </c>
      <c r="F135" s="10">
        <v>0</v>
      </c>
      <c r="G135" s="10">
        <v>974463.27</v>
      </c>
      <c r="H135" s="10">
        <v>5454153.2999999998</v>
      </c>
      <c r="I135" s="4"/>
      <c r="J135" s="4"/>
      <c r="K135" s="10">
        <f t="shared" si="2"/>
        <v>11892760.699999999</v>
      </c>
      <c r="L135" s="10">
        <f t="shared" si="3"/>
        <v>11275129</v>
      </c>
    </row>
    <row r="136" spans="1:12" x14ac:dyDescent="0.2">
      <c r="A136" s="1" t="s">
        <v>688</v>
      </c>
      <c r="B136" s="26" t="s">
        <v>699</v>
      </c>
      <c r="C136" s="10">
        <v>1443600.96</v>
      </c>
      <c r="D136" s="10">
        <v>0</v>
      </c>
      <c r="E136" s="10">
        <v>1701593.32</v>
      </c>
      <c r="F136" s="10">
        <v>181015.79</v>
      </c>
      <c r="G136" s="10">
        <v>2496513.81</v>
      </c>
      <c r="H136" s="10">
        <v>6503575.0300000003</v>
      </c>
      <c r="I136" s="4"/>
      <c r="J136" s="4"/>
      <c r="K136" s="10">
        <f t="shared" si="2"/>
        <v>13637573.270000001</v>
      </c>
      <c r="L136" s="10">
        <f t="shared" si="3"/>
        <v>8833555.7599999998</v>
      </c>
    </row>
    <row r="137" spans="1:12" x14ac:dyDescent="0.2">
      <c r="A137" s="1" t="s">
        <v>688</v>
      </c>
      <c r="B137" s="26" t="s">
        <v>700</v>
      </c>
      <c r="C137" s="10">
        <v>3637588.43</v>
      </c>
      <c r="D137" s="10">
        <v>32060.61</v>
      </c>
      <c r="E137" s="10">
        <v>1148481.03</v>
      </c>
      <c r="F137" s="10">
        <v>89382.55</v>
      </c>
      <c r="G137" s="10">
        <v>4106659.56</v>
      </c>
      <c r="H137" s="10">
        <v>7482144.7000000002</v>
      </c>
      <c r="I137" s="4"/>
      <c r="J137" s="4"/>
      <c r="K137" s="10">
        <f t="shared" si="2"/>
        <v>17667622.59</v>
      </c>
      <c r="L137" s="10">
        <f t="shared" si="3"/>
        <v>8181545.1600000001</v>
      </c>
    </row>
    <row r="138" spans="1:12" x14ac:dyDescent="0.2">
      <c r="A138" s="1" t="s">
        <v>688</v>
      </c>
      <c r="B138" s="26" t="s">
        <v>701</v>
      </c>
      <c r="C138" s="10">
        <v>6000093.0700000003</v>
      </c>
      <c r="D138" s="10">
        <v>17079.78</v>
      </c>
      <c r="E138" s="10">
        <v>1025967.92</v>
      </c>
      <c r="F138" s="10">
        <v>20927.48</v>
      </c>
      <c r="G138" s="10">
        <v>627603.34</v>
      </c>
      <c r="H138" s="10">
        <v>2960250.34</v>
      </c>
      <c r="I138" s="4"/>
      <c r="J138" s="4"/>
      <c r="K138" s="10">
        <f t="shared" si="2"/>
        <v>15882126.470000001</v>
      </c>
      <c r="L138" s="10">
        <f t="shared" si="3"/>
        <v>5830295.0299999993</v>
      </c>
    </row>
    <row r="139" spans="1:12" x14ac:dyDescent="0.2">
      <c r="A139" s="1" t="s">
        <v>688</v>
      </c>
      <c r="B139" s="26" t="s">
        <v>702</v>
      </c>
      <c r="C139" s="10">
        <v>1192486.54</v>
      </c>
      <c r="D139" s="10">
        <v>3522.7</v>
      </c>
      <c r="E139" s="10">
        <v>692022.03</v>
      </c>
      <c r="F139" s="10">
        <v>13258.75</v>
      </c>
      <c r="G139" s="10">
        <v>476477.21</v>
      </c>
      <c r="H139" s="10">
        <v>1147267.96</v>
      </c>
      <c r="I139" s="4"/>
      <c r="J139" s="4"/>
      <c r="K139" s="10">
        <f t="shared" si="2"/>
        <v>6452421.79</v>
      </c>
      <c r="L139" s="10">
        <f t="shared" si="3"/>
        <v>1445546.38</v>
      </c>
    </row>
    <row r="140" spans="1:12" x14ac:dyDescent="0.2">
      <c r="A140" s="1" t="s">
        <v>688</v>
      </c>
      <c r="B140" s="26" t="s">
        <v>703</v>
      </c>
      <c r="C140" s="10">
        <v>867858.08</v>
      </c>
      <c r="D140" s="10">
        <v>1521.84</v>
      </c>
      <c r="E140" s="10">
        <v>428480.83</v>
      </c>
      <c r="F140" s="10">
        <v>27490.79</v>
      </c>
      <c r="G140" s="10">
        <v>6538016.8499999996</v>
      </c>
      <c r="H140" s="10">
        <v>7136967.25</v>
      </c>
      <c r="I140" s="4"/>
      <c r="J140" s="4"/>
      <c r="K140" s="10">
        <f t="shared" si="2"/>
        <v>11753939.91</v>
      </c>
      <c r="L140" s="10">
        <f t="shared" si="3"/>
        <v>7468022.4500000002</v>
      </c>
    </row>
    <row r="141" spans="1:12" x14ac:dyDescent="0.2">
      <c r="A141" s="1" t="s">
        <v>688</v>
      </c>
      <c r="B141" s="26" t="s">
        <v>704</v>
      </c>
      <c r="C141" s="10">
        <v>938118.88</v>
      </c>
      <c r="D141" s="10">
        <v>3649.37</v>
      </c>
      <c r="E141" s="10">
        <v>223304.7</v>
      </c>
      <c r="F141" s="10">
        <v>13955.16</v>
      </c>
      <c r="G141" s="10">
        <v>257410.36</v>
      </c>
      <c r="H141" s="10">
        <v>1358253.33</v>
      </c>
      <c r="I141" s="4"/>
      <c r="J141" s="4"/>
      <c r="K141" s="10">
        <f t="shared" si="2"/>
        <v>2832080.7</v>
      </c>
      <c r="L141" s="10">
        <f t="shared" si="3"/>
        <v>2110212.9</v>
      </c>
    </row>
    <row r="142" spans="1:12" x14ac:dyDescent="0.2">
      <c r="A142" s="1" t="s">
        <v>688</v>
      </c>
      <c r="B142" s="26" t="s">
        <v>705</v>
      </c>
      <c r="C142" s="10">
        <v>1931500.14</v>
      </c>
      <c r="D142" s="10">
        <v>29325.69</v>
      </c>
      <c r="E142" s="10">
        <v>883616.66</v>
      </c>
      <c r="F142" s="10">
        <v>91002.75</v>
      </c>
      <c r="G142" s="10">
        <v>817305.07</v>
      </c>
      <c r="H142" s="10">
        <v>5597128.0999999996</v>
      </c>
      <c r="I142" s="4"/>
      <c r="J142" s="4"/>
      <c r="K142" s="10">
        <f t="shared" si="2"/>
        <v>13823175.760000002</v>
      </c>
      <c r="L142" s="10">
        <f t="shared" si="3"/>
        <v>10697371.140000001</v>
      </c>
    </row>
    <row r="143" spans="1:12" x14ac:dyDescent="0.2">
      <c r="A143" s="1" t="s">
        <v>688</v>
      </c>
      <c r="B143" s="26" t="s">
        <v>706</v>
      </c>
      <c r="C143" s="10">
        <v>1034109.45</v>
      </c>
      <c r="D143" s="10">
        <v>1352.16</v>
      </c>
      <c r="E143" s="10">
        <v>339509.24</v>
      </c>
      <c r="F143" s="10">
        <v>7575.84</v>
      </c>
      <c r="G143" s="10">
        <v>65716.94</v>
      </c>
      <c r="H143" s="10">
        <v>2482078.1</v>
      </c>
      <c r="I143" s="4"/>
      <c r="J143" s="4"/>
      <c r="K143" s="10">
        <f t="shared" si="2"/>
        <v>3338980.32</v>
      </c>
      <c r="L143" s="10">
        <f t="shared" si="3"/>
        <v>3059568.83</v>
      </c>
    </row>
    <row r="144" spans="1:12" x14ac:dyDescent="0.2">
      <c r="A144" s="1" t="s">
        <v>688</v>
      </c>
      <c r="B144" s="26" t="s">
        <v>707</v>
      </c>
      <c r="C144" s="10">
        <v>1041055.82</v>
      </c>
      <c r="D144" s="10">
        <v>0</v>
      </c>
      <c r="E144" s="10">
        <v>979878.71</v>
      </c>
      <c r="F144" s="10">
        <v>42330.36</v>
      </c>
      <c r="G144" s="10">
        <v>163625</v>
      </c>
      <c r="H144" s="10">
        <v>3611210</v>
      </c>
      <c r="I144" s="4"/>
      <c r="J144" s="4"/>
      <c r="K144" s="10">
        <f t="shared" si="2"/>
        <v>10620210.109999999</v>
      </c>
      <c r="L144" s="10">
        <f t="shared" si="3"/>
        <v>5529939.4400000004</v>
      </c>
    </row>
    <row r="145" spans="1:12" x14ac:dyDescent="0.2">
      <c r="A145" s="1" t="s">
        <v>688</v>
      </c>
      <c r="B145" s="26" t="s">
        <v>708</v>
      </c>
      <c r="C145" s="10">
        <v>3707647</v>
      </c>
      <c r="D145" s="10">
        <v>10768</v>
      </c>
      <c r="E145" s="10">
        <v>1156961</v>
      </c>
      <c r="F145" s="10">
        <v>23973</v>
      </c>
      <c r="G145" s="10">
        <v>1890983</v>
      </c>
      <c r="H145" s="10">
        <v>5510039</v>
      </c>
      <c r="I145" s="4"/>
      <c r="J145" s="4"/>
      <c r="K145" s="10">
        <f t="shared" si="2"/>
        <v>14513993</v>
      </c>
      <c r="L145" s="10">
        <f t="shared" si="3"/>
        <v>5804357</v>
      </c>
    </row>
    <row r="146" spans="1:12" x14ac:dyDescent="0.2">
      <c r="A146" s="1" t="s">
        <v>688</v>
      </c>
      <c r="B146" s="26" t="s">
        <v>709</v>
      </c>
      <c r="C146" s="10">
        <v>2754901.32</v>
      </c>
      <c r="D146" s="10">
        <v>27206.83</v>
      </c>
      <c r="E146" s="10">
        <v>1690806.79</v>
      </c>
      <c r="F146" s="10">
        <v>101377.23</v>
      </c>
      <c r="G146" s="10">
        <v>767341.78</v>
      </c>
      <c r="H146" s="10">
        <v>4173072.58</v>
      </c>
      <c r="I146" s="4"/>
      <c r="J146" s="4"/>
      <c r="K146" s="10">
        <f t="shared" si="2"/>
        <v>11787291.310000001</v>
      </c>
      <c r="L146" s="10">
        <f t="shared" si="3"/>
        <v>4390134.01</v>
      </c>
    </row>
    <row r="147" spans="1:12" x14ac:dyDescent="0.2">
      <c r="A147" s="1" t="s">
        <v>688</v>
      </c>
      <c r="B147" s="26" t="s">
        <v>710</v>
      </c>
      <c r="C147" s="10">
        <v>1756542.3</v>
      </c>
      <c r="D147" s="10">
        <v>2126.85</v>
      </c>
      <c r="E147" s="10">
        <v>638469.47</v>
      </c>
      <c r="F147" s="10">
        <v>45389.01</v>
      </c>
      <c r="G147" s="10">
        <v>552207.26</v>
      </c>
      <c r="H147" s="10">
        <v>2392586.86</v>
      </c>
      <c r="I147" s="4"/>
      <c r="J147" s="4"/>
      <c r="K147" s="10">
        <f t="shared" si="2"/>
        <v>5557882.8299999991</v>
      </c>
      <c r="L147" s="10">
        <f t="shared" si="3"/>
        <v>2544297.1</v>
      </c>
    </row>
    <row r="148" spans="1:12" x14ac:dyDescent="0.2">
      <c r="A148" s="1" t="s">
        <v>688</v>
      </c>
      <c r="B148" s="26" t="s">
        <v>711</v>
      </c>
      <c r="C148" s="10">
        <v>1424627</v>
      </c>
      <c r="D148" s="10">
        <v>0</v>
      </c>
      <c r="E148" s="10">
        <v>788433</v>
      </c>
      <c r="F148" s="10">
        <v>23958</v>
      </c>
      <c r="G148" s="10">
        <v>403632</v>
      </c>
      <c r="H148" s="10">
        <v>1866563</v>
      </c>
      <c r="I148" s="4"/>
      <c r="J148" s="4"/>
      <c r="K148" s="10">
        <f t="shared" si="2"/>
        <v>7433571</v>
      </c>
      <c r="L148" s="10">
        <f t="shared" si="3"/>
        <v>2758783</v>
      </c>
    </row>
    <row r="149" spans="1:12" x14ac:dyDescent="0.2">
      <c r="A149" s="1" t="s">
        <v>688</v>
      </c>
      <c r="B149" s="26" t="s">
        <v>712</v>
      </c>
      <c r="C149" s="10">
        <v>967651.79</v>
      </c>
      <c r="D149" s="10">
        <v>18999.34</v>
      </c>
      <c r="E149" s="10">
        <v>561452.24</v>
      </c>
      <c r="F149" s="10">
        <v>34614.879999999997</v>
      </c>
      <c r="G149" s="10">
        <v>133164.44</v>
      </c>
      <c r="H149" s="10">
        <v>1689300.6</v>
      </c>
      <c r="I149" s="4"/>
      <c r="J149" s="4"/>
      <c r="K149" s="10">
        <f t="shared" si="2"/>
        <v>4845538.2</v>
      </c>
      <c r="L149" s="10">
        <f t="shared" si="3"/>
        <v>1797374.98</v>
      </c>
    </row>
    <row r="150" spans="1:12" x14ac:dyDescent="0.2">
      <c r="A150" s="1" t="s">
        <v>688</v>
      </c>
      <c r="B150" s="26" t="s">
        <v>713</v>
      </c>
      <c r="C150" s="10">
        <v>1309461.18</v>
      </c>
      <c r="D150" s="10">
        <v>14197.13</v>
      </c>
      <c r="E150" s="10">
        <v>561519.21</v>
      </c>
      <c r="F150" s="10">
        <v>42060.800000000003</v>
      </c>
      <c r="G150" s="10">
        <v>303185.28000000003</v>
      </c>
      <c r="H150" s="10">
        <v>2040633.91</v>
      </c>
      <c r="I150" s="4"/>
      <c r="J150" s="4"/>
      <c r="K150" s="10">
        <f t="shared" si="2"/>
        <v>8037181.8800000008</v>
      </c>
      <c r="L150" s="10">
        <f t="shared" si="3"/>
        <v>4203748.2</v>
      </c>
    </row>
    <row r="151" spans="1:12" x14ac:dyDescent="0.2">
      <c r="A151" s="1" t="s">
        <v>688</v>
      </c>
      <c r="B151" s="26" t="s">
        <v>714</v>
      </c>
      <c r="C151" s="10">
        <v>1330100</v>
      </c>
      <c r="D151" s="10">
        <v>0</v>
      </c>
      <c r="E151" s="10">
        <v>0</v>
      </c>
      <c r="F151" s="10">
        <v>0</v>
      </c>
      <c r="G151" s="10">
        <v>12500</v>
      </c>
      <c r="H151" s="10">
        <v>4237100</v>
      </c>
      <c r="I151" s="4"/>
      <c r="J151" s="4"/>
      <c r="K151" s="10">
        <f t="shared" si="2"/>
        <v>21385000</v>
      </c>
      <c r="L151" s="10">
        <f t="shared" si="3"/>
        <v>16645000</v>
      </c>
    </row>
    <row r="152" spans="1:12" x14ac:dyDescent="0.2">
      <c r="A152" s="1" t="s">
        <v>688</v>
      </c>
      <c r="B152" s="26" t="s">
        <v>715</v>
      </c>
      <c r="C152" s="10">
        <v>2616604.39</v>
      </c>
      <c r="D152" s="10">
        <v>16117.15</v>
      </c>
      <c r="E152" s="10">
        <v>1601656.36</v>
      </c>
      <c r="F152" s="10">
        <v>90333.08</v>
      </c>
      <c r="G152" s="10">
        <v>3507416.73</v>
      </c>
      <c r="H152" s="10">
        <v>6511392.6900000004</v>
      </c>
      <c r="I152" s="4"/>
      <c r="J152" s="4"/>
      <c r="K152" s="10">
        <f t="shared" si="2"/>
        <v>13610766.710000001</v>
      </c>
      <c r="L152" s="10">
        <f t="shared" si="3"/>
        <v>6904592.3700000001</v>
      </c>
    </row>
    <row r="153" spans="1:12" x14ac:dyDescent="0.2">
      <c r="A153" s="1" t="s">
        <v>688</v>
      </c>
      <c r="B153" s="26" t="s">
        <v>716</v>
      </c>
      <c r="C153" s="10">
        <v>1372999.31</v>
      </c>
      <c r="D153" s="10">
        <v>2815.32</v>
      </c>
      <c r="E153" s="10">
        <v>873544.56</v>
      </c>
      <c r="F153" s="10">
        <v>44555.7</v>
      </c>
      <c r="G153" s="10">
        <v>348475.33</v>
      </c>
      <c r="H153" s="10">
        <v>3163063.72</v>
      </c>
      <c r="I153" s="4"/>
      <c r="J153" s="4"/>
      <c r="K153" s="10">
        <f t="shared" si="2"/>
        <v>13435895.280000001</v>
      </c>
      <c r="L153" s="10">
        <f t="shared" si="3"/>
        <v>11891273.34</v>
      </c>
    </row>
    <row r="154" spans="1:12" x14ac:dyDescent="0.2">
      <c r="A154" s="1" t="s">
        <v>688</v>
      </c>
      <c r="B154" s="26" t="s">
        <v>717</v>
      </c>
      <c r="C154" s="10">
        <v>1005531.13</v>
      </c>
      <c r="D154" s="10">
        <v>2533.5500000000002</v>
      </c>
      <c r="E154" s="10">
        <v>559698.81000000006</v>
      </c>
      <c r="F154" s="10">
        <v>11625.5</v>
      </c>
      <c r="G154" s="10">
        <v>1591696.29</v>
      </c>
      <c r="H154" s="10">
        <v>2517049.9300000002</v>
      </c>
      <c r="I154" s="4"/>
      <c r="J154" s="4"/>
      <c r="K154" s="10">
        <f t="shared" si="2"/>
        <v>9248989.1000000015</v>
      </c>
      <c r="L154" s="10">
        <f t="shared" si="3"/>
        <v>5506305.4500000002</v>
      </c>
    </row>
    <row r="155" spans="1:12" x14ac:dyDescent="0.2">
      <c r="A155" s="1" t="s">
        <v>688</v>
      </c>
      <c r="B155" s="26" t="s">
        <v>718</v>
      </c>
      <c r="C155" s="10">
        <v>1561890</v>
      </c>
      <c r="D155" s="10">
        <v>255</v>
      </c>
      <c r="E155" s="10">
        <v>1194785</v>
      </c>
      <c r="F155" s="10">
        <v>40557</v>
      </c>
      <c r="G155" s="10">
        <v>1756201</v>
      </c>
      <c r="H155" s="10">
        <v>3738043</v>
      </c>
      <c r="I155" s="4"/>
      <c r="J155" s="4"/>
      <c r="K155" s="10">
        <f t="shared" si="2"/>
        <v>12123083</v>
      </c>
      <c r="L155" s="10">
        <f t="shared" si="3"/>
        <v>3898503</v>
      </c>
    </row>
    <row r="156" spans="1:12" x14ac:dyDescent="0.2">
      <c r="A156" s="1" t="s">
        <v>424</v>
      </c>
      <c r="B156" s="26" t="s">
        <v>719</v>
      </c>
      <c r="C156" s="10">
        <v>2840484.39</v>
      </c>
      <c r="D156" s="10">
        <v>3033.26</v>
      </c>
      <c r="E156" s="10">
        <v>726427.17</v>
      </c>
      <c r="F156" s="10">
        <v>64935.360000000001</v>
      </c>
      <c r="G156" s="10">
        <v>343932.42</v>
      </c>
      <c r="H156" s="10">
        <v>3428336.42</v>
      </c>
      <c r="I156" s="4"/>
      <c r="J156" s="4"/>
      <c r="K156" s="10">
        <f t="shared" si="2"/>
        <v>12749913.51</v>
      </c>
      <c r="L156" s="10">
        <f t="shared" si="3"/>
        <v>8331623.2700000005</v>
      </c>
    </row>
    <row r="157" spans="1:12" x14ac:dyDescent="0.2">
      <c r="B157" s="26"/>
      <c r="C157" s="10"/>
      <c r="D157" s="10"/>
      <c r="E157" s="10"/>
      <c r="F157" s="10"/>
      <c r="G157" s="10"/>
      <c r="H157" s="10"/>
      <c r="I157" s="4"/>
      <c r="J157" s="4"/>
      <c r="K157" s="10"/>
      <c r="L157" s="10"/>
    </row>
    <row r="158" spans="1:12" x14ac:dyDescent="0.2">
      <c r="B158" s="26" t="s">
        <v>287</v>
      </c>
      <c r="C158" s="11">
        <f t="shared" ref="C158:H158" si="4">SUBTOTAL(9,C125:C157)</f>
        <v>62390096.13000001</v>
      </c>
      <c r="D158" s="11">
        <f t="shared" si="4"/>
        <v>329719.2</v>
      </c>
      <c r="E158" s="11">
        <f t="shared" si="4"/>
        <v>31139915.889999993</v>
      </c>
      <c r="F158" s="11">
        <f t="shared" si="4"/>
        <v>1317688.4500000002</v>
      </c>
      <c r="G158" s="11">
        <f t="shared" si="4"/>
        <v>58060609.869999997</v>
      </c>
      <c r="H158" s="11">
        <f t="shared" si="4"/>
        <v>153733402.71999997</v>
      </c>
      <c r="I158" s="4"/>
      <c r="J158" s="4"/>
      <c r="K158" s="11">
        <f>SUBTOTAL(9,K125:K157)</f>
        <v>418220234.00999999</v>
      </c>
      <c r="L158" s="11">
        <f>SUBTOTAL(9,L125:L157)</f>
        <v>251021103.72</v>
      </c>
    </row>
    <row r="159" spans="1:12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8.75" x14ac:dyDescent="0.3">
      <c r="B160" s="247"/>
      <c r="C160" s="247"/>
      <c r="D160" s="247"/>
      <c r="E160" s="247"/>
      <c r="F160" s="247"/>
      <c r="G160" s="247"/>
      <c r="H160" s="247"/>
      <c r="I160" s="247"/>
      <c r="J160" s="247"/>
      <c r="K160" s="248"/>
      <c r="L160" s="248"/>
    </row>
    <row r="161" spans="1:13" ht="39.75" customHeight="1" x14ac:dyDescent="0.2">
      <c r="B161" s="26"/>
      <c r="C161" s="235"/>
      <c r="D161" s="235"/>
      <c r="E161" s="235"/>
      <c r="F161" s="235"/>
      <c r="G161" s="235"/>
      <c r="H161" s="235"/>
      <c r="I161" s="235"/>
      <c r="J161" s="241"/>
      <c r="K161" s="231" t="s">
        <v>163</v>
      </c>
      <c r="L161" s="246"/>
      <c r="M161" s="6"/>
    </row>
    <row r="162" spans="1:13" x14ac:dyDescent="0.2">
      <c r="B162" s="15"/>
      <c r="C162" s="28"/>
      <c r="D162" s="28"/>
      <c r="E162" s="28"/>
      <c r="F162" s="28"/>
      <c r="G162" s="26"/>
      <c r="H162" s="28"/>
      <c r="I162" s="27"/>
      <c r="J162" s="27"/>
      <c r="K162" s="149" t="s">
        <v>313</v>
      </c>
      <c r="L162" s="141" t="s">
        <v>314</v>
      </c>
    </row>
    <row r="163" spans="1:13" x14ac:dyDescent="0.2">
      <c r="B163" s="15"/>
      <c r="C163" s="28"/>
      <c r="D163" s="28"/>
      <c r="E163" s="28"/>
      <c r="F163" s="28"/>
      <c r="G163" s="28"/>
      <c r="H163" s="28"/>
      <c r="I163" s="27"/>
      <c r="J163" s="27"/>
      <c r="K163" s="28" t="s">
        <v>315</v>
      </c>
      <c r="L163" s="28" t="s">
        <v>315</v>
      </c>
    </row>
    <row r="164" spans="1:13" x14ac:dyDescent="0.2">
      <c r="B164" s="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x14ac:dyDescent="0.2">
      <c r="A165" s="31" t="s">
        <v>175</v>
      </c>
      <c r="B165" s="26"/>
      <c r="C165" s="4"/>
      <c r="D165" s="4"/>
      <c r="E165" s="4"/>
      <c r="F165" s="4"/>
      <c r="G165" s="4"/>
      <c r="H165" s="245" t="s">
        <v>595</v>
      </c>
      <c r="I165" s="245"/>
      <c r="J165" s="245"/>
      <c r="K165" s="143">
        <v>5679759.0599999996</v>
      </c>
      <c r="L165" s="143">
        <v>5679759.0599999996</v>
      </c>
    </row>
    <row r="166" spans="1:13" x14ac:dyDescent="0.2">
      <c r="A166" s="31"/>
      <c r="B166" s="26"/>
      <c r="C166" s="4"/>
      <c r="D166" s="4"/>
      <c r="E166" s="4"/>
      <c r="F166" s="4"/>
      <c r="G166" s="4"/>
      <c r="H166" s="4"/>
      <c r="I166" s="4"/>
      <c r="J166" s="4"/>
      <c r="K166" s="15">
        <f>K158+K165</f>
        <v>423899993.06999999</v>
      </c>
      <c r="L166" s="15">
        <f>L158+L165</f>
        <v>256700862.78</v>
      </c>
    </row>
    <row r="167" spans="1:13" x14ac:dyDescent="0.2">
      <c r="A167" s="31" t="s">
        <v>84</v>
      </c>
      <c r="B167" s="26"/>
      <c r="C167" s="4"/>
      <c r="D167" s="4"/>
      <c r="E167" s="4"/>
      <c r="F167" s="4"/>
      <c r="G167" s="4"/>
      <c r="H167" s="238" t="s">
        <v>560</v>
      </c>
      <c r="I167" s="238"/>
      <c r="J167" s="238"/>
      <c r="K167" s="4">
        <v>13803067.34</v>
      </c>
      <c r="L167" s="4">
        <v>13803067.34</v>
      </c>
    </row>
    <row r="168" spans="1:13" ht="13.5" thickBot="1" x14ac:dyDescent="0.25">
      <c r="A168" s="31"/>
      <c r="B168" s="10"/>
      <c r="C168" s="10"/>
      <c r="D168" s="10"/>
      <c r="E168" s="10"/>
      <c r="F168" s="10"/>
      <c r="G168" s="10"/>
      <c r="H168" s="126"/>
      <c r="I168" s="126"/>
      <c r="J168" s="126"/>
      <c r="K168" s="126"/>
      <c r="L168" s="126"/>
    </row>
    <row r="169" spans="1:13" ht="14.25" thickTop="1" thickBot="1" x14ac:dyDescent="0.25">
      <c r="B169" s="10"/>
      <c r="C169" s="10"/>
      <c r="D169" s="10"/>
      <c r="E169" s="10"/>
      <c r="F169" s="10"/>
      <c r="G169" s="10"/>
      <c r="H169" s="239" t="s">
        <v>176</v>
      </c>
      <c r="I169" s="239"/>
      <c r="J169" s="239"/>
      <c r="K169" s="128">
        <f>K166-K167</f>
        <v>410096925.73000002</v>
      </c>
      <c r="L169" s="164">
        <f>L166-L167</f>
        <v>242897795.44</v>
      </c>
    </row>
    <row r="170" spans="1:13" ht="13.5" thickTop="1" x14ac:dyDescent="0.2">
      <c r="B170" s="26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3" x14ac:dyDescent="0.2">
      <c r="B171" s="26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3" x14ac:dyDescent="0.2">
      <c r="B172" s="26"/>
      <c r="C172" s="4"/>
      <c r="D172" s="4"/>
      <c r="E172" s="4"/>
      <c r="F172" s="4"/>
      <c r="G172" s="4"/>
      <c r="H172" s="4"/>
      <c r="I172" s="4"/>
      <c r="J172" s="4"/>
      <c r="K172" s="4"/>
      <c r="L172" s="4"/>
    </row>
  </sheetData>
  <mergeCells count="25">
    <mergeCell ref="B82:L82"/>
    <mergeCell ref="C122:D122"/>
    <mergeCell ref="B43:L43"/>
    <mergeCell ref="C44:D44"/>
    <mergeCell ref="E44:F44"/>
    <mergeCell ref="G44:H44"/>
    <mergeCell ref="I44:J44"/>
    <mergeCell ref="E122:F122"/>
    <mergeCell ref="G122:H122"/>
    <mergeCell ref="H169:J169"/>
    <mergeCell ref="H165:J165"/>
    <mergeCell ref="I83:J83"/>
    <mergeCell ref="B121:L121"/>
    <mergeCell ref="G161:H161"/>
    <mergeCell ref="I161:J161"/>
    <mergeCell ref="H167:J167"/>
    <mergeCell ref="B160:L160"/>
    <mergeCell ref="C161:D161"/>
    <mergeCell ref="E161:F161"/>
    <mergeCell ref="I122:J122"/>
    <mergeCell ref="K122:L122"/>
    <mergeCell ref="E83:F83"/>
    <mergeCell ref="K161:L161"/>
    <mergeCell ref="C83:D83"/>
    <mergeCell ref="G83:H83"/>
  </mergeCells>
  <phoneticPr fontId="0" type="noConversion"/>
  <pageMargins left="0.74803149606299213" right="0.74803149606299213" top="0.53" bottom="0.53" header="0.4" footer="0.51181102362204722"/>
  <pageSetup paperSize="9" scale="78" fitToHeight="10" orientation="landscape" r:id="rId1"/>
  <headerFooter alignWithMargins="0"/>
  <rowBreaks count="2" manualBreakCount="2">
    <brk id="81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opLeftCell="A150" workbookViewId="0">
      <selection activeCell="C164" sqref="C164"/>
    </sheetView>
  </sheetViews>
  <sheetFormatPr defaultColWidth="9.140625" defaultRowHeight="12.75" x14ac:dyDescent="0.2"/>
  <cols>
    <col min="1" max="1" width="9.140625" style="1"/>
    <col min="2" max="2" width="26" style="1" customWidth="1"/>
    <col min="3" max="3" width="16.5703125" style="1" bestFit="1" customWidth="1"/>
    <col min="4" max="4" width="75.85546875" style="135" customWidth="1"/>
    <col min="5" max="5" width="10.140625" style="1" bestFit="1" customWidth="1"/>
    <col min="6" max="6" width="16.140625" style="1" bestFit="1" customWidth="1"/>
    <col min="7" max="16384" width="9.140625" style="1"/>
  </cols>
  <sheetData>
    <row r="1" spans="1:6" x14ac:dyDescent="0.2">
      <c r="A1" s="8" t="s">
        <v>200</v>
      </c>
    </row>
    <row r="2" spans="1:6" x14ac:dyDescent="0.2">
      <c r="A2" s="1" t="s">
        <v>242</v>
      </c>
    </row>
    <row r="4" spans="1:6" x14ac:dyDescent="0.2">
      <c r="A4" s="8" t="s">
        <v>201</v>
      </c>
      <c r="B4" s="8" t="s">
        <v>202</v>
      </c>
      <c r="C4" s="8" t="s">
        <v>203</v>
      </c>
      <c r="D4" s="93" t="s">
        <v>204</v>
      </c>
      <c r="E4" s="8" t="s">
        <v>205</v>
      </c>
      <c r="F4" s="8" t="s">
        <v>206</v>
      </c>
    </row>
    <row r="5" spans="1:6" x14ac:dyDescent="0.2">
      <c r="A5" s="8" t="s">
        <v>243</v>
      </c>
    </row>
    <row r="6" spans="1:6" x14ac:dyDescent="0.2">
      <c r="A6" s="137">
        <v>1.36</v>
      </c>
      <c r="B6" s="1" t="s">
        <v>244</v>
      </c>
      <c r="C6" s="1" t="s">
        <v>208</v>
      </c>
      <c r="D6" s="135" t="s">
        <v>245</v>
      </c>
      <c r="E6" s="138">
        <v>40224</v>
      </c>
      <c r="F6" s="1" t="s">
        <v>207</v>
      </c>
    </row>
    <row r="7" spans="1:6" x14ac:dyDescent="0.2">
      <c r="A7" s="137">
        <v>1.36</v>
      </c>
      <c r="B7" s="1" t="s">
        <v>244</v>
      </c>
      <c r="C7" s="1" t="s">
        <v>208</v>
      </c>
      <c r="D7" s="135" t="s">
        <v>246</v>
      </c>
      <c r="E7" s="138">
        <v>40224</v>
      </c>
      <c r="F7" s="1" t="s">
        <v>207</v>
      </c>
    </row>
    <row r="8" spans="1:6" x14ac:dyDescent="0.2">
      <c r="A8" s="137">
        <v>1.36</v>
      </c>
      <c r="B8" s="1" t="s">
        <v>247</v>
      </c>
      <c r="C8" s="1" t="s">
        <v>208</v>
      </c>
      <c r="D8" s="135" t="s">
        <v>248</v>
      </c>
      <c r="E8" s="138">
        <v>40224</v>
      </c>
      <c r="F8" s="1" t="s">
        <v>207</v>
      </c>
    </row>
    <row r="9" spans="1:6" x14ac:dyDescent="0.2">
      <c r="A9" s="137">
        <v>1.36</v>
      </c>
      <c r="B9" s="1" t="s">
        <v>249</v>
      </c>
      <c r="C9" s="1" t="s">
        <v>208</v>
      </c>
      <c r="D9" s="135" t="s">
        <v>250</v>
      </c>
      <c r="E9" s="138">
        <v>40224</v>
      </c>
      <c r="F9" s="1" t="s">
        <v>207</v>
      </c>
    </row>
    <row r="10" spans="1:6" x14ac:dyDescent="0.2">
      <c r="A10" s="137">
        <v>1.36</v>
      </c>
      <c r="B10" s="1" t="s">
        <v>215</v>
      </c>
      <c r="C10" s="1" t="s">
        <v>208</v>
      </c>
      <c r="D10" s="135" t="s">
        <v>251</v>
      </c>
      <c r="E10" s="138">
        <v>40224</v>
      </c>
      <c r="F10" s="1" t="s">
        <v>207</v>
      </c>
    </row>
    <row r="11" spans="1:6" x14ac:dyDescent="0.2">
      <c r="A11" s="137">
        <v>1.36</v>
      </c>
      <c r="B11" s="1" t="s">
        <v>252</v>
      </c>
      <c r="C11" s="1" t="s">
        <v>208</v>
      </c>
      <c r="D11" s="135" t="s">
        <v>253</v>
      </c>
      <c r="E11" s="138">
        <v>40224</v>
      </c>
      <c r="F11" s="1" t="s">
        <v>207</v>
      </c>
    </row>
    <row r="12" spans="1:6" ht="25.5" x14ac:dyDescent="0.2">
      <c r="A12" s="133">
        <v>1.36</v>
      </c>
      <c r="B12" s="134" t="s">
        <v>237</v>
      </c>
      <c r="C12" s="134" t="s">
        <v>208</v>
      </c>
      <c r="D12" s="135" t="s">
        <v>254</v>
      </c>
      <c r="E12" s="136">
        <v>40227</v>
      </c>
      <c r="F12" s="134" t="s">
        <v>207</v>
      </c>
    </row>
    <row r="13" spans="1:6" ht="38.25" x14ac:dyDescent="0.2">
      <c r="A13" s="133">
        <v>1.36</v>
      </c>
      <c r="B13" s="134" t="s">
        <v>237</v>
      </c>
      <c r="C13" s="134" t="s">
        <v>208</v>
      </c>
      <c r="D13" s="135" t="s">
        <v>255</v>
      </c>
      <c r="E13" s="136">
        <v>40227</v>
      </c>
      <c r="F13" s="134" t="s">
        <v>207</v>
      </c>
    </row>
    <row r="14" spans="1:6" ht="25.5" x14ac:dyDescent="0.2">
      <c r="A14" s="133">
        <v>1.36</v>
      </c>
      <c r="B14" s="134" t="s">
        <v>239</v>
      </c>
      <c r="C14" s="134" t="s">
        <v>208</v>
      </c>
      <c r="D14" s="135" t="s">
        <v>256</v>
      </c>
      <c r="E14" s="136">
        <v>40227</v>
      </c>
      <c r="F14" s="134" t="s">
        <v>207</v>
      </c>
    </row>
    <row r="15" spans="1:6" ht="25.5" x14ac:dyDescent="0.2">
      <c r="A15" s="133">
        <v>1.36</v>
      </c>
      <c r="B15" s="134" t="s">
        <v>237</v>
      </c>
      <c r="C15" s="134" t="s">
        <v>208</v>
      </c>
      <c r="D15" s="135" t="s">
        <v>257</v>
      </c>
      <c r="E15" s="136">
        <v>40227</v>
      </c>
      <c r="F15" s="134" t="s">
        <v>207</v>
      </c>
    </row>
    <row r="16" spans="1:6" ht="25.5" x14ac:dyDescent="0.2">
      <c r="A16" s="133">
        <v>1.36</v>
      </c>
      <c r="B16" s="134" t="s">
        <v>239</v>
      </c>
      <c r="C16" s="134" t="s">
        <v>208</v>
      </c>
      <c r="D16" s="135" t="s">
        <v>257</v>
      </c>
      <c r="E16" s="136">
        <v>40227</v>
      </c>
      <c r="F16" s="134" t="s">
        <v>207</v>
      </c>
    </row>
    <row r="17" spans="1:6" x14ac:dyDescent="0.2">
      <c r="A17" s="137"/>
      <c r="E17" s="138"/>
    </row>
    <row r="18" spans="1:6" x14ac:dyDescent="0.2">
      <c r="A18" s="8" t="s">
        <v>200</v>
      </c>
    </row>
    <row r="19" spans="1:6" x14ac:dyDescent="0.2">
      <c r="A19" s="1" t="s">
        <v>209</v>
      </c>
    </row>
    <row r="21" spans="1:6" x14ac:dyDescent="0.2">
      <c r="A21" s="8" t="s">
        <v>201</v>
      </c>
      <c r="B21" s="8" t="s">
        <v>202</v>
      </c>
      <c r="C21" s="8" t="s">
        <v>203</v>
      </c>
      <c r="D21" s="93" t="s">
        <v>204</v>
      </c>
      <c r="E21" s="8" t="s">
        <v>205</v>
      </c>
      <c r="F21" s="8" t="s">
        <v>206</v>
      </c>
    </row>
    <row r="22" spans="1:6" x14ac:dyDescent="0.2">
      <c r="A22" s="8" t="s">
        <v>210</v>
      </c>
    </row>
    <row r="23" spans="1:6" x14ac:dyDescent="0.2">
      <c r="A23" s="137">
        <v>1.37</v>
      </c>
      <c r="B23" s="1" t="s">
        <v>211</v>
      </c>
      <c r="C23" s="1" t="s">
        <v>208</v>
      </c>
      <c r="D23" s="135" t="s">
        <v>212</v>
      </c>
      <c r="E23" s="138">
        <v>40017</v>
      </c>
      <c r="F23" s="1" t="s">
        <v>207</v>
      </c>
    </row>
    <row r="24" spans="1:6" x14ac:dyDescent="0.2">
      <c r="A24" s="137">
        <v>1.37</v>
      </c>
      <c r="B24" s="1" t="s">
        <v>213</v>
      </c>
      <c r="C24" s="1" t="s">
        <v>208</v>
      </c>
      <c r="D24" s="135" t="s">
        <v>214</v>
      </c>
      <c r="E24" s="138">
        <v>40017</v>
      </c>
      <c r="F24" s="1" t="s">
        <v>207</v>
      </c>
    </row>
    <row r="25" spans="1:6" x14ac:dyDescent="0.2">
      <c r="A25" s="137">
        <v>1.37</v>
      </c>
      <c r="B25" s="1" t="s">
        <v>215</v>
      </c>
      <c r="C25" s="1" t="s">
        <v>208</v>
      </c>
      <c r="D25" s="135" t="s">
        <v>216</v>
      </c>
      <c r="E25" s="138">
        <v>40017</v>
      </c>
      <c r="F25" s="1" t="s">
        <v>207</v>
      </c>
    </row>
    <row r="26" spans="1:6" x14ac:dyDescent="0.2">
      <c r="A26" s="137">
        <v>1.37</v>
      </c>
      <c r="B26" s="1" t="s">
        <v>215</v>
      </c>
      <c r="C26" s="1" t="s">
        <v>208</v>
      </c>
      <c r="D26" s="135" t="s">
        <v>217</v>
      </c>
      <c r="E26" s="138">
        <v>40017</v>
      </c>
      <c r="F26" s="1" t="s">
        <v>207</v>
      </c>
    </row>
    <row r="27" spans="1:6" x14ac:dyDescent="0.2">
      <c r="A27" s="137">
        <v>1.37</v>
      </c>
      <c r="B27" s="1" t="s">
        <v>215</v>
      </c>
      <c r="C27" s="1" t="s">
        <v>208</v>
      </c>
      <c r="D27" s="135" t="s">
        <v>227</v>
      </c>
      <c r="E27" s="138">
        <v>40017</v>
      </c>
      <c r="F27" s="1" t="s">
        <v>207</v>
      </c>
    </row>
    <row r="28" spans="1:6" x14ac:dyDescent="0.2">
      <c r="A28" s="137">
        <v>1.37</v>
      </c>
      <c r="B28" s="1" t="s">
        <v>218</v>
      </c>
      <c r="C28" s="1" t="s">
        <v>208</v>
      </c>
      <c r="D28" s="135" t="s">
        <v>226</v>
      </c>
      <c r="E28" s="138">
        <v>40021</v>
      </c>
      <c r="F28" s="1" t="s">
        <v>207</v>
      </c>
    </row>
    <row r="29" spans="1:6" x14ac:dyDescent="0.2">
      <c r="A29" s="137">
        <v>1.37</v>
      </c>
      <c r="B29" s="1" t="s">
        <v>219</v>
      </c>
      <c r="C29" s="1" t="s">
        <v>208</v>
      </c>
      <c r="D29" s="135" t="s">
        <v>226</v>
      </c>
      <c r="E29" s="138">
        <v>40021</v>
      </c>
      <c r="F29" s="1" t="s">
        <v>207</v>
      </c>
    </row>
    <row r="30" spans="1:6" x14ac:dyDescent="0.2">
      <c r="A30" s="137">
        <v>1.37</v>
      </c>
      <c r="B30" s="1" t="s">
        <v>220</v>
      </c>
      <c r="C30" s="1" t="s">
        <v>208</v>
      </c>
      <c r="D30" s="135" t="s">
        <v>226</v>
      </c>
      <c r="E30" s="138">
        <v>40021</v>
      </c>
      <c r="F30" s="1" t="s">
        <v>207</v>
      </c>
    </row>
    <row r="31" spans="1:6" x14ac:dyDescent="0.2">
      <c r="A31" s="137">
        <v>1.37</v>
      </c>
      <c r="B31" s="1" t="s">
        <v>221</v>
      </c>
      <c r="C31" s="1" t="s">
        <v>208</v>
      </c>
      <c r="D31" s="135" t="s">
        <v>226</v>
      </c>
      <c r="E31" s="138">
        <v>40021</v>
      </c>
      <c r="F31" s="1" t="s">
        <v>207</v>
      </c>
    </row>
    <row r="32" spans="1:6" x14ac:dyDescent="0.2">
      <c r="A32" s="137">
        <v>1.37</v>
      </c>
      <c r="B32" s="1" t="s">
        <v>222</v>
      </c>
      <c r="C32" s="1" t="s">
        <v>208</v>
      </c>
      <c r="D32" s="135" t="s">
        <v>226</v>
      </c>
      <c r="E32" s="138">
        <v>40021</v>
      </c>
      <c r="F32" s="1" t="s">
        <v>207</v>
      </c>
    </row>
    <row r="33" spans="1:6" x14ac:dyDescent="0.2">
      <c r="A33" s="137">
        <v>1.37</v>
      </c>
      <c r="B33" s="1" t="s">
        <v>223</v>
      </c>
      <c r="C33" s="1" t="s">
        <v>208</v>
      </c>
      <c r="D33" s="135" t="s">
        <v>226</v>
      </c>
      <c r="E33" s="138">
        <v>40021</v>
      </c>
      <c r="F33" s="1" t="s">
        <v>207</v>
      </c>
    </row>
    <row r="34" spans="1:6" x14ac:dyDescent="0.2">
      <c r="A34" s="137">
        <v>1.37</v>
      </c>
      <c r="B34" s="1" t="s">
        <v>224</v>
      </c>
      <c r="C34" s="1" t="s">
        <v>208</v>
      </c>
      <c r="D34" s="135" t="s">
        <v>226</v>
      </c>
      <c r="E34" s="138">
        <v>40021</v>
      </c>
      <c r="F34" s="1" t="s">
        <v>207</v>
      </c>
    </row>
    <row r="35" spans="1:6" x14ac:dyDescent="0.2">
      <c r="A35" s="137">
        <v>1.37</v>
      </c>
      <c r="B35" s="1" t="s">
        <v>225</v>
      </c>
      <c r="C35" s="1" t="s">
        <v>208</v>
      </c>
      <c r="D35" s="135" t="s">
        <v>226</v>
      </c>
      <c r="E35" s="138">
        <v>40021</v>
      </c>
      <c r="F35" s="1" t="s">
        <v>207</v>
      </c>
    </row>
    <row r="36" spans="1:6" ht="13.5" customHeight="1" x14ac:dyDescent="0.2">
      <c r="A36" s="137">
        <v>1.37</v>
      </c>
      <c r="B36" s="1" t="s">
        <v>230</v>
      </c>
      <c r="C36" s="1" t="s">
        <v>208</v>
      </c>
      <c r="D36" s="135" t="s">
        <v>234</v>
      </c>
      <c r="E36" s="138">
        <v>40087</v>
      </c>
      <c r="F36" s="1" t="s">
        <v>207</v>
      </c>
    </row>
    <row r="37" spans="1:6" x14ac:dyDescent="0.2">
      <c r="A37" s="137">
        <v>1.37</v>
      </c>
      <c r="B37" s="1" t="s">
        <v>215</v>
      </c>
      <c r="C37" s="1" t="s">
        <v>208</v>
      </c>
      <c r="D37" s="135" t="s">
        <v>228</v>
      </c>
      <c r="E37" s="138">
        <v>40087</v>
      </c>
      <c r="F37" s="1" t="s">
        <v>207</v>
      </c>
    </row>
    <row r="38" spans="1:6" x14ac:dyDescent="0.2">
      <c r="A38" s="137">
        <v>1.37</v>
      </c>
      <c r="B38" s="1" t="s">
        <v>215</v>
      </c>
      <c r="C38" s="1" t="s">
        <v>208</v>
      </c>
      <c r="D38" s="135" t="s">
        <v>229</v>
      </c>
      <c r="E38" s="138">
        <v>40087</v>
      </c>
      <c r="F38" s="1" t="s">
        <v>207</v>
      </c>
    </row>
    <row r="39" spans="1:6" ht="25.5" x14ac:dyDescent="0.2">
      <c r="A39" s="137">
        <v>1.37</v>
      </c>
      <c r="B39" s="1" t="s">
        <v>215</v>
      </c>
      <c r="C39" s="1" t="s">
        <v>208</v>
      </c>
      <c r="D39" s="135" t="s">
        <v>231</v>
      </c>
      <c r="E39" s="138">
        <v>40087</v>
      </c>
      <c r="F39" s="1" t="s">
        <v>207</v>
      </c>
    </row>
    <row r="40" spans="1:6" ht="25.5" x14ac:dyDescent="0.2">
      <c r="A40" s="137">
        <v>1.37</v>
      </c>
      <c r="B40" s="1" t="s">
        <v>232</v>
      </c>
      <c r="C40" s="1" t="s">
        <v>208</v>
      </c>
      <c r="D40" s="135" t="s">
        <v>233</v>
      </c>
      <c r="E40" s="138">
        <v>40087</v>
      </c>
      <c r="F40" s="1" t="s">
        <v>207</v>
      </c>
    </row>
    <row r="41" spans="1:6" x14ac:dyDescent="0.2">
      <c r="A41" s="137">
        <v>1.37</v>
      </c>
      <c r="B41" s="1" t="s">
        <v>230</v>
      </c>
      <c r="C41" s="1" t="s">
        <v>208</v>
      </c>
      <c r="D41" s="135" t="s">
        <v>236</v>
      </c>
      <c r="E41" s="138">
        <v>40128</v>
      </c>
      <c r="F41" s="1" t="s">
        <v>207</v>
      </c>
    </row>
    <row r="42" spans="1:6" ht="15" customHeight="1" x14ac:dyDescent="0.2">
      <c r="A42" s="137">
        <v>1.37</v>
      </c>
      <c r="B42" s="135" t="s">
        <v>237</v>
      </c>
      <c r="C42" s="1" t="s">
        <v>208</v>
      </c>
      <c r="D42" s="135" t="s">
        <v>240</v>
      </c>
      <c r="E42" s="138">
        <v>40128</v>
      </c>
      <c r="F42" s="1" t="s">
        <v>207</v>
      </c>
    </row>
    <row r="43" spans="1:6" x14ac:dyDescent="0.2">
      <c r="A43" s="137">
        <v>1.37</v>
      </c>
      <c r="B43" s="135" t="s">
        <v>237</v>
      </c>
      <c r="C43" s="1" t="s">
        <v>208</v>
      </c>
      <c r="D43" s="135" t="s">
        <v>238</v>
      </c>
      <c r="E43" s="138">
        <v>40128</v>
      </c>
      <c r="F43" s="1" t="s">
        <v>207</v>
      </c>
    </row>
    <row r="44" spans="1:6" x14ac:dyDescent="0.2">
      <c r="A44" s="137">
        <v>1.37</v>
      </c>
      <c r="B44" s="135" t="s">
        <v>239</v>
      </c>
      <c r="C44" s="1" t="s">
        <v>208</v>
      </c>
      <c r="D44" s="135" t="s">
        <v>240</v>
      </c>
      <c r="E44" s="138">
        <v>40128</v>
      </c>
      <c r="F44" s="1" t="s">
        <v>207</v>
      </c>
    </row>
    <row r="45" spans="1:6" x14ac:dyDescent="0.2">
      <c r="A45" s="137">
        <v>1.37</v>
      </c>
      <c r="B45" s="135" t="s">
        <v>239</v>
      </c>
      <c r="C45" s="1" t="s">
        <v>208</v>
      </c>
      <c r="D45" s="135" t="s">
        <v>238</v>
      </c>
      <c r="E45" s="138">
        <v>40128</v>
      </c>
      <c r="F45" s="1" t="s">
        <v>207</v>
      </c>
    </row>
    <row r="46" spans="1:6" x14ac:dyDescent="0.2">
      <c r="A46" s="137">
        <v>1.37</v>
      </c>
      <c r="B46" s="135" t="s">
        <v>170</v>
      </c>
      <c r="C46" s="1" t="s">
        <v>208</v>
      </c>
      <c r="D46" s="135" t="s">
        <v>240</v>
      </c>
      <c r="E46" s="138">
        <v>40128</v>
      </c>
      <c r="F46" s="1" t="s">
        <v>207</v>
      </c>
    </row>
    <row r="47" spans="1:6" x14ac:dyDescent="0.2">
      <c r="A47" s="137">
        <v>1.37</v>
      </c>
      <c r="B47" s="1" t="s">
        <v>215</v>
      </c>
      <c r="C47" s="1" t="s">
        <v>208</v>
      </c>
      <c r="D47" s="135" t="s">
        <v>241</v>
      </c>
      <c r="E47" s="138">
        <v>40128</v>
      </c>
      <c r="F47" s="1" t="s">
        <v>207</v>
      </c>
    </row>
    <row r="48" spans="1:6" x14ac:dyDescent="0.2">
      <c r="A48" s="8" t="s">
        <v>201</v>
      </c>
      <c r="B48" s="8" t="s">
        <v>202</v>
      </c>
      <c r="C48" s="8" t="s">
        <v>203</v>
      </c>
      <c r="D48" s="93" t="s">
        <v>204</v>
      </c>
      <c r="E48" s="8" t="s">
        <v>205</v>
      </c>
      <c r="F48" s="8" t="s">
        <v>206</v>
      </c>
    </row>
    <row r="49" spans="1:6" x14ac:dyDescent="0.2">
      <c r="A49" s="8" t="s">
        <v>258</v>
      </c>
      <c r="E49" s="138"/>
    </row>
    <row r="50" spans="1:6" x14ac:dyDescent="0.2">
      <c r="A50" s="137">
        <v>1.38</v>
      </c>
      <c r="B50" s="1" t="s">
        <v>144</v>
      </c>
      <c r="C50" s="1" t="s">
        <v>208</v>
      </c>
      <c r="D50" s="135" t="s">
        <v>145</v>
      </c>
      <c r="E50" s="138">
        <v>40266</v>
      </c>
      <c r="F50" s="1" t="s">
        <v>207</v>
      </c>
    </row>
    <row r="51" spans="1:6" x14ac:dyDescent="0.2">
      <c r="A51" s="137">
        <v>1.38</v>
      </c>
      <c r="B51" s="1" t="s">
        <v>170</v>
      </c>
      <c r="C51" s="1" t="s">
        <v>208</v>
      </c>
      <c r="D51" s="135" t="s">
        <v>146</v>
      </c>
      <c r="E51" s="138">
        <v>40266</v>
      </c>
      <c r="F51" s="1" t="s">
        <v>207</v>
      </c>
    </row>
    <row r="52" spans="1:6" x14ac:dyDescent="0.2">
      <c r="A52" s="137">
        <v>1.38</v>
      </c>
      <c r="B52" s="1" t="s">
        <v>244</v>
      </c>
      <c r="C52" s="1" t="s">
        <v>208</v>
      </c>
      <c r="D52" s="135" t="s">
        <v>147</v>
      </c>
      <c r="E52" s="138">
        <v>40266</v>
      </c>
      <c r="F52" s="1" t="s">
        <v>207</v>
      </c>
    </row>
    <row r="53" spans="1:6" x14ac:dyDescent="0.2">
      <c r="A53" s="137">
        <v>1.38</v>
      </c>
      <c r="B53" s="1" t="s">
        <v>244</v>
      </c>
      <c r="C53" s="1" t="s">
        <v>208</v>
      </c>
      <c r="D53" s="135" t="s">
        <v>149</v>
      </c>
      <c r="E53" s="138">
        <v>40266</v>
      </c>
      <c r="F53" s="1" t="s">
        <v>207</v>
      </c>
    </row>
    <row r="54" spans="1:6" x14ac:dyDescent="0.2">
      <c r="A54" s="137">
        <v>1.38</v>
      </c>
      <c r="B54" s="1" t="s">
        <v>244</v>
      </c>
      <c r="C54" s="1" t="s">
        <v>208</v>
      </c>
      <c r="D54" s="135" t="s">
        <v>148</v>
      </c>
      <c r="E54" s="138">
        <v>40266</v>
      </c>
      <c r="F54" s="1" t="s">
        <v>207</v>
      </c>
    </row>
    <row r="55" spans="1:6" x14ac:dyDescent="0.2">
      <c r="A55" s="137">
        <v>1.38</v>
      </c>
      <c r="B55" s="1" t="s">
        <v>244</v>
      </c>
      <c r="C55" s="1" t="s">
        <v>208</v>
      </c>
      <c r="D55" s="135" t="s">
        <v>150</v>
      </c>
      <c r="E55" s="138">
        <v>40266</v>
      </c>
      <c r="F55" s="1" t="s">
        <v>207</v>
      </c>
    </row>
    <row r="56" spans="1:6" x14ac:dyDescent="0.2">
      <c r="A56" s="137">
        <v>1.38</v>
      </c>
      <c r="B56" s="1" t="s">
        <v>244</v>
      </c>
      <c r="C56" s="1" t="s">
        <v>208</v>
      </c>
      <c r="D56" s="135" t="s">
        <v>151</v>
      </c>
      <c r="E56" s="138">
        <v>40266</v>
      </c>
      <c r="F56" s="1" t="s">
        <v>207</v>
      </c>
    </row>
    <row r="57" spans="1:6" x14ac:dyDescent="0.2">
      <c r="A57" s="137">
        <v>1.38</v>
      </c>
      <c r="B57" s="1" t="s">
        <v>170</v>
      </c>
      <c r="C57" s="1" t="s">
        <v>208</v>
      </c>
      <c r="D57" s="135" t="s">
        <v>152</v>
      </c>
      <c r="E57" s="138">
        <v>40266</v>
      </c>
      <c r="F57" s="1" t="s">
        <v>207</v>
      </c>
    </row>
    <row r="58" spans="1:6" x14ac:dyDescent="0.2">
      <c r="A58" s="137">
        <v>1.38</v>
      </c>
      <c r="B58" s="1" t="s">
        <v>237</v>
      </c>
      <c r="C58" s="1" t="s">
        <v>208</v>
      </c>
      <c r="D58" s="135" t="s">
        <v>153</v>
      </c>
      <c r="E58" s="138">
        <v>40266</v>
      </c>
      <c r="F58" s="1" t="s">
        <v>207</v>
      </c>
    </row>
    <row r="59" spans="1:6" x14ac:dyDescent="0.2">
      <c r="A59" s="137">
        <v>1.38</v>
      </c>
      <c r="B59" s="1" t="s">
        <v>237</v>
      </c>
      <c r="C59" s="1" t="s">
        <v>208</v>
      </c>
      <c r="D59" s="135" t="s">
        <v>151</v>
      </c>
      <c r="E59" s="138">
        <v>40266</v>
      </c>
      <c r="F59" s="1" t="s">
        <v>207</v>
      </c>
    </row>
    <row r="60" spans="1:6" x14ac:dyDescent="0.2">
      <c r="A60" s="137">
        <v>1.38</v>
      </c>
      <c r="B60" s="1" t="s">
        <v>239</v>
      </c>
      <c r="C60" s="1" t="s">
        <v>208</v>
      </c>
      <c r="D60" s="135" t="s">
        <v>154</v>
      </c>
      <c r="E60" s="138">
        <v>40266</v>
      </c>
      <c r="F60" s="1" t="s">
        <v>207</v>
      </c>
    </row>
    <row r="61" spans="1:6" x14ac:dyDescent="0.2">
      <c r="A61" s="137">
        <v>1.38</v>
      </c>
      <c r="B61" s="1" t="s">
        <v>239</v>
      </c>
      <c r="C61" s="1" t="s">
        <v>208</v>
      </c>
      <c r="D61" s="135" t="s">
        <v>151</v>
      </c>
      <c r="E61" s="138">
        <v>40266</v>
      </c>
      <c r="F61" s="1" t="s">
        <v>207</v>
      </c>
    </row>
    <row r="62" spans="1:6" x14ac:dyDescent="0.2">
      <c r="A62" s="137">
        <v>1.38</v>
      </c>
      <c r="B62" s="1" t="s">
        <v>213</v>
      </c>
      <c r="C62" s="1" t="s">
        <v>208</v>
      </c>
      <c r="D62" s="135" t="s">
        <v>151</v>
      </c>
      <c r="E62" s="138">
        <v>40266</v>
      </c>
      <c r="F62" s="1" t="s">
        <v>207</v>
      </c>
    </row>
    <row r="63" spans="1:6" x14ac:dyDescent="0.2">
      <c r="A63" s="137">
        <v>1.38</v>
      </c>
      <c r="B63" s="1" t="s">
        <v>215</v>
      </c>
      <c r="C63" s="1" t="s">
        <v>208</v>
      </c>
      <c r="D63" s="135" t="s">
        <v>155</v>
      </c>
      <c r="E63" s="138">
        <v>40266</v>
      </c>
      <c r="F63" s="1" t="s">
        <v>207</v>
      </c>
    </row>
    <row r="64" spans="1:6" x14ac:dyDescent="0.2">
      <c r="A64" s="137">
        <v>1.38</v>
      </c>
      <c r="B64" s="1" t="s">
        <v>215</v>
      </c>
      <c r="C64" s="1" t="s">
        <v>208</v>
      </c>
      <c r="D64" s="135" t="s">
        <v>156</v>
      </c>
      <c r="E64" s="138">
        <v>40266</v>
      </c>
      <c r="F64" s="1" t="s">
        <v>207</v>
      </c>
    </row>
    <row r="65" spans="1:6" x14ac:dyDescent="0.2">
      <c r="A65" s="137">
        <v>1.38</v>
      </c>
      <c r="B65" s="1" t="s">
        <v>215</v>
      </c>
      <c r="C65" s="1" t="s">
        <v>208</v>
      </c>
      <c r="D65" s="135" t="s">
        <v>151</v>
      </c>
      <c r="E65" s="138">
        <v>40266</v>
      </c>
      <c r="F65" s="1" t="s">
        <v>207</v>
      </c>
    </row>
    <row r="66" spans="1:6" x14ac:dyDescent="0.2">
      <c r="A66" s="137">
        <v>1.38</v>
      </c>
      <c r="B66" s="1" t="s">
        <v>218</v>
      </c>
      <c r="C66" s="1" t="s">
        <v>208</v>
      </c>
      <c r="D66" s="135" t="s">
        <v>159</v>
      </c>
      <c r="E66" s="138">
        <v>40266</v>
      </c>
      <c r="F66" s="1" t="s">
        <v>207</v>
      </c>
    </row>
    <row r="67" spans="1:6" x14ac:dyDescent="0.2">
      <c r="A67" s="137">
        <v>1.38</v>
      </c>
      <c r="B67" s="1" t="s">
        <v>218</v>
      </c>
      <c r="C67" s="1" t="s">
        <v>208</v>
      </c>
      <c r="D67" s="135" t="s">
        <v>151</v>
      </c>
      <c r="E67" s="138">
        <v>40266</v>
      </c>
      <c r="F67" s="1" t="s">
        <v>207</v>
      </c>
    </row>
    <row r="68" spans="1:6" x14ac:dyDescent="0.2">
      <c r="A68" s="137">
        <v>1.38</v>
      </c>
      <c r="B68" s="1" t="s">
        <v>219</v>
      </c>
      <c r="C68" s="1" t="s">
        <v>208</v>
      </c>
      <c r="D68" s="135" t="s">
        <v>159</v>
      </c>
      <c r="E68" s="138">
        <v>40266</v>
      </c>
      <c r="F68" s="1" t="s">
        <v>207</v>
      </c>
    </row>
    <row r="69" spans="1:6" x14ac:dyDescent="0.2">
      <c r="A69" s="137">
        <v>1.38</v>
      </c>
      <c r="B69" s="1" t="s">
        <v>219</v>
      </c>
      <c r="C69" s="1" t="s">
        <v>208</v>
      </c>
      <c r="D69" s="135" t="s">
        <v>158</v>
      </c>
      <c r="E69" s="138">
        <v>40266</v>
      </c>
      <c r="F69" s="1" t="s">
        <v>207</v>
      </c>
    </row>
    <row r="70" spans="1:6" x14ac:dyDescent="0.2">
      <c r="A70" s="137">
        <v>1.38</v>
      </c>
      <c r="B70" s="1" t="s">
        <v>220</v>
      </c>
      <c r="C70" s="1" t="s">
        <v>208</v>
      </c>
      <c r="D70" s="135" t="s">
        <v>159</v>
      </c>
      <c r="E70" s="138">
        <v>40266</v>
      </c>
      <c r="F70" s="1" t="s">
        <v>207</v>
      </c>
    </row>
    <row r="71" spans="1:6" x14ac:dyDescent="0.2">
      <c r="A71" s="137">
        <v>1.38</v>
      </c>
      <c r="B71" s="1" t="s">
        <v>220</v>
      </c>
      <c r="C71" s="1" t="s">
        <v>208</v>
      </c>
      <c r="D71" s="135" t="s">
        <v>158</v>
      </c>
      <c r="E71" s="138">
        <v>40266</v>
      </c>
      <c r="F71" s="1" t="s">
        <v>207</v>
      </c>
    </row>
    <row r="72" spans="1:6" x14ac:dyDescent="0.2">
      <c r="A72" s="137">
        <v>1.38</v>
      </c>
      <c r="B72" s="1" t="s">
        <v>221</v>
      </c>
      <c r="C72" s="1" t="s">
        <v>208</v>
      </c>
      <c r="D72" s="135" t="s">
        <v>159</v>
      </c>
      <c r="E72" s="138">
        <v>40266</v>
      </c>
      <c r="F72" s="1" t="s">
        <v>207</v>
      </c>
    </row>
    <row r="73" spans="1:6" x14ac:dyDescent="0.2">
      <c r="A73" s="137">
        <v>1.38</v>
      </c>
      <c r="B73" s="1" t="s">
        <v>221</v>
      </c>
      <c r="C73" s="1" t="s">
        <v>208</v>
      </c>
      <c r="D73" s="135" t="s">
        <v>158</v>
      </c>
      <c r="E73" s="138">
        <v>40266</v>
      </c>
      <c r="F73" s="1" t="s">
        <v>207</v>
      </c>
    </row>
    <row r="74" spans="1:6" x14ac:dyDescent="0.2">
      <c r="A74" s="137">
        <v>1.38</v>
      </c>
      <c r="B74" s="1" t="s">
        <v>222</v>
      </c>
      <c r="C74" s="1" t="s">
        <v>208</v>
      </c>
      <c r="D74" s="135" t="s">
        <v>159</v>
      </c>
      <c r="E74" s="138">
        <v>40266</v>
      </c>
      <c r="F74" s="1" t="s">
        <v>207</v>
      </c>
    </row>
    <row r="75" spans="1:6" x14ac:dyDescent="0.2">
      <c r="A75" s="137">
        <v>1.38</v>
      </c>
      <c r="B75" s="1" t="s">
        <v>222</v>
      </c>
      <c r="C75" s="1" t="s">
        <v>208</v>
      </c>
      <c r="D75" s="135" t="s">
        <v>158</v>
      </c>
      <c r="E75" s="138">
        <v>40266</v>
      </c>
      <c r="F75" s="1" t="s">
        <v>207</v>
      </c>
    </row>
    <row r="76" spans="1:6" x14ac:dyDescent="0.2">
      <c r="A76" s="137">
        <v>1.38</v>
      </c>
      <c r="B76" s="1" t="s">
        <v>223</v>
      </c>
      <c r="C76" s="1" t="s">
        <v>208</v>
      </c>
      <c r="D76" s="135" t="s">
        <v>159</v>
      </c>
      <c r="E76" s="138">
        <v>40266</v>
      </c>
      <c r="F76" s="1" t="s">
        <v>207</v>
      </c>
    </row>
    <row r="77" spans="1:6" x14ac:dyDescent="0.2">
      <c r="A77" s="137">
        <v>1.38</v>
      </c>
      <c r="B77" s="1" t="s">
        <v>223</v>
      </c>
      <c r="C77" s="1" t="s">
        <v>208</v>
      </c>
      <c r="D77" s="135" t="s">
        <v>158</v>
      </c>
      <c r="E77" s="138">
        <v>40266</v>
      </c>
      <c r="F77" s="1" t="s">
        <v>207</v>
      </c>
    </row>
    <row r="78" spans="1:6" x14ac:dyDescent="0.2">
      <c r="A78" s="137">
        <v>1.38</v>
      </c>
      <c r="B78" s="1" t="s">
        <v>224</v>
      </c>
      <c r="C78" s="1" t="s">
        <v>208</v>
      </c>
      <c r="D78" s="135" t="s">
        <v>159</v>
      </c>
      <c r="E78" s="138">
        <v>40266</v>
      </c>
      <c r="F78" s="1" t="s">
        <v>207</v>
      </c>
    </row>
    <row r="79" spans="1:6" x14ac:dyDescent="0.2">
      <c r="A79" s="137">
        <v>1.38</v>
      </c>
      <c r="B79" s="1" t="s">
        <v>224</v>
      </c>
      <c r="C79" s="1" t="s">
        <v>208</v>
      </c>
      <c r="D79" s="135" t="s">
        <v>158</v>
      </c>
      <c r="E79" s="138">
        <v>40266</v>
      </c>
      <c r="F79" s="1" t="s">
        <v>207</v>
      </c>
    </row>
    <row r="80" spans="1:6" x14ac:dyDescent="0.2">
      <c r="A80" s="137">
        <v>1.38</v>
      </c>
      <c r="B80" s="1" t="s">
        <v>224</v>
      </c>
      <c r="C80" s="1" t="s">
        <v>208</v>
      </c>
      <c r="D80" s="135" t="s">
        <v>160</v>
      </c>
      <c r="E80" s="138">
        <v>40266</v>
      </c>
      <c r="F80" s="1" t="s">
        <v>207</v>
      </c>
    </row>
    <row r="81" spans="1:6" x14ac:dyDescent="0.2">
      <c r="A81" s="137">
        <v>1.38</v>
      </c>
      <c r="B81" s="1" t="s">
        <v>225</v>
      </c>
      <c r="C81" s="1" t="s">
        <v>208</v>
      </c>
      <c r="D81" s="135" t="s">
        <v>159</v>
      </c>
      <c r="E81" s="138">
        <v>40266</v>
      </c>
      <c r="F81" s="1" t="s">
        <v>207</v>
      </c>
    </row>
    <row r="82" spans="1:6" x14ac:dyDescent="0.2">
      <c r="A82" s="137">
        <v>1.38</v>
      </c>
      <c r="B82" s="1" t="s">
        <v>225</v>
      </c>
      <c r="C82" s="1" t="s">
        <v>208</v>
      </c>
      <c r="D82" s="135" t="s">
        <v>158</v>
      </c>
      <c r="E82" s="138">
        <v>40266</v>
      </c>
      <c r="F82" s="1" t="s">
        <v>207</v>
      </c>
    </row>
    <row r="83" spans="1:6" x14ac:dyDescent="0.2">
      <c r="A83" s="8" t="s">
        <v>201</v>
      </c>
      <c r="B83" s="8" t="s">
        <v>202</v>
      </c>
      <c r="C83" s="8" t="s">
        <v>203</v>
      </c>
      <c r="D83" s="93" t="s">
        <v>204</v>
      </c>
      <c r="E83" s="8" t="s">
        <v>205</v>
      </c>
      <c r="F83" s="8" t="s">
        <v>206</v>
      </c>
    </row>
    <row r="84" spans="1:6" x14ac:dyDescent="0.2">
      <c r="A84" s="8" t="s">
        <v>260</v>
      </c>
      <c r="E84" s="138"/>
    </row>
    <row r="85" spans="1:6" x14ac:dyDescent="0.2">
      <c r="A85" s="137">
        <v>1.39</v>
      </c>
      <c r="B85" s="1" t="s">
        <v>244</v>
      </c>
      <c r="C85" s="1" t="s">
        <v>208</v>
      </c>
      <c r="D85" s="135" t="s">
        <v>262</v>
      </c>
      <c r="E85" s="138">
        <v>40283</v>
      </c>
      <c r="F85" s="1" t="s">
        <v>207</v>
      </c>
    </row>
    <row r="86" spans="1:6" x14ac:dyDescent="0.2">
      <c r="A86" s="137">
        <v>1.39</v>
      </c>
      <c r="B86" s="1" t="s">
        <v>244</v>
      </c>
      <c r="C86" s="1" t="s">
        <v>208</v>
      </c>
      <c r="D86" s="135" t="s">
        <v>263</v>
      </c>
      <c r="E86" s="138">
        <v>40283</v>
      </c>
      <c r="F86" s="1" t="s">
        <v>207</v>
      </c>
    </row>
    <row r="87" spans="1:6" ht="25.5" x14ac:dyDescent="0.2">
      <c r="A87" s="137">
        <v>1.39</v>
      </c>
      <c r="B87" s="1" t="s">
        <v>244</v>
      </c>
      <c r="C87" s="1" t="s">
        <v>208</v>
      </c>
      <c r="D87" s="135" t="s">
        <v>261</v>
      </c>
      <c r="E87" s="138">
        <v>40283</v>
      </c>
      <c r="F87" s="1" t="s">
        <v>207</v>
      </c>
    </row>
    <row r="88" spans="1:6" x14ac:dyDescent="0.2">
      <c r="A88" s="137">
        <v>1.39</v>
      </c>
      <c r="B88" s="1" t="s">
        <v>215</v>
      </c>
      <c r="C88" s="1" t="s">
        <v>208</v>
      </c>
      <c r="D88" s="135" t="s">
        <v>264</v>
      </c>
      <c r="E88" s="138">
        <v>40283</v>
      </c>
      <c r="F88" s="1" t="s">
        <v>207</v>
      </c>
    </row>
    <row r="89" spans="1:6" ht="25.5" x14ac:dyDescent="0.2">
      <c r="A89" s="137">
        <v>1.39</v>
      </c>
      <c r="B89" s="1" t="s">
        <v>215</v>
      </c>
      <c r="C89" s="1" t="s">
        <v>208</v>
      </c>
      <c r="D89" s="135" t="s">
        <v>265</v>
      </c>
      <c r="E89" s="138">
        <v>40283</v>
      </c>
      <c r="F89" s="1" t="s">
        <v>207</v>
      </c>
    </row>
    <row r="90" spans="1:6" x14ac:dyDescent="0.2">
      <c r="A90" s="137">
        <v>1.39</v>
      </c>
      <c r="B90" s="1" t="s">
        <v>171</v>
      </c>
      <c r="C90" s="1" t="s">
        <v>208</v>
      </c>
      <c r="D90" s="135" t="s">
        <v>266</v>
      </c>
      <c r="E90" s="138">
        <v>40283</v>
      </c>
      <c r="F90" s="1" t="s">
        <v>207</v>
      </c>
    </row>
    <row r="91" spans="1:6" ht="25.5" customHeight="1" x14ac:dyDescent="0.2"/>
    <row r="92" spans="1:6" x14ac:dyDescent="0.2">
      <c r="A92" s="8" t="s">
        <v>565</v>
      </c>
      <c r="B92" s="1" t="s">
        <v>252</v>
      </c>
      <c r="C92" s="1" t="s">
        <v>208</v>
      </c>
      <c r="D92" s="168" t="s">
        <v>566</v>
      </c>
      <c r="E92" s="138">
        <v>41058</v>
      </c>
      <c r="F92" s="1" t="s">
        <v>573</v>
      </c>
    </row>
    <row r="93" spans="1:6" x14ac:dyDescent="0.2">
      <c r="A93" s="8" t="s">
        <v>570</v>
      </c>
      <c r="B93" s="1" t="s">
        <v>568</v>
      </c>
      <c r="C93" s="1" t="s">
        <v>208</v>
      </c>
      <c r="D93" s="135" t="s">
        <v>571</v>
      </c>
      <c r="E93" s="138">
        <v>41058</v>
      </c>
      <c r="F93" s="1" t="s">
        <v>573</v>
      </c>
    </row>
    <row r="94" spans="1:6" x14ac:dyDescent="0.2">
      <c r="A94" s="8" t="s">
        <v>567</v>
      </c>
      <c r="B94" s="1" t="s">
        <v>568</v>
      </c>
      <c r="C94" s="1" t="s">
        <v>208</v>
      </c>
      <c r="D94" s="135" t="s">
        <v>569</v>
      </c>
      <c r="E94" s="138">
        <v>41087</v>
      </c>
      <c r="F94" s="1" t="s">
        <v>573</v>
      </c>
    </row>
    <row r="95" spans="1:6" x14ac:dyDescent="0.2">
      <c r="A95" s="8" t="s">
        <v>572</v>
      </c>
      <c r="B95" s="1" t="s">
        <v>218</v>
      </c>
      <c r="C95" s="1" t="s">
        <v>208</v>
      </c>
      <c r="D95" s="135" t="s">
        <v>578</v>
      </c>
      <c r="E95" s="138">
        <v>41088</v>
      </c>
      <c r="F95" s="1" t="s">
        <v>573</v>
      </c>
    </row>
    <row r="96" spans="1:6" x14ac:dyDescent="0.2">
      <c r="A96" s="8" t="s">
        <v>576</v>
      </c>
      <c r="B96" s="1" t="s">
        <v>577</v>
      </c>
      <c r="C96" s="1" t="s">
        <v>208</v>
      </c>
      <c r="D96" s="135" t="s">
        <v>578</v>
      </c>
      <c r="E96" s="138">
        <v>41077</v>
      </c>
      <c r="F96" s="1" t="s">
        <v>573</v>
      </c>
    </row>
    <row r="98" spans="1:6" x14ac:dyDescent="0.2">
      <c r="A98" s="172">
        <v>2013</v>
      </c>
    </row>
    <row r="99" spans="1:6" x14ac:dyDescent="0.2">
      <c r="A99" s="8" t="s">
        <v>579</v>
      </c>
      <c r="B99" s="1" t="s">
        <v>244</v>
      </c>
      <c r="C99" s="1" t="s">
        <v>208</v>
      </c>
      <c r="D99" s="135" t="s">
        <v>581</v>
      </c>
      <c r="E99" s="138">
        <v>41346</v>
      </c>
      <c r="F99" s="1" t="s">
        <v>573</v>
      </c>
    </row>
    <row r="100" spans="1:6" x14ac:dyDescent="0.2">
      <c r="A100" s="8" t="s">
        <v>580</v>
      </c>
      <c r="B100" s="1" t="s">
        <v>244</v>
      </c>
      <c r="C100" s="1" t="s">
        <v>208</v>
      </c>
      <c r="D100" s="135" t="s">
        <v>582</v>
      </c>
      <c r="E100" s="138">
        <v>41346</v>
      </c>
      <c r="F100" s="1" t="s">
        <v>573</v>
      </c>
    </row>
    <row r="101" spans="1:6" x14ac:dyDescent="0.2">
      <c r="A101" s="8" t="s">
        <v>580</v>
      </c>
      <c r="B101" s="1" t="s">
        <v>244</v>
      </c>
      <c r="C101" s="1" t="s">
        <v>208</v>
      </c>
      <c r="D101" s="135" t="s">
        <v>587</v>
      </c>
      <c r="E101" s="138">
        <v>41353</v>
      </c>
      <c r="F101" s="1" t="s">
        <v>573</v>
      </c>
    </row>
    <row r="103" spans="1:6" x14ac:dyDescent="0.2">
      <c r="A103" s="172">
        <v>2014</v>
      </c>
    </row>
    <row r="104" spans="1:6" x14ac:dyDescent="0.2">
      <c r="A104" s="8" t="s">
        <v>579</v>
      </c>
      <c r="B104" s="1" t="s">
        <v>244</v>
      </c>
      <c r="C104" s="1" t="s">
        <v>208</v>
      </c>
      <c r="D104" s="135" t="s">
        <v>591</v>
      </c>
      <c r="E104" s="138">
        <v>41780</v>
      </c>
      <c r="F104" s="1" t="s">
        <v>573</v>
      </c>
    </row>
    <row r="105" spans="1:6" x14ac:dyDescent="0.2">
      <c r="A105" s="8" t="s">
        <v>579</v>
      </c>
      <c r="B105" s="1" t="s">
        <v>215</v>
      </c>
      <c r="C105" s="1" t="s">
        <v>208</v>
      </c>
      <c r="D105" s="135" t="s">
        <v>592</v>
      </c>
      <c r="E105" s="138">
        <v>41780</v>
      </c>
      <c r="F105" s="1" t="s">
        <v>573</v>
      </c>
    </row>
    <row r="107" spans="1:6" x14ac:dyDescent="0.2">
      <c r="A107" s="172">
        <v>2015</v>
      </c>
    </row>
    <row r="108" spans="1:6" x14ac:dyDescent="0.2">
      <c r="A108" s="8" t="s">
        <v>593</v>
      </c>
      <c r="B108" s="1" t="s">
        <v>244</v>
      </c>
      <c r="C108" s="1" t="s">
        <v>208</v>
      </c>
      <c r="D108" s="135" t="s">
        <v>608</v>
      </c>
      <c r="E108" s="138">
        <v>42095</v>
      </c>
      <c r="F108" s="1" t="s">
        <v>573</v>
      </c>
    </row>
    <row r="109" spans="1:6" x14ac:dyDescent="0.2">
      <c r="A109" s="8" t="s">
        <v>593</v>
      </c>
      <c r="B109" s="1" t="s">
        <v>143</v>
      </c>
      <c r="C109" s="1" t="s">
        <v>208</v>
      </c>
      <c r="D109" s="135" t="s">
        <v>609</v>
      </c>
      <c r="E109" s="138">
        <v>42095</v>
      </c>
      <c r="F109" s="1" t="s">
        <v>573</v>
      </c>
    </row>
    <row r="110" spans="1:6" x14ac:dyDescent="0.2">
      <c r="A110" s="8" t="s">
        <v>593</v>
      </c>
      <c r="B110" s="1" t="s">
        <v>247</v>
      </c>
      <c r="C110" s="1" t="s">
        <v>208</v>
      </c>
      <c r="D110" s="135" t="s">
        <v>610</v>
      </c>
      <c r="E110" s="138">
        <v>42095</v>
      </c>
      <c r="F110" s="1" t="s">
        <v>573</v>
      </c>
    </row>
    <row r="111" spans="1:6" x14ac:dyDescent="0.2">
      <c r="A111" s="8" t="s">
        <v>593</v>
      </c>
      <c r="B111" s="135" t="s">
        <v>215</v>
      </c>
      <c r="C111" s="1" t="s">
        <v>208</v>
      </c>
      <c r="D111" s="135" t="s">
        <v>611</v>
      </c>
      <c r="E111" s="138">
        <v>42095</v>
      </c>
      <c r="F111" s="1" t="s">
        <v>573</v>
      </c>
    </row>
    <row r="112" spans="1:6" x14ac:dyDescent="0.2">
      <c r="A112" s="8" t="s">
        <v>593</v>
      </c>
      <c r="B112" s="135" t="s">
        <v>215</v>
      </c>
      <c r="C112" s="1" t="s">
        <v>208</v>
      </c>
      <c r="D112" s="135" t="s">
        <v>612</v>
      </c>
      <c r="E112" s="138">
        <v>42095</v>
      </c>
      <c r="F112" s="1" t="s">
        <v>573</v>
      </c>
    </row>
    <row r="113" spans="1:6" x14ac:dyDescent="0.2">
      <c r="A113" s="8" t="s">
        <v>593</v>
      </c>
      <c r="B113" s="135" t="s">
        <v>218</v>
      </c>
      <c r="C113" s="1" t="s">
        <v>208</v>
      </c>
      <c r="D113" s="135" t="s">
        <v>613</v>
      </c>
      <c r="E113" s="138">
        <v>42095</v>
      </c>
      <c r="F113" s="1" t="s">
        <v>573</v>
      </c>
    </row>
    <row r="114" spans="1:6" x14ac:dyDescent="0.2">
      <c r="A114" s="8" t="s">
        <v>593</v>
      </c>
      <c r="B114" s="135" t="s">
        <v>218</v>
      </c>
      <c r="C114" s="1" t="s">
        <v>208</v>
      </c>
      <c r="D114" s="135" t="s">
        <v>614</v>
      </c>
      <c r="E114" s="138">
        <v>42095</v>
      </c>
      <c r="F114" s="1" t="s">
        <v>573</v>
      </c>
    </row>
    <row r="115" spans="1:6" x14ac:dyDescent="0.2">
      <c r="A115" s="8" t="s">
        <v>593</v>
      </c>
      <c r="B115" s="135" t="s">
        <v>220</v>
      </c>
      <c r="C115" s="1" t="s">
        <v>208</v>
      </c>
      <c r="D115" s="135" t="s">
        <v>613</v>
      </c>
      <c r="E115" s="138">
        <v>42095</v>
      </c>
      <c r="F115" s="1" t="s">
        <v>573</v>
      </c>
    </row>
    <row r="116" spans="1:6" x14ac:dyDescent="0.2">
      <c r="A116" s="8" t="s">
        <v>593</v>
      </c>
      <c r="B116" s="135" t="s">
        <v>220</v>
      </c>
      <c r="C116" s="1" t="s">
        <v>208</v>
      </c>
      <c r="D116" s="135" t="s">
        <v>615</v>
      </c>
      <c r="E116" s="138">
        <v>42095</v>
      </c>
      <c r="F116" s="1" t="s">
        <v>573</v>
      </c>
    </row>
    <row r="117" spans="1:6" s="184" customFormat="1" ht="25.5" x14ac:dyDescent="0.2">
      <c r="A117" s="182" t="s">
        <v>593</v>
      </c>
      <c r="B117" s="183" t="s">
        <v>616</v>
      </c>
      <c r="C117" s="184" t="s">
        <v>208</v>
      </c>
      <c r="D117" s="183" t="s">
        <v>613</v>
      </c>
      <c r="E117" s="185">
        <v>42095</v>
      </c>
      <c r="F117" s="184" t="s">
        <v>573</v>
      </c>
    </row>
    <row r="119" spans="1:6" x14ac:dyDescent="0.2">
      <c r="A119" s="172">
        <v>2016</v>
      </c>
    </row>
    <row r="120" spans="1:6" x14ac:dyDescent="0.2">
      <c r="A120" s="8" t="s">
        <v>620</v>
      </c>
      <c r="B120" s="134" t="s">
        <v>223</v>
      </c>
      <c r="C120" s="184" t="s">
        <v>208</v>
      </c>
      <c r="D120" s="135" t="s">
        <v>625</v>
      </c>
      <c r="E120" s="138">
        <v>42254</v>
      </c>
      <c r="F120" s="184" t="s">
        <v>573</v>
      </c>
    </row>
    <row r="121" spans="1:6" x14ac:dyDescent="0.2">
      <c r="A121" s="8" t="s">
        <v>620</v>
      </c>
      <c r="B121" s="134" t="s">
        <v>224</v>
      </c>
      <c r="C121" s="184" t="s">
        <v>208</v>
      </c>
      <c r="D121" s="135" t="s">
        <v>626</v>
      </c>
      <c r="E121" s="138">
        <v>42254</v>
      </c>
      <c r="F121" s="184" t="s">
        <v>573</v>
      </c>
    </row>
    <row r="122" spans="1:6" x14ac:dyDescent="0.2">
      <c r="A122" s="8" t="s">
        <v>620</v>
      </c>
      <c r="B122" s="134" t="s">
        <v>220</v>
      </c>
      <c r="C122" s="184" t="s">
        <v>208</v>
      </c>
      <c r="D122" s="135" t="s">
        <v>627</v>
      </c>
      <c r="E122" s="138">
        <v>42254</v>
      </c>
      <c r="F122" s="184" t="s">
        <v>573</v>
      </c>
    </row>
    <row r="123" spans="1:6" x14ac:dyDescent="0.2">
      <c r="A123" s="8" t="s">
        <v>620</v>
      </c>
      <c r="B123" s="1" t="s">
        <v>244</v>
      </c>
      <c r="C123" s="184" t="s">
        <v>208</v>
      </c>
      <c r="D123" s="135" t="s">
        <v>624</v>
      </c>
      <c r="E123" s="138">
        <v>42254</v>
      </c>
      <c r="F123" s="184" t="s">
        <v>573</v>
      </c>
    </row>
    <row r="124" spans="1:6" x14ac:dyDescent="0.2">
      <c r="A124" s="8" t="s">
        <v>620</v>
      </c>
      <c r="B124" s="134" t="s">
        <v>237</v>
      </c>
      <c r="C124" s="184" t="s">
        <v>208</v>
      </c>
      <c r="D124" s="135" t="s">
        <v>628</v>
      </c>
      <c r="E124" s="138">
        <v>42254</v>
      </c>
      <c r="F124" s="184" t="s">
        <v>573</v>
      </c>
    </row>
    <row r="125" spans="1:6" x14ac:dyDescent="0.2">
      <c r="A125" s="8" t="s">
        <v>620</v>
      </c>
      <c r="B125" s="134" t="s">
        <v>239</v>
      </c>
      <c r="C125" s="184" t="s">
        <v>208</v>
      </c>
      <c r="D125" s="134" t="s">
        <v>629</v>
      </c>
      <c r="E125" s="138">
        <v>42254</v>
      </c>
      <c r="F125" s="184" t="s">
        <v>573</v>
      </c>
    </row>
    <row r="126" spans="1:6" x14ac:dyDescent="0.2">
      <c r="A126" s="8" t="s">
        <v>620</v>
      </c>
      <c r="B126" s="134" t="s">
        <v>239</v>
      </c>
      <c r="C126" s="184" t="s">
        <v>208</v>
      </c>
      <c r="D126" s="134" t="s">
        <v>630</v>
      </c>
      <c r="E126" s="138">
        <v>42254</v>
      </c>
      <c r="F126" s="184" t="s">
        <v>573</v>
      </c>
    </row>
    <row r="127" spans="1:6" x14ac:dyDescent="0.2">
      <c r="A127" s="8" t="s">
        <v>593</v>
      </c>
      <c r="B127" s="1" t="s">
        <v>244</v>
      </c>
      <c r="C127" s="184" t="s">
        <v>208</v>
      </c>
      <c r="D127" s="135" t="s">
        <v>622</v>
      </c>
      <c r="E127" s="138">
        <v>42254</v>
      </c>
      <c r="F127" s="184" t="s">
        <v>573</v>
      </c>
    </row>
    <row r="128" spans="1:6" x14ac:dyDescent="0.2">
      <c r="A128" s="8" t="s">
        <v>593</v>
      </c>
      <c r="B128" s="1" t="s">
        <v>244</v>
      </c>
      <c r="C128" s="184" t="s">
        <v>208</v>
      </c>
      <c r="D128" s="135" t="s">
        <v>623</v>
      </c>
      <c r="E128" s="138">
        <v>42254</v>
      </c>
      <c r="F128" s="184" t="s">
        <v>573</v>
      </c>
    </row>
    <row r="129" spans="1:6" x14ac:dyDescent="0.2">
      <c r="A129" s="8" t="s">
        <v>593</v>
      </c>
      <c r="B129" s="1" t="s">
        <v>170</v>
      </c>
      <c r="C129" s="184" t="s">
        <v>208</v>
      </c>
      <c r="D129" s="135" t="s">
        <v>623</v>
      </c>
      <c r="E129" s="138">
        <v>42254</v>
      </c>
      <c r="F129" s="184" t="s">
        <v>573</v>
      </c>
    </row>
    <row r="130" spans="1:6" x14ac:dyDescent="0.2">
      <c r="A130" s="8" t="s">
        <v>593</v>
      </c>
      <c r="B130" s="134" t="s">
        <v>215</v>
      </c>
      <c r="C130" s="184" t="s">
        <v>208</v>
      </c>
      <c r="D130" s="134" t="s">
        <v>632</v>
      </c>
      <c r="E130" s="138">
        <v>42261</v>
      </c>
      <c r="F130" s="184" t="s">
        <v>573</v>
      </c>
    </row>
    <row r="131" spans="1:6" x14ac:dyDescent="0.2">
      <c r="A131" s="8" t="s">
        <v>593</v>
      </c>
      <c r="B131" s="134" t="s">
        <v>215</v>
      </c>
      <c r="C131" s="184" t="s">
        <v>208</v>
      </c>
      <c r="D131" s="134" t="s">
        <v>631</v>
      </c>
      <c r="E131" s="138">
        <v>42261</v>
      </c>
      <c r="F131" s="184" t="s">
        <v>573</v>
      </c>
    </row>
    <row r="133" spans="1:6" x14ac:dyDescent="0.2">
      <c r="A133" s="172">
        <v>2017</v>
      </c>
    </row>
    <row r="134" spans="1:6" x14ac:dyDescent="0.2">
      <c r="A134" s="8" t="s">
        <v>593</v>
      </c>
      <c r="B134" s="1" t="s">
        <v>239</v>
      </c>
      <c r="C134" s="184" t="s">
        <v>208</v>
      </c>
      <c r="D134" s="135" t="s">
        <v>633</v>
      </c>
      <c r="E134" s="138">
        <v>42577</v>
      </c>
      <c r="F134" s="184" t="s">
        <v>573</v>
      </c>
    </row>
    <row r="135" spans="1:6" x14ac:dyDescent="0.2">
      <c r="A135" s="8" t="s">
        <v>593</v>
      </c>
      <c r="B135" s="1" t="s">
        <v>244</v>
      </c>
      <c r="C135" s="184" t="s">
        <v>208</v>
      </c>
      <c r="D135" s="135" t="s">
        <v>634</v>
      </c>
      <c r="E135" s="138">
        <v>42577</v>
      </c>
      <c r="F135" s="184" t="s">
        <v>573</v>
      </c>
    </row>
    <row r="136" spans="1:6" x14ac:dyDescent="0.2">
      <c r="A136" s="8" t="s">
        <v>580</v>
      </c>
      <c r="B136" s="1" t="s">
        <v>244</v>
      </c>
      <c r="C136" s="184" t="s">
        <v>208</v>
      </c>
      <c r="D136" s="135" t="s">
        <v>635</v>
      </c>
      <c r="E136" s="138">
        <v>42972</v>
      </c>
      <c r="F136" s="184" t="s">
        <v>573</v>
      </c>
    </row>
    <row r="137" spans="1:6" x14ac:dyDescent="0.2">
      <c r="A137" s="8"/>
      <c r="B137" s="134"/>
      <c r="C137" s="184"/>
      <c r="F137" s="184"/>
    </row>
    <row r="138" spans="1:6" x14ac:dyDescent="0.2">
      <c r="A138" s="172">
        <v>2018</v>
      </c>
    </row>
    <row r="139" spans="1:6" x14ac:dyDescent="0.2">
      <c r="A139" s="8" t="s">
        <v>579</v>
      </c>
      <c r="B139" s="1" t="s">
        <v>244</v>
      </c>
      <c r="C139" s="184" t="s">
        <v>208</v>
      </c>
      <c r="D139" s="1" t="s">
        <v>639</v>
      </c>
      <c r="E139" s="138">
        <v>43066</v>
      </c>
      <c r="F139" s="184" t="s">
        <v>573</v>
      </c>
    </row>
    <row r="140" spans="1:6" x14ac:dyDescent="0.2">
      <c r="A140" s="8" t="s">
        <v>579</v>
      </c>
      <c r="B140" s="1" t="s">
        <v>239</v>
      </c>
      <c r="C140" s="184" t="s">
        <v>208</v>
      </c>
      <c r="D140" s="135" t="s">
        <v>638</v>
      </c>
      <c r="E140" s="138">
        <v>43066</v>
      </c>
      <c r="F140" s="184" t="s">
        <v>573</v>
      </c>
    </row>
    <row r="141" spans="1:6" x14ac:dyDescent="0.2">
      <c r="A141" s="8" t="s">
        <v>580</v>
      </c>
      <c r="B141" s="1" t="s">
        <v>249</v>
      </c>
      <c r="C141" s="184" t="s">
        <v>208</v>
      </c>
      <c r="D141" s="135" t="s">
        <v>644</v>
      </c>
      <c r="E141" s="138">
        <v>43256</v>
      </c>
      <c r="F141" s="184" t="s">
        <v>573</v>
      </c>
    </row>
    <row r="142" spans="1:6" x14ac:dyDescent="0.2">
      <c r="A142" s="8" t="s">
        <v>580</v>
      </c>
      <c r="B142" s="1" t="s">
        <v>222</v>
      </c>
      <c r="C142" s="184" t="s">
        <v>208</v>
      </c>
      <c r="D142" s="135" t="s">
        <v>644</v>
      </c>
      <c r="E142" s="138">
        <v>43256</v>
      </c>
      <c r="F142" s="184" t="s">
        <v>573</v>
      </c>
    </row>
    <row r="143" spans="1:6" ht="25.5" x14ac:dyDescent="0.2">
      <c r="A143" s="182" t="s">
        <v>580</v>
      </c>
      <c r="B143" s="184" t="s">
        <v>143</v>
      </c>
      <c r="C143" s="184" t="s">
        <v>208</v>
      </c>
      <c r="D143" s="135" t="s">
        <v>682</v>
      </c>
      <c r="E143" s="185">
        <v>43262</v>
      </c>
      <c r="F143" s="184" t="s">
        <v>573</v>
      </c>
    </row>
    <row r="144" spans="1:6" ht="25.5" x14ac:dyDescent="0.2">
      <c r="A144" s="182" t="s">
        <v>680</v>
      </c>
      <c r="B144" s="184" t="s">
        <v>171</v>
      </c>
      <c r="C144" s="184" t="s">
        <v>208</v>
      </c>
      <c r="D144" s="135" t="s">
        <v>681</v>
      </c>
      <c r="E144" s="185">
        <v>43262</v>
      </c>
      <c r="F144" s="184" t="s">
        <v>573</v>
      </c>
    </row>
    <row r="145" spans="1:6" x14ac:dyDescent="0.2">
      <c r="A145" s="182" t="s">
        <v>683</v>
      </c>
      <c r="B145" s="184" t="s">
        <v>249</v>
      </c>
      <c r="C145" s="184" t="s">
        <v>208</v>
      </c>
      <c r="D145" s="135" t="s">
        <v>684</v>
      </c>
      <c r="E145" s="185">
        <v>43262</v>
      </c>
      <c r="F145" s="184" t="s">
        <v>573</v>
      </c>
    </row>
    <row r="147" spans="1:6" x14ac:dyDescent="0.2">
      <c r="A147" s="172">
        <v>2018</v>
      </c>
    </row>
    <row r="148" spans="1:6" x14ac:dyDescent="0.2">
      <c r="A148" s="8" t="s">
        <v>579</v>
      </c>
      <c r="B148" s="1" t="s">
        <v>244</v>
      </c>
      <c r="C148" s="184" t="s">
        <v>208</v>
      </c>
      <c r="D148" s="135" t="s">
        <v>686</v>
      </c>
      <c r="E148" s="138">
        <v>43566</v>
      </c>
      <c r="F148" s="184" t="s">
        <v>573</v>
      </c>
    </row>
    <row r="149" spans="1:6" x14ac:dyDescent="0.2">
      <c r="B149" s="1" t="s">
        <v>170</v>
      </c>
      <c r="C149" s="184" t="s">
        <v>208</v>
      </c>
      <c r="D149" s="135" t="s">
        <v>686</v>
      </c>
      <c r="E149" s="138">
        <v>43566</v>
      </c>
      <c r="F149" s="184" t="s">
        <v>573</v>
      </c>
    </row>
    <row r="150" spans="1:6" x14ac:dyDescent="0.2">
      <c r="B150" s="1" t="s">
        <v>244</v>
      </c>
      <c r="C150" s="184" t="s">
        <v>208</v>
      </c>
      <c r="D150" s="1" t="s">
        <v>685</v>
      </c>
      <c r="E150" s="138">
        <v>43566</v>
      </c>
      <c r="F150" s="184" t="s">
        <v>573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C7" sqref="C7"/>
    </sheetView>
  </sheetViews>
  <sheetFormatPr defaultRowHeight="12.75" x14ac:dyDescent="0.2"/>
  <sheetData>
    <row r="1" spans="1:4" x14ac:dyDescent="0.2">
      <c r="A1" t="s">
        <v>328</v>
      </c>
      <c r="B1" t="s">
        <v>329</v>
      </c>
    </row>
    <row r="4" spans="1:4" x14ac:dyDescent="0.2">
      <c r="A4" t="s">
        <v>328</v>
      </c>
      <c r="B4" t="s">
        <v>330</v>
      </c>
    </row>
    <row r="5" spans="1:4" x14ac:dyDescent="0.2">
      <c r="A5" t="s">
        <v>328</v>
      </c>
      <c r="B5" t="s">
        <v>331</v>
      </c>
      <c r="C5" t="s">
        <v>332</v>
      </c>
    </row>
    <row r="6" spans="1:4" x14ac:dyDescent="0.2">
      <c r="A6" t="s">
        <v>333</v>
      </c>
      <c r="B6" t="s">
        <v>334</v>
      </c>
      <c r="C6" t="str">
        <f>NOTES!$D$5</f>
        <v>L1</v>
      </c>
    </row>
    <row r="7" spans="1:4" x14ac:dyDescent="0.2">
      <c r="A7" t="s">
        <v>333</v>
      </c>
      <c r="B7" t="s">
        <v>414</v>
      </c>
      <c r="C7">
        <f>NOTES!$D$4</f>
        <v>2019</v>
      </c>
    </row>
    <row r="8" spans="1:4" x14ac:dyDescent="0.2">
      <c r="A8" t="s">
        <v>333</v>
      </c>
      <c r="B8" t="s">
        <v>335</v>
      </c>
      <c r="C8" t="str">
        <f>NOTES!$D$7</f>
        <v>agresso</v>
      </c>
    </row>
    <row r="9" spans="1:4" x14ac:dyDescent="0.2">
      <c r="A9" t="s">
        <v>333</v>
      </c>
      <c r="B9" t="s">
        <v>415</v>
      </c>
      <c r="C9" t="str">
        <f>CONCATENATE("BUD",NOTES!$D$4)</f>
        <v>BUD2019</v>
      </c>
    </row>
    <row r="10" spans="1:4" x14ac:dyDescent="0.2">
      <c r="A10" t="s">
        <v>416</v>
      </c>
      <c r="B10" t="s">
        <v>336</v>
      </c>
      <c r="C10" t="str">
        <f>$C$7&amp;"00"</f>
        <v>201900</v>
      </c>
    </row>
    <row r="11" spans="1:4" x14ac:dyDescent="0.2">
      <c r="A11" t="s">
        <v>416</v>
      </c>
      <c r="B11" t="s">
        <v>337</v>
      </c>
      <c r="C11" t="str">
        <f>$C$7&amp;"13"</f>
        <v>201913</v>
      </c>
    </row>
    <row r="13" spans="1:4" x14ac:dyDescent="0.2">
      <c r="A13" t="s">
        <v>328</v>
      </c>
      <c r="B13" t="s">
        <v>338</v>
      </c>
    </row>
    <row r="14" spans="1:4" x14ac:dyDescent="0.2">
      <c r="A14" t="s">
        <v>339</v>
      </c>
      <c r="B14" t="s">
        <v>340</v>
      </c>
      <c r="C14" t="s">
        <v>341</v>
      </c>
      <c r="D14" s="20">
        <v>2006</v>
      </c>
    </row>
    <row r="15" spans="1:4" x14ac:dyDescent="0.2">
      <c r="A15" t="s">
        <v>339</v>
      </c>
      <c r="B15" t="s">
        <v>342</v>
      </c>
      <c r="C15" t="s">
        <v>343</v>
      </c>
      <c r="D15">
        <v>2005</v>
      </c>
    </row>
    <row r="18" spans="1:2" x14ac:dyDescent="0.2">
      <c r="A18" s="139" t="s">
        <v>142</v>
      </c>
      <c r="B18" s="139" t="s">
        <v>244</v>
      </c>
    </row>
    <row r="19" spans="1:2" x14ac:dyDescent="0.2">
      <c r="A19" s="139" t="s">
        <v>142</v>
      </c>
      <c r="B19" s="139" t="s">
        <v>170</v>
      </c>
    </row>
    <row r="20" spans="1:2" x14ac:dyDescent="0.2">
      <c r="A20" s="139" t="s">
        <v>142</v>
      </c>
      <c r="B20" s="139" t="s">
        <v>143</v>
      </c>
    </row>
    <row r="21" spans="1:2" x14ac:dyDescent="0.2">
      <c r="A21" s="139" t="s">
        <v>142</v>
      </c>
      <c r="B21" s="139" t="s">
        <v>247</v>
      </c>
    </row>
    <row r="22" spans="1:2" x14ac:dyDescent="0.2">
      <c r="A22" s="139" t="s">
        <v>142</v>
      </c>
      <c r="B22" t="s">
        <v>249</v>
      </c>
    </row>
    <row r="23" spans="1:2" x14ac:dyDescent="0.2">
      <c r="A23" s="139" t="s">
        <v>142</v>
      </c>
      <c r="B23" t="s">
        <v>171</v>
      </c>
    </row>
    <row r="24" spans="1:2" x14ac:dyDescent="0.2">
      <c r="A24" s="139" t="s">
        <v>142</v>
      </c>
      <c r="B24" t="s">
        <v>215</v>
      </c>
    </row>
    <row r="25" spans="1:2" x14ac:dyDescent="0.2">
      <c r="A25" s="139" t="s">
        <v>142</v>
      </c>
      <c r="B25" t="s">
        <v>218</v>
      </c>
    </row>
    <row r="26" spans="1:2" x14ac:dyDescent="0.2">
      <c r="A26" s="139" t="s">
        <v>142</v>
      </c>
      <c r="B26" t="s">
        <v>219</v>
      </c>
    </row>
    <row r="27" spans="1:2" x14ac:dyDescent="0.2">
      <c r="A27" s="139" t="s">
        <v>142</v>
      </c>
      <c r="B27" t="s">
        <v>220</v>
      </c>
    </row>
    <row r="28" spans="1:2" x14ac:dyDescent="0.2">
      <c r="A28" s="139" t="s">
        <v>142</v>
      </c>
      <c r="B28" t="s">
        <v>221</v>
      </c>
    </row>
    <row r="29" spans="1:2" x14ac:dyDescent="0.2">
      <c r="A29" s="139" t="s">
        <v>142</v>
      </c>
      <c r="B29" t="s">
        <v>222</v>
      </c>
    </row>
    <row r="30" spans="1:2" x14ac:dyDescent="0.2">
      <c r="A30" s="139" t="s">
        <v>142</v>
      </c>
      <c r="B30" t="s">
        <v>223</v>
      </c>
    </row>
    <row r="31" spans="1:2" x14ac:dyDescent="0.2">
      <c r="A31" s="139" t="s">
        <v>142</v>
      </c>
      <c r="B31" t="s">
        <v>224</v>
      </c>
    </row>
    <row r="32" spans="1:2" x14ac:dyDescent="0.2">
      <c r="A32" s="139" t="s">
        <v>142</v>
      </c>
      <c r="B32" t="s">
        <v>225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46"/>
  <sheetViews>
    <sheetView workbookViewId="0">
      <selection activeCell="C11" sqref="C11"/>
    </sheetView>
  </sheetViews>
  <sheetFormatPr defaultRowHeight="12.75" x14ac:dyDescent="0.2"/>
  <cols>
    <col min="2" max="2" width="36.140625" customWidth="1"/>
    <col min="3" max="4" width="16.7109375" customWidth="1"/>
    <col min="7" max="7" width="21" customWidth="1"/>
  </cols>
  <sheetData>
    <row r="5" spans="2:4" x14ac:dyDescent="0.2">
      <c r="C5" s="103" t="s">
        <v>165</v>
      </c>
      <c r="D5" s="119" t="s">
        <v>166</v>
      </c>
    </row>
    <row r="6" spans="2:4" x14ac:dyDescent="0.2">
      <c r="B6" s="103" t="s">
        <v>167</v>
      </c>
      <c r="C6" s="103" t="s">
        <v>168</v>
      </c>
      <c r="D6" s="119" t="s">
        <v>168</v>
      </c>
    </row>
    <row r="7" spans="2:4" x14ac:dyDescent="0.2">
      <c r="D7" s="120"/>
    </row>
    <row r="8" spans="2:4" x14ac:dyDescent="0.2">
      <c r="B8" s="121" t="s">
        <v>169</v>
      </c>
      <c r="C8" s="122">
        <f>'Exp &amp; Inc by AUTHTYPE'!F72</f>
        <v>5058066808.3000021</v>
      </c>
      <c r="D8" s="123"/>
    </row>
    <row r="9" spans="2:4" x14ac:dyDescent="0.2">
      <c r="D9" s="120"/>
    </row>
    <row r="10" spans="2:4" x14ac:dyDescent="0.2">
      <c r="B10" s="121" t="s">
        <v>170</v>
      </c>
      <c r="C10" s="122">
        <f>'Summary I&amp;E by Div'!E145</f>
        <v>5058066808.3000002</v>
      </c>
      <c r="D10" s="124">
        <f>C10-C8</f>
        <v>0</v>
      </c>
    </row>
    <row r="11" spans="2:4" x14ac:dyDescent="0.2">
      <c r="D11" s="120"/>
    </row>
    <row r="12" spans="2:4" x14ac:dyDescent="0.2">
      <c r="B12" s="121" t="s">
        <v>171</v>
      </c>
      <c r="C12" s="122">
        <f>'Exp &amp; Inc by SVCDIV G&amp;H'!I114</f>
        <v>5058066807.3000011</v>
      </c>
      <c r="D12" s="124">
        <f>C12-C8</f>
        <v>-1.0000009536743164</v>
      </c>
    </row>
    <row r="13" spans="2:4" x14ac:dyDescent="0.2">
      <c r="D13" s="120"/>
    </row>
    <row r="14" spans="2:4" x14ac:dyDescent="0.2">
      <c r="B14" s="130" t="s">
        <v>195</v>
      </c>
      <c r="C14" s="131">
        <f>'Revenue Exp &amp; Inc &amp; ARV'!C92-'Revenue Exp &amp; Inc &amp; ARV'!F92</f>
        <v>0</v>
      </c>
      <c r="D14" s="124">
        <f>C14-C8</f>
        <v>-5058066808.3000021</v>
      </c>
    </row>
    <row r="15" spans="2:4" x14ac:dyDescent="0.2">
      <c r="B15" t="s">
        <v>172</v>
      </c>
      <c r="D15" s="120"/>
    </row>
    <row r="16" spans="2:4" x14ac:dyDescent="0.2">
      <c r="B16" s="130" t="s">
        <v>564</v>
      </c>
      <c r="C16" s="122">
        <f>'Revenue I&amp;E SVCDIV A'!K163+'Revenue I&amp;E SVCDIV B'!K162+'Revenue I&amp;E SVCDIV C'!K116+'Revenue I&amp;E SVCDIV D'!K162+'Revenue I&amp;E SVCDIV E'!K208+'Revenue I&amp;E SVCDIV F'!K116+'Revenue I&amp;E SVCDIV G'!K119+'Revenue I&amp;E SVCDIV H'!K169</f>
        <v>5058066807.3000011</v>
      </c>
      <c r="D16" s="124">
        <f>C16-C8</f>
        <v>-1.0000009536743164</v>
      </c>
    </row>
    <row r="17" spans="2:4" x14ac:dyDescent="0.2">
      <c r="D17" s="120"/>
    </row>
    <row r="19" spans="2:4" x14ac:dyDescent="0.2">
      <c r="B19" s="103" t="s">
        <v>173</v>
      </c>
      <c r="C19" s="103" t="s">
        <v>168</v>
      </c>
      <c r="D19" s="119" t="s">
        <v>168</v>
      </c>
    </row>
    <row r="20" spans="2:4" x14ac:dyDescent="0.2">
      <c r="D20" s="120"/>
    </row>
    <row r="21" spans="2:4" x14ac:dyDescent="0.2">
      <c r="B21" s="121" t="str">
        <f>B8</f>
        <v>Exp &amp; Inc by Authority Type</v>
      </c>
      <c r="C21" s="122">
        <f>'Exp &amp; Inc by AUTHTYPE'!F80</f>
        <v>5058066805.4200001</v>
      </c>
      <c r="D21" s="123"/>
    </row>
    <row r="22" spans="2:4" x14ac:dyDescent="0.2">
      <c r="D22" s="120"/>
    </row>
    <row r="23" spans="2:4" x14ac:dyDescent="0.2">
      <c r="B23" s="121" t="str">
        <f>B10</f>
        <v>Summary I&amp;E by Div</v>
      </c>
      <c r="C23" s="122">
        <f>'Summary I&amp;E by Div'!F151</f>
        <v>5058066808.3000011</v>
      </c>
      <c r="D23" s="124">
        <f>C23-C21</f>
        <v>2.8800010681152344</v>
      </c>
    </row>
    <row r="24" spans="2:4" x14ac:dyDescent="0.2">
      <c r="D24" s="120"/>
    </row>
    <row r="25" spans="2:4" x14ac:dyDescent="0.2">
      <c r="B25" s="121" t="str">
        <f>B12</f>
        <v>Exp &amp; Inc by SVCDIV G&amp;H</v>
      </c>
      <c r="C25" s="122">
        <f>'Exp &amp; Inc by SVCDIV G&amp;H'!J114</f>
        <v>5058066801.3000011</v>
      </c>
      <c r="D25" s="124">
        <f>C25-C21</f>
        <v>-4.1199989318847656</v>
      </c>
    </row>
    <row r="26" spans="2:4" x14ac:dyDescent="0.2">
      <c r="D26" s="120"/>
    </row>
    <row r="27" spans="2:4" x14ac:dyDescent="0.2">
      <c r="B27" s="121" t="str">
        <f>B14</f>
        <v>Rev Inc &amp; Exp &amp; ARV</v>
      </c>
      <c r="C27" s="131">
        <f>'Revenue Exp &amp; Inc &amp; ARV'!H92+'Revenue Exp &amp; Inc &amp; ARV'!J92-'Revenue Exp &amp; Inc &amp; ARV'!I92-'Revenue Exp &amp; Inc &amp; ARV'!F92</f>
        <v>0</v>
      </c>
      <c r="D27" s="124">
        <f>C27-C21</f>
        <v>-5058066805.4200001</v>
      </c>
    </row>
    <row r="28" spans="2:4" x14ac:dyDescent="0.2">
      <c r="B28" s="21"/>
      <c r="C28" s="169"/>
      <c r="D28" s="170"/>
    </row>
    <row r="29" spans="2:4" ht="25.5" customHeight="1" x14ac:dyDescent="0.2">
      <c r="B29" s="171" t="s">
        <v>574</v>
      </c>
      <c r="D29" s="120"/>
    </row>
    <row r="30" spans="2:4" x14ac:dyDescent="0.2">
      <c r="B30" s="167" t="str">
        <f>B8</f>
        <v>Exp &amp; Inc by Authority Type</v>
      </c>
      <c r="C30" s="122">
        <f>'Exp &amp; Inc by AUTHTYPE'!F74+'Exp &amp; Inc by AUTHTYPE'!F76</f>
        <v>3092117195.5699997</v>
      </c>
      <c r="D30" s="123"/>
    </row>
    <row r="31" spans="2:4" x14ac:dyDescent="0.2">
      <c r="D31" s="120"/>
    </row>
    <row r="32" spans="2:4" x14ac:dyDescent="0.2">
      <c r="B32" s="121" t="str">
        <f>B10</f>
        <v>Summary I&amp;E by Div</v>
      </c>
      <c r="C32" s="122">
        <f>'Summary I&amp;E by Div'!F145</f>
        <v>3092117198.4500003</v>
      </c>
      <c r="D32" s="124">
        <f>C32-C30</f>
        <v>2.8800005912780762</v>
      </c>
    </row>
    <row r="33" spans="2:4" x14ac:dyDescent="0.2">
      <c r="D33" s="120"/>
    </row>
    <row r="34" spans="2:4" x14ac:dyDescent="0.2">
      <c r="B34" s="121" t="str">
        <f>B16</f>
        <v>Revenue I&amp;E SVC A-H</v>
      </c>
      <c r="C34" s="122">
        <f>'Revenue I&amp;E SVCDIV A'!L163+'Revenue I&amp;E SVCDIV B'!L162+'Revenue I&amp;E SVCDIV C'!L116+'Revenue I&amp;E SVCDIV D'!L162+'Revenue I&amp;E SVCDIV E'!L208+'Revenue I&amp;E SVCDIV F'!L116+'Revenue I&amp;E SVCDIV G'!L119+'Revenue I&amp;E SVCDIV H'!L169</f>
        <v>3092117191.4499993</v>
      </c>
      <c r="D34" s="124">
        <f>C34-C30</f>
        <v>-4.1200003623962402</v>
      </c>
    </row>
    <row r="35" spans="2:4" ht="27" customHeight="1" x14ac:dyDescent="0.2"/>
    <row r="36" spans="2:4" x14ac:dyDescent="0.2">
      <c r="B36" s="103" t="s">
        <v>562</v>
      </c>
    </row>
    <row r="37" spans="2:4" x14ac:dyDescent="0.2">
      <c r="B37" s="103"/>
    </row>
    <row r="38" spans="2:4" x14ac:dyDescent="0.2">
      <c r="B38" s="121" t="str">
        <f>B8</f>
        <v>Exp &amp; Inc by Authority Type</v>
      </c>
      <c r="C38" s="122">
        <f>'Exp &amp; Inc by AUTHTYPE'!F57</f>
        <v>106621135.06</v>
      </c>
      <c r="D38" s="123"/>
    </row>
    <row r="39" spans="2:4" x14ac:dyDescent="0.2">
      <c r="D39" s="120"/>
    </row>
    <row r="40" spans="2:4" x14ac:dyDescent="0.2">
      <c r="B40" s="121" t="str">
        <f>B10</f>
        <v>Summary I&amp;E by Div</v>
      </c>
      <c r="C40" s="122">
        <f>'Summary I&amp;E by Div'!E114+'Summary I&amp;E by Div'!E116+'Summary I&amp;E by Div'!E118+'Summary I&amp;E by Div'!E120+'Summary I&amp;E by Div'!E122+'Summary I&amp;E by Div'!E124+'Summary I&amp;E by Div'!E126+'Summary I&amp;E by Div'!E128</f>
        <v>106621135.05999999</v>
      </c>
      <c r="D40" s="124">
        <f>C40-C38</f>
        <v>0</v>
      </c>
    </row>
    <row r="41" spans="2:4" x14ac:dyDescent="0.2">
      <c r="D41" s="120"/>
    </row>
    <row r="42" spans="2:4" x14ac:dyDescent="0.2">
      <c r="B42" s="130" t="s">
        <v>563</v>
      </c>
      <c r="C42" s="122" t="e">
        <f>#REF!+#REF!+'Exp &amp; Inc by SVCDIV C&amp;D'!D112+'Exp &amp; Inc by SVCDIV C&amp;D'!I112+'Exp &amp; Inc by SVCDIV E&amp;F'!D136+'Exp &amp; Inc by SVCDIV E&amp;F'!I136+'Exp &amp; Inc by SVCDIV G&amp;H'!D104+'Exp &amp; Inc by SVCDIV G&amp;H'!I104</f>
        <v>#REF!</v>
      </c>
      <c r="D42" s="124" t="e">
        <f>C42-C38</f>
        <v>#REF!</v>
      </c>
    </row>
    <row r="43" spans="2:4" x14ac:dyDescent="0.2">
      <c r="D43" s="120"/>
    </row>
    <row r="44" spans="2:4" x14ac:dyDescent="0.2">
      <c r="B44" s="121" t="str">
        <f>B14</f>
        <v>Rev Inc &amp; Exp &amp; ARV</v>
      </c>
      <c r="C44" s="131">
        <f>'Revenue Exp &amp; Inc &amp; ARV'!F92</f>
        <v>0</v>
      </c>
      <c r="D44" s="124">
        <f>C44-C38</f>
        <v>-106621135.06</v>
      </c>
    </row>
    <row r="45" spans="2:4" x14ac:dyDescent="0.2">
      <c r="D45" s="120"/>
    </row>
    <row r="46" spans="2:4" x14ac:dyDescent="0.2">
      <c r="B46" s="121" t="str">
        <f>B16</f>
        <v>Revenue I&amp;E SVC A-H</v>
      </c>
      <c r="C46" s="122">
        <f>'Revenue I&amp;E SVCDIV A'!K161+'Revenue I&amp;E SVCDIV B'!K160+'Revenue I&amp;E SVCDIV C'!K114+'Revenue I&amp;E SVCDIV D'!K160+'Revenue I&amp;E SVCDIV E'!K206+'Revenue I&amp;E SVCDIV F'!K114+'Revenue I&amp;E SVCDIV G'!K117+'Revenue I&amp;E SVCDIV H'!K167</f>
        <v>106621135.05999999</v>
      </c>
      <c r="D46" s="124">
        <f>C46-C38</f>
        <v>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I15"/>
  <sheetViews>
    <sheetView workbookViewId="0">
      <selection activeCell="F2" sqref="F2"/>
    </sheetView>
  </sheetViews>
  <sheetFormatPr defaultRowHeight="12.75" x14ac:dyDescent="0.2"/>
  <sheetData>
    <row r="15" spans="2:9" ht="25.5" x14ac:dyDescent="0.35">
      <c r="B15" s="218" t="str">
        <f>CONCATENATE(NOTES!$D$4," Budget Summary Tables/Charts")</f>
        <v>2019 Budget Summary Tables/Charts</v>
      </c>
      <c r="C15" s="218"/>
      <c r="D15" s="218"/>
      <c r="E15" s="218"/>
      <c r="F15" s="218"/>
      <c r="G15" s="218"/>
      <c r="H15" s="218"/>
      <c r="I15" s="218"/>
    </row>
  </sheetData>
  <mergeCells count="1">
    <mergeCell ref="B15:I1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topLeftCell="B55" zoomScaleNormal="100" workbookViewId="0">
      <selection activeCell="I78" sqref="I78"/>
    </sheetView>
  </sheetViews>
  <sheetFormatPr defaultRowHeight="12.75" x14ac:dyDescent="0.2"/>
  <cols>
    <col min="1" max="1" width="9.140625" hidden="1" customWidth="1"/>
    <col min="3" max="3" width="45.28515625" customWidth="1"/>
    <col min="4" max="4" width="18.140625" customWidth="1"/>
    <col min="5" max="5" width="12" customWidth="1"/>
    <col min="6" max="6" width="15.5703125" customWidth="1"/>
    <col min="7" max="7" width="14.42578125" customWidth="1"/>
    <col min="10" max="10" width="16.7109375" customWidth="1"/>
  </cols>
  <sheetData>
    <row r="1" spans="1:8" hidden="1" x14ac:dyDescent="0.2">
      <c r="A1" s="1" t="s">
        <v>141</v>
      </c>
    </row>
    <row r="2" spans="1:8" s="1" customFormat="1" hidden="1" x14ac:dyDescent="0.2">
      <c r="A2" s="1" t="s">
        <v>300</v>
      </c>
    </row>
    <row r="3" spans="1:8" s="1" customFormat="1" hidden="1" x14ac:dyDescent="0.2">
      <c r="A3" s="1" t="s">
        <v>307</v>
      </c>
      <c r="D3" s="1" t="s">
        <v>288</v>
      </c>
      <c r="E3" s="1" t="s">
        <v>288</v>
      </c>
      <c r="G3" s="1" t="s">
        <v>288</v>
      </c>
    </row>
    <row r="4" spans="1:8" s="1" customFormat="1" ht="12.75" hidden="1" customHeight="1" x14ac:dyDescent="0.25">
      <c r="A4" s="1" t="s">
        <v>507</v>
      </c>
      <c r="B4" s="22"/>
      <c r="D4" s="41" t="str">
        <f>CONCATENATE("BUD",NOTES!$D$4)</f>
        <v>BUD2019</v>
      </c>
      <c r="E4" s="41" t="str">
        <f>CONCATENATE("BUD",NOTES!$D$4)</f>
        <v>BUD2019</v>
      </c>
      <c r="G4" s="41" t="str">
        <f>CONCATENATE("BUD",NOTES!$D$4-1)</f>
        <v>BUD2018</v>
      </c>
    </row>
    <row r="5" spans="1:8" s="1" customFormat="1" hidden="1" x14ac:dyDescent="0.2">
      <c r="A5" s="1" t="s">
        <v>289</v>
      </c>
      <c r="D5" s="1">
        <v>10</v>
      </c>
      <c r="E5" s="1">
        <v>10</v>
      </c>
      <c r="G5" s="1">
        <v>10</v>
      </c>
      <c r="H5" s="3"/>
    </row>
    <row r="6" spans="1:8" s="31" customFormat="1" hidden="1" x14ac:dyDescent="0.2">
      <c r="A6" s="31" t="s">
        <v>480</v>
      </c>
      <c r="D6" s="31" t="s">
        <v>598</v>
      </c>
      <c r="E6" s="31" t="s">
        <v>481</v>
      </c>
      <c r="G6" s="31" t="s">
        <v>621</v>
      </c>
      <c r="H6" s="42"/>
    </row>
    <row r="7" spans="1:8" s="1" customFormat="1" hidden="1" x14ac:dyDescent="0.2">
      <c r="A7" s="31"/>
      <c r="B7" s="31"/>
      <c r="H7" s="3"/>
    </row>
    <row r="8" spans="1:8" s="1" customFormat="1" hidden="1" x14ac:dyDescent="0.2">
      <c r="A8" s="1" t="s">
        <v>267</v>
      </c>
      <c r="B8" s="31"/>
      <c r="H8" s="3"/>
    </row>
    <row r="9" spans="1:8" ht="15.75" hidden="1" x14ac:dyDescent="0.25">
      <c r="A9" s="1" t="s">
        <v>295</v>
      </c>
      <c r="B9" s="22"/>
      <c r="C9" s="22"/>
      <c r="D9" s="22"/>
    </row>
    <row r="10" spans="1:8" ht="15.75" hidden="1" x14ac:dyDescent="0.25">
      <c r="A10" s="1" t="s">
        <v>308</v>
      </c>
      <c r="B10" s="22"/>
      <c r="C10" s="41"/>
      <c r="D10" s="1" t="s">
        <v>288</v>
      </c>
      <c r="E10" s="1" t="s">
        <v>288</v>
      </c>
      <c r="G10" s="1" t="s">
        <v>288</v>
      </c>
    </row>
    <row r="11" spans="1:8" s="1" customFormat="1" ht="12.75" hidden="1" customHeight="1" x14ac:dyDescent="0.25">
      <c r="A11" s="1" t="s">
        <v>274</v>
      </c>
      <c r="B11" s="22"/>
      <c r="D11" s="41" t="str">
        <f>CONCATENATE("BUD",NOTES!$D$4)</f>
        <v>BUD2019</v>
      </c>
      <c r="E11" s="41" t="str">
        <f>CONCATENATE("BUD",NOTES!$D$4)</f>
        <v>BUD2019</v>
      </c>
      <c r="G11" s="41" t="str">
        <f>CONCATENATE("BUD",NOTES!$D$4-1)</f>
        <v>BUD2018</v>
      </c>
    </row>
    <row r="12" spans="1:8" ht="15.75" hidden="1" x14ac:dyDescent="0.25">
      <c r="A12" s="1" t="s">
        <v>290</v>
      </c>
      <c r="B12" s="22"/>
      <c r="C12" s="41"/>
      <c r="D12" s="1">
        <v>10</v>
      </c>
      <c r="E12" s="1">
        <v>10</v>
      </c>
      <c r="G12" s="1">
        <v>10</v>
      </c>
    </row>
    <row r="13" spans="1:8" ht="15.75" hidden="1" x14ac:dyDescent="0.25">
      <c r="A13" s="31" t="s">
        <v>485</v>
      </c>
      <c r="B13" s="22"/>
      <c r="C13" s="1"/>
      <c r="D13" s="31" t="s">
        <v>598</v>
      </c>
      <c r="E13" s="31" t="s">
        <v>481</v>
      </c>
      <c r="G13" s="31" t="s">
        <v>621</v>
      </c>
    </row>
    <row r="14" spans="1:8" ht="15.75" hidden="1" x14ac:dyDescent="0.25">
      <c r="A14" s="31" t="s">
        <v>420</v>
      </c>
      <c r="B14" s="22"/>
      <c r="C14" s="1"/>
      <c r="D14" s="31" t="s">
        <v>419</v>
      </c>
      <c r="E14" s="31" t="s">
        <v>419</v>
      </c>
      <c r="G14" s="31" t="s">
        <v>419</v>
      </c>
    </row>
    <row r="15" spans="1:8" s="1" customFormat="1" hidden="1" x14ac:dyDescent="0.2">
      <c r="A15" s="31"/>
      <c r="B15" s="31"/>
      <c r="H15" s="3"/>
    </row>
    <row r="16" spans="1:8" s="1" customFormat="1" hidden="1" x14ac:dyDescent="0.2">
      <c r="A16" s="1" t="s">
        <v>687</v>
      </c>
      <c r="B16" s="31"/>
      <c r="H16" s="3"/>
    </row>
    <row r="17" spans="1:8" ht="15.75" hidden="1" x14ac:dyDescent="0.25">
      <c r="A17" s="1" t="s">
        <v>296</v>
      </c>
      <c r="B17" s="22"/>
      <c r="C17" s="22"/>
      <c r="D17" s="22"/>
    </row>
    <row r="18" spans="1:8" ht="15.75" hidden="1" x14ac:dyDescent="0.25">
      <c r="A18" s="1" t="s">
        <v>309</v>
      </c>
      <c r="B18" s="22"/>
      <c r="C18" s="41"/>
      <c r="D18" s="1" t="s">
        <v>288</v>
      </c>
      <c r="E18" s="1" t="s">
        <v>288</v>
      </c>
      <c r="G18" s="1" t="s">
        <v>288</v>
      </c>
    </row>
    <row r="19" spans="1:8" s="1" customFormat="1" ht="12.75" hidden="1" customHeight="1" x14ac:dyDescent="0.25">
      <c r="A19" s="1" t="s">
        <v>273</v>
      </c>
      <c r="B19" s="22"/>
      <c r="D19" s="41" t="str">
        <f>CONCATENATE("BUD",NOTES!$D$4)</f>
        <v>BUD2019</v>
      </c>
      <c r="E19" s="41" t="str">
        <f>CONCATENATE("BUD",NOTES!$D$4)</f>
        <v>BUD2019</v>
      </c>
      <c r="G19" s="41" t="str">
        <f>CONCATENATE("BUD",NOTES!$D$4-1)</f>
        <v>BUD2018</v>
      </c>
    </row>
    <row r="20" spans="1:8" ht="15.75" hidden="1" x14ac:dyDescent="0.25">
      <c r="A20" s="1" t="s">
        <v>291</v>
      </c>
      <c r="B20" s="22"/>
      <c r="C20" s="41"/>
      <c r="D20" s="1">
        <v>10</v>
      </c>
      <c r="E20" s="1">
        <v>10</v>
      </c>
      <c r="G20" s="1">
        <v>10</v>
      </c>
    </row>
    <row r="21" spans="1:8" ht="15.75" hidden="1" x14ac:dyDescent="0.25">
      <c r="A21" s="31" t="s">
        <v>486</v>
      </c>
      <c r="B21" s="22"/>
      <c r="C21" s="1"/>
      <c r="D21" s="31" t="s">
        <v>598</v>
      </c>
      <c r="E21" s="31" t="s">
        <v>481</v>
      </c>
      <c r="G21" s="31" t="s">
        <v>621</v>
      </c>
    </row>
    <row r="22" spans="1:8" ht="15.75" hidden="1" x14ac:dyDescent="0.25">
      <c r="A22" s="31" t="s">
        <v>421</v>
      </c>
      <c r="B22" s="22"/>
      <c r="C22" s="1"/>
      <c r="D22" s="31" t="s">
        <v>419</v>
      </c>
      <c r="E22" s="31" t="s">
        <v>419</v>
      </c>
      <c r="G22" s="31" t="s">
        <v>419</v>
      </c>
    </row>
    <row r="23" spans="1:8" s="1" customFormat="1" hidden="1" x14ac:dyDescent="0.2">
      <c r="A23" s="31"/>
      <c r="B23" s="31"/>
      <c r="H23" s="3"/>
    </row>
    <row r="24" spans="1:8" s="1" customFormat="1" hidden="1" x14ac:dyDescent="0.2">
      <c r="A24" s="1" t="s">
        <v>161</v>
      </c>
      <c r="B24" s="31"/>
      <c r="H24" s="3"/>
    </row>
    <row r="25" spans="1:8" ht="15.75" hidden="1" x14ac:dyDescent="0.25">
      <c r="A25" s="1" t="s">
        <v>297</v>
      </c>
      <c r="B25" s="22"/>
      <c r="C25" s="22"/>
      <c r="D25" s="22"/>
    </row>
    <row r="26" spans="1:8" ht="15.75" hidden="1" x14ac:dyDescent="0.25">
      <c r="A26" s="1" t="s">
        <v>310</v>
      </c>
      <c r="B26" s="22"/>
      <c r="C26" s="41"/>
      <c r="D26" s="1" t="s">
        <v>288</v>
      </c>
      <c r="E26" s="1" t="s">
        <v>288</v>
      </c>
      <c r="G26" s="1" t="s">
        <v>288</v>
      </c>
    </row>
    <row r="27" spans="1:8" s="1" customFormat="1" ht="12.75" hidden="1" customHeight="1" x14ac:dyDescent="0.25">
      <c r="A27" s="1" t="s">
        <v>272</v>
      </c>
      <c r="B27" s="22"/>
      <c r="D27" s="41" t="str">
        <f>CONCATENATE("BUD",NOTES!$D$4)</f>
        <v>BUD2019</v>
      </c>
      <c r="E27" s="41" t="str">
        <f>CONCATENATE("BUD",NOTES!$D$4)</f>
        <v>BUD2019</v>
      </c>
      <c r="G27" s="41" t="str">
        <f>CONCATENATE("BUD",NOTES!$D$4-1)</f>
        <v>BUD2018</v>
      </c>
    </row>
    <row r="28" spans="1:8" ht="15.75" hidden="1" x14ac:dyDescent="0.25">
      <c r="A28" s="1" t="s">
        <v>292</v>
      </c>
      <c r="B28" s="22"/>
      <c r="C28" s="41"/>
      <c r="D28" s="1">
        <v>20</v>
      </c>
      <c r="E28" s="1">
        <v>20</v>
      </c>
      <c r="G28" s="1">
        <v>20</v>
      </c>
    </row>
    <row r="29" spans="1:8" ht="15.75" hidden="1" x14ac:dyDescent="0.25">
      <c r="A29" s="31" t="s">
        <v>278</v>
      </c>
      <c r="B29" s="22"/>
      <c r="C29" s="1"/>
      <c r="D29" s="31" t="s">
        <v>598</v>
      </c>
      <c r="E29" s="31" t="s">
        <v>481</v>
      </c>
      <c r="G29" s="31" t="s">
        <v>621</v>
      </c>
    </row>
    <row r="30" spans="1:8" ht="15.75" hidden="1" x14ac:dyDescent="0.25">
      <c r="A30" s="31" t="s">
        <v>422</v>
      </c>
      <c r="B30" s="22"/>
      <c r="C30" s="1"/>
      <c r="D30" s="31" t="s">
        <v>419</v>
      </c>
      <c r="E30" s="31" t="s">
        <v>419</v>
      </c>
      <c r="G30" s="31" t="s">
        <v>419</v>
      </c>
    </row>
    <row r="31" spans="1:8" s="1" customFormat="1" hidden="1" x14ac:dyDescent="0.2">
      <c r="A31" s="31"/>
      <c r="B31" s="31"/>
      <c r="H31" s="3"/>
    </row>
    <row r="32" spans="1:8" s="1" customFormat="1" hidden="1" x14ac:dyDescent="0.2">
      <c r="A32" s="1" t="s">
        <v>588</v>
      </c>
      <c r="B32" s="31"/>
      <c r="H32" s="3"/>
    </row>
    <row r="33" spans="1:8" ht="15.75" hidden="1" x14ac:dyDescent="0.25">
      <c r="A33" s="1" t="s">
        <v>298</v>
      </c>
      <c r="B33" s="22"/>
      <c r="C33" s="22"/>
      <c r="D33" s="22"/>
    </row>
    <row r="34" spans="1:8" ht="15.75" hidden="1" x14ac:dyDescent="0.25">
      <c r="A34" s="1" t="s">
        <v>311</v>
      </c>
      <c r="B34" s="22"/>
      <c r="C34" s="41"/>
      <c r="D34" s="1" t="s">
        <v>288</v>
      </c>
      <c r="E34" s="1" t="s">
        <v>288</v>
      </c>
      <c r="G34" s="1" t="s">
        <v>288</v>
      </c>
    </row>
    <row r="35" spans="1:8" s="1" customFormat="1" ht="12.75" hidden="1" customHeight="1" x14ac:dyDescent="0.25">
      <c r="A35" s="1" t="s">
        <v>271</v>
      </c>
      <c r="B35" s="22"/>
      <c r="D35" s="41" t="str">
        <f>CONCATENATE("BUD",NOTES!$D$4)</f>
        <v>BUD2019</v>
      </c>
      <c r="E35" s="41" t="str">
        <f>CONCATENATE("BUD",NOTES!$D$4)</f>
        <v>BUD2019</v>
      </c>
      <c r="G35" s="41" t="str">
        <f>CONCATENATE("BUD",NOTES!$D$4-1)</f>
        <v>BUD2018</v>
      </c>
    </row>
    <row r="36" spans="1:8" ht="15.75" hidden="1" x14ac:dyDescent="0.25">
      <c r="A36" s="1" t="s">
        <v>293</v>
      </c>
      <c r="B36" s="22"/>
      <c r="C36" s="41"/>
      <c r="D36" s="1">
        <v>10</v>
      </c>
      <c r="E36" s="1">
        <v>10</v>
      </c>
      <c r="G36" s="1">
        <v>10</v>
      </c>
    </row>
    <row r="37" spans="1:8" ht="15.75" hidden="1" x14ac:dyDescent="0.25">
      <c r="A37" s="31" t="s">
        <v>279</v>
      </c>
      <c r="B37" s="22"/>
      <c r="C37" s="1"/>
      <c r="D37" s="31" t="s">
        <v>598</v>
      </c>
      <c r="E37" s="31" t="s">
        <v>481</v>
      </c>
      <c r="G37" s="31" t="s">
        <v>621</v>
      </c>
    </row>
    <row r="38" spans="1:8" ht="15.75" hidden="1" x14ac:dyDescent="0.25">
      <c r="A38" s="31" t="s">
        <v>425</v>
      </c>
      <c r="B38" s="22"/>
      <c r="C38" s="1"/>
      <c r="D38" s="31" t="s">
        <v>419</v>
      </c>
      <c r="E38" s="31" t="s">
        <v>419</v>
      </c>
      <c r="G38" s="31" t="s">
        <v>419</v>
      </c>
    </row>
    <row r="39" spans="1:8" ht="15.75" hidden="1" x14ac:dyDescent="0.25">
      <c r="A39" s="31"/>
      <c r="B39" s="22"/>
      <c r="C39" s="1"/>
      <c r="D39" s="1"/>
    </row>
    <row r="40" spans="1:8" s="1" customFormat="1" hidden="1" x14ac:dyDescent="0.2">
      <c r="A40" s="1" t="s">
        <v>259</v>
      </c>
      <c r="B40" s="31"/>
      <c r="H40" s="3"/>
    </row>
    <row r="41" spans="1:8" ht="15.75" hidden="1" x14ac:dyDescent="0.25">
      <c r="A41" s="1" t="s">
        <v>299</v>
      </c>
      <c r="B41" s="22"/>
      <c r="C41" s="22"/>
      <c r="D41" s="22"/>
    </row>
    <row r="42" spans="1:8" ht="15.75" hidden="1" x14ac:dyDescent="0.25">
      <c r="A42" s="1" t="s">
        <v>312</v>
      </c>
      <c r="B42" s="22"/>
      <c r="C42" s="41"/>
      <c r="D42" s="1" t="s">
        <v>288</v>
      </c>
      <c r="E42" s="1" t="s">
        <v>288</v>
      </c>
      <c r="G42" s="1" t="s">
        <v>288</v>
      </c>
    </row>
    <row r="43" spans="1:8" s="1" customFormat="1" ht="12.75" hidden="1" customHeight="1" x14ac:dyDescent="0.25">
      <c r="A43" s="1" t="s">
        <v>270</v>
      </c>
      <c r="B43" s="22"/>
      <c r="D43" s="41" t="str">
        <f>CONCATENATE("BUD",NOTES!$D$4)</f>
        <v>BUD2019</v>
      </c>
      <c r="E43" s="41" t="str">
        <f>CONCATENATE("BUD",NOTES!$D$4)</f>
        <v>BUD2019</v>
      </c>
      <c r="G43" s="41" t="str">
        <f>CONCATENATE("BUD",NOTES!$D$4-1)</f>
        <v>BUD2018</v>
      </c>
    </row>
    <row r="44" spans="1:8" ht="15.75" hidden="1" x14ac:dyDescent="0.25">
      <c r="A44" s="1" t="s">
        <v>294</v>
      </c>
      <c r="B44" s="22"/>
      <c r="C44" s="41"/>
      <c r="D44" s="1" t="s">
        <v>487</v>
      </c>
      <c r="E44" s="1" t="s">
        <v>487</v>
      </c>
      <c r="G44" s="1" t="s">
        <v>487</v>
      </c>
    </row>
    <row r="45" spans="1:8" ht="15.75" hidden="1" x14ac:dyDescent="0.25">
      <c r="A45" s="31" t="s">
        <v>280</v>
      </c>
      <c r="B45" s="22"/>
      <c r="C45" s="1"/>
      <c r="D45" s="31" t="s">
        <v>598</v>
      </c>
      <c r="E45" s="31" t="s">
        <v>481</v>
      </c>
      <c r="G45" s="31" t="s">
        <v>621</v>
      </c>
    </row>
    <row r="46" spans="1:8" s="1" customFormat="1" hidden="1" x14ac:dyDescent="0.2">
      <c r="A46" s="31"/>
      <c r="B46" s="31"/>
      <c r="H46" s="3"/>
    </row>
    <row r="47" spans="1:8" ht="15.75" hidden="1" x14ac:dyDescent="0.25">
      <c r="A47" s="31"/>
      <c r="B47" s="22"/>
      <c r="C47" s="1"/>
      <c r="D47" s="31"/>
      <c r="E47" s="31"/>
    </row>
    <row r="48" spans="1:8" s="1" customFormat="1" hidden="1" x14ac:dyDescent="0.2">
      <c r="A48" s="1" t="s">
        <v>199</v>
      </c>
      <c r="B48" s="31"/>
      <c r="H48" s="3"/>
    </row>
    <row r="49" spans="1:8" ht="15.75" hidden="1" x14ac:dyDescent="0.25">
      <c r="A49" s="1" t="s">
        <v>426</v>
      </c>
      <c r="B49" s="22"/>
      <c r="C49" s="22"/>
      <c r="D49" s="22"/>
    </row>
    <row r="50" spans="1:8" ht="15.75" hidden="1" x14ac:dyDescent="0.25">
      <c r="A50" s="1" t="s">
        <v>427</v>
      </c>
      <c r="B50" s="22"/>
      <c r="C50" s="41"/>
      <c r="D50" s="1" t="s">
        <v>288</v>
      </c>
      <c r="E50" s="1" t="s">
        <v>288</v>
      </c>
      <c r="G50" s="1" t="s">
        <v>288</v>
      </c>
    </row>
    <row r="51" spans="1:8" s="1" customFormat="1" ht="12.75" hidden="1" customHeight="1" x14ac:dyDescent="0.25">
      <c r="A51" s="1" t="s">
        <v>508</v>
      </c>
      <c r="B51" s="22"/>
      <c r="D51" s="41" t="str">
        <f>CONCATENATE("BUD",NOTES!$D$4)</f>
        <v>BUD2019</v>
      </c>
      <c r="E51" s="41" t="str">
        <f>CONCATENATE("BUD",NOTES!$D$4)</f>
        <v>BUD2019</v>
      </c>
      <c r="G51" s="41" t="str">
        <f>CONCATENATE("BUD",NOTES!$D$4-1)</f>
        <v>BUD2018</v>
      </c>
    </row>
    <row r="52" spans="1:8" ht="15.75" hidden="1" x14ac:dyDescent="0.25">
      <c r="A52" s="1" t="s">
        <v>428</v>
      </c>
      <c r="B52" s="22"/>
      <c r="C52" s="41"/>
      <c r="D52" s="1">
        <v>10</v>
      </c>
      <c r="E52" s="1">
        <v>10</v>
      </c>
      <c r="G52" s="1">
        <v>10</v>
      </c>
    </row>
    <row r="53" spans="1:8" ht="15.75" hidden="1" x14ac:dyDescent="0.25">
      <c r="A53" s="31" t="s">
        <v>198</v>
      </c>
      <c r="B53" s="22"/>
      <c r="C53" s="1"/>
      <c r="D53" s="31" t="s">
        <v>598</v>
      </c>
      <c r="E53" s="31" t="s">
        <v>481</v>
      </c>
      <c r="G53" s="31" t="s">
        <v>621</v>
      </c>
    </row>
    <row r="54" spans="1:8" ht="15.75" hidden="1" x14ac:dyDescent="0.25">
      <c r="A54" s="31"/>
      <c r="B54" s="22"/>
      <c r="C54" s="1"/>
      <c r="D54" s="31"/>
      <c r="E54" s="31"/>
    </row>
    <row r="55" spans="1:8" s="1" customFormat="1" x14ac:dyDescent="0.2">
      <c r="A55" s="31"/>
      <c r="B55" s="31"/>
      <c r="G55" s="2"/>
      <c r="H55" s="3"/>
    </row>
    <row r="56" spans="1:8" ht="24" hidden="1" customHeight="1" x14ac:dyDescent="0.2">
      <c r="A56" s="43" t="s">
        <v>482</v>
      </c>
      <c r="B56" s="43"/>
      <c r="C56" s="44" t="s">
        <v>313</v>
      </c>
      <c r="D56" s="45">
        <v>5159008184.3000021</v>
      </c>
      <c r="E56" s="46">
        <v>5679759.0599999996</v>
      </c>
      <c r="F56" s="47">
        <f>SUM(D56:E56)</f>
        <v>5164687943.3600025</v>
      </c>
      <c r="G56">
        <v>4798046434.7999992</v>
      </c>
    </row>
    <row r="57" spans="1:8" ht="24" hidden="1" customHeight="1" thickBot="1" x14ac:dyDescent="0.25">
      <c r="A57" s="43" t="s">
        <v>483</v>
      </c>
      <c r="B57" s="43"/>
      <c r="C57" s="48" t="s">
        <v>484</v>
      </c>
      <c r="D57" s="49">
        <v>102454792.88</v>
      </c>
      <c r="E57" s="49">
        <v>4166342.18</v>
      </c>
      <c r="F57" s="38">
        <f>SUM(D57:E57)</f>
        <v>106621135.06</v>
      </c>
      <c r="G57">
        <v>101848688.91000001</v>
      </c>
    </row>
    <row r="58" spans="1:8" s="54" customFormat="1" ht="12.75" hidden="1" customHeight="1" thickBot="1" x14ac:dyDescent="0.25">
      <c r="B58" s="55"/>
      <c r="C58" s="55"/>
      <c r="D58" s="56"/>
      <c r="E58" s="56"/>
      <c r="F58" s="56"/>
    </row>
    <row r="59" spans="1:8" s="21" customFormat="1" ht="24" hidden="1" customHeight="1" thickBot="1" x14ac:dyDescent="0.25">
      <c r="A59" s="63" t="s">
        <v>523</v>
      </c>
      <c r="B59" s="63"/>
      <c r="C59" s="73" t="s">
        <v>524</v>
      </c>
      <c r="D59" s="74">
        <v>1572200316.8500011</v>
      </c>
      <c r="E59" s="74">
        <v>0</v>
      </c>
      <c r="F59" s="70">
        <f>SUM(D59:E59)</f>
        <v>1572200316.8500011</v>
      </c>
      <c r="G59" s="21">
        <v>1532458861.21</v>
      </c>
    </row>
    <row r="60" spans="1:8" s="54" customFormat="1" ht="12.75" hidden="1" customHeight="1" thickBot="1" x14ac:dyDescent="0.25">
      <c r="B60" s="55"/>
      <c r="C60" s="55"/>
      <c r="D60" s="56"/>
      <c r="E60" s="56"/>
      <c r="F60" s="56"/>
    </row>
    <row r="61" spans="1:8" s="1" customFormat="1" hidden="1" x14ac:dyDescent="0.2">
      <c r="A61" s="31"/>
      <c r="B61" s="31"/>
      <c r="G61" s="2"/>
      <c r="H61" s="3"/>
    </row>
    <row r="62" spans="1:8" s="1" customFormat="1" x14ac:dyDescent="0.2">
      <c r="A62" s="31"/>
      <c r="B62" s="31"/>
      <c r="G62" s="2"/>
      <c r="H62" s="3"/>
    </row>
    <row r="63" spans="1:8" s="1" customFormat="1" x14ac:dyDescent="0.2">
      <c r="A63" s="31"/>
      <c r="B63" s="31"/>
      <c r="G63" s="2"/>
      <c r="H63" s="3"/>
    </row>
    <row r="64" spans="1:8" ht="18.75" x14ac:dyDescent="0.3">
      <c r="A64" s="31"/>
      <c r="B64" s="31"/>
      <c r="C64" s="219" t="str">
        <f>"LOCAL AUTHORITY BUDGETS "&amp;NOTES!$D$4</f>
        <v>LOCAL AUTHORITY BUDGETS 2019</v>
      </c>
      <c r="D64" s="219"/>
      <c r="E64" s="219"/>
      <c r="F64" s="219"/>
      <c r="G64" s="219"/>
    </row>
    <row r="65" spans="1:10" x14ac:dyDescent="0.2">
      <c r="A65" s="31"/>
      <c r="B65" s="31"/>
      <c r="C65" s="31"/>
      <c r="D65" s="31"/>
      <c r="E65" s="31"/>
      <c r="F65" s="31"/>
      <c r="G65" s="32"/>
    </row>
    <row r="66" spans="1:10" ht="23.25" customHeight="1" x14ac:dyDescent="0.25">
      <c r="A66" s="1"/>
      <c r="B66" s="1"/>
      <c r="C66" s="40" t="s">
        <v>471</v>
      </c>
      <c r="D66" s="33"/>
      <c r="E66" s="1"/>
      <c r="F66" s="1"/>
      <c r="G66" s="1"/>
    </row>
    <row r="67" spans="1:10" ht="19.5" customHeight="1" x14ac:dyDescent="0.2">
      <c r="A67" s="1"/>
      <c r="B67" s="1"/>
      <c r="C67" s="34" t="str">
        <f>CONCATENATE(("A summary of the expenditure and income from the adopted local authority budgets for  "),NOTES!D4,(" is as follows with comparative budget figures shown for "),NOTES!D4-1)</f>
        <v>A summary of the expenditure and income from the adopted local authority budgets for  2019 is as follows with comparative budget figures shown for 2018</v>
      </c>
      <c r="D67" s="4"/>
      <c r="E67" s="1"/>
      <c r="F67" s="1"/>
      <c r="G67" s="1"/>
    </row>
    <row r="68" spans="1:10" ht="13.5" thickBot="1" x14ac:dyDescent="0.25">
      <c r="A68" s="1"/>
      <c r="B68" s="1"/>
      <c r="C68" s="1"/>
      <c r="D68" s="1"/>
      <c r="E68" s="1"/>
      <c r="F68" s="1"/>
      <c r="G68" s="1"/>
    </row>
    <row r="69" spans="1:10" ht="30" customHeight="1" thickBot="1" x14ac:dyDescent="0.3">
      <c r="A69" s="1"/>
      <c r="B69" s="1"/>
      <c r="C69" s="82"/>
      <c r="D69" s="175" t="str">
        <f>CONCATENATE(NOTES!$D$4," Budgeted Current Expenditure and Income of Local Authorities")</f>
        <v>2019 Budgeted Current Expenditure and Income of Local Authorities</v>
      </c>
      <c r="E69" s="175"/>
      <c r="F69" s="175"/>
      <c r="G69" s="176"/>
    </row>
    <row r="70" spans="1:10" ht="26.25" thickBot="1" x14ac:dyDescent="0.25">
      <c r="A70" s="1"/>
      <c r="B70" s="1"/>
      <c r="C70" s="83"/>
      <c r="D70" s="84" t="s">
        <v>594</v>
      </c>
      <c r="E70" s="84" t="s">
        <v>595</v>
      </c>
      <c r="F70" s="84" t="str">
        <f>CONCATENATE("Total ",NOTES!$D$4," Budget")</f>
        <v>Total 2019 Budget</v>
      </c>
      <c r="G70" s="84" t="str">
        <f>CONCATENATE(("Budget "),NOTES!$D$4-1," (",2,")")</f>
        <v>Budget 2018 (2)</v>
      </c>
    </row>
    <row r="71" spans="1:10" ht="13.5" thickBot="1" x14ac:dyDescent="0.25">
      <c r="A71" s="1"/>
      <c r="B71" s="1"/>
      <c r="C71" s="83"/>
      <c r="D71" s="84" t="s">
        <v>315</v>
      </c>
      <c r="E71" s="84" t="s">
        <v>315</v>
      </c>
      <c r="F71" s="84" t="s">
        <v>315</v>
      </c>
      <c r="G71" s="84" t="s">
        <v>315</v>
      </c>
    </row>
    <row r="72" spans="1:10" s="113" customFormat="1" ht="24" customHeight="1" x14ac:dyDescent="0.25">
      <c r="A72" s="109"/>
      <c r="B72" s="110"/>
      <c r="C72" s="111" t="s">
        <v>477</v>
      </c>
      <c r="D72" s="112">
        <f>D56-D57</f>
        <v>5056553391.420002</v>
      </c>
      <c r="E72" s="112">
        <f>E56-E57</f>
        <v>1513416.8799999994</v>
      </c>
      <c r="F72" s="112">
        <f>SUM(D72:E72)</f>
        <v>5058066808.3000021</v>
      </c>
      <c r="G72" s="173">
        <f>G56-G57</f>
        <v>4696197745.8899994</v>
      </c>
      <c r="J72"/>
    </row>
    <row r="73" spans="1:10" ht="30" customHeight="1" x14ac:dyDescent="0.25">
      <c r="A73" s="37"/>
      <c r="B73" s="31"/>
      <c r="C73" s="78" t="s">
        <v>479</v>
      </c>
      <c r="D73" s="50"/>
      <c r="E73" s="50"/>
      <c r="F73" s="50"/>
      <c r="G73" s="77"/>
    </row>
    <row r="74" spans="1:10" ht="24" customHeight="1" x14ac:dyDescent="0.2">
      <c r="A74" s="1" t="s">
        <v>472</v>
      </c>
      <c r="B74" s="1"/>
      <c r="C74" s="79" t="s">
        <v>478</v>
      </c>
      <c r="D74" s="51">
        <v>1708547763.47</v>
      </c>
      <c r="E74" s="53">
        <v>0</v>
      </c>
      <c r="F74" s="51">
        <f>SUM(D74:E74)</f>
        <v>1708547763.47</v>
      </c>
      <c r="G74" s="80">
        <v>1451999566.5100002</v>
      </c>
    </row>
    <row r="75" spans="1:10" ht="24" customHeight="1" x14ac:dyDescent="0.2">
      <c r="A75" s="1" t="s">
        <v>473</v>
      </c>
      <c r="B75" s="1"/>
      <c r="C75" s="81" t="s">
        <v>596</v>
      </c>
      <c r="D75" s="52">
        <v>393749293</v>
      </c>
      <c r="E75" s="51">
        <v>0</v>
      </c>
      <c r="F75" s="51">
        <f>SUM(D75:E75)</f>
        <v>393749293</v>
      </c>
      <c r="G75" s="77">
        <v>395297649</v>
      </c>
    </row>
    <row r="76" spans="1:10" ht="24" customHeight="1" x14ac:dyDescent="0.2">
      <c r="A76" s="1" t="s">
        <v>474</v>
      </c>
      <c r="B76" s="1"/>
      <c r="C76" s="76" t="s">
        <v>475</v>
      </c>
      <c r="D76" s="50">
        <v>1382056015.2199996</v>
      </c>
      <c r="E76" s="50">
        <v>1513416.88</v>
      </c>
      <c r="F76" s="51">
        <f>SUM(D76:E76)</f>
        <v>1383569432.0999997</v>
      </c>
      <c r="G76" s="77">
        <v>1316441668.1699996</v>
      </c>
    </row>
    <row r="77" spans="1:10" ht="24" customHeight="1" x14ac:dyDescent="0.2">
      <c r="A77" s="1"/>
      <c r="B77" s="1"/>
      <c r="C77" s="81" t="s">
        <v>476</v>
      </c>
      <c r="D77" s="51">
        <f>D59+D79</f>
        <v>1547581910.8600011</v>
      </c>
      <c r="E77" s="51">
        <f>E59+E79</f>
        <v>0</v>
      </c>
      <c r="F77" s="51">
        <f>SUM(D77:E77)</f>
        <v>1547581910.8600011</v>
      </c>
      <c r="G77" s="77">
        <f>G59+G79</f>
        <v>1510631787.22</v>
      </c>
    </row>
    <row r="78" spans="1:10" ht="24" customHeight="1" x14ac:dyDescent="0.2">
      <c r="A78" s="1"/>
      <c r="B78" s="1"/>
      <c r="C78" s="104" t="s">
        <v>71</v>
      </c>
      <c r="D78" s="105">
        <f>SUBTOTAL(9,D74:D77)</f>
        <v>5031934982.5500011</v>
      </c>
      <c r="E78" s="106">
        <f>SUBTOTAL(9,E74:E77)</f>
        <v>1513416.88</v>
      </c>
      <c r="F78" s="107">
        <f>SUBTOTAL(9,F74:F77)</f>
        <v>5033448399.4300003</v>
      </c>
      <c r="G78" s="108">
        <f>SUBTOTAL(9,G74:G77)</f>
        <v>4674370670.8999996</v>
      </c>
    </row>
    <row r="79" spans="1:10" ht="24" customHeight="1" x14ac:dyDescent="0.2">
      <c r="A79" s="1" t="s">
        <v>76</v>
      </c>
      <c r="B79" s="1"/>
      <c r="C79" s="81" t="s">
        <v>597</v>
      </c>
      <c r="D79" s="51">
        <v>-24618405.989999998</v>
      </c>
      <c r="E79" s="51">
        <v>0</v>
      </c>
      <c r="F79" s="51">
        <f>SUM(D79:E79)</f>
        <v>-24618405.989999998</v>
      </c>
      <c r="G79" s="77">
        <v>-21827073.989999998</v>
      </c>
    </row>
    <row r="80" spans="1:10" s="118" customFormat="1" ht="24" customHeight="1" thickBot="1" x14ac:dyDescent="0.3">
      <c r="A80" s="114"/>
      <c r="B80" s="114"/>
      <c r="C80" s="115" t="s">
        <v>281</v>
      </c>
      <c r="D80" s="116">
        <f>D78-D79</f>
        <v>5056553388.5400009</v>
      </c>
      <c r="E80" s="116">
        <f>E78-E79</f>
        <v>1513416.88</v>
      </c>
      <c r="F80" s="116">
        <f>F78-F79</f>
        <v>5058066805.4200001</v>
      </c>
      <c r="G80" s="117">
        <f>G78-G79</f>
        <v>4696197744.8899994</v>
      </c>
      <c r="J80"/>
    </row>
    <row r="81" spans="1:7" x14ac:dyDescent="0.2">
      <c r="A81" s="1"/>
      <c r="B81" s="1"/>
      <c r="C81" s="1"/>
      <c r="D81" s="1"/>
      <c r="E81" s="1"/>
      <c r="F81" s="1"/>
      <c r="G81" s="1"/>
    </row>
    <row r="82" spans="1:7" ht="15.75" x14ac:dyDescent="0.2">
      <c r="A82" s="1"/>
      <c r="B82" s="174" t="s">
        <v>583</v>
      </c>
      <c r="C82" s="1" t="s">
        <v>637</v>
      </c>
      <c r="D82" s="1"/>
      <c r="E82" s="1"/>
      <c r="F82" s="39"/>
      <c r="G82" s="1"/>
    </row>
    <row r="83" spans="1:7" ht="15.75" x14ac:dyDescent="0.2">
      <c r="A83" s="1"/>
      <c r="B83" s="174" t="s">
        <v>584</v>
      </c>
      <c r="C83" s="1" t="str">
        <f>CONCATENATE("Adopted Budget "&amp;NOTES!$D$4-1&amp;".")</f>
        <v>Adopted Budget 2018.</v>
      </c>
      <c r="D83" s="1"/>
      <c r="E83" s="1"/>
      <c r="F83" s="39"/>
      <c r="G83" s="1"/>
    </row>
    <row r="84" spans="1:7" ht="15.75" x14ac:dyDescent="0.2">
      <c r="A84" s="1"/>
      <c r="B84" s="174" t="s">
        <v>585</v>
      </c>
      <c r="C84" s="1" t="s">
        <v>586</v>
      </c>
      <c r="D84" s="1"/>
      <c r="E84" s="1"/>
      <c r="F84" s="10" t="s">
        <v>172</v>
      </c>
      <c r="G84" s="1"/>
    </row>
    <row r="85" spans="1:7" x14ac:dyDescent="0.2">
      <c r="F85" s="154" t="s">
        <v>172</v>
      </c>
    </row>
    <row r="86" spans="1:7" x14ac:dyDescent="0.2">
      <c r="F86" s="154" t="s">
        <v>172</v>
      </c>
    </row>
    <row r="87" spans="1:7" x14ac:dyDescent="0.2">
      <c r="F87" s="154" t="s">
        <v>172</v>
      </c>
    </row>
    <row r="88" spans="1:7" x14ac:dyDescent="0.2">
      <c r="F88" s="155" t="s">
        <v>172</v>
      </c>
    </row>
  </sheetData>
  <mergeCells count="1">
    <mergeCell ref="C64:G6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view="pageBreakPreview" topLeftCell="B42" zoomScale="86" zoomScaleNormal="100" zoomScaleSheetLayoutView="86" workbookViewId="0">
      <selection activeCell="I173" sqref="I173"/>
    </sheetView>
  </sheetViews>
  <sheetFormatPr defaultColWidth="9.140625" defaultRowHeight="12.75" x14ac:dyDescent="0.2"/>
  <cols>
    <col min="1" max="1" width="10" style="55" hidden="1" customWidth="1"/>
    <col min="2" max="2" width="10" style="55" customWidth="1"/>
    <col min="3" max="3" width="14.7109375" style="55" customWidth="1"/>
    <col min="4" max="4" width="45" style="55" customWidth="1"/>
    <col min="5" max="5" width="17" style="55" customWidth="1"/>
    <col min="6" max="6" width="17.140625" style="55" customWidth="1"/>
    <col min="7" max="7" width="10.85546875" style="55" bestFit="1" customWidth="1"/>
    <col min="8" max="8" width="15.28515625" style="55" customWidth="1"/>
    <col min="9" max="9" width="13.5703125" style="55" customWidth="1"/>
    <col min="10" max="10" width="14.5703125" style="55" customWidth="1"/>
    <col min="11" max="11" width="13" style="55" customWidth="1"/>
    <col min="12" max="16384" width="9.140625" style="55"/>
  </cols>
  <sheetData>
    <row r="1" spans="1:9" s="31" customFormat="1" hidden="1" x14ac:dyDescent="0.2">
      <c r="A1" s="31" t="s">
        <v>54</v>
      </c>
    </row>
    <row r="2" spans="1:9" s="31" customFormat="1" hidden="1" x14ac:dyDescent="0.2">
      <c r="A2" s="31" t="s">
        <v>300</v>
      </c>
    </row>
    <row r="3" spans="1:9" s="31" customFormat="1" hidden="1" x14ac:dyDescent="0.2">
      <c r="A3" s="31" t="s">
        <v>307</v>
      </c>
      <c r="E3" s="31" t="s">
        <v>288</v>
      </c>
      <c r="F3" s="31" t="s">
        <v>288</v>
      </c>
    </row>
    <row r="4" spans="1:9" s="31" customFormat="1" ht="12.75" hidden="1" customHeight="1" x14ac:dyDescent="0.25">
      <c r="A4" s="31" t="s">
        <v>507</v>
      </c>
      <c r="B4" s="110"/>
      <c r="E4" s="188" t="str">
        <f>CONCATENATE("BUD",NOTES!$D$4)</f>
        <v>BUD2019</v>
      </c>
      <c r="F4" s="188" t="str">
        <f>CONCATENATE("BUD",NOTES!$D$4)</f>
        <v>BUD2019</v>
      </c>
      <c r="G4" s="188"/>
      <c r="H4" s="188"/>
      <c r="I4" s="188"/>
    </row>
    <row r="5" spans="1:9" s="31" customFormat="1" hidden="1" x14ac:dyDescent="0.2">
      <c r="A5" s="31" t="s">
        <v>289</v>
      </c>
      <c r="E5" s="61">
        <v>10</v>
      </c>
      <c r="F5" s="31">
        <v>20</v>
      </c>
    </row>
    <row r="6" spans="1:9" s="31" customFormat="1" hidden="1" x14ac:dyDescent="0.2">
      <c r="A6" s="31" t="s">
        <v>417</v>
      </c>
      <c r="E6" s="61" t="s">
        <v>418</v>
      </c>
      <c r="F6" s="31" t="s">
        <v>419</v>
      </c>
    </row>
    <row r="7" spans="1:9" s="31" customFormat="1" x14ac:dyDescent="0.2">
      <c r="E7" s="61"/>
    </row>
    <row r="8" spans="1:9" s="31" customFormat="1" hidden="1" x14ac:dyDescent="0.2">
      <c r="A8" s="31" t="s">
        <v>56</v>
      </c>
      <c r="E8" s="61"/>
    </row>
    <row r="9" spans="1:9" s="31" customFormat="1" hidden="1" x14ac:dyDescent="0.2">
      <c r="A9" s="31" t="s">
        <v>295</v>
      </c>
    </row>
    <row r="10" spans="1:9" s="31" customFormat="1" hidden="1" x14ac:dyDescent="0.2">
      <c r="A10" s="31" t="s">
        <v>308</v>
      </c>
      <c r="E10" s="31" t="s">
        <v>288</v>
      </c>
      <c r="F10" s="31" t="s">
        <v>288</v>
      </c>
    </row>
    <row r="11" spans="1:9" s="31" customFormat="1" ht="12.75" hidden="1" customHeight="1" x14ac:dyDescent="0.25">
      <c r="A11" s="31" t="s">
        <v>274</v>
      </c>
      <c r="B11" s="110"/>
      <c r="E11" s="188" t="str">
        <f>CONCATENATE("BUD",NOTES!$D$4)</f>
        <v>BUD2019</v>
      </c>
      <c r="F11" s="188" t="str">
        <f>CONCATENATE("BUD",NOTES!$D$4)</f>
        <v>BUD2019</v>
      </c>
      <c r="G11" s="188"/>
      <c r="H11" s="188"/>
      <c r="I11" s="188"/>
    </row>
    <row r="12" spans="1:9" s="31" customFormat="1" hidden="1" x14ac:dyDescent="0.2">
      <c r="A12" s="31" t="s">
        <v>290</v>
      </c>
      <c r="E12" s="31">
        <v>10</v>
      </c>
      <c r="F12" s="31">
        <v>10</v>
      </c>
    </row>
    <row r="13" spans="1:9" s="31" customFormat="1" hidden="1" x14ac:dyDescent="0.2">
      <c r="A13" s="31" t="s">
        <v>420</v>
      </c>
      <c r="E13" s="31" t="s">
        <v>419</v>
      </c>
      <c r="F13" s="31" t="s">
        <v>419</v>
      </c>
    </row>
    <row r="14" spans="1:9" s="31" customFormat="1" x14ac:dyDescent="0.2">
      <c r="E14" s="61"/>
    </row>
    <row r="15" spans="1:9" s="31" customFormat="1" hidden="1" x14ac:dyDescent="0.2">
      <c r="A15" s="31" t="s">
        <v>57</v>
      </c>
    </row>
    <row r="16" spans="1:9" s="31" customFormat="1" hidden="1" x14ac:dyDescent="0.2">
      <c r="A16" s="31" t="s">
        <v>296</v>
      </c>
    </row>
    <row r="17" spans="1:12" s="31" customFormat="1" hidden="1" x14ac:dyDescent="0.2">
      <c r="A17" s="31" t="s">
        <v>309</v>
      </c>
      <c r="E17" s="31" t="s">
        <v>288</v>
      </c>
      <c r="F17" s="31" t="s">
        <v>288</v>
      </c>
    </row>
    <row r="18" spans="1:12" s="31" customFormat="1" ht="12.75" hidden="1" customHeight="1" x14ac:dyDescent="0.25">
      <c r="A18" s="31" t="s">
        <v>273</v>
      </c>
      <c r="B18" s="110"/>
      <c r="E18" s="188" t="str">
        <f>CONCATENATE("BUD",NOTES!$D$4)</f>
        <v>BUD2019</v>
      </c>
      <c r="F18" s="188" t="str">
        <f>CONCATENATE("BUD",NOTES!$D$4)</f>
        <v>BUD2019</v>
      </c>
      <c r="G18" s="188"/>
      <c r="H18" s="188"/>
      <c r="I18" s="188"/>
    </row>
    <row r="19" spans="1:12" s="31" customFormat="1" hidden="1" x14ac:dyDescent="0.2">
      <c r="A19" s="31" t="s">
        <v>291</v>
      </c>
      <c r="E19" s="61">
        <v>10</v>
      </c>
      <c r="F19" s="31">
        <v>20</v>
      </c>
    </row>
    <row r="20" spans="1:12" s="31" customFormat="1" hidden="1" x14ac:dyDescent="0.2">
      <c r="A20" s="31" t="s">
        <v>421</v>
      </c>
      <c r="E20" s="61" t="s">
        <v>418</v>
      </c>
      <c r="F20" s="31" t="s">
        <v>419</v>
      </c>
    </row>
    <row r="21" spans="1:12" s="31" customFormat="1" x14ac:dyDescent="0.2">
      <c r="E21" s="61"/>
      <c r="F21" s="61"/>
      <c r="H21" s="32"/>
      <c r="I21" s="42"/>
      <c r="K21" s="61"/>
      <c r="L21" s="61"/>
    </row>
    <row r="22" spans="1:12" s="31" customFormat="1" hidden="1" x14ac:dyDescent="0.2">
      <c r="A22" s="31" t="s">
        <v>58</v>
      </c>
      <c r="E22" s="61"/>
    </row>
    <row r="23" spans="1:12" s="31" customFormat="1" hidden="1" x14ac:dyDescent="0.2">
      <c r="A23" s="31" t="s">
        <v>297</v>
      </c>
    </row>
    <row r="24" spans="1:12" s="31" customFormat="1" hidden="1" x14ac:dyDescent="0.2">
      <c r="A24" s="31" t="s">
        <v>310</v>
      </c>
      <c r="E24" s="31" t="s">
        <v>288</v>
      </c>
      <c r="F24" s="31" t="s">
        <v>288</v>
      </c>
    </row>
    <row r="25" spans="1:12" s="31" customFormat="1" ht="12.75" hidden="1" customHeight="1" x14ac:dyDescent="0.25">
      <c r="A25" s="31" t="s">
        <v>272</v>
      </c>
      <c r="B25" s="110"/>
      <c r="E25" s="188" t="str">
        <f>CONCATENATE("BUD",NOTES!$D$4)</f>
        <v>BUD2019</v>
      </c>
      <c r="F25" s="188" t="str">
        <f>CONCATENATE("BUD",NOTES!$D$4)</f>
        <v>BUD2019</v>
      </c>
      <c r="G25" s="188"/>
      <c r="H25" s="188"/>
      <c r="I25" s="188"/>
    </row>
    <row r="26" spans="1:12" s="31" customFormat="1" hidden="1" x14ac:dyDescent="0.2">
      <c r="A26" s="31" t="s">
        <v>292</v>
      </c>
      <c r="E26" s="31">
        <v>10</v>
      </c>
      <c r="F26" s="31">
        <v>10</v>
      </c>
    </row>
    <row r="27" spans="1:12" s="31" customFormat="1" hidden="1" x14ac:dyDescent="0.2">
      <c r="A27" s="31" t="s">
        <v>422</v>
      </c>
      <c r="E27" s="31" t="s">
        <v>419</v>
      </c>
      <c r="F27" s="31" t="s">
        <v>419</v>
      </c>
    </row>
    <row r="28" spans="1:12" s="31" customFormat="1" x14ac:dyDescent="0.2">
      <c r="E28" s="61"/>
      <c r="F28" s="61"/>
      <c r="H28" s="32"/>
      <c r="I28" s="42"/>
      <c r="K28" s="61"/>
      <c r="L28" s="61"/>
    </row>
    <row r="29" spans="1:12" s="31" customFormat="1" hidden="1" x14ac:dyDescent="0.2">
      <c r="A29" s="31" t="s">
        <v>59</v>
      </c>
    </row>
    <row r="30" spans="1:12" s="31" customFormat="1" hidden="1" x14ac:dyDescent="0.2">
      <c r="A30" s="31" t="s">
        <v>298</v>
      </c>
    </row>
    <row r="31" spans="1:12" s="31" customFormat="1" hidden="1" x14ac:dyDescent="0.2">
      <c r="A31" s="31" t="s">
        <v>311</v>
      </c>
      <c r="E31" s="31" t="s">
        <v>288</v>
      </c>
      <c r="F31" s="31" t="s">
        <v>288</v>
      </c>
    </row>
    <row r="32" spans="1:12" s="31" customFormat="1" ht="12.75" hidden="1" customHeight="1" x14ac:dyDescent="0.25">
      <c r="A32" s="31" t="s">
        <v>271</v>
      </c>
      <c r="B32" s="110"/>
      <c r="E32" s="188" t="str">
        <f>CONCATENATE("BUD",NOTES!$D$4)</f>
        <v>BUD2019</v>
      </c>
      <c r="F32" s="188" t="str">
        <f>CONCATENATE("BUD",NOTES!$D$4)</f>
        <v>BUD2019</v>
      </c>
      <c r="G32" s="188"/>
      <c r="H32" s="188"/>
      <c r="I32" s="188"/>
    </row>
    <row r="33" spans="1:10" s="31" customFormat="1" hidden="1" x14ac:dyDescent="0.2">
      <c r="A33" s="31" t="s">
        <v>293</v>
      </c>
      <c r="E33" s="61">
        <v>10</v>
      </c>
      <c r="F33" s="31">
        <v>20</v>
      </c>
    </row>
    <row r="34" spans="1:10" s="31" customFormat="1" hidden="1" x14ac:dyDescent="0.2">
      <c r="A34" s="31" t="s">
        <v>425</v>
      </c>
      <c r="E34" s="61" t="s">
        <v>418</v>
      </c>
      <c r="F34" s="31" t="s">
        <v>419</v>
      </c>
    </row>
    <row r="35" spans="1:10" s="31" customFormat="1" x14ac:dyDescent="0.2">
      <c r="E35" s="61"/>
      <c r="J35" s="189"/>
    </row>
    <row r="36" spans="1:10" s="31" customFormat="1" hidden="1" x14ac:dyDescent="0.2">
      <c r="A36" s="31" t="s">
        <v>60</v>
      </c>
      <c r="E36" s="61"/>
    </row>
    <row r="37" spans="1:10" s="31" customFormat="1" hidden="1" x14ac:dyDescent="0.2">
      <c r="A37" s="31" t="s">
        <v>299</v>
      </c>
    </row>
    <row r="38" spans="1:10" s="31" customFormat="1" hidden="1" x14ac:dyDescent="0.2">
      <c r="A38" s="31" t="s">
        <v>312</v>
      </c>
      <c r="E38" s="31" t="s">
        <v>288</v>
      </c>
      <c r="F38" s="31" t="s">
        <v>288</v>
      </c>
    </row>
    <row r="39" spans="1:10" s="31" customFormat="1" ht="12.75" hidden="1" customHeight="1" x14ac:dyDescent="0.25">
      <c r="A39" s="31" t="s">
        <v>270</v>
      </c>
      <c r="B39" s="110"/>
      <c r="E39" s="188" t="str">
        <f>CONCATENATE("BUD",NOTES!$D$4)</f>
        <v>BUD2019</v>
      </c>
      <c r="F39" s="188" t="str">
        <f>CONCATENATE("BUD",NOTES!$D$4)</f>
        <v>BUD2019</v>
      </c>
      <c r="G39" s="188"/>
      <c r="H39" s="188"/>
      <c r="I39" s="188"/>
    </row>
    <row r="40" spans="1:10" s="31" customFormat="1" hidden="1" x14ac:dyDescent="0.2">
      <c r="A40" s="31" t="s">
        <v>294</v>
      </c>
      <c r="E40" s="31">
        <v>10</v>
      </c>
      <c r="F40" s="31">
        <v>10</v>
      </c>
    </row>
    <row r="41" spans="1:10" s="31" customFormat="1" hidden="1" x14ac:dyDescent="0.2">
      <c r="A41" s="31" t="s">
        <v>432</v>
      </c>
      <c r="E41" s="31" t="s">
        <v>419</v>
      </c>
      <c r="F41" s="31" t="s">
        <v>419</v>
      </c>
    </row>
    <row r="42" spans="1:10" s="31" customFormat="1" x14ac:dyDescent="0.2">
      <c r="E42" s="61"/>
      <c r="J42" s="189"/>
    </row>
    <row r="43" spans="1:10" s="31" customFormat="1" hidden="1" x14ac:dyDescent="0.2">
      <c r="A43" s="31" t="s">
        <v>61</v>
      </c>
    </row>
    <row r="44" spans="1:10" s="31" customFormat="1" hidden="1" x14ac:dyDescent="0.2">
      <c r="A44" s="31" t="s">
        <v>301</v>
      </c>
    </row>
    <row r="45" spans="1:10" s="31" customFormat="1" hidden="1" x14ac:dyDescent="0.2">
      <c r="A45" s="31" t="s">
        <v>302</v>
      </c>
      <c r="E45" s="31" t="s">
        <v>288</v>
      </c>
      <c r="F45" s="31" t="s">
        <v>288</v>
      </c>
    </row>
    <row r="46" spans="1:10" s="31" customFormat="1" ht="12.75" hidden="1" customHeight="1" x14ac:dyDescent="0.25">
      <c r="A46" s="31" t="s">
        <v>269</v>
      </c>
      <c r="B46" s="110"/>
      <c r="E46" s="188" t="str">
        <f>CONCATENATE("BUD",NOTES!$D$4)</f>
        <v>BUD2019</v>
      </c>
      <c r="F46" s="188" t="str">
        <f>CONCATENATE("BUD",NOTES!$D$4)</f>
        <v>BUD2019</v>
      </c>
      <c r="G46" s="188"/>
      <c r="H46" s="188"/>
      <c r="I46" s="188"/>
    </row>
    <row r="47" spans="1:10" s="31" customFormat="1" hidden="1" x14ac:dyDescent="0.2">
      <c r="A47" s="31" t="s">
        <v>303</v>
      </c>
      <c r="E47" s="61">
        <v>10</v>
      </c>
      <c r="F47" s="31">
        <v>20</v>
      </c>
    </row>
    <row r="48" spans="1:10" s="31" customFormat="1" hidden="1" x14ac:dyDescent="0.2">
      <c r="A48" s="31" t="s">
        <v>433</v>
      </c>
      <c r="E48" s="61" t="s">
        <v>418</v>
      </c>
      <c r="F48" s="31" t="s">
        <v>419</v>
      </c>
    </row>
    <row r="49" spans="1:10" s="31" customFormat="1" x14ac:dyDescent="0.2">
      <c r="E49" s="61"/>
      <c r="F49" s="61"/>
      <c r="H49" s="32"/>
      <c r="I49" s="42"/>
    </row>
    <row r="50" spans="1:10" s="31" customFormat="1" hidden="1" x14ac:dyDescent="0.2">
      <c r="A50" s="31" t="s">
        <v>62</v>
      </c>
      <c r="E50" s="61"/>
    </row>
    <row r="51" spans="1:10" s="31" customFormat="1" hidden="1" x14ac:dyDescent="0.2">
      <c r="A51" s="31" t="s">
        <v>304</v>
      </c>
    </row>
    <row r="52" spans="1:10" s="31" customFormat="1" hidden="1" x14ac:dyDescent="0.2">
      <c r="A52" s="31" t="s">
        <v>305</v>
      </c>
      <c r="E52" s="31" t="s">
        <v>288</v>
      </c>
      <c r="F52" s="31" t="s">
        <v>288</v>
      </c>
    </row>
    <row r="53" spans="1:10" s="31" customFormat="1" ht="12.75" hidden="1" customHeight="1" x14ac:dyDescent="0.25">
      <c r="A53" s="31" t="s">
        <v>268</v>
      </c>
      <c r="B53" s="110"/>
      <c r="E53" s="188" t="str">
        <f>CONCATENATE("BUD",NOTES!$D$4)</f>
        <v>BUD2019</v>
      </c>
      <c r="F53" s="188" t="str">
        <f>CONCATENATE("BUD",NOTES!$D$4)</f>
        <v>BUD2019</v>
      </c>
      <c r="G53" s="188"/>
      <c r="H53" s="188"/>
      <c r="I53" s="188"/>
    </row>
    <row r="54" spans="1:10" s="31" customFormat="1" hidden="1" x14ac:dyDescent="0.2">
      <c r="A54" s="31" t="s">
        <v>306</v>
      </c>
      <c r="E54" s="31">
        <v>10</v>
      </c>
      <c r="F54" s="31">
        <v>10</v>
      </c>
    </row>
    <row r="55" spans="1:10" s="31" customFormat="1" hidden="1" x14ac:dyDescent="0.2">
      <c r="A55" s="31" t="s">
        <v>434</v>
      </c>
      <c r="E55" s="31" t="s">
        <v>419</v>
      </c>
      <c r="F55" s="31" t="s">
        <v>419</v>
      </c>
    </row>
    <row r="56" spans="1:10" s="31" customFormat="1" x14ac:dyDescent="0.2">
      <c r="E56" s="61"/>
      <c r="F56" s="61"/>
      <c r="H56" s="32"/>
      <c r="I56" s="42"/>
    </row>
    <row r="57" spans="1:10" s="31" customFormat="1" hidden="1" x14ac:dyDescent="0.2">
      <c r="A57" s="31" t="s">
        <v>63</v>
      </c>
    </row>
    <row r="58" spans="1:10" s="31" customFormat="1" hidden="1" x14ac:dyDescent="0.2">
      <c r="A58" s="31" t="s">
        <v>426</v>
      </c>
    </row>
    <row r="59" spans="1:10" s="31" customFormat="1" hidden="1" x14ac:dyDescent="0.2">
      <c r="A59" s="31" t="s">
        <v>427</v>
      </c>
      <c r="E59" s="31" t="s">
        <v>288</v>
      </c>
      <c r="F59" s="31" t="s">
        <v>288</v>
      </c>
    </row>
    <row r="60" spans="1:10" s="31" customFormat="1" ht="12.75" hidden="1" customHeight="1" x14ac:dyDescent="0.25">
      <c r="A60" s="31" t="s">
        <v>508</v>
      </c>
      <c r="B60" s="110"/>
      <c r="E60" s="188" t="str">
        <f>CONCATENATE("BUD",NOTES!$D$4)</f>
        <v>BUD2019</v>
      </c>
      <c r="F60" s="188" t="str">
        <f>CONCATENATE("BUD",NOTES!$D$4)</f>
        <v>BUD2019</v>
      </c>
      <c r="G60" s="188"/>
      <c r="H60" s="188"/>
      <c r="I60" s="188"/>
    </row>
    <row r="61" spans="1:10" s="31" customFormat="1" hidden="1" x14ac:dyDescent="0.2">
      <c r="A61" s="31" t="s">
        <v>428</v>
      </c>
      <c r="E61" s="61">
        <v>10</v>
      </c>
      <c r="F61" s="31">
        <v>20</v>
      </c>
    </row>
    <row r="62" spans="1:10" s="31" customFormat="1" hidden="1" x14ac:dyDescent="0.2">
      <c r="A62" s="31" t="s">
        <v>430</v>
      </c>
      <c r="E62" s="61" t="s">
        <v>418</v>
      </c>
      <c r="F62" s="31" t="s">
        <v>419</v>
      </c>
    </row>
    <row r="63" spans="1:10" s="31" customFormat="1" ht="12" customHeight="1" x14ac:dyDescent="0.2">
      <c r="E63" s="61"/>
      <c r="J63" s="189"/>
    </row>
    <row r="64" spans="1:10" s="31" customFormat="1" hidden="1" x14ac:dyDescent="0.2">
      <c r="A64" s="31" t="s">
        <v>64</v>
      </c>
      <c r="E64" s="61"/>
    </row>
    <row r="65" spans="1:10" s="31" customFormat="1" hidden="1" x14ac:dyDescent="0.2">
      <c r="A65" s="31" t="s">
        <v>435</v>
      </c>
    </row>
    <row r="66" spans="1:10" s="31" customFormat="1" hidden="1" x14ac:dyDescent="0.2">
      <c r="A66" s="31" t="s">
        <v>436</v>
      </c>
      <c r="E66" s="31" t="s">
        <v>288</v>
      </c>
      <c r="F66" s="31" t="s">
        <v>288</v>
      </c>
    </row>
    <row r="67" spans="1:10" s="31" customFormat="1" ht="12.75" hidden="1" customHeight="1" x14ac:dyDescent="0.25">
      <c r="A67" s="31" t="s">
        <v>509</v>
      </c>
      <c r="B67" s="110"/>
      <c r="E67" s="188" t="str">
        <f>CONCATENATE("BUD",NOTES!$D$4)</f>
        <v>BUD2019</v>
      </c>
      <c r="F67" s="188" t="str">
        <f>CONCATENATE("BUD",NOTES!$D$4)</f>
        <v>BUD2019</v>
      </c>
      <c r="G67" s="188"/>
      <c r="H67" s="188"/>
      <c r="I67" s="188"/>
    </row>
    <row r="68" spans="1:10" s="31" customFormat="1" hidden="1" x14ac:dyDescent="0.2">
      <c r="A68" s="31" t="s">
        <v>437</v>
      </c>
      <c r="E68" s="31">
        <v>10</v>
      </c>
      <c r="F68" s="31">
        <v>10</v>
      </c>
    </row>
    <row r="69" spans="1:10" s="31" customFormat="1" hidden="1" x14ac:dyDescent="0.2">
      <c r="A69" s="31" t="s">
        <v>439</v>
      </c>
      <c r="E69" s="31" t="s">
        <v>419</v>
      </c>
      <c r="F69" s="31" t="s">
        <v>419</v>
      </c>
    </row>
    <row r="70" spans="1:10" s="31" customFormat="1" ht="12" customHeight="1" x14ac:dyDescent="0.2">
      <c r="E70" s="61"/>
      <c r="J70" s="189"/>
    </row>
    <row r="71" spans="1:10" s="31" customFormat="1" hidden="1" x14ac:dyDescent="0.2">
      <c r="A71" s="31" t="s">
        <v>65</v>
      </c>
    </row>
    <row r="72" spans="1:10" s="31" customFormat="1" hidden="1" x14ac:dyDescent="0.2">
      <c r="A72" s="31" t="s">
        <v>440</v>
      </c>
    </row>
    <row r="73" spans="1:10" s="31" customFormat="1" hidden="1" x14ac:dyDescent="0.2">
      <c r="A73" s="31" t="s">
        <v>441</v>
      </c>
      <c r="E73" s="31" t="s">
        <v>288</v>
      </c>
      <c r="F73" s="31" t="s">
        <v>288</v>
      </c>
    </row>
    <row r="74" spans="1:10" s="31" customFormat="1" ht="12.75" hidden="1" customHeight="1" x14ac:dyDescent="0.25">
      <c r="A74" s="31" t="s">
        <v>510</v>
      </c>
      <c r="B74" s="110"/>
      <c r="E74" s="188" t="str">
        <f>CONCATENATE("BUD",NOTES!$D$4)</f>
        <v>BUD2019</v>
      </c>
      <c r="F74" s="188" t="str">
        <f>CONCATENATE("BUD",NOTES!$D$4)</f>
        <v>BUD2019</v>
      </c>
      <c r="G74" s="188"/>
      <c r="H74" s="188"/>
      <c r="I74" s="188"/>
    </row>
    <row r="75" spans="1:10" s="31" customFormat="1" hidden="1" x14ac:dyDescent="0.2">
      <c r="A75" s="31" t="s">
        <v>442</v>
      </c>
      <c r="E75" s="61">
        <v>10</v>
      </c>
      <c r="F75" s="31">
        <v>20</v>
      </c>
    </row>
    <row r="76" spans="1:10" s="31" customFormat="1" hidden="1" x14ac:dyDescent="0.2">
      <c r="A76" s="31" t="s">
        <v>444</v>
      </c>
      <c r="E76" s="61" t="s">
        <v>418</v>
      </c>
      <c r="F76" s="31" t="s">
        <v>419</v>
      </c>
    </row>
    <row r="77" spans="1:10" s="31" customFormat="1" x14ac:dyDescent="0.2">
      <c r="E77" s="61"/>
      <c r="H77" s="32"/>
      <c r="I77" s="42"/>
    </row>
    <row r="78" spans="1:10" s="31" customFormat="1" hidden="1" x14ac:dyDescent="0.2">
      <c r="A78" s="31" t="s">
        <v>66</v>
      </c>
      <c r="E78" s="61"/>
    </row>
    <row r="79" spans="1:10" s="31" customFormat="1" hidden="1" x14ac:dyDescent="0.2">
      <c r="A79" s="31" t="s">
        <v>445</v>
      </c>
    </row>
    <row r="80" spans="1:10" s="31" customFormat="1" hidden="1" x14ac:dyDescent="0.2">
      <c r="A80" s="31" t="s">
        <v>446</v>
      </c>
      <c r="E80" s="31" t="s">
        <v>288</v>
      </c>
      <c r="F80" s="31" t="s">
        <v>288</v>
      </c>
    </row>
    <row r="81" spans="1:10" s="31" customFormat="1" ht="12.75" hidden="1" customHeight="1" x14ac:dyDescent="0.25">
      <c r="A81" s="31" t="s">
        <v>511</v>
      </c>
      <c r="B81" s="110"/>
      <c r="E81" s="188" t="str">
        <f>CONCATENATE("BUD",NOTES!$D$4)</f>
        <v>BUD2019</v>
      </c>
      <c r="F81" s="188" t="str">
        <f>CONCATENATE("BUD",NOTES!$D$4)</f>
        <v>BUD2019</v>
      </c>
      <c r="G81" s="188"/>
      <c r="H81" s="188"/>
      <c r="I81" s="188"/>
    </row>
    <row r="82" spans="1:10" s="31" customFormat="1" hidden="1" x14ac:dyDescent="0.2">
      <c r="A82" s="31" t="s">
        <v>447</v>
      </c>
      <c r="E82" s="31">
        <v>10</v>
      </c>
      <c r="F82" s="31">
        <v>10</v>
      </c>
    </row>
    <row r="83" spans="1:10" s="31" customFormat="1" hidden="1" x14ac:dyDescent="0.2">
      <c r="A83" s="31" t="s">
        <v>449</v>
      </c>
      <c r="E83" s="31" t="s">
        <v>419</v>
      </c>
      <c r="F83" s="31" t="s">
        <v>419</v>
      </c>
    </row>
    <row r="84" spans="1:10" s="31" customFormat="1" x14ac:dyDescent="0.2">
      <c r="E84" s="61"/>
      <c r="H84" s="32"/>
      <c r="I84" s="42"/>
    </row>
    <row r="85" spans="1:10" s="31" customFormat="1" hidden="1" x14ac:dyDescent="0.2">
      <c r="A85" s="31" t="s">
        <v>67</v>
      </c>
    </row>
    <row r="86" spans="1:10" s="31" customFormat="1" hidden="1" x14ac:dyDescent="0.2">
      <c r="A86" s="31" t="s">
        <v>451</v>
      </c>
    </row>
    <row r="87" spans="1:10" s="31" customFormat="1" hidden="1" x14ac:dyDescent="0.2">
      <c r="A87" s="31" t="s">
        <v>452</v>
      </c>
      <c r="E87" s="31" t="s">
        <v>288</v>
      </c>
      <c r="F87" s="31" t="s">
        <v>288</v>
      </c>
    </row>
    <row r="88" spans="1:10" s="31" customFormat="1" ht="12.75" hidden="1" customHeight="1" x14ac:dyDescent="0.25">
      <c r="A88" s="31" t="s">
        <v>512</v>
      </c>
      <c r="B88" s="110"/>
      <c r="E88" s="188" t="str">
        <f>CONCATENATE("BUD",NOTES!$D$4)</f>
        <v>BUD2019</v>
      </c>
      <c r="F88" s="188" t="str">
        <f>CONCATENATE("BUD",NOTES!$D$4)</f>
        <v>BUD2019</v>
      </c>
      <c r="G88" s="188"/>
      <c r="H88" s="188"/>
      <c r="I88" s="188"/>
    </row>
    <row r="89" spans="1:10" s="31" customFormat="1" hidden="1" x14ac:dyDescent="0.2">
      <c r="A89" s="31" t="s">
        <v>453</v>
      </c>
      <c r="E89" s="61">
        <v>10</v>
      </c>
      <c r="F89" s="31">
        <v>20</v>
      </c>
    </row>
    <row r="90" spans="1:10" s="31" customFormat="1" hidden="1" x14ac:dyDescent="0.2">
      <c r="A90" s="31" t="s">
        <v>455</v>
      </c>
      <c r="E90" s="61" t="s">
        <v>418</v>
      </c>
      <c r="F90" s="31" t="s">
        <v>419</v>
      </c>
    </row>
    <row r="91" spans="1:10" s="31" customFormat="1" ht="12" customHeight="1" x14ac:dyDescent="0.2">
      <c r="C91" s="37"/>
      <c r="D91" s="37"/>
      <c r="J91" s="189"/>
    </row>
    <row r="92" spans="1:10" s="31" customFormat="1" hidden="1" x14ac:dyDescent="0.2">
      <c r="A92" s="31" t="s">
        <v>68</v>
      </c>
      <c r="E92" s="61"/>
    </row>
    <row r="93" spans="1:10" s="31" customFormat="1" hidden="1" x14ac:dyDescent="0.2">
      <c r="A93" s="31" t="s">
        <v>456</v>
      </c>
    </row>
    <row r="94" spans="1:10" s="31" customFormat="1" hidden="1" x14ac:dyDescent="0.2">
      <c r="A94" s="31" t="s">
        <v>457</v>
      </c>
      <c r="E94" s="31" t="s">
        <v>288</v>
      </c>
      <c r="F94" s="31" t="s">
        <v>288</v>
      </c>
    </row>
    <row r="95" spans="1:10" s="31" customFormat="1" ht="12.75" hidden="1" customHeight="1" x14ac:dyDescent="0.25">
      <c r="A95" s="31" t="s">
        <v>140</v>
      </c>
      <c r="B95" s="110"/>
      <c r="E95" s="188" t="str">
        <f>CONCATENATE("BUD",NOTES!$D$4)</f>
        <v>BUD2019</v>
      </c>
      <c r="F95" s="188" t="str">
        <f>CONCATENATE("BUD",NOTES!$D$4)</f>
        <v>BUD2019</v>
      </c>
      <c r="G95" s="188"/>
      <c r="H95" s="188"/>
      <c r="I95" s="188"/>
    </row>
    <row r="96" spans="1:10" s="31" customFormat="1" hidden="1" x14ac:dyDescent="0.2">
      <c r="A96" s="31" t="s">
        <v>458</v>
      </c>
      <c r="E96" s="31">
        <v>10</v>
      </c>
      <c r="F96" s="31">
        <v>10</v>
      </c>
    </row>
    <row r="97" spans="1:10" s="31" customFormat="1" hidden="1" x14ac:dyDescent="0.2">
      <c r="A97" s="31" t="s">
        <v>460</v>
      </c>
      <c r="E97" s="31" t="s">
        <v>419</v>
      </c>
      <c r="F97" s="31" t="s">
        <v>419</v>
      </c>
    </row>
    <row r="98" spans="1:10" s="31" customFormat="1" ht="12" customHeight="1" x14ac:dyDescent="0.2">
      <c r="C98" s="37"/>
      <c r="D98" s="37"/>
      <c r="J98" s="189"/>
    </row>
    <row r="99" spans="1:10" s="31" customFormat="1" hidden="1" x14ac:dyDescent="0.2">
      <c r="A99" s="31" t="s">
        <v>69</v>
      </c>
    </row>
    <row r="100" spans="1:10" s="31" customFormat="1" hidden="1" x14ac:dyDescent="0.2">
      <c r="A100" s="31" t="s">
        <v>461</v>
      </c>
    </row>
    <row r="101" spans="1:10" s="31" customFormat="1" hidden="1" x14ac:dyDescent="0.2">
      <c r="A101" s="31" t="s">
        <v>462</v>
      </c>
      <c r="E101" s="31" t="s">
        <v>288</v>
      </c>
      <c r="F101" s="31" t="s">
        <v>288</v>
      </c>
    </row>
    <row r="102" spans="1:10" s="31" customFormat="1" ht="12.75" hidden="1" customHeight="1" x14ac:dyDescent="0.25">
      <c r="A102" s="31" t="s">
        <v>513</v>
      </c>
      <c r="B102" s="110"/>
      <c r="E102" s="188" t="str">
        <f>CONCATENATE("BUD",NOTES!$D$4)</f>
        <v>BUD2019</v>
      </c>
      <c r="F102" s="188" t="str">
        <f>CONCATENATE("BUD",NOTES!$D$4)</f>
        <v>BUD2019</v>
      </c>
      <c r="G102" s="188"/>
      <c r="H102" s="188"/>
      <c r="I102" s="188"/>
    </row>
    <row r="103" spans="1:10" s="31" customFormat="1" hidden="1" x14ac:dyDescent="0.2">
      <c r="A103" s="31" t="s">
        <v>463</v>
      </c>
      <c r="E103" s="61">
        <v>10</v>
      </c>
      <c r="F103" s="31">
        <v>20</v>
      </c>
    </row>
    <row r="104" spans="1:10" s="31" customFormat="1" hidden="1" x14ac:dyDescent="0.2">
      <c r="A104" s="31" t="s">
        <v>465</v>
      </c>
      <c r="E104" s="61" t="s">
        <v>418</v>
      </c>
      <c r="F104" s="31" t="s">
        <v>419</v>
      </c>
    </row>
    <row r="105" spans="1:10" s="31" customFormat="1" x14ac:dyDescent="0.2"/>
    <row r="106" spans="1:10" s="31" customFormat="1" hidden="1" x14ac:dyDescent="0.2">
      <c r="A106" s="31" t="s">
        <v>70</v>
      </c>
      <c r="E106" s="61"/>
    </row>
    <row r="107" spans="1:10" s="31" customFormat="1" hidden="1" x14ac:dyDescent="0.2">
      <c r="A107" s="31" t="s">
        <v>466</v>
      </c>
    </row>
    <row r="108" spans="1:10" s="31" customFormat="1" hidden="1" x14ac:dyDescent="0.2">
      <c r="A108" s="31" t="s">
        <v>467</v>
      </c>
      <c r="E108" s="31" t="s">
        <v>288</v>
      </c>
      <c r="F108" s="31" t="s">
        <v>288</v>
      </c>
    </row>
    <row r="109" spans="1:10" s="31" customFormat="1" ht="12.75" hidden="1" customHeight="1" x14ac:dyDescent="0.25">
      <c r="A109" s="31" t="s">
        <v>514</v>
      </c>
      <c r="B109" s="110"/>
      <c r="E109" s="188" t="str">
        <f>CONCATENATE("BUD",NOTES!$D$4)</f>
        <v>BUD2019</v>
      </c>
      <c r="F109" s="188" t="str">
        <f>CONCATENATE("BUD",NOTES!$D$4)</f>
        <v>BUD2019</v>
      </c>
      <c r="G109" s="188"/>
      <c r="H109" s="188"/>
      <c r="I109" s="188"/>
    </row>
    <row r="110" spans="1:10" s="31" customFormat="1" hidden="1" x14ac:dyDescent="0.2">
      <c r="A110" s="31" t="s">
        <v>468</v>
      </c>
      <c r="E110" s="31">
        <v>10</v>
      </c>
      <c r="F110" s="31">
        <v>10</v>
      </c>
    </row>
    <row r="111" spans="1:10" s="31" customFormat="1" hidden="1" x14ac:dyDescent="0.2">
      <c r="A111" s="31" t="s">
        <v>470</v>
      </c>
      <c r="E111" s="31" t="s">
        <v>419</v>
      </c>
      <c r="F111" s="31" t="s">
        <v>419</v>
      </c>
    </row>
    <row r="112" spans="1:10" s="31" customFormat="1" x14ac:dyDescent="0.2">
      <c r="J112" s="189"/>
    </row>
    <row r="113" spans="1:6" ht="20.100000000000001" hidden="1" customHeight="1" x14ac:dyDescent="0.2">
      <c r="A113" s="55" t="s">
        <v>488</v>
      </c>
      <c r="C113" s="190" t="s">
        <v>515</v>
      </c>
      <c r="D113" s="190"/>
      <c r="E113" s="191">
        <v>1672443398.8199997</v>
      </c>
      <c r="F113" s="191">
        <v>1562727344.79</v>
      </c>
    </row>
    <row r="114" spans="1:6" ht="20.100000000000001" hidden="1" customHeight="1" x14ac:dyDescent="0.2">
      <c r="A114" s="55" t="s">
        <v>489</v>
      </c>
      <c r="C114" s="190" t="s">
        <v>490</v>
      </c>
      <c r="D114" s="190"/>
      <c r="E114" s="192">
        <v>10986743.800000001</v>
      </c>
      <c r="F114" s="193">
        <v>10986743.800000001</v>
      </c>
    </row>
    <row r="115" spans="1:6" ht="20.100000000000001" hidden="1" customHeight="1" x14ac:dyDescent="0.2">
      <c r="A115" s="55" t="s">
        <v>491</v>
      </c>
      <c r="C115" s="190" t="s">
        <v>516</v>
      </c>
      <c r="D115" s="190"/>
      <c r="E115" s="192">
        <v>992387275.17000008</v>
      </c>
      <c r="F115" s="193">
        <v>580196420.96999991</v>
      </c>
    </row>
    <row r="116" spans="1:6" ht="20.100000000000001" hidden="1" customHeight="1" x14ac:dyDescent="0.2">
      <c r="A116" s="55" t="s">
        <v>492</v>
      </c>
      <c r="C116" s="190" t="s">
        <v>490</v>
      </c>
      <c r="D116" s="190"/>
      <c r="E116" s="192">
        <v>3166463.56</v>
      </c>
      <c r="F116" s="193">
        <v>3166463.56</v>
      </c>
    </row>
    <row r="117" spans="1:6" ht="20.100000000000001" hidden="1" customHeight="1" x14ac:dyDescent="0.2">
      <c r="A117" s="55" t="s">
        <v>493</v>
      </c>
      <c r="C117" s="190" t="s">
        <v>517</v>
      </c>
      <c r="D117" s="190"/>
      <c r="E117" s="192">
        <v>382508391.25000006</v>
      </c>
      <c r="F117" s="193">
        <v>344211158.31999999</v>
      </c>
    </row>
    <row r="118" spans="1:6" ht="20.100000000000001" hidden="1" customHeight="1" x14ac:dyDescent="0.2">
      <c r="A118" s="55" t="s">
        <v>494</v>
      </c>
      <c r="C118" s="190" t="s">
        <v>490</v>
      </c>
      <c r="D118" s="190"/>
      <c r="E118" s="192">
        <v>200000</v>
      </c>
      <c r="F118" s="193">
        <v>200000</v>
      </c>
    </row>
    <row r="119" spans="1:6" ht="20.100000000000001" hidden="1" customHeight="1" x14ac:dyDescent="0.2">
      <c r="A119" s="55" t="s">
        <v>495</v>
      </c>
      <c r="C119" s="190" t="s">
        <v>518</v>
      </c>
      <c r="D119" s="190"/>
      <c r="E119" s="192">
        <v>442770084.70000005</v>
      </c>
      <c r="F119" s="193">
        <v>169138145.94999999</v>
      </c>
    </row>
    <row r="120" spans="1:6" ht="20.100000000000001" hidden="1" customHeight="1" x14ac:dyDescent="0.2">
      <c r="A120" s="55" t="s">
        <v>496</v>
      </c>
      <c r="C120" s="190" t="s">
        <v>490</v>
      </c>
      <c r="D120" s="190"/>
      <c r="E120" s="192">
        <v>3445292</v>
      </c>
      <c r="F120" s="193">
        <v>3445292</v>
      </c>
    </row>
    <row r="121" spans="1:6" ht="20.100000000000001" hidden="1" customHeight="1" x14ac:dyDescent="0.2">
      <c r="A121" s="55" t="s">
        <v>497</v>
      </c>
      <c r="C121" s="190" t="s">
        <v>519</v>
      </c>
      <c r="D121" s="190"/>
      <c r="E121" s="192">
        <v>721721708.8499999</v>
      </c>
      <c r="F121" s="193">
        <v>200009828.51999998</v>
      </c>
    </row>
    <row r="122" spans="1:6" ht="20.100000000000001" hidden="1" customHeight="1" x14ac:dyDescent="0.2">
      <c r="A122" s="55" t="s">
        <v>498</v>
      </c>
      <c r="C122" s="190" t="s">
        <v>490</v>
      </c>
      <c r="D122" s="190"/>
      <c r="E122" s="192">
        <v>72554038.039999992</v>
      </c>
      <c r="F122" s="193">
        <v>72554038.039999992</v>
      </c>
    </row>
    <row r="123" spans="1:6" ht="20.100000000000001" hidden="1" customHeight="1" x14ac:dyDescent="0.2">
      <c r="A123" s="55" t="s">
        <v>499</v>
      </c>
      <c r="C123" s="190" t="s">
        <v>520</v>
      </c>
      <c r="D123" s="190"/>
      <c r="E123" s="192">
        <v>484044878.61000001</v>
      </c>
      <c r="F123" s="193">
        <v>64017561.739999987</v>
      </c>
    </row>
    <row r="124" spans="1:6" ht="20.100000000000001" hidden="1" customHeight="1" x14ac:dyDescent="0.2">
      <c r="A124" s="55" t="s">
        <v>500</v>
      </c>
      <c r="C124" s="190" t="s">
        <v>490</v>
      </c>
      <c r="D124" s="190"/>
      <c r="E124" s="192">
        <v>2465530.3199999998</v>
      </c>
      <c r="F124" s="193">
        <v>2465530.3199999998</v>
      </c>
    </row>
    <row r="125" spans="1:6" ht="20.100000000000001" hidden="1" customHeight="1" x14ac:dyDescent="0.2">
      <c r="A125" s="55" t="s">
        <v>501</v>
      </c>
      <c r="C125" s="190" t="s">
        <v>521</v>
      </c>
      <c r="D125" s="190"/>
      <c r="E125" s="192">
        <v>44912212.890000001</v>
      </c>
      <c r="F125" s="193">
        <v>21737008.43999999</v>
      </c>
    </row>
    <row r="126" spans="1:6" ht="20.100000000000001" hidden="1" customHeight="1" x14ac:dyDescent="0.2">
      <c r="A126" s="55" t="s">
        <v>502</v>
      </c>
      <c r="C126" s="190" t="s">
        <v>490</v>
      </c>
      <c r="D126" s="190"/>
      <c r="E126" s="192">
        <v>0</v>
      </c>
      <c r="F126" s="193">
        <v>0</v>
      </c>
    </row>
    <row r="127" spans="1:6" ht="20.100000000000001" hidden="1" customHeight="1" x14ac:dyDescent="0.2">
      <c r="A127" s="55" t="s">
        <v>503</v>
      </c>
      <c r="C127" s="190" t="s">
        <v>522</v>
      </c>
      <c r="D127" s="190"/>
      <c r="E127" s="192">
        <v>423899993.06999987</v>
      </c>
      <c r="F127" s="193">
        <v>256700864.77999997</v>
      </c>
    </row>
    <row r="128" spans="1:6" ht="20.100000000000001" hidden="1" customHeight="1" x14ac:dyDescent="0.2">
      <c r="A128" s="55" t="s">
        <v>504</v>
      </c>
      <c r="C128" s="194" t="s">
        <v>490</v>
      </c>
      <c r="D128" s="194"/>
      <c r="E128" s="195">
        <v>13803067.34</v>
      </c>
      <c r="F128" s="196">
        <v>13803067.34</v>
      </c>
    </row>
    <row r="129" spans="3:12" ht="20.100000000000001" customHeight="1" x14ac:dyDescent="0.2">
      <c r="E129" s="56"/>
      <c r="F129" s="56"/>
    </row>
    <row r="130" spans="3:12" s="31" customFormat="1" ht="25.5" customHeight="1" x14ac:dyDescent="0.2">
      <c r="C130" s="37"/>
      <c r="D130" s="37"/>
      <c r="J130" s="189"/>
    </row>
    <row r="131" spans="3:12" s="31" customFormat="1" ht="18.75" x14ac:dyDescent="0.3">
      <c r="C131" s="219" t="str">
        <f>"LOCAL AUTHORITY BUDGETS "&amp;NOTES!$D$4</f>
        <v>LOCAL AUTHORITY BUDGETS 2019</v>
      </c>
      <c r="D131" s="219"/>
      <c r="E131" s="219"/>
      <c r="F131" s="219"/>
      <c r="G131" s="69"/>
      <c r="H131" s="37"/>
      <c r="I131" s="37"/>
      <c r="J131" s="37"/>
      <c r="K131" s="37"/>
    </row>
    <row r="132" spans="3:12" s="31" customFormat="1" x14ac:dyDescent="0.2">
      <c r="C132" s="37"/>
      <c r="D132" s="37"/>
      <c r="H132" s="37"/>
      <c r="I132" s="37"/>
      <c r="J132" s="37"/>
      <c r="K132" s="37"/>
    </row>
    <row r="133" spans="3:12" s="31" customFormat="1" ht="18.75" x14ac:dyDescent="0.3">
      <c r="C133" s="220" t="str">
        <f>CONCATENATE("Summary of Current Income and Expenditure by Division ",NOTES!$D$4)</f>
        <v>Summary of Current Income and Expenditure by Division 2019</v>
      </c>
      <c r="D133" s="221"/>
      <c r="E133" s="221"/>
      <c r="F133" s="222"/>
      <c r="H133" s="37"/>
      <c r="I133" s="37"/>
      <c r="J133" s="37"/>
      <c r="K133" s="37"/>
    </row>
    <row r="134" spans="3:12" s="31" customFormat="1" x14ac:dyDescent="0.2">
      <c r="C134" s="197" t="s">
        <v>505</v>
      </c>
      <c r="D134" s="198"/>
      <c r="E134" s="199" t="s">
        <v>313</v>
      </c>
      <c r="F134" s="199" t="s">
        <v>314</v>
      </c>
      <c r="H134" s="37"/>
      <c r="I134" s="37"/>
      <c r="J134" s="37"/>
      <c r="K134" s="37"/>
    </row>
    <row r="135" spans="3:12" s="31" customFormat="1" x14ac:dyDescent="0.2">
      <c r="C135" s="200"/>
      <c r="D135" s="201"/>
      <c r="E135" s="199" t="s">
        <v>315</v>
      </c>
      <c r="F135" s="199" t="s">
        <v>315</v>
      </c>
      <c r="H135" s="37"/>
      <c r="I135" s="37"/>
      <c r="J135" s="37"/>
      <c r="K135" s="37"/>
    </row>
    <row r="136" spans="3:12" s="31" customFormat="1" x14ac:dyDescent="0.2">
      <c r="C136" s="190" t="s">
        <v>525</v>
      </c>
      <c r="D136" s="55" t="s">
        <v>533</v>
      </c>
      <c r="E136" s="202">
        <f>E113-E114</f>
        <v>1661456655.0199997</v>
      </c>
      <c r="F136" s="203">
        <f>F113-F114</f>
        <v>1551740600.99</v>
      </c>
      <c r="G136" s="61"/>
      <c r="H136" s="37"/>
      <c r="I136" s="37"/>
      <c r="J136" s="37"/>
      <c r="K136" s="37"/>
      <c r="L136" s="61"/>
    </row>
    <row r="137" spans="3:12" s="31" customFormat="1" x14ac:dyDescent="0.2">
      <c r="C137" s="190" t="s">
        <v>526</v>
      </c>
      <c r="D137" s="55" t="s">
        <v>534</v>
      </c>
      <c r="E137" s="202">
        <f>E115-E116</f>
        <v>989220811.61000013</v>
      </c>
      <c r="F137" s="204">
        <f>F115-F116</f>
        <v>577029957.40999997</v>
      </c>
      <c r="G137" s="61"/>
      <c r="H137" s="37"/>
      <c r="I137" s="37"/>
      <c r="J137" s="37"/>
      <c r="K137" s="37"/>
      <c r="L137" s="61"/>
    </row>
    <row r="138" spans="3:12" s="31" customFormat="1" x14ac:dyDescent="0.2">
      <c r="C138" s="190" t="s">
        <v>527</v>
      </c>
      <c r="D138" s="55" t="s">
        <v>535</v>
      </c>
      <c r="E138" s="202">
        <f>E117-E118</f>
        <v>382308391.25000006</v>
      </c>
      <c r="F138" s="204">
        <f>F117-F118</f>
        <v>344011158.31999999</v>
      </c>
      <c r="H138" s="37"/>
      <c r="I138" s="37"/>
      <c r="J138" s="37"/>
      <c r="K138" s="37"/>
    </row>
    <row r="139" spans="3:12" s="31" customFormat="1" x14ac:dyDescent="0.2">
      <c r="C139" s="190" t="s">
        <v>528</v>
      </c>
      <c r="D139" s="55" t="s">
        <v>536</v>
      </c>
      <c r="E139" s="202">
        <f>E119-E120</f>
        <v>439324792.70000005</v>
      </c>
      <c r="F139" s="204">
        <f>F119-F120</f>
        <v>165692853.94999999</v>
      </c>
      <c r="H139" s="37"/>
      <c r="I139" s="37"/>
      <c r="J139" s="37"/>
      <c r="K139" s="37"/>
      <c r="L139" s="61"/>
    </row>
    <row r="140" spans="3:12" s="31" customFormat="1" x14ac:dyDescent="0.2">
      <c r="C140" s="190" t="s">
        <v>529</v>
      </c>
      <c r="D140" s="55" t="s">
        <v>537</v>
      </c>
      <c r="E140" s="202">
        <f>E121-E122</f>
        <v>649167670.80999994</v>
      </c>
      <c r="F140" s="204">
        <f>F121-F122</f>
        <v>127455790.47999999</v>
      </c>
      <c r="H140" s="37"/>
      <c r="I140" s="37"/>
      <c r="J140" s="37"/>
      <c r="K140" s="37"/>
      <c r="L140" s="62"/>
    </row>
    <row r="141" spans="3:12" s="31" customFormat="1" x14ac:dyDescent="0.2">
      <c r="C141" s="190" t="s">
        <v>530</v>
      </c>
      <c r="D141" s="55" t="s">
        <v>538</v>
      </c>
      <c r="E141" s="202">
        <f>E123-E124</f>
        <v>481579348.29000002</v>
      </c>
      <c r="F141" s="204">
        <f>F123-F124</f>
        <v>61552031.419999987</v>
      </c>
      <c r="H141" s="37"/>
      <c r="I141" s="37"/>
      <c r="J141" s="37"/>
      <c r="K141" s="37"/>
      <c r="L141" s="62"/>
    </row>
    <row r="142" spans="3:12" s="31" customFormat="1" x14ac:dyDescent="0.2">
      <c r="C142" s="190" t="s">
        <v>531</v>
      </c>
      <c r="D142" s="205" t="s">
        <v>539</v>
      </c>
      <c r="E142" s="202">
        <f>E125-E126</f>
        <v>44912212.890000001</v>
      </c>
      <c r="F142" s="204">
        <f>F125-F126</f>
        <v>21737008.43999999</v>
      </c>
      <c r="H142" s="37"/>
      <c r="I142" s="37"/>
      <c r="J142" s="37"/>
      <c r="K142" s="37"/>
    </row>
    <row r="143" spans="3:12" s="31" customFormat="1" x14ac:dyDescent="0.2">
      <c r="C143" s="190" t="s">
        <v>532</v>
      </c>
      <c r="D143" s="55" t="s">
        <v>540</v>
      </c>
      <c r="E143" s="202">
        <f>E127-E128</f>
        <v>410096925.7299999</v>
      </c>
      <c r="F143" s="204">
        <f>F127-F128</f>
        <v>242897797.43999997</v>
      </c>
      <c r="H143" s="37"/>
      <c r="I143" s="37"/>
      <c r="J143" s="37"/>
      <c r="K143" s="37"/>
    </row>
    <row r="144" spans="3:12" s="31" customFormat="1" x14ac:dyDescent="0.2">
      <c r="C144" s="194"/>
      <c r="D144" s="55"/>
      <c r="E144" s="202"/>
      <c r="F144" s="204"/>
      <c r="H144" s="37"/>
      <c r="I144" s="37"/>
      <c r="J144" s="37"/>
      <c r="K144" s="37"/>
    </row>
    <row r="145" spans="1:12" s="31" customFormat="1" ht="13.5" x14ac:dyDescent="0.25">
      <c r="C145" s="206" t="s">
        <v>541</v>
      </c>
      <c r="D145" s="207"/>
      <c r="E145" s="208">
        <f>SUM(E136:E144)</f>
        <v>5058066808.3000002</v>
      </c>
      <c r="F145" s="209">
        <f>SUM(F136:F144)</f>
        <v>3092117198.4500003</v>
      </c>
      <c r="H145" s="37"/>
      <c r="I145" s="37"/>
      <c r="J145" s="37"/>
      <c r="K145" s="37"/>
    </row>
    <row r="146" spans="1:12" s="31" customFormat="1" x14ac:dyDescent="0.2">
      <c r="C146" s="190"/>
      <c r="D146" s="210"/>
      <c r="E146" s="202"/>
      <c r="F146" s="204"/>
      <c r="H146" s="37"/>
      <c r="I146" s="37"/>
      <c r="J146" s="37"/>
      <c r="K146" s="37"/>
    </row>
    <row r="147" spans="1:12" s="31" customFormat="1" x14ac:dyDescent="0.2">
      <c r="C147" s="190" t="s">
        <v>476</v>
      </c>
      <c r="D147" s="205"/>
      <c r="E147" s="202"/>
      <c r="F147" s="204">
        <f>'Exp &amp; Inc by AUTHTYPE'!$F$77</f>
        <v>1547581910.8600011</v>
      </c>
      <c r="H147" s="37"/>
      <c r="I147" s="37"/>
      <c r="J147" s="37"/>
      <c r="K147" s="37"/>
    </row>
    <row r="148" spans="1:12" s="31" customFormat="1" x14ac:dyDescent="0.2">
      <c r="C148" s="190" t="s">
        <v>506</v>
      </c>
      <c r="D148" s="205"/>
      <c r="E148" s="202"/>
      <c r="F148" s="204">
        <f>'Exp &amp; Inc by AUTHTYPE'!$F$75</f>
        <v>393749293</v>
      </c>
      <c r="H148" s="37"/>
      <c r="I148" s="37"/>
      <c r="J148" s="37"/>
      <c r="K148" s="37"/>
    </row>
    <row r="149" spans="1:12" s="31" customFormat="1" x14ac:dyDescent="0.2">
      <c r="C149" s="190" t="s">
        <v>0</v>
      </c>
      <c r="D149" s="205"/>
      <c r="E149" s="202"/>
      <c r="F149" s="204">
        <f>'Exp &amp; Inc by AUTHTYPE'!$F$79</f>
        <v>-24618405.989999998</v>
      </c>
      <c r="H149" s="37"/>
      <c r="I149" s="37"/>
      <c r="J149" s="37"/>
      <c r="K149" s="37"/>
    </row>
    <row r="150" spans="1:12" s="31" customFormat="1" x14ac:dyDescent="0.2">
      <c r="C150" s="211"/>
      <c r="D150" s="212"/>
      <c r="E150" s="213"/>
      <c r="F150" s="214"/>
      <c r="G150" s="61"/>
      <c r="H150" s="37"/>
      <c r="I150" s="37"/>
      <c r="J150" s="37"/>
      <c r="K150" s="37"/>
      <c r="L150" s="61"/>
    </row>
    <row r="151" spans="1:12" s="31" customFormat="1" ht="13.5" x14ac:dyDescent="0.25">
      <c r="C151" s="206" t="s">
        <v>287</v>
      </c>
      <c r="D151" s="207"/>
      <c r="E151" s="208">
        <f>SUM(E145:E150)</f>
        <v>5058066808.3000002</v>
      </c>
      <c r="F151" s="209">
        <f>F145+F147+F148-F149</f>
        <v>5058066808.3000011</v>
      </c>
      <c r="H151" s="37"/>
      <c r="I151" s="37"/>
      <c r="J151" s="37"/>
      <c r="K151" s="37"/>
    </row>
    <row r="152" spans="1:12" s="31" customFormat="1" x14ac:dyDescent="0.2">
      <c r="E152" s="61"/>
      <c r="H152" s="32"/>
      <c r="I152" s="42"/>
    </row>
    <row r="153" spans="1:12" s="31" customFormat="1" x14ac:dyDescent="0.2">
      <c r="E153" s="62"/>
      <c r="F153" s="153" t="s">
        <v>172</v>
      </c>
      <c r="G153" s="152"/>
      <c r="H153" s="32"/>
      <c r="I153" s="42"/>
    </row>
    <row r="154" spans="1:12" s="31" customFormat="1" x14ac:dyDescent="0.2">
      <c r="A154" s="55"/>
      <c r="E154" s="62"/>
      <c r="F154" s="62"/>
      <c r="H154" s="32"/>
      <c r="I154" s="42"/>
    </row>
    <row r="155" spans="1:12" s="31" customFormat="1" x14ac:dyDescent="0.2">
      <c r="C155" s="31" t="s">
        <v>1</v>
      </c>
      <c r="E155" s="61"/>
      <c r="J155" s="189"/>
    </row>
    <row r="156" spans="1:12" s="31" customFormat="1" x14ac:dyDescent="0.2">
      <c r="J156" s="189"/>
    </row>
    <row r="157" spans="1:12" s="31" customFormat="1" x14ac:dyDescent="0.2">
      <c r="C157" s="37"/>
      <c r="D157" s="37"/>
      <c r="J157" s="189"/>
    </row>
    <row r="158" spans="1:12" s="31" customFormat="1" x14ac:dyDescent="0.2">
      <c r="E158" s="61"/>
      <c r="J158" s="189"/>
    </row>
    <row r="159" spans="1:12" s="31" customFormat="1" x14ac:dyDescent="0.2">
      <c r="E159" s="61"/>
      <c r="J159" s="189"/>
    </row>
    <row r="160" spans="1:12" s="31" customFormat="1" x14ac:dyDescent="0.2">
      <c r="E160" s="61"/>
      <c r="J160" s="189"/>
    </row>
    <row r="161" spans="5:12" s="31" customFormat="1" x14ac:dyDescent="0.2">
      <c r="F161" s="61"/>
      <c r="G161" s="61"/>
      <c r="H161" s="32"/>
      <c r="I161" s="42"/>
      <c r="K161" s="61"/>
      <c r="L161" s="61"/>
    </row>
    <row r="162" spans="5:12" s="31" customFormat="1" x14ac:dyDescent="0.2">
      <c r="F162" s="61"/>
      <c r="G162" s="61"/>
      <c r="H162" s="32"/>
      <c r="I162" s="42"/>
      <c r="K162" s="61"/>
      <c r="L162" s="61"/>
    </row>
    <row r="163" spans="5:12" s="31" customFormat="1" x14ac:dyDescent="0.2">
      <c r="H163" s="32"/>
      <c r="I163" s="42"/>
    </row>
    <row r="164" spans="5:12" s="31" customFormat="1" x14ac:dyDescent="0.2">
      <c r="E164" s="61"/>
      <c r="H164" s="32"/>
      <c r="I164" s="42"/>
      <c r="K164" s="61"/>
    </row>
    <row r="165" spans="5:12" s="31" customFormat="1" x14ac:dyDescent="0.2">
      <c r="E165" s="62"/>
      <c r="F165" s="62"/>
      <c r="H165" s="32"/>
      <c r="I165" s="42"/>
      <c r="K165" s="62"/>
      <c r="L165" s="62"/>
    </row>
    <row r="166" spans="5:12" s="31" customFormat="1" x14ac:dyDescent="0.2">
      <c r="E166" s="62"/>
      <c r="F166" s="62"/>
      <c r="H166" s="32"/>
      <c r="I166" s="42"/>
      <c r="K166" s="62"/>
      <c r="L166" s="62"/>
    </row>
    <row r="167" spans="5:12" s="31" customFormat="1" x14ac:dyDescent="0.2">
      <c r="E167" s="61"/>
      <c r="J167" s="189"/>
    </row>
    <row r="168" spans="5:12" s="31" customFormat="1" x14ac:dyDescent="0.2"/>
    <row r="169" spans="5:12" s="31" customFormat="1" x14ac:dyDescent="0.2"/>
    <row r="170" spans="5:12" s="31" customFormat="1" x14ac:dyDescent="0.2"/>
    <row r="171" spans="5:12" s="31" customFormat="1" x14ac:dyDescent="0.2">
      <c r="J171" s="32"/>
      <c r="K171" s="42"/>
    </row>
    <row r="172" spans="5:12" s="31" customFormat="1" x14ac:dyDescent="0.2">
      <c r="J172" s="32"/>
      <c r="K172" s="42"/>
    </row>
    <row r="173" spans="5:12" s="31" customFormat="1" x14ac:dyDescent="0.2">
      <c r="E173" s="61"/>
      <c r="J173" s="189"/>
    </row>
    <row r="174" spans="5:12" s="31" customFormat="1" x14ac:dyDescent="0.2"/>
    <row r="175" spans="5:12" s="31" customFormat="1" x14ac:dyDescent="0.2"/>
    <row r="176" spans="5:12" s="31" customFormat="1" x14ac:dyDescent="0.2"/>
    <row r="177" spans="1:11" s="31" customFormat="1" x14ac:dyDescent="0.2">
      <c r="J177" s="32"/>
      <c r="K177" s="42"/>
    </row>
    <row r="178" spans="1:11" s="31" customFormat="1" x14ac:dyDescent="0.2">
      <c r="J178" s="32"/>
      <c r="K178" s="42"/>
    </row>
    <row r="179" spans="1:11" s="37" customFormat="1" x14ac:dyDescent="0.2"/>
    <row r="180" spans="1:11" s="31" customFormat="1" x14ac:dyDescent="0.2"/>
    <row r="181" spans="1:11" s="31" customFormat="1" x14ac:dyDescent="0.2"/>
    <row r="182" spans="1:11" s="31" customFormat="1" x14ac:dyDescent="0.2"/>
    <row r="183" spans="1:11" s="31" customFormat="1" x14ac:dyDescent="0.2"/>
    <row r="184" spans="1:11" s="31" customFormat="1" x14ac:dyDescent="0.2"/>
    <row r="185" spans="1:11" s="31" customFormat="1" x14ac:dyDescent="0.2"/>
    <row r="186" spans="1:11" s="31" customFormat="1" x14ac:dyDescent="0.2"/>
    <row r="187" spans="1:11" s="31" customFormat="1" x14ac:dyDescent="0.2"/>
    <row r="188" spans="1:11" s="31" customFormat="1" x14ac:dyDescent="0.2"/>
    <row r="189" spans="1:11" s="31" customFormat="1" x14ac:dyDescent="0.2"/>
    <row r="190" spans="1:11" s="31" customFormat="1" x14ac:dyDescent="0.2"/>
    <row r="191" spans="1:11" s="31" customFormat="1" x14ac:dyDescent="0.2"/>
    <row r="192" spans="1:11" s="31" customFormat="1" ht="18.75" x14ac:dyDescent="0.3">
      <c r="A192" s="187"/>
      <c r="B192" s="187"/>
      <c r="C192" s="187"/>
      <c r="D192" s="187"/>
      <c r="E192" s="187"/>
      <c r="F192" s="187"/>
      <c r="G192" s="187"/>
      <c r="H192" s="187"/>
      <c r="I192" s="187"/>
    </row>
    <row r="193" spans="1:10" s="31" customFormat="1" x14ac:dyDescent="0.2">
      <c r="J193" s="189"/>
    </row>
    <row r="194" spans="1:10" s="31" customFormat="1" x14ac:dyDescent="0.2">
      <c r="J194" s="189"/>
    </row>
    <row r="195" spans="1:10" s="31" customFormat="1" x14ac:dyDescent="0.2">
      <c r="C195" s="37"/>
      <c r="D195" s="37"/>
      <c r="E195" s="37"/>
      <c r="J195" s="189"/>
    </row>
    <row r="196" spans="1:10" s="31" customFormat="1" x14ac:dyDescent="0.2">
      <c r="J196" s="189"/>
    </row>
    <row r="197" spans="1:10" s="31" customFormat="1" x14ac:dyDescent="0.2">
      <c r="A197" s="37"/>
      <c r="B197" s="37"/>
      <c r="F197" s="37"/>
      <c r="G197" s="37"/>
      <c r="H197" s="37"/>
      <c r="I197" s="37"/>
      <c r="J197" s="189"/>
    </row>
    <row r="198" spans="1:10" s="31" customFormat="1" x14ac:dyDescent="0.2">
      <c r="J198" s="189"/>
    </row>
    <row r="199" spans="1:10" s="31" customFormat="1" x14ac:dyDescent="0.2">
      <c r="J199" s="189"/>
    </row>
    <row r="200" spans="1:10" s="31" customFormat="1" x14ac:dyDescent="0.2">
      <c r="C200" s="37"/>
      <c r="D200" s="37"/>
      <c r="E200" s="37"/>
      <c r="J200" s="189"/>
    </row>
    <row r="201" spans="1:10" s="31" customFormat="1" x14ac:dyDescent="0.2">
      <c r="J201" s="189"/>
    </row>
    <row r="202" spans="1:10" s="31" customFormat="1" x14ac:dyDescent="0.2">
      <c r="A202" s="37"/>
      <c r="B202" s="37"/>
      <c r="F202" s="37"/>
      <c r="G202" s="37"/>
      <c r="H202" s="37"/>
      <c r="I202" s="37"/>
      <c r="J202" s="189"/>
    </row>
    <row r="203" spans="1:10" s="31" customFormat="1" x14ac:dyDescent="0.2">
      <c r="J203" s="189"/>
    </row>
    <row r="204" spans="1:10" s="31" customFormat="1" x14ac:dyDescent="0.2">
      <c r="J204" s="189"/>
    </row>
    <row r="205" spans="1:10" s="31" customFormat="1" x14ac:dyDescent="0.2">
      <c r="J205" s="189"/>
    </row>
    <row r="206" spans="1:10" s="31" customFormat="1" x14ac:dyDescent="0.2">
      <c r="J206" s="189"/>
    </row>
    <row r="207" spans="1:10" s="31" customFormat="1" x14ac:dyDescent="0.2">
      <c r="J207" s="189"/>
    </row>
    <row r="208" spans="1:10" s="31" customFormat="1" x14ac:dyDescent="0.2">
      <c r="J208" s="189"/>
    </row>
    <row r="209" spans="3:10" s="31" customFormat="1" x14ac:dyDescent="0.2">
      <c r="J209" s="189"/>
    </row>
    <row r="210" spans="3:10" s="31" customFormat="1" x14ac:dyDescent="0.2">
      <c r="C210" s="37"/>
      <c r="D210" s="37"/>
      <c r="E210" s="37"/>
      <c r="J210" s="189"/>
    </row>
    <row r="211" spans="3:10" s="31" customFormat="1" x14ac:dyDescent="0.2">
      <c r="J211" s="189"/>
    </row>
  </sheetData>
  <mergeCells count="2">
    <mergeCell ref="C131:F131"/>
    <mergeCell ref="C133:F13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B6" workbookViewId="0">
      <selection activeCell="C8" sqref="C8"/>
    </sheetView>
  </sheetViews>
  <sheetFormatPr defaultColWidth="17.28515625" defaultRowHeight="12.75" x14ac:dyDescent="0.2"/>
  <cols>
    <col min="1" max="1" width="17.28515625" style="1" hidden="1" customWidth="1"/>
    <col min="2" max="2" width="31.85546875" style="1" customWidth="1"/>
    <col min="3" max="3" width="15.28515625" style="1" customWidth="1"/>
    <col min="4" max="4" width="17.28515625" style="1" customWidth="1"/>
    <col min="5" max="5" width="21.5703125" style="1" customWidth="1"/>
    <col min="6" max="6" width="23" style="1" customWidth="1"/>
    <col min="7" max="16384" width="17.28515625" style="1"/>
  </cols>
  <sheetData>
    <row r="1" spans="2:7" s="57" customFormat="1" ht="28.5" customHeight="1" x14ac:dyDescent="0.3">
      <c r="B1" s="223" t="str">
        <f>CONCATENATE("TOTAL REVENUE INCOME ",NOTES!$D$4)</f>
        <v>TOTAL REVENUE INCOME 2019</v>
      </c>
      <c r="C1" s="223"/>
      <c r="D1" s="223"/>
      <c r="E1" s="223"/>
      <c r="F1" s="223"/>
      <c r="G1" s="72"/>
    </row>
    <row r="2" spans="2:7" s="57" customFormat="1" ht="28.5" customHeight="1" x14ac:dyDescent="0.3">
      <c r="B2" s="71"/>
      <c r="C2" s="71"/>
      <c r="D2" s="71"/>
      <c r="E2" s="71"/>
      <c r="F2" s="71"/>
      <c r="G2" s="72"/>
    </row>
    <row r="3" spans="2:7" s="57" customFormat="1" ht="28.5" customHeight="1" x14ac:dyDescent="0.3">
      <c r="B3" s="71"/>
      <c r="C3" s="71"/>
      <c r="D3" s="71"/>
      <c r="E3" s="71"/>
      <c r="F3" s="71"/>
      <c r="G3" s="72"/>
    </row>
    <row r="4" spans="2:7" s="57" customFormat="1" ht="28.5" customHeight="1" x14ac:dyDescent="0.3">
      <c r="B4" s="71"/>
      <c r="C4" s="71"/>
      <c r="D4" s="71"/>
      <c r="E4" s="71"/>
      <c r="F4" s="71"/>
      <c r="G4" s="72"/>
    </row>
    <row r="5" spans="2:7" s="57" customFormat="1" ht="28.5" customHeight="1" x14ac:dyDescent="0.3">
      <c r="B5" s="71"/>
      <c r="C5" s="71"/>
      <c r="D5" s="71"/>
      <c r="E5" s="71"/>
      <c r="F5" s="71"/>
      <c r="G5" s="72"/>
    </row>
    <row r="6" spans="2:7" s="57" customFormat="1" ht="28.5" customHeight="1" x14ac:dyDescent="0.3">
      <c r="B6" s="71"/>
      <c r="C6" s="71"/>
      <c r="D6" s="71"/>
      <c r="E6" s="71"/>
      <c r="F6" s="71"/>
      <c r="G6" s="72"/>
    </row>
    <row r="7" spans="2:7" s="57" customFormat="1" x14ac:dyDescent="0.2"/>
    <row r="8" spans="2:7" s="57" customFormat="1" x14ac:dyDescent="0.2"/>
    <row r="9" spans="2:7" s="57" customFormat="1" x14ac:dyDescent="0.2"/>
    <row r="10" spans="2:7" s="57" customFormat="1" x14ac:dyDescent="0.2"/>
    <row r="11" spans="2:7" s="57" customFormat="1" x14ac:dyDescent="0.2"/>
    <row r="12" spans="2:7" s="57" customFormat="1" x14ac:dyDescent="0.2"/>
    <row r="13" spans="2:7" s="57" customFormat="1" x14ac:dyDescent="0.2"/>
    <row r="14" spans="2:7" s="57" customFormat="1" x14ac:dyDescent="0.2"/>
    <row r="15" spans="2:7" s="57" customFormat="1" x14ac:dyDescent="0.2"/>
    <row r="16" spans="2:7" s="57" customFormat="1" x14ac:dyDescent="0.2"/>
    <row r="17" s="57" customFormat="1" x14ac:dyDescent="0.2"/>
    <row r="18" s="57" customFormat="1" x14ac:dyDescent="0.2"/>
    <row r="19" s="57" customFormat="1" x14ac:dyDescent="0.2"/>
    <row r="20" s="57" customFormat="1" x14ac:dyDescent="0.2"/>
    <row r="21" s="57" customFormat="1" x14ac:dyDescent="0.2"/>
    <row r="22" s="57" customFormat="1" x14ac:dyDescent="0.2"/>
    <row r="23" s="57" customFormat="1" x14ac:dyDescent="0.2"/>
    <row r="24" s="57" customFormat="1" x14ac:dyDescent="0.2"/>
    <row r="25" s="57" customFormat="1" x14ac:dyDescent="0.2"/>
    <row r="26" s="57" customFormat="1" x14ac:dyDescent="0.2"/>
    <row r="27" s="57" customFormat="1" x14ac:dyDescent="0.2"/>
    <row r="28" s="57" customFormat="1" x14ac:dyDescent="0.2"/>
    <row r="29" s="57" customFormat="1" x14ac:dyDescent="0.2"/>
    <row r="30" s="57" customFormat="1" x14ac:dyDescent="0.2"/>
    <row r="31" s="57" customFormat="1" x14ac:dyDescent="0.2"/>
    <row r="32" s="57" customFormat="1" x14ac:dyDescent="0.2"/>
    <row r="33" spans="2:6" s="57" customFormat="1" x14ac:dyDescent="0.2"/>
    <row r="34" spans="2:6" s="57" customFormat="1" x14ac:dyDescent="0.2"/>
    <row r="36" spans="2:6" s="6" customFormat="1" x14ac:dyDescent="0.2">
      <c r="C36" s="66"/>
      <c r="D36" s="65"/>
      <c r="E36" s="65"/>
      <c r="F36" s="66"/>
    </row>
    <row r="37" spans="2:6" s="6" customFormat="1" x14ac:dyDescent="0.2">
      <c r="C37" s="66"/>
      <c r="D37" s="65"/>
      <c r="E37" s="65"/>
      <c r="F37" s="66"/>
    </row>
    <row r="38" spans="2:6" s="6" customFormat="1" x14ac:dyDescent="0.2">
      <c r="C38" s="66" t="s">
        <v>275</v>
      </c>
      <c r="D38" s="65"/>
      <c r="E38" s="65"/>
      <c r="F38" s="66"/>
    </row>
    <row r="39" spans="2:6" s="6" customFormat="1" x14ac:dyDescent="0.2">
      <c r="B39" s="85"/>
      <c r="C39" s="86"/>
      <c r="D39" s="65"/>
      <c r="E39" s="65"/>
      <c r="F39" s="66"/>
    </row>
    <row r="40" spans="2:6" x14ac:dyDescent="0.2">
      <c r="B40" s="35" t="s">
        <v>276</v>
      </c>
      <c r="C40" s="58">
        <f>('Exp &amp; Inc by AUTHTYPE'!F74-'Exp &amp; Inc by AUTHTYPE'!E74)/('Exp &amp; Inc by AUTHTYPE'!F$78-'Exp &amp; Inc by AUTHTYPE'!E$78)</f>
        <v>0.33954090611166254</v>
      </c>
      <c r="D40" s="67"/>
      <c r="E40" s="67"/>
      <c r="F40" s="67"/>
    </row>
    <row r="41" spans="2:6" x14ac:dyDescent="0.2">
      <c r="B41" s="35" t="s">
        <v>475</v>
      </c>
      <c r="C41" s="58">
        <f>('Exp &amp; Inc by AUTHTYPE'!F76-'Exp &amp; Inc by AUTHTYPE'!E76)/('Exp &amp; Inc by AUTHTYPE'!F$78-'Exp &amp; Inc by AUTHTYPE'!E$78)</f>
        <v>0.2746569699355742</v>
      </c>
      <c r="D41" s="67"/>
      <c r="E41" s="67"/>
      <c r="F41" s="67"/>
    </row>
    <row r="42" spans="2:6" x14ac:dyDescent="0.2">
      <c r="B42" s="35" t="s">
        <v>476</v>
      </c>
      <c r="C42" s="58">
        <f>('Exp &amp; Inc by AUTHTYPE'!F77-'Exp &amp; Inc by AUTHTYPE'!E77)/('Exp &amp; Inc by AUTHTYPE'!F$78-'Exp &amp; Inc by AUTHTYPE'!E$78)</f>
        <v>0.3075520483127831</v>
      </c>
      <c r="D42" s="67"/>
      <c r="E42" s="67"/>
      <c r="F42" s="67"/>
    </row>
    <row r="43" spans="2:6" x14ac:dyDescent="0.2">
      <c r="B43" s="36" t="s">
        <v>599</v>
      </c>
      <c r="C43" s="58">
        <f>('Exp &amp; Inc by AUTHTYPE'!F75-'Exp &amp; Inc by AUTHTYPE'!E75)/('Exp &amp; Inc by AUTHTYPE'!F$78-'Exp &amp; Inc by AUTHTYPE'!E$78)</f>
        <v>7.825007563998021E-2</v>
      </c>
      <c r="D43" s="67"/>
      <c r="E43" s="67"/>
      <c r="F43" s="67"/>
    </row>
    <row r="44" spans="2:6" x14ac:dyDescent="0.2">
      <c r="B44" s="59"/>
      <c r="C44" s="64">
        <f>ROUND(SUM(C40:C43),1)</f>
        <v>1</v>
      </c>
      <c r="D44" s="68"/>
      <c r="E44" s="68"/>
      <c r="F44" s="68"/>
    </row>
    <row r="46" spans="2:6" x14ac:dyDescent="0.2">
      <c r="B46" s="1" t="s">
        <v>618</v>
      </c>
    </row>
  </sheetData>
  <mergeCells count="1">
    <mergeCell ref="B1:F1"/>
  </mergeCells>
  <phoneticPr fontId="0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33C0D5FA6E2985419F615F44911648EA" ma:contentTypeVersion="20" ma:contentTypeDescription="Create a new document for eDocs" ma:contentTypeScope="" ma:versionID="c69fe14025e6eb76eff18c5692a98d11">
  <xsd:schema xmlns:xsd="http://www.w3.org/2001/XMLSchema" xmlns:xs="http://www.w3.org/2001/XMLSchema" xmlns:p="http://schemas.microsoft.com/office/2006/metadata/properties" xmlns:ns1="http://schemas.microsoft.com/sharepoint/v3" xmlns:ns2="d48925bf-3f07-4155-848b-b3dcf9bea756" xmlns:ns3="3ff084d5-c9a9-4c30-837b-51210a6188a8" xmlns:ns4="http://schemas.microsoft.com/sharepoint/v4" targetNamespace="http://schemas.microsoft.com/office/2006/metadata/properties" ma:root="true" ma:fieldsID="74e7277b3c393f66d24eb366b0a9286c" ns1:_="" ns2:_="" ns3:_="" ns4:_="">
    <xsd:import namespace="http://schemas.microsoft.com/sharepoint/v3"/>
    <xsd:import namespace="d48925bf-3f07-4155-848b-b3dcf9bea756"/>
    <xsd:import namespace="3ff084d5-c9a9-4c30-837b-51210a6188a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4:IconOverlay" minOccurs="0"/>
                <xsd:element ref="ns1:_vti_ItemHoldRecordStatus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3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  <xsd:element name="_vti_ItemHoldRecordStatus" ma:index="2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925bf-3f07-4155-848b-b3dcf9bea756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22527149-431e-4844-bdbf-45755dee181b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22527149-431e-4844-bdbf-45755dee181b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5" nillable="true" ma:taxonomy="true" ma:internalName="eDocs_SecurityClassificationTaxHTField0" ma:taxonomyFieldName="eDocs_SecurityClassification" ma:displayName="Security Classification" ma:default="20;#Unclassified|38981149-6ab4-492e-b035-5180b1eb9314" ma:fieldId="{6bbd3faf-a5ab-4e5e-b8a6-a5e099cef439}" ma:sspId="22527149-431e-4844-bdbf-45755dee181b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084d5-c9a9-4c30-837b-51210a6188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e7df52-4fa1-4dce-9f16-157137c752a9}" ma:internalName="TaxCatchAll" ma:showField="CatchAllData" ma:web="3ff084d5-c9a9-4c30-837b-51210a6188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53F7088D4CC9B4096D3434E058D2ADB" ma:contentTypeVersion="235" ma:contentTypeDescription="" ma:contentTypeScope="" ma:versionID="1f623c7b85e41994a9611e9d57a5a226">
  <xsd:schema xmlns:xsd="http://www.w3.org/2001/XMLSchema" xmlns:xs="http://www.w3.org/2001/XMLSchema" xmlns:p="http://schemas.microsoft.com/office/2006/metadata/properties" xmlns:ns2="39449731-3b20-4a2d-8a0a-090682c6fe5c" targetNamespace="http://schemas.microsoft.com/office/2006/metadata/properties" ma:root="true" ma:fieldsID="64883ad48a5c526c2d71e0404a86ee94" ns2:_="">
    <xsd:import namespace="39449731-3b20-4a2d-8a0a-090682c6fe5c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49731-3b20-4a2d-8a0a-090682c6fe5c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ae6b0506-ab11-451b-a305-61ec45522be5}" ma:internalName="TaxCatchAll" ma:showField="CatchAllData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e6b0506-ab11-451b-a305-61ec45522be5}" ma:internalName="TaxCatchAllLabel" ma:readOnly="true" ma:showField="CatchAllDataLabel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7|b347b456-9d15-4791-82db-3fd1abfc41d5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eDocument</p:Name>
  <p:Description/>
  <p:Statement/>
  <p:PolicyItems/>
</p:Policy>
</file>

<file path=customXml/item4.xml><?xml version="1.0" encoding="utf-8"?>
<?mso-contentType ?>
<PolicyDirtyBag xmlns="microsoft.office.server.policy.changes">
  <Microsoft.Office.RecordsManagement.PolicyFeatures.Expiration op="Change"/>
</PolicyDirtyBag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9449731-3b20-4a2d-8a0a-090682c6fe5c">Live</eDocs_FileStatus>
    <TaxCatchAll xmlns="39449731-3b20-4a2d-8a0a-090682c6fe5c">
      <Value>4</Value>
      <Value>3</Value>
      <Value>2</Value>
      <Value>1</Value>
    </TaxCatchAll>
    <fbaa881fc4ae443f9fdafbdd527793df xmlns="39449731-3b20-4a2d-8a0a-090682c6fe5c">
      <Terms xmlns="http://schemas.microsoft.com/office/infopath/2007/PartnerControls"/>
    </fbaa881fc4ae443f9fdafbdd527793df>
    <eDocs_eFileName xmlns="39449731-3b20-4a2d-8a0a-090682c6fe5c">HLGF007-001-2019</eDocs_eFileName>
    <m02c691f3efa402dab5cbaa8c240a9e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mbbd3fafa5ab4e5eb8a6a5e099cef439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nb1b8a72855341e18dd75ce464e281f2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  <_vti_ItemDeclaredRecord xmlns="39449731-3b20-4a2d-8a0a-090682c6fe5c" xsi:nil="true"/>
    <h1f8bb4843d6459a8b809123185593c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007</TermName>
          <TermId xmlns="http://schemas.microsoft.com/office/infopath/2007/PartnerControls">b347b456-9d15-4791-82db-3fd1abfc41d5</TermId>
        </TermInfo>
      </Terms>
    </h1f8bb4843d6459a8b809123185593c7>
  </documentManagement>
</p:properties>
</file>

<file path=customXml/itemProps1.xml><?xml version="1.0" encoding="utf-8"?>
<ds:datastoreItem xmlns:ds="http://schemas.openxmlformats.org/officeDocument/2006/customXml" ds:itemID="{2F482BD2-A514-443A-BC32-C5664CEF3DEA}"/>
</file>

<file path=customXml/itemProps2.xml><?xml version="1.0" encoding="utf-8"?>
<ds:datastoreItem xmlns:ds="http://schemas.openxmlformats.org/officeDocument/2006/customXml" ds:itemID="{A10F2419-6B39-4F8E-B439-5C0A0FE157EE}"/>
</file>

<file path=customXml/itemProps3.xml><?xml version="1.0" encoding="utf-8"?>
<ds:datastoreItem xmlns:ds="http://schemas.openxmlformats.org/officeDocument/2006/customXml" ds:itemID="{10A01640-0EB2-463F-9A37-E99332F672A5}"/>
</file>

<file path=customXml/itemProps4.xml><?xml version="1.0" encoding="utf-8"?>
<ds:datastoreItem xmlns:ds="http://schemas.openxmlformats.org/officeDocument/2006/customXml" ds:itemID="{84C9BAF8-5E65-4A94-B126-1A2C661BD68F}"/>
</file>

<file path=customXml/itemProps5.xml><?xml version="1.0" encoding="utf-8"?>
<ds:datastoreItem xmlns:ds="http://schemas.openxmlformats.org/officeDocument/2006/customXml" ds:itemID="{D5FE185E-2F2C-43D1-A1A6-9A07AD916D92}"/>
</file>

<file path=customXml/itemProps6.xml><?xml version="1.0" encoding="utf-8"?>
<ds:datastoreItem xmlns:ds="http://schemas.openxmlformats.org/officeDocument/2006/customXml" ds:itemID="{50AB988F-EFA6-4501-846A-4DE5473B66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18</vt:i4>
      </vt:variant>
    </vt:vector>
  </HeadingPairs>
  <TitlesOfParts>
    <vt:vector size="41" baseType="lpstr">
      <vt:lpstr>_options</vt:lpstr>
      <vt:lpstr>NOTES</vt:lpstr>
      <vt:lpstr>Version</vt:lpstr>
      <vt:lpstr>_control</vt:lpstr>
      <vt:lpstr>Checks</vt:lpstr>
      <vt:lpstr>Title Page</vt:lpstr>
      <vt:lpstr>Exp &amp; Inc by AUTHTYPE</vt:lpstr>
      <vt:lpstr>Summary I&amp;E by Div</vt:lpstr>
      <vt:lpstr>Sources of Income Pie Chart</vt:lpstr>
      <vt:lpstr>Exp by Div Bar Chart</vt:lpstr>
      <vt:lpstr>Exp &amp; Inc by SVCDIV A&amp;B</vt:lpstr>
      <vt:lpstr>Exp &amp; Inc by SVCDIV C&amp;D</vt:lpstr>
      <vt:lpstr>Exp &amp; Inc by SVCDIV E&amp;F</vt:lpstr>
      <vt:lpstr>Exp &amp; Inc by SVCDIV G&amp;H</vt:lpstr>
      <vt:lpstr>Revenue Exp &amp; Inc &amp; ARV</vt:lpstr>
      <vt:lpstr>Revenue I&amp;E SVCDIV A</vt:lpstr>
      <vt:lpstr>Revenue I&amp;E SVCDIV B</vt:lpstr>
      <vt:lpstr>Revenue I&amp;E SVCDIV C</vt:lpstr>
      <vt:lpstr>Revenue I&amp;E SVCDIV D</vt:lpstr>
      <vt:lpstr>Revenue I&amp;E SVCDIV E</vt:lpstr>
      <vt:lpstr>Revenue I&amp;E SVCDIV F</vt:lpstr>
      <vt:lpstr>Revenue I&amp;E SVCDIV G</vt:lpstr>
      <vt:lpstr>Revenue I&amp;E SVCDIV H</vt:lpstr>
      <vt:lpstr>'Exp &amp; Inc by AUTHTYPE'!Print_Area</vt:lpstr>
      <vt:lpstr>'Exp &amp; Inc by SVCDIV A&amp;B'!Print_Area</vt:lpstr>
      <vt:lpstr>'Exp &amp; Inc by SVCDIV C&amp;D'!Print_Area</vt:lpstr>
      <vt:lpstr>'Exp &amp; Inc by SVCDIV E&amp;F'!Print_Area</vt:lpstr>
      <vt:lpstr>'Exp &amp; Inc by SVCDIV G&amp;H'!Print_Area</vt:lpstr>
      <vt:lpstr>'Exp by Div Bar Chart'!Print_Area</vt:lpstr>
      <vt:lpstr>'Revenue Exp &amp; Inc &amp; ARV'!Print_Area</vt:lpstr>
      <vt:lpstr>'Revenue I&amp;E SVCDIV A'!Print_Area</vt:lpstr>
      <vt:lpstr>'Revenue I&amp;E SVCDIV B'!Print_Area</vt:lpstr>
      <vt:lpstr>'Revenue I&amp;E SVCDIV C'!Print_Area</vt:lpstr>
      <vt:lpstr>'Revenue I&amp;E SVCDIV D'!Print_Area</vt:lpstr>
      <vt:lpstr>'Revenue I&amp;E SVCDIV E'!Print_Area</vt:lpstr>
      <vt:lpstr>'Revenue I&amp;E SVCDIV F'!Print_Area</vt:lpstr>
      <vt:lpstr>'Revenue I&amp;E SVCDIV G'!Print_Area</vt:lpstr>
      <vt:lpstr>'Revenue I&amp;E SVCDIV H'!Print_Area</vt:lpstr>
      <vt:lpstr>'Sources of Income Pie Chart'!Print_Area</vt:lpstr>
      <vt:lpstr>'Summary I&amp;E by Div'!Print_Area</vt:lpstr>
      <vt:lpstr>'Title Page'!Print_Area</vt:lpstr>
    </vt:vector>
  </TitlesOfParts>
  <Company>Mentec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Simpson</dc:creator>
  <cp:lastModifiedBy>Niamh Kinsella - (DECLG)</cp:lastModifiedBy>
  <cp:lastPrinted>2019-04-11T12:08:07Z</cp:lastPrinted>
  <dcterms:created xsi:type="dcterms:W3CDTF">2003-10-29T12:54:35Z</dcterms:created>
  <dcterms:modified xsi:type="dcterms:W3CDTF">2019-04-11T16:18:48Z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0x0101000BC94875665D404BB1351B53C41FD2C000F53F7088D4CC9B4096D3434E058D2ADB</vt:lpwstr>
  </property>
  <property fmtid="{D5CDD505-2E9C-101B-9397-08002B2CF9AE}" pid="3" name="eDocs_FileTopics">
    <vt:lpwstr>3;#Undefined|44889b14-ad57-4623-a322-9e5733f867eb</vt:lpwstr>
  </property>
  <property fmtid="{D5CDD505-2E9C-101B-9397-08002B2CF9AE}" pid="4" name="eDocs_Year">
    <vt:lpwstr>2;#2019|f85df9cd-0f6d-4155-bbd7-ff49d91ec728</vt:lpwstr>
  </property>
  <property fmtid="{D5CDD505-2E9C-101B-9397-08002B2CF9AE}" pid="5" name="eDocs_SeriesSubSeries">
    <vt:lpwstr>8;#007|b347b456-9d15-4791-82db-3fd1abfc41d5</vt:lpwstr>
  </property>
  <property fmtid="{D5CDD505-2E9C-101B-9397-08002B2CF9AE}" pid="6" name="_dlc_policyId">
    <vt:lpwstr>0x0101000BC94875665D404BB1351B53C41FD2C0|151133126</vt:lpwstr>
  </property>
  <property fmtid="{D5CDD505-2E9C-101B-9397-08002B2CF9AE}" pid="7" name="ItemRetentionFormula">
    <vt:lpwstr/>
  </property>
  <property fmtid="{D5CDD505-2E9C-101B-9397-08002B2CF9AE}" pid="8" name="eDocs_DocumentTopics">
    <vt:lpwstr/>
  </property>
  <property fmtid="{D5CDD505-2E9C-101B-9397-08002B2CF9AE}" pid="9" name="_docset_NoMedatataSyncRequired">
    <vt:lpwstr>False</vt:lpwstr>
  </property>
  <property fmtid="{D5CDD505-2E9C-101B-9397-08002B2CF9AE}" pid="10" name="_dlc_LastRun">
    <vt:lpwstr>07/13/2019 23:01:25</vt:lpwstr>
  </property>
  <property fmtid="{D5CDD505-2E9C-101B-9397-08002B2CF9AE}" pid="11" name="_dlc_ItemStageId">
    <vt:lpwstr>1</vt:lpwstr>
  </property>
  <property fmtid="{D5CDD505-2E9C-101B-9397-08002B2CF9AE}" pid="12" name="eDocs_SecurityClassification">
    <vt:lpwstr>4;#Unclassified|38981149-6ab4-492e-b035-5180b1eb9314</vt:lpwstr>
  </property>
  <property fmtid="{D5CDD505-2E9C-101B-9397-08002B2CF9AE}" pid="13" name="eDocs_Series">
    <vt:lpwstr>1;#007|b347b456-9d15-4791-82db-3fd1abfc41d5</vt:lpwstr>
  </property>
  <property fmtid="{D5CDD505-2E9C-101B-9397-08002B2CF9AE}" pid="14" name="ge25f6a3ef6f42d4865685f2a74bf8c7">
    <vt:lpwstr/>
  </property>
  <property fmtid="{D5CDD505-2E9C-101B-9397-08002B2CF9AE}" pid="15" name="eDocs_RetentionPeriodTerm">
    <vt:lpwstr/>
  </property>
</Properties>
</file>