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8B69D95-0E8E-493D-BBA0-48725B734F7C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7" i="1" l="1"/>
  <c r="L81" i="1"/>
  <c r="L82" i="1"/>
  <c r="L83" i="1"/>
  <c r="L85" i="1"/>
  <c r="L76" i="1"/>
  <c r="L68" i="1"/>
  <c r="L67" i="1"/>
  <c r="L58" i="1"/>
  <c r="L59" i="1"/>
  <c r="L60" i="1"/>
  <c r="L61" i="1"/>
  <c r="L57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36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K95" i="1" s="1"/>
  <c r="L24" i="1"/>
  <c r="L25" i="1"/>
  <c r="L26" i="1"/>
  <c r="L27" i="1"/>
  <c r="L28" i="1"/>
  <c r="L29" i="1"/>
  <c r="L10" i="1"/>
  <c r="K96" i="1" s="1"/>
  <c r="J84" i="1" l="1"/>
  <c r="I84" i="1"/>
  <c r="H84" i="1"/>
  <c r="G84" i="1"/>
  <c r="J79" i="1"/>
  <c r="I79" i="1"/>
  <c r="H79" i="1"/>
  <c r="G79" i="1"/>
  <c r="L79" i="1" s="1"/>
  <c r="K80" i="1"/>
  <c r="J80" i="1"/>
  <c r="I80" i="1"/>
  <c r="H80" i="1"/>
  <c r="G80" i="1"/>
  <c r="L80" i="1" s="1"/>
  <c r="K84" i="1" l="1"/>
  <c r="L84" i="1" s="1"/>
  <c r="K78" i="1"/>
  <c r="H70" i="1"/>
  <c r="K31" i="1"/>
  <c r="K52" i="1"/>
  <c r="K62" i="1"/>
  <c r="K70" i="1"/>
  <c r="J31" i="1"/>
  <c r="J52" i="1"/>
  <c r="J62" i="1"/>
  <c r="J70" i="1"/>
  <c r="J87" i="1"/>
  <c r="I31" i="1"/>
  <c r="I52" i="1"/>
  <c r="I62" i="1"/>
  <c r="I70" i="1"/>
  <c r="I87" i="1"/>
  <c r="H31" i="1"/>
  <c r="H52" i="1"/>
  <c r="H62" i="1"/>
  <c r="H87" i="1"/>
  <c r="G31" i="1"/>
  <c r="G52" i="1"/>
  <c r="G62" i="1"/>
  <c r="G70" i="1"/>
  <c r="G87" i="1"/>
  <c r="F87" i="1"/>
  <c r="F70" i="1"/>
  <c r="F62" i="1"/>
  <c r="F52" i="1"/>
  <c r="F31" i="1"/>
  <c r="K87" i="1" l="1"/>
  <c r="L78" i="1"/>
  <c r="G92" i="1"/>
  <c r="F90" i="1"/>
  <c r="K92" i="1"/>
  <c r="J92" i="1"/>
  <c r="I92" i="1"/>
  <c r="H92" i="1"/>
  <c r="F94" i="1" l="1"/>
</calcChain>
</file>

<file path=xl/sharedStrings.xml><?xml version="1.0" encoding="utf-8"?>
<sst xmlns="http://schemas.openxmlformats.org/spreadsheetml/2006/main" count="336" uniqueCount="145">
  <si>
    <t>Category 1 - Homeless Prevention, Tenancy Sustainment and Resettlement Supports</t>
  </si>
  <si>
    <t>Service</t>
  </si>
  <si>
    <t>Project Name</t>
  </si>
  <si>
    <t>Service Provider</t>
  </si>
  <si>
    <t>Local Authority</t>
  </si>
  <si>
    <t>Description of Service being provided</t>
  </si>
  <si>
    <t>Q1
Outturn this Quarter</t>
  </si>
  <si>
    <t>Q2
Outturn this Quarter</t>
  </si>
  <si>
    <t>Q3
Outturn this Quarter</t>
  </si>
  <si>
    <t>Q4
Outturn in Oct &amp; Nov</t>
  </si>
  <si>
    <t>Q4
Outturn in Dec</t>
  </si>
  <si>
    <t>Homeless Prevention</t>
  </si>
  <si>
    <t>Focus - Prison In-Reach Service</t>
  </si>
  <si>
    <t>Focus</t>
  </si>
  <si>
    <t>LK</t>
  </si>
  <si>
    <t>Dual funded Service between LCCC, Limerick Prison and Focus Ireland</t>
  </si>
  <si>
    <t>Out of Hours Service</t>
  </si>
  <si>
    <t>Novas</t>
  </si>
  <si>
    <t>Providing continued wrap around placement service 24/7 when Homeless Action Team is closed. M-F 5pm to 9am S-S 24-hour</t>
  </si>
  <si>
    <t xml:space="preserve">Focus </t>
  </si>
  <si>
    <t xml:space="preserve">Homeless Action Team </t>
  </si>
  <si>
    <t>LCCC</t>
  </si>
  <si>
    <t xml:space="preserve">Social Letting Innovation </t>
  </si>
  <si>
    <t>B&amp;B / Prevention Deposits</t>
  </si>
  <si>
    <t>Tenancy Sustainment</t>
  </si>
  <si>
    <t>Focus TS Team</t>
  </si>
  <si>
    <t>Providing 2 Tenancy Sustainment Staff and Life Skills Program for Residents in both hostel and transitional housing</t>
  </si>
  <si>
    <t>Resettlement Supports</t>
  </si>
  <si>
    <t>Limerick Count Resettlement (Non-Section 10 Non Admin)</t>
  </si>
  <si>
    <t>Support provided by former Limerick County Council fully funded out of own resources</t>
  </si>
  <si>
    <t>SUB TOTALS</t>
  </si>
  <si>
    <t>Category 2 - Emergency Accommodation</t>
  </si>
  <si>
    <t>Temporary Emergency Accommodation (TEA)</t>
  </si>
  <si>
    <t>Laurel Lodge</t>
  </si>
  <si>
    <t>SVP Mid West</t>
  </si>
  <si>
    <t>CE</t>
  </si>
  <si>
    <t xml:space="preserve">Emergency Hostel for 13 Single Men </t>
  </si>
  <si>
    <t>Bruree - Cuan Mhuire</t>
  </si>
  <si>
    <t>Cuan Mhuire</t>
  </si>
  <si>
    <t>Residential Treatment Program for 52 single persons both make and female.</t>
  </si>
  <si>
    <t>Teach Mhuire Halfway Houses</t>
  </si>
  <si>
    <t>2 x 6 Bed half way houses (1 Male 1 Female) for those who have completed treatment in Cuan Mhuire Centres</t>
  </si>
  <si>
    <t>Emergency Family Apartments</t>
  </si>
  <si>
    <t>2 Emergency Apartments providing accommodation for 2 parents and up to 4 children in each.</t>
  </si>
  <si>
    <t xml:space="preserve">DIAL Aftercare Service </t>
  </si>
  <si>
    <t>Aftercare Transitional Program (18Mths) and Accommodation for 6 Residents from the Region including Outreach for another 6</t>
  </si>
  <si>
    <t>McGarry House</t>
  </si>
  <si>
    <t>Direct Access Hostel for single male &amp; female residents with poly drug use issues.</t>
  </si>
  <si>
    <t>Bro. Stephen Russell House</t>
  </si>
  <si>
    <t>Direct Access Hostel for single men</t>
  </si>
  <si>
    <t>St. Patrick's Hostel Kilree Lodge</t>
  </si>
  <si>
    <t>Single Mens Hostel with 47 Beds and Supported housing for 20 further former residents.</t>
  </si>
  <si>
    <t>Thomond House</t>
  </si>
  <si>
    <t>Associated Charities Trust</t>
  </si>
  <si>
    <t>Provides emergency hostel accommodation for 24 single females in the region</t>
  </si>
  <si>
    <t>Suaimhneas</t>
  </si>
  <si>
    <t>Respond</t>
  </si>
  <si>
    <t>Emergency Accommodation for Women with their children who become Homeless</t>
  </si>
  <si>
    <t>Category 3 - Long-Term Supported Accommodation</t>
  </si>
  <si>
    <t>Altamira - Former Thomond House</t>
  </si>
  <si>
    <t xml:space="preserve">Medium level support to former Thomond House Residents </t>
  </si>
  <si>
    <t>Good Shepherd Long Term</t>
  </si>
  <si>
    <t>Bergerie Trust</t>
  </si>
  <si>
    <t>Low level Supports to Elderly former Laundry Residents</t>
  </si>
  <si>
    <t>Focus Ireland Long Term (Court Brack, O'Curry St, Catherine St)</t>
  </si>
  <si>
    <t>Focus Ireland</t>
  </si>
  <si>
    <t>Low Level Supports to for homeless persons</t>
  </si>
  <si>
    <t>Mid West Simon</t>
  </si>
  <si>
    <t xml:space="preserve">SIMON </t>
  </si>
  <si>
    <t>Low - Medium Level Supports to for homeless persons</t>
  </si>
  <si>
    <t>SUBTOTALS</t>
  </si>
  <si>
    <t>Category 4 - Day Services</t>
  </si>
  <si>
    <t>Drop-In</t>
  </si>
  <si>
    <t>SVP Drop-In Centre</t>
  </si>
  <si>
    <t>Front line homeless Prevention Service to those at risk of homelessness, provides advocating, food, laundry, hygiene support, addiction advice, financial supports.</t>
  </si>
  <si>
    <t>HAT Management</t>
  </si>
  <si>
    <t>Co-ordinator</t>
  </si>
  <si>
    <t>Regional</t>
  </si>
  <si>
    <t>Management of Day to Day Operations of Homeless Action Team and Strategic Planning, Regional Mgt Team.</t>
  </si>
  <si>
    <t>PASS &amp; Associated Costs</t>
  </si>
  <si>
    <t>Annual Costs, Admin, Training</t>
  </si>
  <si>
    <t xml:space="preserve">HAT Resettlement </t>
  </si>
  <si>
    <t xml:space="preserve">Resettlement Officer </t>
  </si>
  <si>
    <t>Rapid Re-Housing of new presentations &amp; longer term residents in Emergency Accommodation, also key linkage to prevent repeat presentations of homelessness.</t>
  </si>
  <si>
    <t>HAT Central Placement</t>
  </si>
  <si>
    <t xml:space="preserve">Duty Officer </t>
  </si>
  <si>
    <t>Strategic role to gate keep entry into the homeless system</t>
  </si>
  <si>
    <t>HAT Project Planning</t>
  </si>
  <si>
    <t xml:space="preserve">Integrated Projects Officer </t>
  </si>
  <si>
    <t>Manage SLA's for all Services &amp; implementation Regional Action Plans</t>
  </si>
  <si>
    <t>HAT Office Admin</t>
  </si>
  <si>
    <t>Day to Day Admin Support of HAT Team &amp; Regional Forum, PASS Support</t>
  </si>
  <si>
    <t>HAT Client Welfare</t>
  </si>
  <si>
    <t xml:space="preserve">HEO </t>
  </si>
  <si>
    <t xml:space="preserve">DSP </t>
  </si>
  <si>
    <t xml:space="preserve">Providing frontline financial support &amp; homeless prevention awareness </t>
  </si>
  <si>
    <t>Client Welfare</t>
  </si>
  <si>
    <t>Client Support</t>
  </si>
  <si>
    <t>Clare CoCo</t>
  </si>
  <si>
    <t>Homeless Action Team</t>
  </si>
  <si>
    <t>Operational Running Costs for the day to day running of the homeless centre as previously funding.</t>
  </si>
  <si>
    <t>Rental Cost of Building which accommodates LA, DSP, HSE and AHB Staff delivering Multidisciplinary Team to Region.</t>
  </si>
  <si>
    <t>Total Estimated Expenditure</t>
  </si>
  <si>
    <t>Director of Finance</t>
  </si>
  <si>
    <t>Date</t>
  </si>
  <si>
    <t>Quarterly Outturn</t>
  </si>
  <si>
    <t>Director of Housing</t>
  </si>
  <si>
    <t xml:space="preserve">DECLG / Limerick City and County Council Protocol Agreement </t>
  </si>
  <si>
    <t>Actual Expenditure</t>
  </si>
  <si>
    <t>Preventing 18-23's entering hostels (FI)</t>
  </si>
  <si>
    <t>Estimated Outturn for 2015</t>
  </si>
  <si>
    <t>HAT Prevention Support</t>
  </si>
  <si>
    <t>Category 5 - Housing Authority Homeless Services Provision including Administration</t>
  </si>
  <si>
    <t>Support to additional hostel resources</t>
  </si>
  <si>
    <t>HAT Office Advice</t>
  </si>
  <si>
    <t>Part Time Resource to Advise Customers at RISK of Homelessness</t>
  </si>
  <si>
    <t>Appendix 5 - Financial Report Q3</t>
  </si>
  <si>
    <t xml:space="preserve">McGarry House </t>
  </si>
  <si>
    <t>Arlington Novas Ireland Ltd</t>
  </si>
  <si>
    <t>Pretenancy Apartments</t>
  </si>
  <si>
    <t>Social Letting Innivation - Regional Expansion (Joint with Clare Co Co)</t>
  </si>
  <si>
    <t>Housing First Pilot</t>
  </si>
  <si>
    <t>SIMON</t>
  </si>
  <si>
    <t>Housing Led Project for 20 clients</t>
  </si>
  <si>
    <t>Housing First Pilot Project</t>
  </si>
  <si>
    <t>Regionalising Youth Project (Joint with Clare Co Co</t>
  </si>
  <si>
    <t>Regionalising Youth Project (Joint with LCCC)</t>
  </si>
  <si>
    <t>Novas Housing Led Pilot Initiative 2</t>
  </si>
  <si>
    <t>Housing Led Pilot Initiative Joint with Clare Co Co</t>
  </si>
  <si>
    <t>Housing led Pilot Initiative Joint with LCCC</t>
  </si>
  <si>
    <t>Social Letting Innovation - Regional Expansion (Joint with LCCC)</t>
  </si>
  <si>
    <t>Client Assessment Programme</t>
  </si>
  <si>
    <t>Assessment of clients for Independent Living</t>
  </si>
  <si>
    <t>Winter Beds Initiative - Emergency Winter Bed Provision</t>
  </si>
  <si>
    <t>TEmporary Emergency Accommodation (TEA)</t>
  </si>
  <si>
    <t>Aftercare Transitional Program (18Mths) and Accommodation for 6 Residents from the Region including Outreach for another 6 - Extra Supports</t>
  </si>
  <si>
    <t>Providing continued wrap around placement service 24/7 when Homeless Action Team is closed. M-F 5pm to 9am S-S 24-hour - extra supports to Winter Initiative</t>
  </si>
  <si>
    <t>Single Mens Hostel with 47 Beds and Supported housing for 20 further former residents - Extra supports</t>
  </si>
  <si>
    <t>2 Emergency Apartments providing accommodation for 2 parents and up to 4 children in each.- Extra supports</t>
  </si>
  <si>
    <t>Extra Supports</t>
  </si>
  <si>
    <t>Front line homeless Prevention Service to those at risk of homelessness, provides advocating, food, laundry, hygiene support, addiction advice, financial supports - Extra Supports to Winter Initiative</t>
  </si>
  <si>
    <t>Providing 2 Tenancy Sustainment Staff and Life Skills Program for Residents in both hostel and transitional housing - Extra supports re housing</t>
  </si>
  <si>
    <t>28.01.2016</t>
  </si>
  <si>
    <t>Simon</t>
  </si>
  <si>
    <t>PMV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</si>
</sst>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1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3" fontId="8" fillId="0" borderId="4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3" fontId="8" fillId="0" borderId="2" xfId="1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right"/>
    </xf>
    <xf numFmtId="164" fontId="8" fillId="0" borderId="0" xfId="0" applyNumberFormat="1" applyFont="1" applyAlignment="1">
      <alignment horizontal="center"/>
    </xf>
    <xf numFmtId="6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7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8" xfId="0" applyFont="1" applyBorder="1" applyAlignment="1">
      <alignment wrapText="1"/>
    </xf>
    <xf numFmtId="0" fontId="9" fillId="0" borderId="0" xfId="0" applyFont="1" applyAlignment="1">
      <alignment horizontal="right" wrapText="1"/>
    </xf>
    <xf numFmtId="6" fontId="5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center"/>
    </xf>
    <xf numFmtId="164" fontId="0" fillId="0" borderId="0" xfId="0" applyNumberFormat="1"/>
    <xf numFmtId="0" fontId="7" fillId="0" borderId="11" xfId="0" applyFont="1" applyBorder="1" applyAlignment="1">
      <alignment horizontal="center" wrapText="1"/>
    </xf>
    <xf numFmtId="3" fontId="8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64" fontId="0" fillId="0" borderId="12" xfId="0" applyNumberFormat="1" applyBorder="1"/>
    <xf numFmtId="0" fontId="0" fillId="0" borderId="12" xfId="0" applyBorder="1"/>
    <xf numFmtId="14" fontId="9" fillId="0" borderId="8" xfId="0" applyNumberFormat="1" applyFont="1" applyBorder="1" applyAlignment="1">
      <alignment wrapText="1"/>
    </xf>
    <xf numFmtId="3" fontId="7" fillId="0" borderId="3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164" fontId="7" fillId="0" borderId="12" xfId="0" applyNumberFormat="1" applyFont="1" applyBorder="1"/>
    <xf numFmtId="164" fontId="7" fillId="0" borderId="0" xfId="0" applyNumberFormat="1" applyFont="1"/>
    <xf numFmtId="0" fontId="7" fillId="0" borderId="0" xfId="0" applyFont="1"/>
    <xf numFmtId="0" fontId="1" fillId="0" borderId="2" xfId="0" applyFont="1" applyBorder="1" applyAlignment="1">
      <alignment horizontal="left" wrapText="1"/>
    </xf>
    <xf numFmtId="3" fontId="1" fillId="0" borderId="5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center"/>
    </xf>
    <xf numFmtId="164" fontId="1" fillId="0" borderId="12" xfId="0" applyNumberFormat="1" applyFont="1" applyBorder="1"/>
    <xf numFmtId="0" fontId="1" fillId="0" borderId="0" xfId="0" applyFont="1"/>
    <xf numFmtId="164" fontId="0" fillId="0" borderId="2" xfId="0" applyNumberFormat="1" applyBorder="1"/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6" fillId="0" borderId="11" xfId="0" applyFont="1" applyBorder="1"/>
    <xf numFmtId="0" fontId="5" fillId="0" borderId="5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2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98"/>
  <sheetViews>
    <sheetView tabSelected="1" topLeftCell="A73" zoomScaleNormal="100" workbookViewId="0">
      <selection activeCell="K96" sqref="K96"/>
    </sheetView>
  </sheetViews>
  <sheetFormatPr defaultRowHeight="12.5" x14ac:dyDescent="0.25"/>
  <cols>
    <col min="1" max="1" width="16.453125" customWidth="1"/>
    <col min="2" max="2" width="28.26953125" bestFit="1" customWidth="1"/>
    <col min="3" max="3" width="14.26953125" customWidth="1"/>
    <col min="4" max="4" width="13.1796875" bestFit="1" customWidth="1"/>
    <col min="5" max="5" width="48.54296875" bestFit="1" customWidth="1"/>
    <col min="6" max="6" width="18.453125" customWidth="1"/>
    <col min="7" max="7" width="12.81640625" customWidth="1"/>
    <col min="8" max="8" width="13.26953125" customWidth="1"/>
    <col min="9" max="9" width="13.81640625" customWidth="1"/>
    <col min="10" max="10" width="13.26953125" customWidth="1"/>
    <col min="11" max="11" width="13.453125" customWidth="1"/>
    <col min="12" max="12" width="20.81640625" customWidth="1"/>
  </cols>
  <sheetData>
    <row r="2" spans="1:14" ht="17.5" x14ac:dyDescent="0.35">
      <c r="A2" s="80" t="s">
        <v>116</v>
      </c>
      <c r="B2" s="80"/>
      <c r="C2" s="1"/>
      <c r="D2" s="1"/>
      <c r="E2" s="1"/>
      <c r="F2" s="2"/>
      <c r="G2" s="3"/>
      <c r="H2" s="3"/>
      <c r="I2" s="3"/>
      <c r="J2" s="3"/>
      <c r="K2" s="3"/>
    </row>
    <row r="3" spans="1:14" ht="17.5" x14ac:dyDescent="0.35">
      <c r="A3" s="80"/>
      <c r="B3" s="80"/>
      <c r="C3" s="1"/>
      <c r="D3" s="1"/>
      <c r="E3" s="1"/>
      <c r="F3" s="2"/>
      <c r="G3" s="3"/>
      <c r="H3" s="3"/>
      <c r="I3" s="3"/>
      <c r="J3" s="3"/>
      <c r="K3" s="3"/>
    </row>
    <row r="4" spans="1:14" ht="17.5" x14ac:dyDescent="0.35">
      <c r="A4" s="1"/>
      <c r="B4" s="1"/>
      <c r="C4" s="1"/>
      <c r="D4" s="1"/>
      <c r="E4" s="1"/>
      <c r="F4" s="2"/>
      <c r="G4" s="3"/>
      <c r="H4" s="3"/>
      <c r="I4" s="3"/>
      <c r="J4" s="3"/>
      <c r="K4" s="3"/>
    </row>
    <row r="5" spans="1:14" ht="18" x14ac:dyDescent="0.4">
      <c r="A5" s="80" t="s">
        <v>107</v>
      </c>
      <c r="B5" s="80"/>
      <c r="C5" s="80"/>
      <c r="D5" s="80"/>
      <c r="E5" s="80"/>
      <c r="F5" s="2"/>
      <c r="G5" s="3"/>
      <c r="H5" s="3"/>
      <c r="I5" s="3"/>
      <c r="J5" s="3"/>
      <c r="K5" s="3"/>
    </row>
    <row r="6" spans="1:14" ht="18" x14ac:dyDescent="0.4">
      <c r="A6" s="4"/>
      <c r="B6" s="5"/>
      <c r="C6" s="5"/>
      <c r="D6" s="5"/>
      <c r="E6" s="5"/>
      <c r="F6" s="2"/>
      <c r="G6" s="3"/>
      <c r="H6" s="3"/>
      <c r="I6" s="3"/>
      <c r="J6" s="3"/>
      <c r="K6" s="3"/>
    </row>
    <row r="7" spans="1:14" ht="18.5" thickBot="1" x14ac:dyDescent="0.45">
      <c r="A7" s="4"/>
      <c r="B7" s="5"/>
      <c r="C7" s="5"/>
      <c r="D7" s="5"/>
      <c r="E7" s="5"/>
      <c r="F7" s="2"/>
      <c r="G7" s="3"/>
      <c r="H7" s="3"/>
      <c r="I7" s="3"/>
      <c r="J7" s="3"/>
      <c r="K7" s="3"/>
    </row>
    <row r="8" spans="1:14" ht="16" thickBot="1" x14ac:dyDescent="0.4">
      <c r="A8" s="74" t="s">
        <v>0</v>
      </c>
      <c r="B8" s="75"/>
      <c r="C8" s="75"/>
      <c r="D8" s="75"/>
      <c r="E8" s="75"/>
      <c r="F8" s="75"/>
      <c r="G8" s="75"/>
      <c r="H8" s="75"/>
      <c r="I8" s="75"/>
      <c r="J8" s="75"/>
      <c r="K8" s="76"/>
      <c r="L8" s="54"/>
    </row>
    <row r="9" spans="1:14" ht="39.5" thickBot="1" x14ac:dyDescent="0.3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7" t="s">
        <v>110</v>
      </c>
      <c r="G9" s="8" t="s">
        <v>6</v>
      </c>
      <c r="H9" s="8" t="s">
        <v>7</v>
      </c>
      <c r="I9" s="8" t="s">
        <v>8</v>
      </c>
      <c r="J9" s="8" t="s">
        <v>9</v>
      </c>
      <c r="K9" s="46" t="s">
        <v>10</v>
      </c>
      <c r="L9" s="52"/>
      <c r="M9" s="51"/>
    </row>
    <row r="10" spans="1:14" ht="25" x14ac:dyDescent="0.25">
      <c r="A10" s="9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1">
        <v>20000</v>
      </c>
      <c r="G10" s="11">
        <v>5000</v>
      </c>
      <c r="H10" s="11">
        <v>5000</v>
      </c>
      <c r="I10" s="11">
        <v>5000</v>
      </c>
      <c r="J10" s="11">
        <v>5000</v>
      </c>
      <c r="K10" s="49">
        <v>0</v>
      </c>
      <c r="L10" s="53">
        <f>SUM(G10:K10)</f>
        <v>20000</v>
      </c>
      <c r="M10" s="45"/>
      <c r="N10" s="45"/>
    </row>
    <row r="11" spans="1:14" ht="25" x14ac:dyDescent="0.25">
      <c r="A11" s="9" t="s">
        <v>111</v>
      </c>
      <c r="B11" s="9" t="s">
        <v>90</v>
      </c>
      <c r="C11" s="9" t="s">
        <v>13</v>
      </c>
      <c r="D11" s="9" t="s">
        <v>77</v>
      </c>
      <c r="E11" s="9" t="s">
        <v>91</v>
      </c>
      <c r="F11" s="13">
        <v>39085.040000000001</v>
      </c>
      <c r="G11" s="13">
        <v>9771.26</v>
      </c>
      <c r="H11" s="13">
        <v>9771.26</v>
      </c>
      <c r="I11" s="13">
        <v>9771.26</v>
      </c>
      <c r="J11" s="13">
        <v>3911</v>
      </c>
      <c r="K11" s="47">
        <v>0</v>
      </c>
      <c r="L11" s="53">
        <f t="shared" ref="L11:L29" si="0">SUM(G11:K11)</f>
        <v>33224.78</v>
      </c>
      <c r="M11" s="45"/>
      <c r="N11" s="45"/>
    </row>
    <row r="12" spans="1:14" ht="25" x14ac:dyDescent="0.25">
      <c r="A12" s="9" t="s">
        <v>11</v>
      </c>
      <c r="B12" s="14" t="s">
        <v>52</v>
      </c>
      <c r="C12" s="14" t="s">
        <v>52</v>
      </c>
      <c r="D12" s="14" t="s">
        <v>14</v>
      </c>
      <c r="E12" s="14" t="s">
        <v>113</v>
      </c>
      <c r="F12" s="13">
        <v>15000</v>
      </c>
      <c r="G12" s="13">
        <v>3750</v>
      </c>
      <c r="H12" s="13">
        <v>3750</v>
      </c>
      <c r="I12" s="13">
        <v>3750</v>
      </c>
      <c r="J12" s="13">
        <v>20257.419999999998</v>
      </c>
      <c r="K12" s="49">
        <v>0</v>
      </c>
      <c r="L12" s="53">
        <f t="shared" si="0"/>
        <v>31507.42</v>
      </c>
      <c r="M12" s="45"/>
      <c r="N12" s="45"/>
    </row>
    <row r="13" spans="1:14" ht="25.5" x14ac:dyDescent="0.3">
      <c r="A13" s="9" t="s">
        <v>11</v>
      </c>
      <c r="B13" s="14" t="s">
        <v>52</v>
      </c>
      <c r="C13" s="14" t="s">
        <v>52</v>
      </c>
      <c r="D13" s="14" t="s">
        <v>14</v>
      </c>
      <c r="E13" s="14" t="s">
        <v>139</v>
      </c>
      <c r="F13" s="13">
        <v>10000</v>
      </c>
      <c r="G13" s="13"/>
      <c r="H13" s="13"/>
      <c r="I13" s="13"/>
      <c r="J13" s="13"/>
      <c r="K13" s="56">
        <v>7873.6</v>
      </c>
      <c r="L13" s="53">
        <f t="shared" si="0"/>
        <v>7873.6</v>
      </c>
      <c r="M13" s="45"/>
      <c r="N13" s="45"/>
    </row>
    <row r="14" spans="1:14" ht="25" x14ac:dyDescent="0.25">
      <c r="A14" s="9" t="s">
        <v>11</v>
      </c>
      <c r="B14" s="14" t="s">
        <v>114</v>
      </c>
      <c r="C14" s="14" t="s">
        <v>13</v>
      </c>
      <c r="D14" s="14" t="s">
        <v>14</v>
      </c>
      <c r="E14" s="14" t="s">
        <v>115</v>
      </c>
      <c r="F14" s="13">
        <v>10000</v>
      </c>
      <c r="G14" s="13">
        <v>0</v>
      </c>
      <c r="H14" s="13">
        <v>0</v>
      </c>
      <c r="I14" s="13">
        <v>647</v>
      </c>
      <c r="J14" s="13">
        <v>3153</v>
      </c>
      <c r="K14" s="49">
        <v>0</v>
      </c>
      <c r="L14" s="53">
        <f t="shared" si="0"/>
        <v>3800</v>
      </c>
      <c r="M14" s="45"/>
      <c r="N14" s="45"/>
    </row>
    <row r="15" spans="1:14" ht="37.5" x14ac:dyDescent="0.25">
      <c r="A15" s="9" t="s">
        <v>11</v>
      </c>
      <c r="B15" s="12" t="s">
        <v>16</v>
      </c>
      <c r="C15" s="12" t="s">
        <v>17</v>
      </c>
      <c r="D15" s="12" t="s">
        <v>14</v>
      </c>
      <c r="E15" s="12" t="s">
        <v>18</v>
      </c>
      <c r="F15" s="13">
        <v>78641.33</v>
      </c>
      <c r="G15" s="13">
        <v>19660.3325</v>
      </c>
      <c r="H15" s="13">
        <v>19660.3325</v>
      </c>
      <c r="I15" s="13">
        <v>19660.3325</v>
      </c>
      <c r="J15" s="13">
        <v>19660</v>
      </c>
      <c r="K15" s="49">
        <v>0</v>
      </c>
      <c r="L15" s="53">
        <f t="shared" si="0"/>
        <v>78640.997499999998</v>
      </c>
      <c r="M15" s="45"/>
      <c r="N15" s="45"/>
    </row>
    <row r="16" spans="1:14" ht="38" x14ac:dyDescent="0.3">
      <c r="A16" s="9" t="s">
        <v>11</v>
      </c>
      <c r="B16" s="12" t="s">
        <v>16</v>
      </c>
      <c r="C16" s="12" t="s">
        <v>17</v>
      </c>
      <c r="D16" s="12" t="s">
        <v>14</v>
      </c>
      <c r="E16" s="12" t="s">
        <v>136</v>
      </c>
      <c r="F16" s="13">
        <v>5000</v>
      </c>
      <c r="G16" s="13"/>
      <c r="H16" s="13"/>
      <c r="I16" s="13"/>
      <c r="J16" s="13"/>
      <c r="K16" s="56">
        <v>5000</v>
      </c>
      <c r="L16" s="53">
        <f t="shared" si="0"/>
        <v>5000</v>
      </c>
      <c r="M16" s="45"/>
      <c r="N16" s="45"/>
    </row>
    <row r="17" spans="1:14" ht="25.5" x14ac:dyDescent="0.3">
      <c r="A17" s="9" t="s">
        <v>11</v>
      </c>
      <c r="B17" s="12" t="s">
        <v>125</v>
      </c>
      <c r="C17" s="12" t="s">
        <v>13</v>
      </c>
      <c r="D17" s="12" t="s">
        <v>14</v>
      </c>
      <c r="E17" s="12" t="s">
        <v>109</v>
      </c>
      <c r="F17" s="13">
        <v>55000</v>
      </c>
      <c r="G17" s="13"/>
      <c r="H17" s="13"/>
      <c r="I17" s="13"/>
      <c r="J17" s="13"/>
      <c r="K17" s="56">
        <v>55000</v>
      </c>
      <c r="L17" s="53">
        <f t="shared" si="0"/>
        <v>55000</v>
      </c>
      <c r="M17" s="45"/>
      <c r="N17" s="45"/>
    </row>
    <row r="18" spans="1:14" ht="25.5" x14ac:dyDescent="0.3">
      <c r="A18" s="9" t="s">
        <v>11</v>
      </c>
      <c r="B18" s="12" t="s">
        <v>126</v>
      </c>
      <c r="C18" s="12" t="s">
        <v>13</v>
      </c>
      <c r="D18" s="12" t="s">
        <v>35</v>
      </c>
      <c r="E18" s="12" t="s">
        <v>109</v>
      </c>
      <c r="F18" s="13">
        <v>55000</v>
      </c>
      <c r="G18" s="13"/>
      <c r="H18" s="13"/>
      <c r="I18" s="13"/>
      <c r="J18" s="13"/>
      <c r="K18" s="56">
        <v>55000</v>
      </c>
      <c r="L18" s="53">
        <f t="shared" si="0"/>
        <v>55000</v>
      </c>
      <c r="M18" s="45"/>
      <c r="N18" s="45"/>
    </row>
    <row r="19" spans="1:14" ht="25" x14ac:dyDescent="0.25">
      <c r="A19" s="9" t="s">
        <v>11</v>
      </c>
      <c r="B19" s="12" t="s">
        <v>20</v>
      </c>
      <c r="C19" s="12" t="s">
        <v>21</v>
      </c>
      <c r="D19" s="12" t="s">
        <v>14</v>
      </c>
      <c r="E19" s="12" t="s">
        <v>22</v>
      </c>
      <c r="F19" s="13">
        <v>15054</v>
      </c>
      <c r="G19" s="13">
        <v>3763.5</v>
      </c>
      <c r="H19" s="13">
        <v>3763.5</v>
      </c>
      <c r="I19" s="13">
        <v>3763.5</v>
      </c>
      <c r="J19" s="13">
        <v>3708</v>
      </c>
      <c r="K19" s="49">
        <v>0</v>
      </c>
      <c r="L19" s="53">
        <f t="shared" si="0"/>
        <v>14998.5</v>
      </c>
      <c r="M19" s="45"/>
      <c r="N19" s="45"/>
    </row>
    <row r="20" spans="1:14" ht="25.5" x14ac:dyDescent="0.3">
      <c r="A20" s="9" t="s">
        <v>11</v>
      </c>
      <c r="B20" s="12" t="s">
        <v>128</v>
      </c>
      <c r="C20" s="12" t="s">
        <v>13</v>
      </c>
      <c r="D20" s="12" t="s">
        <v>14</v>
      </c>
      <c r="E20" s="12" t="s">
        <v>120</v>
      </c>
      <c r="F20" s="13">
        <v>104000</v>
      </c>
      <c r="G20" s="13"/>
      <c r="H20" s="13"/>
      <c r="I20" s="13"/>
      <c r="J20" s="13"/>
      <c r="K20" s="56">
        <v>104000</v>
      </c>
      <c r="L20" s="53">
        <f t="shared" si="0"/>
        <v>104000</v>
      </c>
      <c r="M20" s="45"/>
      <c r="N20" s="45"/>
    </row>
    <row r="21" spans="1:14" ht="25.5" x14ac:dyDescent="0.3">
      <c r="A21" s="9" t="s">
        <v>11</v>
      </c>
      <c r="B21" s="12" t="s">
        <v>129</v>
      </c>
      <c r="C21" s="12" t="s">
        <v>13</v>
      </c>
      <c r="D21" s="12" t="s">
        <v>35</v>
      </c>
      <c r="E21" s="12" t="s">
        <v>130</v>
      </c>
      <c r="F21" s="13">
        <v>116000</v>
      </c>
      <c r="G21" s="13"/>
      <c r="H21" s="13"/>
      <c r="I21" s="13"/>
      <c r="J21" s="13"/>
      <c r="K21" s="56">
        <v>116000</v>
      </c>
      <c r="L21" s="53">
        <f t="shared" si="0"/>
        <v>116000</v>
      </c>
      <c r="M21" s="45"/>
      <c r="N21" s="45"/>
    </row>
    <row r="22" spans="1:14" ht="25.5" x14ac:dyDescent="0.3">
      <c r="A22" s="9" t="s">
        <v>11</v>
      </c>
      <c r="B22" s="12" t="s">
        <v>127</v>
      </c>
      <c r="C22" s="12" t="s">
        <v>17</v>
      </c>
      <c r="D22" s="12" t="s">
        <v>14</v>
      </c>
      <c r="E22" s="12" t="s">
        <v>123</v>
      </c>
      <c r="F22" s="13">
        <v>124894</v>
      </c>
      <c r="G22" s="13"/>
      <c r="H22" s="13"/>
      <c r="I22" s="13"/>
      <c r="J22" s="13"/>
      <c r="K22" s="56">
        <v>124894</v>
      </c>
      <c r="L22" s="53">
        <f t="shared" si="0"/>
        <v>124894</v>
      </c>
      <c r="M22" s="45"/>
      <c r="N22" s="45"/>
    </row>
    <row r="23" spans="1:14" s="61" customFormat="1" ht="25.5" x14ac:dyDescent="0.3">
      <c r="A23" s="62" t="s">
        <v>11</v>
      </c>
      <c r="B23" s="63" t="s">
        <v>121</v>
      </c>
      <c r="C23" s="63" t="s">
        <v>122</v>
      </c>
      <c r="D23" s="63" t="s">
        <v>14</v>
      </c>
      <c r="E23" s="63" t="s">
        <v>124</v>
      </c>
      <c r="F23" s="64">
        <v>89000</v>
      </c>
      <c r="G23" s="58"/>
      <c r="H23" s="58"/>
      <c r="I23" s="58"/>
      <c r="J23" s="58"/>
      <c r="K23" s="56">
        <v>89000</v>
      </c>
      <c r="L23" s="53">
        <f t="shared" si="0"/>
        <v>89000</v>
      </c>
      <c r="M23" s="60"/>
      <c r="N23" s="60"/>
    </row>
    <row r="24" spans="1:14" ht="25.5" x14ac:dyDescent="0.3">
      <c r="A24" s="9" t="s">
        <v>11</v>
      </c>
      <c r="B24" s="12" t="s">
        <v>131</v>
      </c>
      <c r="C24" s="12" t="s">
        <v>13</v>
      </c>
      <c r="D24" s="12" t="s">
        <v>14</v>
      </c>
      <c r="E24" s="12" t="s">
        <v>132</v>
      </c>
      <c r="F24" s="13">
        <v>99000</v>
      </c>
      <c r="G24" s="13"/>
      <c r="H24" s="13"/>
      <c r="I24" s="13"/>
      <c r="J24" s="13"/>
      <c r="K24" s="56">
        <v>99000</v>
      </c>
      <c r="L24" s="53">
        <f t="shared" si="0"/>
        <v>99000</v>
      </c>
      <c r="M24" s="45"/>
      <c r="N24" s="45"/>
    </row>
    <row r="25" spans="1:14" ht="25.5" x14ac:dyDescent="0.3">
      <c r="A25" s="9" t="s">
        <v>11</v>
      </c>
      <c r="B25" s="12" t="s">
        <v>131</v>
      </c>
      <c r="C25" s="12" t="s">
        <v>13</v>
      </c>
      <c r="D25" s="12" t="s">
        <v>35</v>
      </c>
      <c r="E25" s="12" t="s">
        <v>132</v>
      </c>
      <c r="F25" s="13">
        <v>33000</v>
      </c>
      <c r="G25" s="13"/>
      <c r="H25" s="13"/>
      <c r="I25" s="13"/>
      <c r="J25" s="13"/>
      <c r="K25" s="56">
        <v>33000</v>
      </c>
      <c r="L25" s="53">
        <f t="shared" si="0"/>
        <v>33000</v>
      </c>
      <c r="M25" s="45"/>
      <c r="N25" s="45"/>
    </row>
    <row r="26" spans="1:14" ht="25" x14ac:dyDescent="0.25">
      <c r="A26" s="9" t="s">
        <v>11</v>
      </c>
      <c r="B26" s="12" t="s">
        <v>20</v>
      </c>
      <c r="C26" s="12" t="s">
        <v>21</v>
      </c>
      <c r="D26" s="12" t="s">
        <v>14</v>
      </c>
      <c r="E26" s="12" t="s">
        <v>23</v>
      </c>
      <c r="F26" s="13">
        <v>25000</v>
      </c>
      <c r="G26" s="13">
        <v>6250</v>
      </c>
      <c r="H26" s="13">
        <v>6250</v>
      </c>
      <c r="I26" s="13">
        <v>6250</v>
      </c>
      <c r="J26" s="13">
        <v>604</v>
      </c>
      <c r="K26" s="49">
        <v>0</v>
      </c>
      <c r="L26" s="53">
        <f t="shared" si="0"/>
        <v>19354</v>
      </c>
      <c r="M26" s="45"/>
      <c r="N26" s="45"/>
    </row>
    <row r="27" spans="1:14" ht="37.5" x14ac:dyDescent="0.25">
      <c r="A27" s="9" t="s">
        <v>24</v>
      </c>
      <c r="B27" s="12" t="s">
        <v>25</v>
      </c>
      <c r="C27" s="12" t="s">
        <v>19</v>
      </c>
      <c r="D27" s="12" t="s">
        <v>14</v>
      </c>
      <c r="E27" s="12" t="s">
        <v>26</v>
      </c>
      <c r="F27" s="13">
        <v>112556.57</v>
      </c>
      <c r="G27" s="13">
        <v>28139.142500000002</v>
      </c>
      <c r="H27" s="13">
        <v>28139.142500000002</v>
      </c>
      <c r="I27" s="13">
        <v>28139.142500000002</v>
      </c>
      <c r="J27" s="13">
        <v>28139</v>
      </c>
      <c r="K27" s="49">
        <v>0</v>
      </c>
      <c r="L27" s="53">
        <f t="shared" si="0"/>
        <v>112556.42750000001</v>
      </c>
      <c r="M27" s="45"/>
      <c r="N27" s="45"/>
    </row>
    <row r="28" spans="1:14" ht="37.5" x14ac:dyDescent="0.25">
      <c r="A28" s="9" t="s">
        <v>24</v>
      </c>
      <c r="B28" s="12" t="s">
        <v>25</v>
      </c>
      <c r="C28" s="12" t="s">
        <v>13</v>
      </c>
      <c r="D28" s="12" t="s">
        <v>14</v>
      </c>
      <c r="E28" s="12" t="s">
        <v>141</v>
      </c>
      <c r="F28" s="13">
        <v>11000</v>
      </c>
      <c r="G28" s="13"/>
      <c r="H28" s="13"/>
      <c r="I28" s="13"/>
      <c r="J28" s="13"/>
      <c r="K28" s="49">
        <v>0</v>
      </c>
      <c r="L28" s="53">
        <f t="shared" si="0"/>
        <v>0</v>
      </c>
      <c r="M28" s="45"/>
      <c r="N28" s="45"/>
    </row>
    <row r="29" spans="1:14" ht="25.5" x14ac:dyDescent="0.3">
      <c r="A29" s="9" t="s">
        <v>27</v>
      </c>
      <c r="B29" s="12" t="s">
        <v>28</v>
      </c>
      <c r="C29" s="12" t="s">
        <v>21</v>
      </c>
      <c r="D29" s="12" t="s">
        <v>14</v>
      </c>
      <c r="E29" s="12" t="s">
        <v>29</v>
      </c>
      <c r="F29" s="13">
        <v>58234.23</v>
      </c>
      <c r="G29" s="13">
        <v>14558.557500000001</v>
      </c>
      <c r="H29" s="13">
        <v>14558.557500000001</v>
      </c>
      <c r="I29" s="13">
        <v>14558.557500000001</v>
      </c>
      <c r="J29" s="13">
        <v>10132.209999999999</v>
      </c>
      <c r="K29" s="56">
        <v>4097.5200000000004</v>
      </c>
      <c r="L29" s="53">
        <f t="shared" si="0"/>
        <v>57905.402499999997</v>
      </c>
      <c r="M29" s="45"/>
      <c r="N29" s="45"/>
    </row>
    <row r="30" spans="1:14" x14ac:dyDescent="0.25">
      <c r="A30" s="9"/>
      <c r="B30" s="9"/>
      <c r="C30" s="14"/>
      <c r="D30" s="14"/>
      <c r="E30" s="14"/>
      <c r="F30" s="15"/>
      <c r="G30" s="13"/>
      <c r="H30" s="13"/>
      <c r="I30" s="13"/>
      <c r="J30" s="13"/>
      <c r="K30" s="47"/>
      <c r="L30" s="54"/>
    </row>
    <row r="31" spans="1:14" ht="15.5" x14ac:dyDescent="0.35">
      <c r="A31" s="77" t="s">
        <v>30</v>
      </c>
      <c r="B31" s="78"/>
      <c r="C31" s="78"/>
      <c r="D31" s="78"/>
      <c r="E31" s="79"/>
      <c r="F31" s="16">
        <f t="shared" ref="F31:K31" si="1">SUM(F10:F30)</f>
        <v>1075465.17</v>
      </c>
      <c r="G31" s="16">
        <f t="shared" si="1"/>
        <v>90892.792499999996</v>
      </c>
      <c r="H31" s="16">
        <f t="shared" si="1"/>
        <v>90892.792499999996</v>
      </c>
      <c r="I31" s="16">
        <f t="shared" si="1"/>
        <v>91539.792499999996</v>
      </c>
      <c r="J31" s="16">
        <f t="shared" si="1"/>
        <v>94564.63</v>
      </c>
      <c r="K31" s="48">
        <f t="shared" si="1"/>
        <v>692865.12</v>
      </c>
      <c r="L31" s="53"/>
      <c r="M31" s="45"/>
    </row>
    <row r="32" spans="1:14" ht="13" x14ac:dyDescent="0.3">
      <c r="A32" s="17"/>
      <c r="B32" s="18"/>
      <c r="C32" s="18"/>
      <c r="D32" s="18"/>
      <c r="E32" s="18"/>
      <c r="F32" s="19"/>
      <c r="G32" s="20"/>
      <c r="H32" s="20"/>
      <c r="I32" s="20"/>
      <c r="J32" s="20"/>
      <c r="K32" s="20"/>
    </row>
    <row r="33" spans="1:12" ht="14.5" thickBot="1" x14ac:dyDescent="0.35">
      <c r="A33" s="17"/>
      <c r="B33" s="17"/>
      <c r="C33" s="17"/>
      <c r="D33" s="17"/>
      <c r="E33" s="17"/>
      <c r="F33" s="2"/>
      <c r="G33" s="3"/>
      <c r="H33" s="3"/>
      <c r="I33" s="3"/>
      <c r="J33" s="3"/>
      <c r="K33" s="3"/>
    </row>
    <row r="34" spans="1:12" ht="16" thickBot="1" x14ac:dyDescent="0.4">
      <c r="A34" s="74" t="s">
        <v>31</v>
      </c>
      <c r="B34" s="75"/>
      <c r="C34" s="75"/>
      <c r="D34" s="75"/>
      <c r="E34" s="75"/>
      <c r="F34" s="75"/>
      <c r="G34" s="75"/>
      <c r="H34" s="75"/>
      <c r="I34" s="75"/>
      <c r="J34" s="75"/>
      <c r="K34" s="76"/>
    </row>
    <row r="35" spans="1:12" ht="39.5" thickBot="1" x14ac:dyDescent="0.35">
      <c r="A35" s="6" t="s">
        <v>1</v>
      </c>
      <c r="B35" s="6" t="s">
        <v>2</v>
      </c>
      <c r="C35" s="6" t="s">
        <v>3</v>
      </c>
      <c r="D35" s="6" t="s">
        <v>4</v>
      </c>
      <c r="E35" s="6" t="s">
        <v>5</v>
      </c>
      <c r="F35" s="7" t="s">
        <v>110</v>
      </c>
      <c r="G35" s="8" t="s">
        <v>6</v>
      </c>
      <c r="H35" s="8" t="s">
        <v>7</v>
      </c>
      <c r="I35" s="8" t="s">
        <v>8</v>
      </c>
      <c r="J35" s="8" t="s">
        <v>9</v>
      </c>
      <c r="K35" s="46" t="s">
        <v>10</v>
      </c>
      <c r="L35" s="54"/>
    </row>
    <row r="36" spans="1:12" ht="50" x14ac:dyDescent="0.25">
      <c r="A36" s="14" t="s">
        <v>32</v>
      </c>
      <c r="B36" s="10" t="s">
        <v>33</v>
      </c>
      <c r="C36" s="10" t="s">
        <v>34</v>
      </c>
      <c r="D36" s="10" t="s">
        <v>35</v>
      </c>
      <c r="E36" s="10" t="s">
        <v>36</v>
      </c>
      <c r="F36" s="11">
        <v>220140</v>
      </c>
      <c r="G36" s="11">
        <v>55035</v>
      </c>
      <c r="H36" s="11">
        <v>55035</v>
      </c>
      <c r="I36" s="11">
        <v>55035</v>
      </c>
      <c r="J36" s="11">
        <v>55035</v>
      </c>
      <c r="K36" s="49">
        <v>0</v>
      </c>
      <c r="L36" s="67">
        <f>SUM(G36:K36)</f>
        <v>220140</v>
      </c>
    </row>
    <row r="37" spans="1:12" ht="50" x14ac:dyDescent="0.25">
      <c r="A37" s="14" t="s">
        <v>32</v>
      </c>
      <c r="B37" s="14" t="s">
        <v>37</v>
      </c>
      <c r="C37" s="14" t="s">
        <v>38</v>
      </c>
      <c r="D37" s="14" t="s">
        <v>14</v>
      </c>
      <c r="E37" s="12" t="s">
        <v>39</v>
      </c>
      <c r="F37" s="13">
        <v>235838.82</v>
      </c>
      <c r="G37" s="13">
        <v>58959.705000000002</v>
      </c>
      <c r="H37" s="13">
        <v>58959.705000000002</v>
      </c>
      <c r="I37" s="13">
        <v>58959.705000000002</v>
      </c>
      <c r="J37" s="13">
        <v>58959</v>
      </c>
      <c r="K37" s="47">
        <v>0</v>
      </c>
      <c r="L37" s="67">
        <f t="shared" ref="L37:L51" si="2">SUM(G37:K37)</f>
        <v>235838.11499999999</v>
      </c>
    </row>
    <row r="38" spans="1:12" ht="50" x14ac:dyDescent="0.25">
      <c r="A38" s="14" t="s">
        <v>32</v>
      </c>
      <c r="B38" s="14" t="s">
        <v>40</v>
      </c>
      <c r="C38" s="14" t="s">
        <v>38</v>
      </c>
      <c r="D38" s="14" t="s">
        <v>14</v>
      </c>
      <c r="E38" s="14" t="s">
        <v>41</v>
      </c>
      <c r="F38" s="15">
        <v>71513.62</v>
      </c>
      <c r="G38" s="13">
        <v>17878.404999999999</v>
      </c>
      <c r="H38" s="13">
        <v>17878.404999999999</v>
      </c>
      <c r="I38" s="13">
        <v>17878.404999999999</v>
      </c>
      <c r="J38" s="13">
        <v>17880</v>
      </c>
      <c r="K38" s="47">
        <v>0</v>
      </c>
      <c r="L38" s="67">
        <f t="shared" si="2"/>
        <v>71515.214999999997</v>
      </c>
    </row>
    <row r="39" spans="1:12" ht="50" x14ac:dyDescent="0.25">
      <c r="A39" s="14" t="s">
        <v>32</v>
      </c>
      <c r="B39" s="14" t="s">
        <v>42</v>
      </c>
      <c r="C39" s="14" t="s">
        <v>17</v>
      </c>
      <c r="D39" s="14" t="s">
        <v>14</v>
      </c>
      <c r="E39" s="14" t="s">
        <v>43</v>
      </c>
      <c r="F39" s="15">
        <v>9760</v>
      </c>
      <c r="G39" s="13">
        <v>2440</v>
      </c>
      <c r="H39" s="13">
        <v>2440</v>
      </c>
      <c r="I39" s="13">
        <v>2440</v>
      </c>
      <c r="J39" s="13">
        <v>2440</v>
      </c>
      <c r="K39" s="47">
        <v>0</v>
      </c>
      <c r="L39" s="67">
        <f t="shared" si="2"/>
        <v>9760</v>
      </c>
    </row>
    <row r="40" spans="1:12" ht="50.5" x14ac:dyDescent="0.3">
      <c r="A40" s="14" t="s">
        <v>32</v>
      </c>
      <c r="B40" s="14" t="s">
        <v>42</v>
      </c>
      <c r="C40" s="14" t="s">
        <v>17</v>
      </c>
      <c r="D40" s="14" t="s">
        <v>14</v>
      </c>
      <c r="E40" s="14" t="s">
        <v>138</v>
      </c>
      <c r="F40" s="15">
        <v>5000</v>
      </c>
      <c r="G40" s="13"/>
      <c r="H40" s="13"/>
      <c r="I40" s="13"/>
      <c r="J40" s="13"/>
      <c r="K40" s="57">
        <v>5000</v>
      </c>
      <c r="L40" s="67">
        <f t="shared" si="2"/>
        <v>5000</v>
      </c>
    </row>
    <row r="41" spans="1:12" ht="50" x14ac:dyDescent="0.25">
      <c r="A41" s="14" t="s">
        <v>32</v>
      </c>
      <c r="B41" s="14" t="s">
        <v>44</v>
      </c>
      <c r="C41" s="14" t="s">
        <v>17</v>
      </c>
      <c r="D41" s="14" t="s">
        <v>14</v>
      </c>
      <c r="E41" s="14" t="s">
        <v>45</v>
      </c>
      <c r="F41" s="15">
        <v>69686.399999999994</v>
      </c>
      <c r="G41" s="13">
        <v>17421.599999999999</v>
      </c>
      <c r="H41" s="13">
        <v>17421.599999999999</v>
      </c>
      <c r="I41" s="13">
        <v>17421.599999999999</v>
      </c>
      <c r="J41" s="13">
        <v>17422</v>
      </c>
      <c r="K41" s="47">
        <v>0</v>
      </c>
      <c r="L41" s="67">
        <f t="shared" si="2"/>
        <v>69686.799999999988</v>
      </c>
    </row>
    <row r="42" spans="1:12" ht="50.5" x14ac:dyDescent="0.3">
      <c r="A42" s="14" t="s">
        <v>32</v>
      </c>
      <c r="B42" s="14" t="s">
        <v>44</v>
      </c>
      <c r="C42" s="14" t="s">
        <v>17</v>
      </c>
      <c r="D42" s="14" t="s">
        <v>14</v>
      </c>
      <c r="E42" s="14" t="s">
        <v>135</v>
      </c>
      <c r="F42" s="15"/>
      <c r="G42" s="13"/>
      <c r="H42" s="13"/>
      <c r="I42" s="13"/>
      <c r="J42" s="13"/>
      <c r="K42" s="57">
        <v>5000</v>
      </c>
      <c r="L42" s="67">
        <f t="shared" si="2"/>
        <v>5000</v>
      </c>
    </row>
    <row r="43" spans="1:12" ht="50" x14ac:dyDescent="0.25">
      <c r="A43" s="14" t="s">
        <v>32</v>
      </c>
      <c r="B43" s="14" t="s">
        <v>46</v>
      </c>
      <c r="C43" s="14" t="s">
        <v>17</v>
      </c>
      <c r="D43" s="14" t="s">
        <v>14</v>
      </c>
      <c r="E43" s="14" t="s">
        <v>47</v>
      </c>
      <c r="F43" s="15">
        <v>431686.36</v>
      </c>
      <c r="G43" s="13">
        <v>107921.59</v>
      </c>
      <c r="H43" s="13">
        <v>107921.59</v>
      </c>
      <c r="I43" s="13">
        <v>107921.59</v>
      </c>
      <c r="J43" s="13">
        <v>107922</v>
      </c>
      <c r="K43" s="47">
        <v>0</v>
      </c>
      <c r="L43" s="67">
        <f t="shared" si="2"/>
        <v>431686.77</v>
      </c>
    </row>
    <row r="44" spans="1:12" ht="50" x14ac:dyDescent="0.25">
      <c r="A44" s="14" t="s">
        <v>32</v>
      </c>
      <c r="B44" s="14" t="s">
        <v>48</v>
      </c>
      <c r="C44" s="14" t="s">
        <v>17</v>
      </c>
      <c r="D44" s="14" t="s">
        <v>14</v>
      </c>
      <c r="E44" s="14" t="s">
        <v>49</v>
      </c>
      <c r="F44" s="15">
        <v>316053.59000000003</v>
      </c>
      <c r="G44" s="13">
        <v>79013.397500000006</v>
      </c>
      <c r="H44" s="13">
        <v>79013.397500000006</v>
      </c>
      <c r="I44" s="13">
        <v>79013.397500000006</v>
      </c>
      <c r="J44" s="13">
        <v>79015</v>
      </c>
      <c r="K44" s="47">
        <v>0</v>
      </c>
      <c r="L44" s="67">
        <f t="shared" si="2"/>
        <v>316055.1925</v>
      </c>
    </row>
    <row r="45" spans="1:12" ht="50" x14ac:dyDescent="0.25">
      <c r="A45" s="14" t="s">
        <v>32</v>
      </c>
      <c r="B45" s="12" t="s">
        <v>50</v>
      </c>
      <c r="C45" s="12" t="s">
        <v>34</v>
      </c>
      <c r="D45" s="12" t="s">
        <v>14</v>
      </c>
      <c r="E45" s="12" t="s">
        <v>51</v>
      </c>
      <c r="F45" s="13">
        <v>412739.97</v>
      </c>
      <c r="G45" s="13">
        <v>103184.99249999999</v>
      </c>
      <c r="H45" s="13">
        <v>103184.99249999999</v>
      </c>
      <c r="I45" s="13">
        <v>103184.99249999999</v>
      </c>
      <c r="J45" s="13">
        <v>103185</v>
      </c>
      <c r="K45" s="47">
        <v>0</v>
      </c>
      <c r="L45" s="67">
        <f t="shared" si="2"/>
        <v>412739.97749999998</v>
      </c>
    </row>
    <row r="46" spans="1:12" ht="50.5" x14ac:dyDescent="0.3">
      <c r="A46" s="14" t="s">
        <v>32</v>
      </c>
      <c r="B46" s="12" t="s">
        <v>50</v>
      </c>
      <c r="C46" s="12" t="s">
        <v>34</v>
      </c>
      <c r="D46" s="12" t="s">
        <v>14</v>
      </c>
      <c r="E46" s="12" t="s">
        <v>137</v>
      </c>
      <c r="F46" s="13">
        <v>8000</v>
      </c>
      <c r="G46" s="13"/>
      <c r="H46" s="13"/>
      <c r="I46" s="13"/>
      <c r="J46" s="13"/>
      <c r="K46" s="57">
        <v>8000</v>
      </c>
      <c r="L46" s="67">
        <f t="shared" si="2"/>
        <v>8000</v>
      </c>
    </row>
    <row r="47" spans="1:12" ht="50.5" x14ac:dyDescent="0.3">
      <c r="A47" s="14" t="s">
        <v>32</v>
      </c>
      <c r="B47" s="12" t="s">
        <v>52</v>
      </c>
      <c r="C47" s="12" t="s">
        <v>53</v>
      </c>
      <c r="D47" s="12" t="s">
        <v>14</v>
      </c>
      <c r="E47" s="12" t="s">
        <v>54</v>
      </c>
      <c r="F47" s="13">
        <v>216630.08</v>
      </c>
      <c r="G47" s="13">
        <v>54157.52</v>
      </c>
      <c r="H47" s="13">
        <v>54157.52</v>
      </c>
      <c r="I47" s="13">
        <v>54157.52</v>
      </c>
      <c r="J47" s="13">
        <v>30993</v>
      </c>
      <c r="K47" s="57">
        <v>23163</v>
      </c>
      <c r="L47" s="67">
        <f t="shared" si="2"/>
        <v>216628.56</v>
      </c>
    </row>
    <row r="48" spans="1:12" ht="50" x14ac:dyDescent="0.25">
      <c r="A48" s="14" t="s">
        <v>32</v>
      </c>
      <c r="B48" s="14" t="s">
        <v>55</v>
      </c>
      <c r="C48" s="14" t="s">
        <v>56</v>
      </c>
      <c r="D48" s="14" t="s">
        <v>14</v>
      </c>
      <c r="E48" s="14" t="s">
        <v>57</v>
      </c>
      <c r="F48" s="13">
        <v>200694.44</v>
      </c>
      <c r="G48" s="13">
        <v>50173.61</v>
      </c>
      <c r="H48" s="13">
        <v>50173.61</v>
      </c>
      <c r="I48" s="13">
        <v>50173.61</v>
      </c>
      <c r="J48" s="13">
        <v>50172</v>
      </c>
      <c r="K48" s="47">
        <v>0</v>
      </c>
      <c r="L48" s="67">
        <f t="shared" si="2"/>
        <v>200692.83000000002</v>
      </c>
    </row>
    <row r="49" spans="1:13" ht="50.5" x14ac:dyDescent="0.3">
      <c r="A49" s="14" t="s">
        <v>32</v>
      </c>
      <c r="B49" s="14" t="s">
        <v>52</v>
      </c>
      <c r="C49" s="14" t="s">
        <v>53</v>
      </c>
      <c r="D49" s="14" t="s">
        <v>14</v>
      </c>
      <c r="E49" s="14" t="s">
        <v>133</v>
      </c>
      <c r="F49" s="13">
        <v>7501</v>
      </c>
      <c r="G49" s="13"/>
      <c r="H49" s="13"/>
      <c r="I49" s="13"/>
      <c r="J49" s="13"/>
      <c r="K49" s="57">
        <v>8293.9599999999991</v>
      </c>
      <c r="L49" s="67">
        <f t="shared" si="2"/>
        <v>8293.9599999999991</v>
      </c>
    </row>
    <row r="50" spans="1:13" ht="50.5" x14ac:dyDescent="0.3">
      <c r="A50" s="14" t="s">
        <v>32</v>
      </c>
      <c r="B50" s="14" t="s">
        <v>46</v>
      </c>
      <c r="C50" s="14" t="s">
        <v>17</v>
      </c>
      <c r="D50" s="14" t="s">
        <v>14</v>
      </c>
      <c r="E50" s="14" t="s">
        <v>133</v>
      </c>
      <c r="F50" s="13">
        <v>12613</v>
      </c>
      <c r="G50" s="13"/>
      <c r="H50" s="13"/>
      <c r="I50" s="13"/>
      <c r="J50" s="13"/>
      <c r="K50" s="57">
        <v>12613</v>
      </c>
      <c r="L50" s="67">
        <f t="shared" si="2"/>
        <v>12613</v>
      </c>
    </row>
    <row r="51" spans="1:13" ht="50.5" x14ac:dyDescent="0.3">
      <c r="A51" s="14" t="s">
        <v>134</v>
      </c>
      <c r="B51" s="14" t="s">
        <v>50</v>
      </c>
      <c r="C51" s="14" t="s">
        <v>34</v>
      </c>
      <c r="D51" s="14" t="s">
        <v>14</v>
      </c>
      <c r="E51" s="14" t="s">
        <v>133</v>
      </c>
      <c r="F51" s="15">
        <v>7266</v>
      </c>
      <c r="G51" s="13"/>
      <c r="H51" s="13"/>
      <c r="I51" s="13"/>
      <c r="J51" s="13"/>
      <c r="K51" s="57">
        <v>8299</v>
      </c>
      <c r="L51" s="67">
        <f t="shared" si="2"/>
        <v>8299</v>
      </c>
    </row>
    <row r="52" spans="1:13" ht="15.5" x14ac:dyDescent="0.35">
      <c r="A52" s="77" t="s">
        <v>30</v>
      </c>
      <c r="B52" s="78"/>
      <c r="C52" s="78"/>
      <c r="D52" s="78"/>
      <c r="E52" s="79"/>
      <c r="F52" s="16">
        <f t="shared" ref="F52:K52" si="3">SUM(F36:F51)</f>
        <v>2225123.2800000003</v>
      </c>
      <c r="G52" s="16">
        <f t="shared" si="3"/>
        <v>546185.82000000007</v>
      </c>
      <c r="H52" s="16">
        <f t="shared" si="3"/>
        <v>546185.82000000007</v>
      </c>
      <c r="I52" s="16">
        <f t="shared" si="3"/>
        <v>546185.82000000007</v>
      </c>
      <c r="J52" s="16">
        <f t="shared" si="3"/>
        <v>523023</v>
      </c>
      <c r="K52" s="48">
        <f t="shared" si="3"/>
        <v>70368.959999999992</v>
      </c>
      <c r="L52" s="53"/>
    </row>
    <row r="53" spans="1:13" x14ac:dyDescent="0.25">
      <c r="A53" s="21"/>
      <c r="B53" s="22"/>
      <c r="C53" s="22"/>
      <c r="D53" s="22"/>
      <c r="E53" s="22"/>
      <c r="F53" s="19"/>
      <c r="G53" s="20"/>
      <c r="H53" s="20"/>
      <c r="I53" s="20"/>
      <c r="J53" s="20"/>
      <c r="K53" s="20"/>
    </row>
    <row r="54" spans="1:13" ht="14.5" thickBot="1" x14ac:dyDescent="0.35">
      <c r="A54" s="21"/>
      <c r="B54" s="23"/>
      <c r="C54" s="23"/>
      <c r="D54" s="23"/>
      <c r="E54" s="23"/>
      <c r="F54" s="2"/>
      <c r="G54" s="3"/>
      <c r="H54" s="3"/>
      <c r="I54" s="3"/>
      <c r="J54" s="3"/>
      <c r="K54" s="3"/>
    </row>
    <row r="55" spans="1:13" ht="16" thickBot="1" x14ac:dyDescent="0.4">
      <c r="A55" s="74" t="s">
        <v>58</v>
      </c>
      <c r="B55" s="75"/>
      <c r="C55" s="75"/>
      <c r="D55" s="75"/>
      <c r="E55" s="75"/>
      <c r="F55" s="75"/>
      <c r="G55" s="75"/>
      <c r="H55" s="75"/>
      <c r="I55" s="75"/>
      <c r="J55" s="75"/>
      <c r="K55" s="76"/>
    </row>
    <row r="56" spans="1:13" ht="39.5" thickBot="1" x14ac:dyDescent="0.35">
      <c r="A56" s="6" t="s">
        <v>1</v>
      </c>
      <c r="B56" s="6" t="s">
        <v>2</v>
      </c>
      <c r="C56" s="6" t="s">
        <v>3</v>
      </c>
      <c r="D56" s="6" t="s">
        <v>4</v>
      </c>
      <c r="E56" s="6" t="s">
        <v>5</v>
      </c>
      <c r="F56" s="7" t="s">
        <v>110</v>
      </c>
      <c r="G56" s="8" t="s">
        <v>6</v>
      </c>
      <c r="H56" s="8" t="s">
        <v>7</v>
      </c>
      <c r="I56" s="8" t="s">
        <v>8</v>
      </c>
      <c r="J56" s="8" t="s">
        <v>9</v>
      </c>
      <c r="K56" s="46" t="s">
        <v>10</v>
      </c>
      <c r="L56" s="52"/>
      <c r="M56" s="51"/>
    </row>
    <row r="57" spans="1:13" ht="25.5" x14ac:dyDescent="0.3">
      <c r="A57" s="24"/>
      <c r="B57" s="10" t="s">
        <v>59</v>
      </c>
      <c r="C57" s="10" t="s">
        <v>53</v>
      </c>
      <c r="D57" s="10" t="s">
        <v>14</v>
      </c>
      <c r="E57" s="10" t="s">
        <v>60</v>
      </c>
      <c r="F57" s="11">
        <v>20000</v>
      </c>
      <c r="G57" s="11">
        <v>5000</v>
      </c>
      <c r="H57" s="11">
        <v>5000</v>
      </c>
      <c r="I57" s="11">
        <v>5000</v>
      </c>
      <c r="J57" s="11">
        <v>2948</v>
      </c>
      <c r="K57" s="56">
        <v>2052.6999999999998</v>
      </c>
      <c r="L57" s="53">
        <f>SUM(G57:K57)</f>
        <v>20000.7</v>
      </c>
      <c r="M57" s="45"/>
    </row>
    <row r="58" spans="1:13" ht="13" x14ac:dyDescent="0.3">
      <c r="A58" s="25"/>
      <c r="B58" s="10" t="s">
        <v>61</v>
      </c>
      <c r="C58" s="10" t="s">
        <v>62</v>
      </c>
      <c r="D58" s="10" t="s">
        <v>14</v>
      </c>
      <c r="E58" s="10" t="s">
        <v>63</v>
      </c>
      <c r="F58" s="11">
        <v>63348</v>
      </c>
      <c r="G58" s="11">
        <v>15837</v>
      </c>
      <c r="H58" s="11">
        <v>15837</v>
      </c>
      <c r="I58" s="11">
        <v>15837</v>
      </c>
      <c r="J58" s="11">
        <v>7067.28</v>
      </c>
      <c r="K58" s="56">
        <v>5148.42</v>
      </c>
      <c r="L58" s="53">
        <f t="shared" ref="L58:L61" si="4">SUM(G58:K58)</f>
        <v>59726.7</v>
      </c>
      <c r="M58" s="45"/>
    </row>
    <row r="59" spans="1:13" ht="25.5" x14ac:dyDescent="0.3">
      <c r="A59" s="25"/>
      <c r="B59" s="10" t="s">
        <v>64</v>
      </c>
      <c r="C59" s="10" t="s">
        <v>65</v>
      </c>
      <c r="D59" s="10" t="s">
        <v>14</v>
      </c>
      <c r="E59" s="10" t="s">
        <v>66</v>
      </c>
      <c r="F59" s="11">
        <v>33852</v>
      </c>
      <c r="G59" s="11">
        <v>8463</v>
      </c>
      <c r="H59" s="11">
        <v>8463</v>
      </c>
      <c r="I59" s="11">
        <v>8463</v>
      </c>
      <c r="J59" s="11">
        <v>6736.39</v>
      </c>
      <c r="K59" s="56">
        <v>2452.67</v>
      </c>
      <c r="L59" s="53">
        <f t="shared" si="4"/>
        <v>34578.06</v>
      </c>
      <c r="M59" s="45"/>
    </row>
    <row r="60" spans="1:13" ht="13" x14ac:dyDescent="0.3">
      <c r="A60" s="25"/>
      <c r="B60" s="10" t="s">
        <v>67</v>
      </c>
      <c r="C60" s="10" t="s">
        <v>68</v>
      </c>
      <c r="D60" s="10" t="s">
        <v>14</v>
      </c>
      <c r="E60" s="10" t="s">
        <v>69</v>
      </c>
      <c r="F60" s="11">
        <v>23076</v>
      </c>
      <c r="G60" s="11">
        <v>3639.96</v>
      </c>
      <c r="H60" s="11">
        <v>3639.96</v>
      </c>
      <c r="I60" s="11">
        <v>3639.96</v>
      </c>
      <c r="J60" s="11">
        <v>2426.64</v>
      </c>
      <c r="K60" s="56">
        <v>1213.32</v>
      </c>
      <c r="L60" s="53">
        <f t="shared" si="4"/>
        <v>14559.84</v>
      </c>
      <c r="M60" s="45"/>
    </row>
    <row r="61" spans="1:13" ht="25.5" x14ac:dyDescent="0.3">
      <c r="A61" s="9"/>
      <c r="B61" s="14" t="s">
        <v>117</v>
      </c>
      <c r="C61" s="14" t="s">
        <v>118</v>
      </c>
      <c r="D61" s="14" t="s">
        <v>14</v>
      </c>
      <c r="E61" s="14" t="s">
        <v>119</v>
      </c>
      <c r="F61" s="13">
        <v>38157.129999999997</v>
      </c>
      <c r="G61" s="13">
        <v>9835.7999999999993</v>
      </c>
      <c r="H61" s="13">
        <v>9835.7999999999993</v>
      </c>
      <c r="I61" s="13">
        <v>9835.7999999999993</v>
      </c>
      <c r="J61" s="13">
        <v>5371.13</v>
      </c>
      <c r="K61" s="57">
        <v>3399.45</v>
      </c>
      <c r="L61" s="53">
        <f t="shared" si="4"/>
        <v>38277.979999999996</v>
      </c>
      <c r="M61" s="45"/>
    </row>
    <row r="62" spans="1:13" ht="15.5" x14ac:dyDescent="0.35">
      <c r="A62" s="71" t="s">
        <v>70</v>
      </c>
      <c r="B62" s="72"/>
      <c r="C62" s="72"/>
      <c r="D62" s="72"/>
      <c r="E62" s="73"/>
      <c r="F62" s="16">
        <f t="shared" ref="F62:K62" si="5">SUM(F57:F61)</f>
        <v>178433.13</v>
      </c>
      <c r="G62" s="16">
        <f t="shared" si="5"/>
        <v>42775.759999999995</v>
      </c>
      <c r="H62" s="16">
        <f t="shared" si="5"/>
        <v>42775.759999999995</v>
      </c>
      <c r="I62" s="16">
        <f t="shared" si="5"/>
        <v>42775.759999999995</v>
      </c>
      <c r="J62" s="16">
        <f t="shared" si="5"/>
        <v>24549.439999999999</v>
      </c>
      <c r="K62" s="48">
        <f t="shared" si="5"/>
        <v>14266.560000000001</v>
      </c>
      <c r="L62" s="53"/>
      <c r="M62" s="45"/>
    </row>
    <row r="63" spans="1:13" x14ac:dyDescent="0.25">
      <c r="A63" s="21"/>
      <c r="B63" s="22"/>
      <c r="C63" s="22"/>
      <c r="D63" s="22"/>
      <c r="E63" s="22"/>
      <c r="F63" s="19"/>
      <c r="G63" s="20"/>
      <c r="H63" s="20"/>
      <c r="I63" s="26"/>
      <c r="J63" s="26"/>
      <c r="K63" s="26"/>
      <c r="L63" s="45"/>
    </row>
    <row r="64" spans="1:13" ht="13" thickBot="1" x14ac:dyDescent="0.3">
      <c r="A64" s="21"/>
      <c r="B64" s="21"/>
      <c r="C64" s="21"/>
      <c r="D64" s="21"/>
      <c r="E64" s="21"/>
      <c r="F64" s="19"/>
      <c r="G64" s="26"/>
      <c r="H64" s="26"/>
      <c r="I64" s="26"/>
      <c r="J64" s="26"/>
      <c r="K64" s="26"/>
    </row>
    <row r="65" spans="1:13" ht="16" thickBot="1" x14ac:dyDescent="0.4">
      <c r="A65" s="74" t="s">
        <v>71</v>
      </c>
      <c r="B65" s="75"/>
      <c r="C65" s="75"/>
      <c r="D65" s="75"/>
      <c r="E65" s="75"/>
      <c r="F65" s="75"/>
      <c r="G65" s="75"/>
      <c r="H65" s="75"/>
      <c r="I65" s="75"/>
      <c r="J65" s="75"/>
      <c r="K65" s="76"/>
    </row>
    <row r="66" spans="1:13" ht="39.5" thickBot="1" x14ac:dyDescent="0.35">
      <c r="A66" s="6" t="s">
        <v>1</v>
      </c>
      <c r="B66" s="6" t="s">
        <v>2</v>
      </c>
      <c r="C66" s="6" t="s">
        <v>3</v>
      </c>
      <c r="D66" s="6" t="s">
        <v>4</v>
      </c>
      <c r="E66" s="6" t="s">
        <v>5</v>
      </c>
      <c r="F66" s="7" t="s">
        <v>110</v>
      </c>
      <c r="G66" s="8" t="s">
        <v>6</v>
      </c>
      <c r="H66" s="8" t="s">
        <v>7</v>
      </c>
      <c r="I66" s="8" t="s">
        <v>8</v>
      </c>
      <c r="J66" s="8" t="s">
        <v>9</v>
      </c>
      <c r="K66" s="46" t="s">
        <v>10</v>
      </c>
      <c r="L66" s="54"/>
    </row>
    <row r="67" spans="1:13" ht="37.5" x14ac:dyDescent="0.25">
      <c r="A67" s="27" t="s">
        <v>72</v>
      </c>
      <c r="B67" s="27" t="s">
        <v>73</v>
      </c>
      <c r="C67" s="27" t="s">
        <v>34</v>
      </c>
      <c r="D67" s="27" t="s">
        <v>14</v>
      </c>
      <c r="E67" s="27" t="s">
        <v>74</v>
      </c>
      <c r="F67" s="11">
        <v>34541.1</v>
      </c>
      <c r="G67" s="11">
        <v>8635.2749999999996</v>
      </c>
      <c r="H67" s="11">
        <v>8635.2749999999996</v>
      </c>
      <c r="I67" s="11">
        <v>8635.2749999999996</v>
      </c>
      <c r="J67" s="11">
        <v>8635</v>
      </c>
      <c r="K67" s="49">
        <v>0</v>
      </c>
      <c r="L67" s="53">
        <f>SUM(G67:K67)</f>
        <v>34540.824999999997</v>
      </c>
    </row>
    <row r="68" spans="1:13" ht="50.5" x14ac:dyDescent="0.3">
      <c r="A68" s="50" t="s">
        <v>72</v>
      </c>
      <c r="B68" s="50" t="s">
        <v>73</v>
      </c>
      <c r="C68" s="50" t="s">
        <v>34</v>
      </c>
      <c r="D68" s="50" t="s">
        <v>14</v>
      </c>
      <c r="E68" s="50" t="s">
        <v>140</v>
      </c>
      <c r="F68" s="11">
        <v>8000</v>
      </c>
      <c r="G68" s="11"/>
      <c r="H68" s="11"/>
      <c r="I68" s="11"/>
      <c r="J68" s="11"/>
      <c r="K68" s="56">
        <v>8000</v>
      </c>
      <c r="L68" s="53">
        <f>SUM(G68:K68)</f>
        <v>8000</v>
      </c>
    </row>
    <row r="69" spans="1:13" ht="13" x14ac:dyDescent="0.3">
      <c r="A69" s="28"/>
      <c r="B69" s="9"/>
      <c r="C69" s="9"/>
      <c r="D69" s="9"/>
      <c r="E69" s="9"/>
      <c r="F69" s="11"/>
      <c r="G69" s="11"/>
      <c r="H69" s="11"/>
      <c r="I69" s="11"/>
      <c r="J69" s="11"/>
      <c r="K69" s="49"/>
      <c r="L69" s="54"/>
    </row>
    <row r="70" spans="1:13" ht="15.5" x14ac:dyDescent="0.35">
      <c r="A70" s="71" t="s">
        <v>70</v>
      </c>
      <c r="B70" s="72"/>
      <c r="C70" s="72"/>
      <c r="D70" s="72"/>
      <c r="E70" s="73"/>
      <c r="F70" s="16">
        <f t="shared" ref="F70:K70" si="6">SUM(F67:F69)</f>
        <v>42541.1</v>
      </c>
      <c r="G70" s="16">
        <f t="shared" si="6"/>
        <v>8635.2749999999996</v>
      </c>
      <c r="H70" s="16">
        <f t="shared" ref="H70" si="7">SUM(H67:H69)</f>
        <v>8635.2749999999996</v>
      </c>
      <c r="I70" s="16">
        <f t="shared" si="6"/>
        <v>8635.2749999999996</v>
      </c>
      <c r="J70" s="16">
        <f t="shared" si="6"/>
        <v>8635</v>
      </c>
      <c r="K70" s="48">
        <f t="shared" si="6"/>
        <v>8000</v>
      </c>
      <c r="L70" s="53"/>
    </row>
    <row r="71" spans="1:13" x14ac:dyDescent="0.25">
      <c r="A71" s="21"/>
      <c r="B71" s="22"/>
      <c r="C71" s="22"/>
      <c r="D71" s="22"/>
      <c r="E71" s="22"/>
      <c r="F71" s="19"/>
      <c r="G71" s="20"/>
      <c r="H71" s="20"/>
      <c r="I71" s="26"/>
      <c r="J71" s="26"/>
      <c r="K71" s="26"/>
    </row>
    <row r="72" spans="1:13" x14ac:dyDescent="0.25">
      <c r="A72" s="21"/>
      <c r="B72" s="21"/>
      <c r="C72" s="21"/>
      <c r="D72" s="21"/>
      <c r="E72" s="21"/>
      <c r="F72" s="19"/>
      <c r="G72" s="26"/>
      <c r="H72" s="26"/>
      <c r="I72" s="26"/>
      <c r="J72" s="26"/>
      <c r="K72" s="26"/>
    </row>
    <row r="73" spans="1:13" ht="14.5" thickBot="1" x14ac:dyDescent="0.35">
      <c r="A73" s="5"/>
      <c r="B73" s="5"/>
      <c r="C73" s="5"/>
      <c r="D73" s="5"/>
      <c r="E73" s="5"/>
      <c r="F73" s="2"/>
      <c r="G73" s="3"/>
      <c r="H73" s="3"/>
      <c r="I73" s="3"/>
      <c r="J73" s="3"/>
      <c r="K73" s="3"/>
    </row>
    <row r="74" spans="1:13" ht="16" thickBot="1" x14ac:dyDescent="0.4">
      <c r="A74" s="74" t="s">
        <v>112</v>
      </c>
      <c r="B74" s="75"/>
      <c r="C74" s="75"/>
      <c r="D74" s="75"/>
      <c r="E74" s="75"/>
      <c r="F74" s="75"/>
      <c r="G74" s="75"/>
      <c r="H74" s="75"/>
      <c r="I74" s="75"/>
      <c r="J74" s="75"/>
      <c r="K74" s="76"/>
    </row>
    <row r="75" spans="1:13" ht="39.5" thickBot="1" x14ac:dyDescent="0.35">
      <c r="A75" s="6" t="s">
        <v>1</v>
      </c>
      <c r="B75" s="6" t="s">
        <v>2</v>
      </c>
      <c r="C75" s="6" t="s">
        <v>3</v>
      </c>
      <c r="D75" s="6" t="s">
        <v>4</v>
      </c>
      <c r="E75" s="6" t="s">
        <v>5</v>
      </c>
      <c r="F75" s="7" t="s">
        <v>110</v>
      </c>
      <c r="G75" s="8" t="s">
        <v>6</v>
      </c>
      <c r="H75" s="8" t="s">
        <v>7</v>
      </c>
      <c r="I75" s="8" t="s">
        <v>8</v>
      </c>
      <c r="J75" s="8" t="s">
        <v>9</v>
      </c>
      <c r="K75" s="46" t="s">
        <v>10</v>
      </c>
      <c r="L75" s="52"/>
      <c r="M75" s="51"/>
    </row>
    <row r="76" spans="1:13" ht="25.5" x14ac:dyDescent="0.3">
      <c r="A76" s="9" t="s">
        <v>75</v>
      </c>
      <c r="B76" s="9" t="s">
        <v>76</v>
      </c>
      <c r="C76" s="9" t="s">
        <v>21</v>
      </c>
      <c r="D76" s="9" t="s">
        <v>77</v>
      </c>
      <c r="E76" s="9" t="s">
        <v>78</v>
      </c>
      <c r="F76" s="13">
        <v>66782.02</v>
      </c>
      <c r="G76" s="13">
        <v>16695.505000000001</v>
      </c>
      <c r="H76" s="13">
        <v>16695.505000000001</v>
      </c>
      <c r="I76" s="13">
        <v>16695.505000000001</v>
      </c>
      <c r="J76" s="13">
        <v>11474.59</v>
      </c>
      <c r="K76" s="57">
        <v>4800.8999999999996</v>
      </c>
      <c r="L76" s="65">
        <f>SUM(G76:K76)</f>
        <v>66362.00499999999</v>
      </c>
      <c r="M76" s="45"/>
    </row>
    <row r="77" spans="1:13" x14ac:dyDescent="0.25">
      <c r="A77" s="9" t="s">
        <v>75</v>
      </c>
      <c r="B77" s="9" t="s">
        <v>79</v>
      </c>
      <c r="C77" s="9" t="s">
        <v>21</v>
      </c>
      <c r="D77" s="9" t="s">
        <v>77</v>
      </c>
      <c r="E77" s="9" t="s">
        <v>80</v>
      </c>
      <c r="F77" s="13">
        <v>2500</v>
      </c>
      <c r="G77" s="13">
        <v>625</v>
      </c>
      <c r="H77" s="13">
        <v>625</v>
      </c>
      <c r="I77" s="13">
        <v>625</v>
      </c>
      <c r="J77" s="13">
        <v>191</v>
      </c>
      <c r="K77" s="47">
        <v>0</v>
      </c>
      <c r="L77" s="65">
        <f t="shared" ref="L77:L85" si="8">SUM(G77:K77)</f>
        <v>2066</v>
      </c>
      <c r="M77" s="45"/>
    </row>
    <row r="78" spans="1:13" ht="38" x14ac:dyDescent="0.3">
      <c r="A78" s="9" t="s">
        <v>81</v>
      </c>
      <c r="B78" s="9" t="s">
        <v>82</v>
      </c>
      <c r="C78" s="9" t="s">
        <v>21</v>
      </c>
      <c r="D78" s="9" t="s">
        <v>14</v>
      </c>
      <c r="E78" s="9" t="s">
        <v>83</v>
      </c>
      <c r="F78" s="13">
        <v>57979.74</v>
      </c>
      <c r="G78" s="13">
        <v>14494.934999999999</v>
      </c>
      <c r="H78" s="13">
        <v>14494.934999999999</v>
      </c>
      <c r="I78" s="13">
        <v>14494.934999999999</v>
      </c>
      <c r="J78" s="13">
        <v>4903.74</v>
      </c>
      <c r="K78" s="57">
        <f>SUM(1858.81+1858.81+187.85+194.05)</f>
        <v>4099.5199999999995</v>
      </c>
      <c r="L78" s="65">
        <f t="shared" si="8"/>
        <v>52488.064999999995</v>
      </c>
      <c r="M78" s="45"/>
    </row>
    <row r="79" spans="1:13" ht="25.5" x14ac:dyDescent="0.3">
      <c r="A79" s="9" t="s">
        <v>84</v>
      </c>
      <c r="B79" s="9" t="s">
        <v>85</v>
      </c>
      <c r="C79" s="9" t="s">
        <v>21</v>
      </c>
      <c r="D79" s="9" t="s">
        <v>14</v>
      </c>
      <c r="E79" s="9" t="s">
        <v>86</v>
      </c>
      <c r="F79" s="13">
        <v>55819.12</v>
      </c>
      <c r="G79" s="13">
        <f>SUM(3175.24+3372.72+3969.05)</f>
        <v>10517.009999999998</v>
      </c>
      <c r="H79" s="13">
        <f>SUM(2381.43+4762.86+3696.05)</f>
        <v>10840.34</v>
      </c>
      <c r="I79" s="13">
        <f>SUM(2381.43+3175.24+4762.86)</f>
        <v>10319.529999999999</v>
      </c>
      <c r="J79" s="13">
        <f>SUM(3175.24+3181.96)</f>
        <v>6357.2</v>
      </c>
      <c r="K79" s="57">
        <v>3181.96</v>
      </c>
      <c r="L79" s="65">
        <f t="shared" si="8"/>
        <v>41216.039999999994</v>
      </c>
      <c r="M79" s="45"/>
    </row>
    <row r="80" spans="1:13" ht="25.5" x14ac:dyDescent="0.3">
      <c r="A80" s="9" t="s">
        <v>87</v>
      </c>
      <c r="B80" s="9" t="s">
        <v>88</v>
      </c>
      <c r="C80" s="9" t="s">
        <v>21</v>
      </c>
      <c r="D80" s="9" t="s">
        <v>77</v>
      </c>
      <c r="E80" s="9" t="s">
        <v>89</v>
      </c>
      <c r="F80" s="13">
        <v>56576.15</v>
      </c>
      <c r="G80" s="13">
        <f>SUM(3461.12+3461.12+4326.4)</f>
        <v>11248.64</v>
      </c>
      <c r="H80" s="13">
        <f>SUM(2595.84+5191.68+4327.53)</f>
        <v>12115.05</v>
      </c>
      <c r="I80" s="13">
        <f>SUM(1952.31+4118.96)</f>
        <v>6071.27</v>
      </c>
      <c r="J80" s="13">
        <f>SUM(3465.62+3802.34)</f>
        <v>7267.96</v>
      </c>
      <c r="K80" s="57">
        <f>SUM(3597.63)</f>
        <v>3597.63</v>
      </c>
      <c r="L80" s="65">
        <f t="shared" si="8"/>
        <v>40300.549999999996</v>
      </c>
      <c r="M80" s="45"/>
    </row>
    <row r="81" spans="1:13" ht="25.5" x14ac:dyDescent="0.3">
      <c r="A81" s="9" t="s">
        <v>92</v>
      </c>
      <c r="B81" s="9" t="s">
        <v>93</v>
      </c>
      <c r="C81" s="9" t="s">
        <v>94</v>
      </c>
      <c r="D81" s="9" t="s">
        <v>14</v>
      </c>
      <c r="E81" s="9" t="s">
        <v>95</v>
      </c>
      <c r="F81" s="13">
        <v>60660</v>
      </c>
      <c r="G81" s="13">
        <v>14118.87</v>
      </c>
      <c r="H81" s="13">
        <v>11298.23</v>
      </c>
      <c r="I81" s="13">
        <v>12535.3</v>
      </c>
      <c r="J81" s="13">
        <v>0</v>
      </c>
      <c r="K81" s="57">
        <v>12381.15</v>
      </c>
      <c r="L81" s="65">
        <f t="shared" si="8"/>
        <v>50333.549999999996</v>
      </c>
      <c r="M81" s="45"/>
    </row>
    <row r="82" spans="1:13" ht="25" x14ac:dyDescent="0.25">
      <c r="A82" s="9" t="s">
        <v>96</v>
      </c>
      <c r="B82" s="9" t="s">
        <v>93</v>
      </c>
      <c r="C82" s="9" t="s">
        <v>94</v>
      </c>
      <c r="D82" s="9" t="s">
        <v>35</v>
      </c>
      <c r="E82" s="9" t="s">
        <v>95</v>
      </c>
      <c r="F82" s="13">
        <v>60000</v>
      </c>
      <c r="G82" s="13">
        <v>15000</v>
      </c>
      <c r="H82" s="13">
        <v>15000</v>
      </c>
      <c r="I82" s="13">
        <v>15000</v>
      </c>
      <c r="J82" s="13">
        <v>15000</v>
      </c>
      <c r="K82" s="47">
        <v>0</v>
      </c>
      <c r="L82" s="65">
        <f t="shared" si="8"/>
        <v>60000</v>
      </c>
      <c r="M82" s="45"/>
    </row>
    <row r="83" spans="1:13" ht="37.5" x14ac:dyDescent="0.25">
      <c r="A83" s="9" t="s">
        <v>97</v>
      </c>
      <c r="B83" s="9" t="s">
        <v>82</v>
      </c>
      <c r="C83" s="9" t="s">
        <v>98</v>
      </c>
      <c r="D83" s="9" t="s">
        <v>35</v>
      </c>
      <c r="E83" s="9" t="s">
        <v>83</v>
      </c>
      <c r="F83" s="13">
        <v>58200</v>
      </c>
      <c r="G83" s="13">
        <v>14550</v>
      </c>
      <c r="H83" s="13">
        <v>14550</v>
      </c>
      <c r="I83" s="13">
        <v>14550</v>
      </c>
      <c r="J83" s="13">
        <v>14550</v>
      </c>
      <c r="K83" s="47">
        <v>0</v>
      </c>
      <c r="L83" s="65">
        <f t="shared" si="8"/>
        <v>58200</v>
      </c>
      <c r="M83" s="45"/>
    </row>
    <row r="84" spans="1:13" ht="25.5" x14ac:dyDescent="0.3">
      <c r="A84" s="9"/>
      <c r="B84" s="9" t="s">
        <v>99</v>
      </c>
      <c r="C84" s="9" t="s">
        <v>21</v>
      </c>
      <c r="D84" s="9" t="s">
        <v>14</v>
      </c>
      <c r="E84" s="9" t="s">
        <v>100</v>
      </c>
      <c r="F84" s="13">
        <v>29865.599999999999</v>
      </c>
      <c r="G84" s="13">
        <f>SUM(47761.59-14118.87-26553.63)</f>
        <v>7089.0899999999929</v>
      </c>
      <c r="H84" s="13">
        <f>SUM(20355.58-14118.87)</f>
        <v>6236.7100000000009</v>
      </c>
      <c r="I84" s="13">
        <f>SUM(15702.83-11298.23)</f>
        <v>4404.6000000000004</v>
      </c>
      <c r="J84" s="13">
        <f>SUM((66833.6-26553.63-12535.3-26553.63)+(41231.41-11991.4-26553.63))</f>
        <v>3877.4200000000019</v>
      </c>
      <c r="K84" s="59">
        <f>SUM(31.2+9.78+182.6+43.05+19.64+11.37+9.84+62.52+14.38+9.84+39+87.5+429.43+23.15+40.04+360.86+8081.1+55.97+43.51+61.5+218.4)</f>
        <v>9834.6799999999985</v>
      </c>
      <c r="L84" s="65">
        <f t="shared" si="8"/>
        <v>31442.499999999993</v>
      </c>
      <c r="M84" s="45"/>
    </row>
    <row r="85" spans="1:13" ht="37.5" x14ac:dyDescent="0.25">
      <c r="A85" s="9"/>
      <c r="B85" s="9" t="s">
        <v>99</v>
      </c>
      <c r="C85" s="9" t="s">
        <v>21</v>
      </c>
      <c r="D85" s="9" t="s">
        <v>14</v>
      </c>
      <c r="E85" s="9" t="s">
        <v>101</v>
      </c>
      <c r="F85" s="13">
        <v>19000</v>
      </c>
      <c r="G85" s="13">
        <v>4750</v>
      </c>
      <c r="H85" s="13">
        <v>4750</v>
      </c>
      <c r="I85" s="13">
        <v>4750</v>
      </c>
      <c r="J85" s="13">
        <v>0</v>
      </c>
      <c r="K85" s="47">
        <v>0</v>
      </c>
      <c r="L85" s="65">
        <f t="shared" si="8"/>
        <v>14250</v>
      </c>
      <c r="M85" s="45"/>
    </row>
    <row r="86" spans="1:13" x14ac:dyDescent="0.25">
      <c r="A86" s="9"/>
      <c r="B86" s="9"/>
      <c r="C86" s="9"/>
      <c r="D86" s="9"/>
      <c r="E86" s="9"/>
      <c r="F86" s="13"/>
      <c r="G86" s="13"/>
      <c r="H86" s="13"/>
      <c r="I86" s="13"/>
      <c r="J86" s="13"/>
      <c r="K86" s="47"/>
      <c r="L86" s="54"/>
    </row>
    <row r="87" spans="1:13" ht="15.5" x14ac:dyDescent="0.35">
      <c r="A87" s="71" t="s">
        <v>70</v>
      </c>
      <c r="B87" s="72"/>
      <c r="C87" s="72"/>
      <c r="D87" s="72"/>
      <c r="E87" s="73"/>
      <c r="F87" s="16">
        <f t="shared" ref="F87:K87" si="9">SUM(F76:F86)</f>
        <v>467382.63</v>
      </c>
      <c r="G87" s="16">
        <f t="shared" si="9"/>
        <v>109089.04999999999</v>
      </c>
      <c r="H87" s="16">
        <f t="shared" si="9"/>
        <v>106605.77</v>
      </c>
      <c r="I87" s="16">
        <f t="shared" si="9"/>
        <v>99446.140000000014</v>
      </c>
      <c r="J87" s="16">
        <f t="shared" si="9"/>
        <v>63621.91</v>
      </c>
      <c r="K87" s="48">
        <f t="shared" si="9"/>
        <v>37895.839999999997</v>
      </c>
      <c r="L87" s="53"/>
      <c r="M87" s="45"/>
    </row>
    <row r="88" spans="1:13" ht="13" x14ac:dyDescent="0.3">
      <c r="A88" s="29"/>
      <c r="B88" s="29"/>
      <c r="C88" s="30"/>
      <c r="D88" s="30"/>
      <c r="E88" s="30"/>
      <c r="F88" s="31"/>
      <c r="G88" s="31"/>
      <c r="H88" s="31"/>
      <c r="I88" s="31"/>
      <c r="J88" s="31"/>
      <c r="K88" s="31"/>
    </row>
    <row r="89" spans="1:13" ht="13" x14ac:dyDescent="0.3">
      <c r="A89" s="30"/>
      <c r="B89" s="30"/>
      <c r="C89" s="30"/>
      <c r="D89" s="30"/>
      <c r="E89" s="30"/>
      <c r="F89" s="31"/>
      <c r="G89" s="31"/>
      <c r="H89" s="31"/>
      <c r="I89" s="31"/>
      <c r="J89" s="31"/>
      <c r="K89" s="31"/>
    </row>
    <row r="90" spans="1:13" ht="15.5" x14ac:dyDescent="0.35">
      <c r="A90" s="30"/>
      <c r="B90" s="30"/>
      <c r="C90" s="30"/>
      <c r="D90" s="30"/>
      <c r="E90" s="32" t="s">
        <v>102</v>
      </c>
      <c r="F90" s="16">
        <f>SUM(F87++F70+F62+F52+F31)</f>
        <v>3988945.31</v>
      </c>
      <c r="G90" s="33"/>
      <c r="H90" s="33"/>
      <c r="I90" s="33"/>
      <c r="J90" s="33"/>
      <c r="K90" s="33"/>
    </row>
    <row r="91" spans="1:13" ht="15.5" x14ac:dyDescent="0.35">
      <c r="A91" s="34"/>
      <c r="B91" s="32"/>
      <c r="C91" s="32"/>
      <c r="D91" s="32"/>
      <c r="E91" s="32"/>
      <c r="F91" s="35"/>
      <c r="G91" s="36"/>
      <c r="H91" s="37"/>
      <c r="I91" s="37"/>
      <c r="J91" s="37"/>
      <c r="K91" s="37"/>
    </row>
    <row r="92" spans="1:13" ht="31" x14ac:dyDescent="0.35">
      <c r="A92" s="38" t="s">
        <v>103</v>
      </c>
      <c r="B92" s="39"/>
      <c r="C92" s="40" t="s">
        <v>104</v>
      </c>
      <c r="D92" s="55" t="s">
        <v>142</v>
      </c>
      <c r="E92" s="32" t="s">
        <v>105</v>
      </c>
      <c r="F92" s="35"/>
      <c r="G92" s="41">
        <f>G31+G52+G62+G70++G87</f>
        <v>797578.69750000001</v>
      </c>
      <c r="H92" s="41">
        <f>H31+H52+H62+H70+H87</f>
        <v>795095.4175000001</v>
      </c>
      <c r="I92" s="41">
        <f>I31+I52+I62+I70+I87</f>
        <v>788582.78750000009</v>
      </c>
      <c r="J92" s="41">
        <f>J31+J52+J62+J70+J87</f>
        <v>714393.98</v>
      </c>
      <c r="K92" s="41">
        <f>K31+K52+K62+K70+K87</f>
        <v>823396.48</v>
      </c>
    </row>
    <row r="93" spans="1:13" ht="15.5" x14ac:dyDescent="0.35">
      <c r="A93" s="38"/>
      <c r="B93" s="38"/>
      <c r="C93" s="40"/>
      <c r="D93" s="38"/>
      <c r="E93" s="5"/>
      <c r="F93" s="2"/>
      <c r="G93" s="3"/>
      <c r="H93" s="3"/>
      <c r="I93" s="3"/>
      <c r="J93" s="3"/>
      <c r="K93" s="3"/>
    </row>
    <row r="94" spans="1:13" ht="31" x14ac:dyDescent="0.35">
      <c r="A94" s="38" t="s">
        <v>106</v>
      </c>
      <c r="B94" s="39"/>
      <c r="C94" s="40" t="s">
        <v>104</v>
      </c>
      <c r="D94" s="42"/>
      <c r="E94" s="43" t="s">
        <v>108</v>
      </c>
      <c r="F94" s="44">
        <f>SUM(G92+H92+I92+J92+K92)</f>
        <v>3919047.3625000003</v>
      </c>
      <c r="G94" s="3"/>
      <c r="H94" s="3"/>
      <c r="I94" s="3"/>
      <c r="J94" s="3"/>
      <c r="K94" s="3"/>
    </row>
    <row r="95" spans="1:13" ht="14" x14ac:dyDescent="0.3">
      <c r="A95" s="5"/>
      <c r="B95" s="5"/>
      <c r="C95" s="5"/>
      <c r="D95" s="5"/>
      <c r="E95" s="5"/>
      <c r="F95" s="2"/>
      <c r="G95" s="3"/>
      <c r="H95" s="3"/>
      <c r="I95" s="3"/>
      <c r="J95" s="3" t="s">
        <v>143</v>
      </c>
      <c r="K95" s="69">
        <f>SUM(L23,L60)</f>
        <v>103559.84</v>
      </c>
    </row>
    <row r="96" spans="1:13" ht="14" x14ac:dyDescent="0.3">
      <c r="A96" s="23"/>
      <c r="B96" s="21"/>
      <c r="C96" s="21"/>
      <c r="D96" s="21"/>
      <c r="E96" s="21"/>
      <c r="F96" s="2"/>
      <c r="G96" s="3"/>
      <c r="H96" s="3"/>
      <c r="I96" s="3"/>
      <c r="J96" s="3" t="s">
        <v>13</v>
      </c>
      <c r="K96" s="69">
        <f>SUM(L10,L11,L14,L17,L18,L20,L21,L24,L25,L27,L28,L59)</f>
        <v>666159.26750000007</v>
      </c>
    </row>
    <row r="97" spans="5:11" x14ac:dyDescent="0.25">
      <c r="J97" s="68" t="s">
        <v>144</v>
      </c>
      <c r="K97" s="70"/>
    </row>
    <row r="98" spans="5:11" x14ac:dyDescent="0.25">
      <c r="E98" s="66"/>
      <c r="F98" s="45"/>
    </row>
  </sheetData>
  <mergeCells count="12">
    <mergeCell ref="A2:B3"/>
    <mergeCell ref="A5:E5"/>
    <mergeCell ref="A8:K8"/>
    <mergeCell ref="A31:E31"/>
    <mergeCell ref="A74:K74"/>
    <mergeCell ref="A87:E87"/>
    <mergeCell ref="A65:K65"/>
    <mergeCell ref="A70:E70"/>
    <mergeCell ref="A34:K34"/>
    <mergeCell ref="A52:E52"/>
    <mergeCell ref="A55:K55"/>
    <mergeCell ref="A62:E62"/>
  </mergeCells>
  <phoneticPr fontId="11" type="noConversion"/>
  <printOptions gridLines="1"/>
  <pageMargins left="0.74803149606299213" right="0.74803149606299213" top="0.98425196850393704" bottom="0.98425196850393704" header="0.51181102362204722" footer="0.51181102362204722"/>
  <pageSetup paperSize="9" scale="65" fitToHeight="4" orientation="landscape" r:id="rId1"/>
  <headerFooter alignWithMargins="0"/>
  <rowBreaks count="3" manualBreakCount="3">
    <brk id="32" max="16383" man="1"/>
    <brk id="53" max="16383" man="1"/>
    <brk id="73" max="16383" man="1"/>
  </rowBreaks>
  <ignoredErrors>
    <ignoredError sqref="L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2026-08-04T09:18:34Z</dcterms:created>
  <dcterms:modified xsi:type="dcterms:W3CDTF">2026-08-04T09:18:42Z</dcterms:modified>
</cp:coreProperties>
</file>